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KY\2018 Water Rate Case\Discovery\PSC\PSC DR2-3\Exhibits\Rate Base\"/>
    </mc:Choice>
  </mc:AlternateContent>
  <bookViews>
    <workbookView xWindow="1092" yWindow="4668" windowWidth="15600" windowHeight="4968" tabRatio="907" firstSheet="3" activeTab="12"/>
  </bookViews>
  <sheets>
    <sheet name="Detail" sheetId="40" state="hidden" r:id="rId1"/>
    <sheet name="Linkin" sheetId="2" r:id="rId2"/>
    <sheet name="ACQ- Link In" sheetId="61" r:id="rId3"/>
    <sheet name="Link Out" sheetId="1" r:id="rId4"/>
    <sheet name="UPIS Bal + Activity to Aug 2018" sheetId="57" r:id="rId5"/>
    <sheet name="UPIS linkin" sheetId="42" r:id="rId6"/>
    <sheet name="Accum depr linkin" sheetId="43" r:id="rId7"/>
    <sheet name="Additions linkin" sheetId="44" r:id="rId8"/>
    <sheet name="Retire linkin" sheetId="45" r:id="rId9"/>
    <sheet name="Customer Adv linkin" sheetId="58" r:id="rId10"/>
    <sheet name="CIAC linkin" sheetId="59" r:id="rId11"/>
    <sheet name="Control" sheetId="20" r:id="rId12"/>
    <sheet name="Sch B-1" sheetId="3" r:id="rId13"/>
    <sheet name="Sch B-2" sheetId="39" r:id="rId14"/>
    <sheet name="Sch B-3" sheetId="38" r:id="rId15"/>
    <sheet name="Sch B-4" sheetId="37" r:id="rId16"/>
    <sheet name="Sch B-5" sheetId="36" r:id="rId17"/>
    <sheet name="Sch B-6" sheetId="35" r:id="rId18"/>
    <sheet name="Sch B-7" sheetId="34" r:id="rId19"/>
    <sheet name="Sch B-8" sheetId="33" r:id="rId20"/>
    <sheet name="Deferred Taxes" sheetId="5" r:id="rId21"/>
    <sheet name="Additions UPIS-ACQ linkin" sheetId="60"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000">#REF!</definedName>
    <definedName name="_1_13MO_M_S">#REF!</definedName>
    <definedName name="_2_6MO_ACT">#REF!</definedName>
    <definedName name="_3_6MO_ACT_UPIS">#REF!</definedName>
    <definedName name="ACCUMRES">#REF!</definedName>
    <definedName name="CostOfEquityRate1" localSheetId="2">'[1]Data AFUDC Rate'!$D$15</definedName>
    <definedName name="CostOfEquityRate1" localSheetId="21">'[1]Data AFUDC Rate'!$D$15</definedName>
    <definedName name="CostOfEquityRate1" localSheetId="10">'[1]Data AFUDC Rate'!$D$15</definedName>
    <definedName name="CostOfEquityRate1" localSheetId="9">'[1]Data AFUDC Rate'!$D$15</definedName>
    <definedName name="CostOfEquityRate1">'[2]Data AFUDC Rate'!$D$15</definedName>
    <definedName name="CostOfEquityRate2" localSheetId="2">'[1]Data AFUDC Rate'!$G$15</definedName>
    <definedName name="CostOfEquityRate2" localSheetId="21">'[1]Data AFUDC Rate'!$G$15</definedName>
    <definedName name="CostOfEquityRate2" localSheetId="10">'[1]Data AFUDC Rate'!$G$15</definedName>
    <definedName name="CostOfEquityRate2" localSheetId="9">'[1]Data AFUDC Rate'!$G$15</definedName>
    <definedName name="CostOfEquityRate2">'[2]Data AFUDC Rate'!$G$15</definedName>
    <definedName name="DATAW">#REF!</definedName>
    <definedName name="DEPR_DB">#REF!</definedName>
    <definedName name="DEPR_EXP">#REF!</definedName>
    <definedName name="LIST">#REF!</definedName>
    <definedName name="LIST2">#REF!</definedName>
    <definedName name="NEWCOSTS">#REF!</definedName>
    <definedName name="_xlnm.Print_Area" localSheetId="10">'CIAC linkin'!$A$1:$AR$36</definedName>
    <definedName name="_xlnm.Print_Area" localSheetId="11">Control!$A$1:$D$13</definedName>
    <definedName name="_xlnm.Print_Area" localSheetId="9">'Customer Adv linkin'!$A$1:$AP$26</definedName>
    <definedName name="_xlnm.Print_Area" localSheetId="20">'Deferred Taxes'!$A$1:$D$28</definedName>
    <definedName name="_xlnm.Print_Area" localSheetId="0">Detail!$A$1:$F$69</definedName>
    <definedName name="_xlnm.Print_Area" localSheetId="3">'Link Out'!#REF!,'Link Out'!$O$270:$Y$270</definedName>
    <definedName name="_xlnm.Print_Area" localSheetId="1">Linkin!$A$118:$N$196</definedName>
    <definedName name="_xlnm.Print_Area" localSheetId="12">'Sch B-1'!$A$1:$M$124</definedName>
    <definedName name="_xlnm.Print_Area" localSheetId="13">'Sch B-2'!$A$1:$M$1255</definedName>
    <definedName name="_xlnm.Print_Area" localSheetId="14">'Sch B-3'!$A$571:$P$633</definedName>
    <definedName name="_xlnm.Print_Area" localSheetId="15">'Sch B-4'!$A$1:$P$255</definedName>
    <definedName name="_xlnm.Print_Area" localSheetId="16">'Sch B-5'!$A$1:$O$631</definedName>
    <definedName name="_xlnm.Print_Area" localSheetId="17">'Sch B-6'!$A$1:$N$126</definedName>
    <definedName name="_xlnm.Print_Area" localSheetId="18">'Sch B-7'!$A$1:$M$186</definedName>
    <definedName name="_xlnm.Print_Area" localSheetId="19">'Sch B-8'!$A$1:$P$61,'Sch B-8'!$A$64:$P$115</definedName>
    <definedName name="_xlnm.Print_Area">'Deferred Taxes'!$F$1:$G$13</definedName>
    <definedName name="_xlnm.Print_Titles" localSheetId="10">'CIAC linkin'!$A:$Q,'CIAC linkin'!$1:$10</definedName>
    <definedName name="_xlnm.Print_Titles" localSheetId="9">'Customer Adv linkin'!$A:$M,'Customer Adv linkin'!$1:$10</definedName>
    <definedName name="_xlnm.Print_Titles" localSheetId="3">'Link Out'!$A:$A,'Link Out'!#REF!</definedName>
    <definedName name="_xlnm.Print_Titles" localSheetId="1">Linkin!$A:$A,Linkin!#REF!</definedName>
    <definedName name="_xlnm.Print_Titles" localSheetId="5">'UPIS linkin'!$A:$L,'UPIS linkin'!$1:$10</definedName>
    <definedName name="SCH_B">'Sch B-1'!$A$1:$M$124</definedName>
    <definedName name="TaxRate" localSheetId="2">'[1]Data AFUDC Rate'!$D$13</definedName>
    <definedName name="TaxRate" localSheetId="21">'[1]Data AFUDC Rate'!$D$13</definedName>
    <definedName name="TaxRate" localSheetId="10">'[1]Data AFUDC Rate'!$D$13</definedName>
    <definedName name="TaxRate" localSheetId="9">'[1]Data AFUDC Rate'!$D$13</definedName>
    <definedName name="TaxRate">'[2]Data AFUDC Rate'!$D$13</definedName>
    <definedName name="UPIS">#REF!</definedName>
    <definedName name="Z_0827DD1F_A9BE_4D13_BDC7_18E2F5303A4C_.wvu.PrintArea" localSheetId="11" hidden="1">Control!$A$1:$D$13</definedName>
    <definedName name="Z_0827DD1F_A9BE_4D13_BDC7_18E2F5303A4C_.wvu.PrintArea" localSheetId="20" hidden="1">'Deferred Taxes'!$A$1:$E$27</definedName>
    <definedName name="Z_0827DD1F_A9BE_4D13_BDC7_18E2F5303A4C_.wvu.PrintArea" localSheetId="1" hidden="1">Linkin!#REF!</definedName>
    <definedName name="Z_0827DD1F_A9BE_4D13_BDC7_18E2F5303A4C_.wvu.PrintArea" localSheetId="12" hidden="1">'Sch B-1'!$A$1:$M$124</definedName>
    <definedName name="Z_0827DD1F_A9BE_4D13_BDC7_18E2F5303A4C_.wvu.PrintArea" localSheetId="13" hidden="1">'Sch B-2'!$A$1:$M$1255</definedName>
    <definedName name="Z_0827DD1F_A9BE_4D13_BDC7_18E2F5303A4C_.wvu.PrintArea" localSheetId="14" hidden="1">'Sch B-3'!$A$1:$P$633</definedName>
    <definedName name="Z_0827DD1F_A9BE_4D13_BDC7_18E2F5303A4C_.wvu.PrintArea" localSheetId="15" hidden="1">'Sch B-4'!$A$1:$P$255</definedName>
    <definedName name="Z_0827DD1F_A9BE_4D13_BDC7_18E2F5303A4C_.wvu.PrintArea" localSheetId="16" hidden="1">'Sch B-5'!$A$1:$P$631</definedName>
    <definedName name="Z_0827DD1F_A9BE_4D13_BDC7_18E2F5303A4C_.wvu.PrintArea" localSheetId="17" hidden="1">'Sch B-6'!$A$1:$N$126</definedName>
    <definedName name="Z_0827DD1F_A9BE_4D13_BDC7_18E2F5303A4C_.wvu.PrintArea" localSheetId="18" hidden="1">'Sch B-7'!$A$1:$M$186</definedName>
    <definedName name="Z_0827DD1F_A9BE_4D13_BDC7_18E2F5303A4C_.wvu.PrintArea" localSheetId="19" hidden="1">'Sch B-8'!$A$1:$P$125</definedName>
    <definedName name="Z_17EC1D8B_C312_4928_92BF_E4B8E04733C9_.wvu.PrintArea" localSheetId="11" hidden="1">Control!$A$1:$D$13</definedName>
    <definedName name="Z_17EC1D8B_C312_4928_92BF_E4B8E04733C9_.wvu.PrintArea" localSheetId="20" hidden="1">'Deferred Taxes'!$A$1:$D$28</definedName>
    <definedName name="Z_17EC1D8B_C312_4928_92BF_E4B8E04733C9_.wvu.PrintArea" localSheetId="1" hidden="1">Linkin!#REF!</definedName>
    <definedName name="Z_17EC1D8B_C312_4928_92BF_E4B8E04733C9_.wvu.PrintArea" localSheetId="12" hidden="1">'Sch B-1'!$A$1:$M$124</definedName>
    <definedName name="Z_17EC1D8B_C312_4928_92BF_E4B8E04733C9_.wvu.PrintArea" localSheetId="13" hidden="1">'Sch B-2'!$A$1:$M$1255</definedName>
    <definedName name="Z_17EC1D8B_C312_4928_92BF_E4B8E04733C9_.wvu.PrintArea" localSheetId="14" hidden="1">'Sch B-3'!$A$1:$P$633</definedName>
    <definedName name="Z_17EC1D8B_C312_4928_92BF_E4B8E04733C9_.wvu.PrintArea" localSheetId="15" hidden="1">'Sch B-4'!$A$1:$P$255</definedName>
    <definedName name="Z_17EC1D8B_C312_4928_92BF_E4B8E04733C9_.wvu.PrintArea" localSheetId="16" hidden="1">'Sch B-5'!$A$1:$P$631</definedName>
    <definedName name="Z_17EC1D8B_C312_4928_92BF_E4B8E04733C9_.wvu.PrintArea" localSheetId="17" hidden="1">'Sch B-6'!$A$1:$N$126</definedName>
    <definedName name="Z_17EC1D8B_C312_4928_92BF_E4B8E04733C9_.wvu.PrintArea" localSheetId="18" hidden="1">'Sch B-7'!$A$1:$M$186</definedName>
    <definedName name="Z_17EC1D8B_C312_4928_92BF_E4B8E04733C9_.wvu.PrintArea" localSheetId="19" hidden="1">'Sch B-8'!$A$1:$P$125</definedName>
    <definedName name="Z_17EC1D8B_C312_4928_92BF_E4B8E04733C9_.wvu.Rows" localSheetId="1" hidden="1">Linkin!$165:$191</definedName>
    <definedName name="Z_17F81FAD_A804_409E_AD77_E4B3A0D493B1_.wvu.PrintArea" localSheetId="11" hidden="1">Control!$A$1:$D$13</definedName>
    <definedName name="Z_17F81FAD_A804_409E_AD77_E4B3A0D493B1_.wvu.PrintArea" localSheetId="20" hidden="1">'Deferred Taxes'!$A$1:$E$27</definedName>
    <definedName name="Z_17F81FAD_A804_409E_AD77_E4B3A0D493B1_.wvu.PrintArea" localSheetId="1" hidden="1">Linkin!#REF!</definedName>
    <definedName name="Z_17F81FAD_A804_409E_AD77_E4B3A0D493B1_.wvu.PrintArea" localSheetId="12" hidden="1">'Sch B-1'!$A$1:$M$124</definedName>
    <definedName name="Z_17F81FAD_A804_409E_AD77_E4B3A0D493B1_.wvu.PrintArea" localSheetId="13" hidden="1">'Sch B-2'!$A$1:$M$1255</definedName>
    <definedName name="Z_17F81FAD_A804_409E_AD77_E4B3A0D493B1_.wvu.PrintArea" localSheetId="14" hidden="1">'Sch B-3'!$A$1:$P$633</definedName>
    <definedName name="Z_17F81FAD_A804_409E_AD77_E4B3A0D493B1_.wvu.PrintArea" localSheetId="15" hidden="1">'Sch B-4'!$A$1:$P$255</definedName>
    <definedName name="Z_17F81FAD_A804_409E_AD77_E4B3A0D493B1_.wvu.PrintArea" localSheetId="16" hidden="1">'Sch B-5'!$A$1:$P$631</definedName>
    <definedName name="Z_17F81FAD_A804_409E_AD77_E4B3A0D493B1_.wvu.PrintArea" localSheetId="17" hidden="1">'Sch B-6'!$A$1:$N$126</definedName>
    <definedName name="Z_17F81FAD_A804_409E_AD77_E4B3A0D493B1_.wvu.PrintArea" localSheetId="18" hidden="1">'Sch B-7'!$A$1:$M$186</definedName>
    <definedName name="Z_17F81FAD_A804_409E_AD77_E4B3A0D493B1_.wvu.PrintArea" localSheetId="19" hidden="1">'Sch B-8'!$A$1:$P$125</definedName>
    <definedName name="Z_2B785BFB_7564_44CF_85B0_B660EDED919E_.wvu.PrintArea" localSheetId="11" hidden="1">Control!$A$1:$D$13</definedName>
    <definedName name="Z_2B785BFB_7564_44CF_85B0_B660EDED919E_.wvu.PrintArea" localSheetId="20" hidden="1">'Deferred Taxes'!$A$1:$D$28</definedName>
    <definedName name="Z_2B785BFB_7564_44CF_85B0_B660EDED919E_.wvu.PrintArea" localSheetId="0" hidden="1">Detail!$A$1:$F$69</definedName>
    <definedName name="Z_2B785BFB_7564_44CF_85B0_B660EDED919E_.wvu.PrintArea" localSheetId="3" hidden="1">'Link Out'!#REF!,'Link Out'!$O$270:$Y$270</definedName>
    <definedName name="Z_2B785BFB_7564_44CF_85B0_B660EDED919E_.wvu.PrintArea" localSheetId="1" hidden="1">Linkin!$A$118:$N$196</definedName>
    <definedName name="Z_2B785BFB_7564_44CF_85B0_B660EDED919E_.wvu.PrintArea" localSheetId="12" hidden="1">'Sch B-1'!$A$1:$M$124</definedName>
    <definedName name="Z_2B785BFB_7564_44CF_85B0_B660EDED919E_.wvu.PrintArea" localSheetId="13" hidden="1">'Sch B-2'!$A$1:$M$1255</definedName>
    <definedName name="Z_2B785BFB_7564_44CF_85B0_B660EDED919E_.wvu.PrintArea" localSheetId="14" hidden="1">'Sch B-3'!$A$1:$P$633</definedName>
    <definedName name="Z_2B785BFB_7564_44CF_85B0_B660EDED919E_.wvu.PrintArea" localSheetId="15" hidden="1">'Sch B-4'!$A$1:$P$255</definedName>
    <definedName name="Z_2B785BFB_7564_44CF_85B0_B660EDED919E_.wvu.PrintArea" localSheetId="16" hidden="1">'Sch B-5'!$A$1:$P$631</definedName>
    <definedName name="Z_2B785BFB_7564_44CF_85B0_B660EDED919E_.wvu.PrintArea" localSheetId="17" hidden="1">'Sch B-6'!$A$1:$N$126</definedName>
    <definedName name="Z_2B785BFB_7564_44CF_85B0_B660EDED919E_.wvu.PrintArea" localSheetId="18" hidden="1">'Sch B-7'!$A$1:$M$186</definedName>
    <definedName name="Z_2B785BFB_7564_44CF_85B0_B660EDED919E_.wvu.PrintArea" localSheetId="19" hidden="1">'Sch B-8'!$A$1:$P$125</definedName>
    <definedName name="Z_2B785BFB_7564_44CF_85B0_B660EDED919E_.wvu.PrintTitles" localSheetId="3" hidden="1">'Link Out'!$A:$A,'Link Out'!#REF!</definedName>
    <definedName name="Z_2B785BFB_7564_44CF_85B0_B660EDED919E_.wvu.PrintTitles" localSheetId="1" hidden="1">Linkin!$A:$A,Linkin!#REF!</definedName>
    <definedName name="Z_2B785BFB_7564_44CF_85B0_B660EDED919E_.wvu.Rows" localSheetId="1" hidden="1">Linkin!$165:$191</definedName>
    <definedName name="Z_30F99172_C4F2_44CA_968C_724910CD8C0D_.wvu.PrintArea" localSheetId="11" hidden="1">Control!$A$1:$D$13</definedName>
    <definedName name="Z_30F99172_C4F2_44CA_968C_724910CD8C0D_.wvu.PrintArea" localSheetId="20" hidden="1">'Deferred Taxes'!$A$1:$D$28</definedName>
    <definedName name="Z_30F99172_C4F2_44CA_968C_724910CD8C0D_.wvu.PrintArea" localSheetId="0" hidden="1">Detail!$A$1:$F$69</definedName>
    <definedName name="Z_30F99172_C4F2_44CA_968C_724910CD8C0D_.wvu.PrintArea" localSheetId="3" hidden="1">'Link Out'!#REF!,'Link Out'!$O$270:$Y$270</definedName>
    <definedName name="Z_30F99172_C4F2_44CA_968C_724910CD8C0D_.wvu.PrintArea" localSheetId="1" hidden="1">Linkin!$A$118:$N$196</definedName>
    <definedName name="Z_30F99172_C4F2_44CA_968C_724910CD8C0D_.wvu.PrintArea" localSheetId="12" hidden="1">'Sch B-1'!$A$1:$M$124</definedName>
    <definedName name="Z_30F99172_C4F2_44CA_968C_724910CD8C0D_.wvu.PrintArea" localSheetId="13" hidden="1">'Sch B-2'!$A$1:$M$1255</definedName>
    <definedName name="Z_30F99172_C4F2_44CA_968C_724910CD8C0D_.wvu.PrintArea" localSheetId="14" hidden="1">'Sch B-3'!$A$1:$P$633</definedName>
    <definedName name="Z_30F99172_C4F2_44CA_968C_724910CD8C0D_.wvu.PrintArea" localSheetId="15" hidden="1">'Sch B-4'!$A$1:$P$255</definedName>
    <definedName name="Z_30F99172_C4F2_44CA_968C_724910CD8C0D_.wvu.PrintArea" localSheetId="16" hidden="1">'Sch B-5'!$A$1:$P$631</definedName>
    <definedName name="Z_30F99172_C4F2_44CA_968C_724910CD8C0D_.wvu.PrintArea" localSheetId="17" hidden="1">'Sch B-6'!$A$1:$N$126</definedName>
    <definedName name="Z_30F99172_C4F2_44CA_968C_724910CD8C0D_.wvu.PrintArea" localSheetId="18" hidden="1">'Sch B-7'!$A$1:$M$186</definedName>
    <definedName name="Z_30F99172_C4F2_44CA_968C_724910CD8C0D_.wvu.PrintArea" localSheetId="19" hidden="1">'Sch B-8'!$A$1:$P$125</definedName>
    <definedName name="Z_30F99172_C4F2_44CA_968C_724910CD8C0D_.wvu.PrintTitles" localSheetId="3" hidden="1">'Link Out'!$A:$A,'Link Out'!#REF!</definedName>
    <definedName name="Z_30F99172_C4F2_44CA_968C_724910CD8C0D_.wvu.PrintTitles" localSheetId="1" hidden="1">Linkin!$A:$A,Linkin!#REF!</definedName>
    <definedName name="Z_30F99172_C4F2_44CA_968C_724910CD8C0D_.wvu.Rows" localSheetId="1" hidden="1">Linkin!$165:$191</definedName>
    <definedName name="Z_4D71A4B5_3501_4D55_925A_603836C1CD6A_.wvu.PrintArea" localSheetId="11" hidden="1">Control!$A$1:$D$13</definedName>
    <definedName name="Z_4D71A4B5_3501_4D55_925A_603836C1CD6A_.wvu.PrintArea" localSheetId="20" hidden="1">'Deferred Taxes'!$A$1:$E$27</definedName>
    <definedName name="Z_4D71A4B5_3501_4D55_925A_603836C1CD6A_.wvu.PrintArea" localSheetId="1" hidden="1">Linkin!#REF!</definedName>
    <definedName name="Z_4D71A4B5_3501_4D55_925A_603836C1CD6A_.wvu.PrintArea" localSheetId="12" hidden="1">'Sch B-1'!$A$1:$M$124</definedName>
    <definedName name="Z_4D71A4B5_3501_4D55_925A_603836C1CD6A_.wvu.PrintArea" localSheetId="13" hidden="1">'Sch B-2'!$A$1:$M$1255</definedName>
    <definedName name="Z_4D71A4B5_3501_4D55_925A_603836C1CD6A_.wvu.PrintArea" localSheetId="14" hidden="1">'Sch B-3'!$A$1:$P$633</definedName>
    <definedName name="Z_4D71A4B5_3501_4D55_925A_603836C1CD6A_.wvu.PrintArea" localSheetId="15" hidden="1">'Sch B-4'!$A$1:$P$255</definedName>
    <definedName name="Z_4D71A4B5_3501_4D55_925A_603836C1CD6A_.wvu.PrintArea" localSheetId="16" hidden="1">'Sch B-5'!$A$1:$P$631</definedName>
    <definedName name="Z_4D71A4B5_3501_4D55_925A_603836C1CD6A_.wvu.PrintArea" localSheetId="17" hidden="1">'Sch B-6'!$A$1:$N$126</definedName>
    <definedName name="Z_4D71A4B5_3501_4D55_925A_603836C1CD6A_.wvu.PrintArea" localSheetId="18" hidden="1">'Sch B-7'!$A$1:$M$186</definedName>
    <definedName name="Z_4D71A4B5_3501_4D55_925A_603836C1CD6A_.wvu.PrintArea" localSheetId="19" hidden="1">'Sch B-8'!$A$1:$P$125</definedName>
    <definedName name="Z_4D71A4B5_3501_4D55_925A_603836C1CD6A_.wvu.Rows" localSheetId="1" hidden="1">Linkin!$165:$191</definedName>
    <definedName name="Z_4E8676F3_F8E9_4B82_A801_CEC84738F427_.wvu.PrintArea" localSheetId="11" hidden="1">Control!$A$1:$D$13</definedName>
    <definedName name="Z_4E8676F3_F8E9_4B82_A801_CEC84738F427_.wvu.PrintArea" localSheetId="20" hidden="1">'Deferred Taxes'!$A$1:$D$28</definedName>
    <definedName name="Z_4E8676F3_F8E9_4B82_A801_CEC84738F427_.wvu.PrintArea" localSheetId="3" hidden="1">'Link Out'!#REF!,'Link Out'!$O$270:$Y$270</definedName>
    <definedName name="Z_4E8676F3_F8E9_4B82_A801_CEC84738F427_.wvu.PrintArea" localSheetId="1" hidden="1">Linkin!#REF!</definedName>
    <definedName name="Z_4E8676F3_F8E9_4B82_A801_CEC84738F427_.wvu.PrintArea" localSheetId="12" hidden="1">'Sch B-1'!$A$1:$M$124</definedName>
    <definedName name="Z_4E8676F3_F8E9_4B82_A801_CEC84738F427_.wvu.PrintArea" localSheetId="13" hidden="1">'Sch B-2'!$A$1:$M$1255</definedName>
    <definedName name="Z_4E8676F3_F8E9_4B82_A801_CEC84738F427_.wvu.PrintArea" localSheetId="14" hidden="1">'Sch B-3'!$A$1:$P$633</definedName>
    <definedName name="Z_4E8676F3_F8E9_4B82_A801_CEC84738F427_.wvu.PrintArea" localSheetId="15" hidden="1">'Sch B-4'!$A$1:$P$255</definedName>
    <definedName name="Z_4E8676F3_F8E9_4B82_A801_CEC84738F427_.wvu.PrintArea" localSheetId="16" hidden="1">'Sch B-5'!$A$1:$P$631</definedName>
    <definedName name="Z_4E8676F3_F8E9_4B82_A801_CEC84738F427_.wvu.PrintArea" localSheetId="17" hidden="1">'Sch B-6'!$A$1:$N$126</definedName>
    <definedName name="Z_4E8676F3_F8E9_4B82_A801_CEC84738F427_.wvu.PrintArea" localSheetId="18" hidden="1">'Sch B-7'!$A$1:$M$186</definedName>
    <definedName name="Z_4E8676F3_F8E9_4B82_A801_CEC84738F427_.wvu.PrintArea" localSheetId="19" hidden="1">'Sch B-8'!$A$1:$P$125</definedName>
    <definedName name="Z_4E8676F3_F8E9_4B82_A801_CEC84738F427_.wvu.PrintTitles" localSheetId="3" hidden="1">'Link Out'!$A:$A,'Link Out'!#REF!</definedName>
    <definedName name="Z_4E8676F3_F8E9_4B82_A801_CEC84738F427_.wvu.PrintTitles" localSheetId="1" hidden="1">Linkin!$A:$A,Linkin!#REF!</definedName>
    <definedName name="Z_4E8676F3_F8E9_4B82_A801_CEC84738F427_.wvu.Rows" localSheetId="1" hidden="1">Linkin!$165:$191</definedName>
    <definedName name="Z_50E30236_B87B_46B0_8AB7_5CB07C32AD51_.wvu.PrintArea" localSheetId="11" hidden="1">Control!$A$1:$D$13</definedName>
    <definedName name="Z_50E30236_B87B_46B0_8AB7_5CB07C32AD51_.wvu.PrintArea" localSheetId="20" hidden="1">'Deferred Taxes'!$A$1:$D$28</definedName>
    <definedName name="Z_50E30236_B87B_46B0_8AB7_5CB07C32AD51_.wvu.PrintArea" localSheetId="1" hidden="1">Linkin!#REF!</definedName>
    <definedName name="Z_50E30236_B87B_46B0_8AB7_5CB07C32AD51_.wvu.PrintArea" localSheetId="12" hidden="1">'Sch B-1'!$A$1:$M$124</definedName>
    <definedName name="Z_50E30236_B87B_46B0_8AB7_5CB07C32AD51_.wvu.PrintArea" localSheetId="13" hidden="1">'Sch B-2'!$A$1:$M$1255</definedName>
    <definedName name="Z_50E30236_B87B_46B0_8AB7_5CB07C32AD51_.wvu.PrintArea" localSheetId="14" hidden="1">'Sch B-3'!$A$1:$P$633</definedName>
    <definedName name="Z_50E30236_B87B_46B0_8AB7_5CB07C32AD51_.wvu.PrintArea" localSheetId="15" hidden="1">'Sch B-4'!$A$1:$P$255</definedName>
    <definedName name="Z_50E30236_B87B_46B0_8AB7_5CB07C32AD51_.wvu.PrintArea" localSheetId="16" hidden="1">'Sch B-5'!$A$1:$P$631</definedName>
    <definedName name="Z_50E30236_B87B_46B0_8AB7_5CB07C32AD51_.wvu.PrintArea" localSheetId="17" hidden="1">'Sch B-6'!$A$1:$N$126</definedName>
    <definedName name="Z_50E30236_B87B_46B0_8AB7_5CB07C32AD51_.wvu.PrintArea" localSheetId="18" hidden="1">'Sch B-7'!$A$1:$M$186</definedName>
    <definedName name="Z_50E30236_B87B_46B0_8AB7_5CB07C32AD51_.wvu.PrintArea" localSheetId="19" hidden="1">'Sch B-8'!$A$1:$P$125</definedName>
    <definedName name="Z_50E30236_B87B_46B0_8AB7_5CB07C32AD51_.wvu.Rows" localSheetId="1" hidden="1">Linkin!$165:$191</definedName>
    <definedName name="Z_5446BA9A_8B69_404B_A913_5A53E8937DEF_.wvu.PrintArea" localSheetId="11" hidden="1">Control!$A$1:$D$13</definedName>
    <definedName name="Z_5446BA9A_8B69_404B_A913_5A53E8937DEF_.wvu.PrintArea" localSheetId="20" hidden="1">'Deferred Taxes'!$A$1:$D$28</definedName>
    <definedName name="Z_5446BA9A_8B69_404B_A913_5A53E8937DEF_.wvu.PrintArea" localSheetId="1" hidden="1">Linkin!#REF!</definedName>
    <definedName name="Z_5446BA9A_8B69_404B_A913_5A53E8937DEF_.wvu.PrintArea" localSheetId="12" hidden="1">'Sch B-1'!$A$1:$M$124</definedName>
    <definedName name="Z_5446BA9A_8B69_404B_A913_5A53E8937DEF_.wvu.PrintArea" localSheetId="13" hidden="1">'Sch B-2'!$A$1:$M$1255</definedName>
    <definedName name="Z_5446BA9A_8B69_404B_A913_5A53E8937DEF_.wvu.PrintArea" localSheetId="14" hidden="1">'Sch B-3'!$A$1:$P$633</definedName>
    <definedName name="Z_5446BA9A_8B69_404B_A913_5A53E8937DEF_.wvu.PrintArea" localSheetId="15" hidden="1">'Sch B-4'!$A$1:$P$255</definedName>
    <definedName name="Z_5446BA9A_8B69_404B_A913_5A53E8937DEF_.wvu.PrintArea" localSheetId="16" hidden="1">'Sch B-5'!$A$1:$P$631</definedName>
    <definedName name="Z_5446BA9A_8B69_404B_A913_5A53E8937DEF_.wvu.PrintArea" localSheetId="17" hidden="1">'Sch B-6'!$A$1:$N$126</definedName>
    <definedName name="Z_5446BA9A_8B69_404B_A913_5A53E8937DEF_.wvu.PrintArea" localSheetId="18" hidden="1">'Sch B-7'!$A$1:$M$186</definedName>
    <definedName name="Z_5446BA9A_8B69_404B_A913_5A53E8937DEF_.wvu.PrintArea" localSheetId="19" hidden="1">'Sch B-8'!$A$1:$P$125</definedName>
    <definedName name="Z_5446BA9A_8B69_404B_A913_5A53E8937DEF_.wvu.Rows" localSheetId="1" hidden="1">Linkin!$165:$191</definedName>
    <definedName name="Z_5C6CC12D_4976_49E7_B4BF_0BC5FC5930C4_.wvu.PrintArea" localSheetId="11" hidden="1">Control!$A$1:$D$13</definedName>
    <definedName name="Z_5C6CC12D_4976_49E7_B4BF_0BC5FC5930C4_.wvu.PrintArea" localSheetId="20" hidden="1">'Deferred Taxes'!$A$1:$D$28</definedName>
    <definedName name="Z_5C6CC12D_4976_49E7_B4BF_0BC5FC5930C4_.wvu.PrintArea" localSheetId="0" hidden="1">Detail!$A$1:$F$69</definedName>
    <definedName name="Z_5C6CC12D_4976_49E7_B4BF_0BC5FC5930C4_.wvu.PrintArea" localSheetId="3" hidden="1">'Link Out'!#REF!,'Link Out'!$O$270:$Y$270</definedName>
    <definedName name="Z_5C6CC12D_4976_49E7_B4BF_0BC5FC5930C4_.wvu.PrintArea" localSheetId="1" hidden="1">Linkin!$A$118:$N$196</definedName>
    <definedName name="Z_5C6CC12D_4976_49E7_B4BF_0BC5FC5930C4_.wvu.PrintArea" localSheetId="12" hidden="1">'Sch B-1'!$A$1:$M$124</definedName>
    <definedName name="Z_5C6CC12D_4976_49E7_B4BF_0BC5FC5930C4_.wvu.PrintArea" localSheetId="13" hidden="1">'Sch B-2'!$A$1:$M$1255</definedName>
    <definedName name="Z_5C6CC12D_4976_49E7_B4BF_0BC5FC5930C4_.wvu.PrintArea" localSheetId="14" hidden="1">'Sch B-3'!$A$1:$P$633</definedName>
    <definedName name="Z_5C6CC12D_4976_49E7_B4BF_0BC5FC5930C4_.wvu.PrintArea" localSheetId="15" hidden="1">'Sch B-4'!$A$1:$P$255</definedName>
    <definedName name="Z_5C6CC12D_4976_49E7_B4BF_0BC5FC5930C4_.wvu.PrintArea" localSheetId="16" hidden="1">'Sch B-5'!$A$1:$P$631</definedName>
    <definedName name="Z_5C6CC12D_4976_49E7_B4BF_0BC5FC5930C4_.wvu.PrintArea" localSheetId="17" hidden="1">'Sch B-6'!$A$1:$N$126</definedName>
    <definedName name="Z_5C6CC12D_4976_49E7_B4BF_0BC5FC5930C4_.wvu.PrintArea" localSheetId="18" hidden="1">'Sch B-7'!$A$1:$M$186</definedName>
    <definedName name="Z_5C6CC12D_4976_49E7_B4BF_0BC5FC5930C4_.wvu.PrintArea" localSheetId="19" hidden="1">'Sch B-8'!$A$1:$P$125</definedName>
    <definedName name="Z_5C6CC12D_4976_49E7_B4BF_0BC5FC5930C4_.wvu.PrintTitles" localSheetId="3" hidden="1">'Link Out'!$A:$A,'Link Out'!#REF!</definedName>
    <definedName name="Z_5C6CC12D_4976_49E7_B4BF_0BC5FC5930C4_.wvu.PrintTitles" localSheetId="1" hidden="1">Linkin!$A:$A,Linkin!#REF!</definedName>
    <definedName name="Z_5C6CC12D_4976_49E7_B4BF_0BC5FC5930C4_.wvu.Rows" localSheetId="1" hidden="1">Linkin!$165:$191</definedName>
    <definedName name="Z_650001A7_7F5D_4C25_A793_6874747A9BCA_.wvu.PrintArea" localSheetId="11" hidden="1">Control!$A$1:$D$13</definedName>
    <definedName name="Z_650001A7_7F5D_4C25_A793_6874747A9BCA_.wvu.PrintArea" localSheetId="20" hidden="1">'Deferred Taxes'!$A$1:$D$28</definedName>
    <definedName name="Z_650001A7_7F5D_4C25_A793_6874747A9BCA_.wvu.PrintArea" localSheetId="1" hidden="1">Linkin!#REF!</definedName>
    <definedName name="Z_650001A7_7F5D_4C25_A793_6874747A9BCA_.wvu.PrintArea" localSheetId="12" hidden="1">'Sch B-1'!$A$1:$M$124</definedName>
    <definedName name="Z_650001A7_7F5D_4C25_A793_6874747A9BCA_.wvu.PrintArea" localSheetId="13" hidden="1">'Sch B-2'!$A$1:$M$1255</definedName>
    <definedName name="Z_650001A7_7F5D_4C25_A793_6874747A9BCA_.wvu.PrintArea" localSheetId="14" hidden="1">'Sch B-3'!$A$1:$P$633</definedName>
    <definedName name="Z_650001A7_7F5D_4C25_A793_6874747A9BCA_.wvu.PrintArea" localSheetId="15" hidden="1">'Sch B-4'!$A$1:$P$255</definedName>
    <definedName name="Z_650001A7_7F5D_4C25_A793_6874747A9BCA_.wvu.PrintArea" localSheetId="16" hidden="1">'Sch B-5'!$A$1:$P$631</definedName>
    <definedName name="Z_650001A7_7F5D_4C25_A793_6874747A9BCA_.wvu.PrintArea" localSheetId="17" hidden="1">'Sch B-6'!$A$1:$N$126</definedName>
    <definedName name="Z_650001A7_7F5D_4C25_A793_6874747A9BCA_.wvu.PrintArea" localSheetId="18" hidden="1">'Sch B-7'!$A$1:$M$186</definedName>
    <definedName name="Z_650001A7_7F5D_4C25_A793_6874747A9BCA_.wvu.PrintArea" localSheetId="19" hidden="1">'Sch B-8'!$A$1:$P$125</definedName>
    <definedName name="Z_650001A7_7F5D_4C25_A793_6874747A9BCA_.wvu.Rows" localSheetId="1" hidden="1">Linkin!$165:$191</definedName>
    <definedName name="Z_6806E151_5E14_4AFD_87E4_963C9A6AC622_.wvu.PrintArea" localSheetId="11" hidden="1">Control!$A$1:$D$13</definedName>
    <definedName name="Z_6806E151_5E14_4AFD_87E4_963C9A6AC622_.wvu.PrintArea" localSheetId="20" hidden="1">'Deferred Taxes'!$A$1:$D$28</definedName>
    <definedName name="Z_6806E151_5E14_4AFD_87E4_963C9A6AC622_.wvu.PrintArea" localSheetId="0" hidden="1">Detail!$A$1:$F$69</definedName>
    <definedName name="Z_6806E151_5E14_4AFD_87E4_963C9A6AC622_.wvu.PrintArea" localSheetId="3" hidden="1">'Link Out'!#REF!,'Link Out'!$O$270:$Y$270</definedName>
    <definedName name="Z_6806E151_5E14_4AFD_87E4_963C9A6AC622_.wvu.PrintArea" localSheetId="1" hidden="1">Linkin!$A$118:$N$196</definedName>
    <definedName name="Z_6806E151_5E14_4AFD_87E4_963C9A6AC622_.wvu.PrintArea" localSheetId="12" hidden="1">'Sch B-1'!$A$1:$M$124</definedName>
    <definedName name="Z_6806E151_5E14_4AFD_87E4_963C9A6AC622_.wvu.PrintArea" localSheetId="13" hidden="1">'Sch B-2'!$A$1:$M$1255</definedName>
    <definedName name="Z_6806E151_5E14_4AFD_87E4_963C9A6AC622_.wvu.PrintArea" localSheetId="14" hidden="1">'Sch B-3'!$A$1:$P$633</definedName>
    <definedName name="Z_6806E151_5E14_4AFD_87E4_963C9A6AC622_.wvu.PrintArea" localSheetId="15" hidden="1">'Sch B-4'!$A$1:$P$255</definedName>
    <definedName name="Z_6806E151_5E14_4AFD_87E4_963C9A6AC622_.wvu.PrintArea" localSheetId="16" hidden="1">'Sch B-5'!$A$1:$P$631</definedName>
    <definedName name="Z_6806E151_5E14_4AFD_87E4_963C9A6AC622_.wvu.PrintArea" localSheetId="17" hidden="1">'Sch B-6'!$A$1:$N$126</definedName>
    <definedName name="Z_6806E151_5E14_4AFD_87E4_963C9A6AC622_.wvu.PrintArea" localSheetId="18" hidden="1">'Sch B-7'!$A$1:$M$186</definedName>
    <definedName name="Z_6806E151_5E14_4AFD_87E4_963C9A6AC622_.wvu.PrintArea" localSheetId="19" hidden="1">'Sch B-8'!$A$1:$P$125</definedName>
    <definedName name="Z_6806E151_5E14_4AFD_87E4_963C9A6AC622_.wvu.PrintTitles" localSheetId="3" hidden="1">'Link Out'!$A:$A,'Link Out'!#REF!</definedName>
    <definedName name="Z_6806E151_5E14_4AFD_87E4_963C9A6AC622_.wvu.PrintTitles" localSheetId="1" hidden="1">Linkin!$A:$A,Linkin!#REF!</definedName>
    <definedName name="Z_6806E151_5E14_4AFD_87E4_963C9A6AC622_.wvu.Rows" localSheetId="1" hidden="1">Linkin!$165:$191</definedName>
    <definedName name="Z_6B73F06A_6B8B_492D_98E8_4B1867446724_.wvu.PrintArea" localSheetId="11" hidden="1">Control!$A$1:$D$13</definedName>
    <definedName name="Z_6B73F06A_6B8B_492D_98E8_4B1867446724_.wvu.PrintArea" localSheetId="20" hidden="1">'Deferred Taxes'!$A$1:$E$27</definedName>
    <definedName name="Z_6B73F06A_6B8B_492D_98E8_4B1867446724_.wvu.PrintArea" localSheetId="1" hidden="1">Linkin!#REF!</definedName>
    <definedName name="Z_6B73F06A_6B8B_492D_98E8_4B1867446724_.wvu.PrintArea" localSheetId="12" hidden="1">'Sch B-1'!$A$1:$M$124</definedName>
    <definedName name="Z_6B73F06A_6B8B_492D_98E8_4B1867446724_.wvu.PrintArea" localSheetId="13" hidden="1">'Sch B-2'!$A$1:$M$1255</definedName>
    <definedName name="Z_6B73F06A_6B8B_492D_98E8_4B1867446724_.wvu.PrintArea" localSheetId="14" hidden="1">'Sch B-3'!$A$1:$P$633</definedName>
    <definedName name="Z_6B73F06A_6B8B_492D_98E8_4B1867446724_.wvu.PrintArea" localSheetId="15" hidden="1">'Sch B-4'!$A$1:$P$255</definedName>
    <definedName name="Z_6B73F06A_6B8B_492D_98E8_4B1867446724_.wvu.PrintArea" localSheetId="16" hidden="1">'Sch B-5'!$A$1:$P$631</definedName>
    <definedName name="Z_6B73F06A_6B8B_492D_98E8_4B1867446724_.wvu.PrintArea" localSheetId="17" hidden="1">'Sch B-6'!$A$1:$N$126</definedName>
    <definedName name="Z_6B73F06A_6B8B_492D_98E8_4B1867446724_.wvu.PrintArea" localSheetId="18" hidden="1">'Sch B-7'!$A$1:$M$186</definedName>
    <definedName name="Z_6B73F06A_6B8B_492D_98E8_4B1867446724_.wvu.PrintArea" localSheetId="19" hidden="1">'Sch B-8'!$A$1:$P$125</definedName>
    <definedName name="Z_6B73F06A_6B8B_492D_98E8_4B1867446724_.wvu.Rows" localSheetId="1" hidden="1">Linkin!$165:$191</definedName>
    <definedName name="Z_6B79D4D5_16CF_4897_8F30_1E695809C85C_.wvu.PrintArea" localSheetId="11" hidden="1">Control!$A$1:$D$13</definedName>
    <definedName name="Z_6B79D4D5_16CF_4897_8F30_1E695809C85C_.wvu.PrintArea" localSheetId="20" hidden="1">'Deferred Taxes'!$A$1:$D$28</definedName>
    <definedName name="Z_6B79D4D5_16CF_4897_8F30_1E695809C85C_.wvu.PrintArea" localSheetId="0" hidden="1">Detail!$A$1:$F$69</definedName>
    <definedName name="Z_6B79D4D5_16CF_4897_8F30_1E695809C85C_.wvu.PrintArea" localSheetId="3" hidden="1">'Link Out'!#REF!,'Link Out'!$O$270:$Y$270</definedName>
    <definedName name="Z_6B79D4D5_16CF_4897_8F30_1E695809C85C_.wvu.PrintArea" localSheetId="1" hidden="1">Linkin!$A$118:$N$196</definedName>
    <definedName name="Z_6B79D4D5_16CF_4897_8F30_1E695809C85C_.wvu.PrintArea" localSheetId="12" hidden="1">'Sch B-1'!$A$1:$M$124</definedName>
    <definedName name="Z_6B79D4D5_16CF_4897_8F30_1E695809C85C_.wvu.PrintArea" localSheetId="13" hidden="1">'Sch B-2'!$A$1:$M$1255</definedName>
    <definedName name="Z_6B79D4D5_16CF_4897_8F30_1E695809C85C_.wvu.PrintArea" localSheetId="14" hidden="1">'Sch B-3'!$A$1:$P$633</definedName>
    <definedName name="Z_6B79D4D5_16CF_4897_8F30_1E695809C85C_.wvu.PrintArea" localSheetId="15" hidden="1">'Sch B-4'!$A$1:$P$255</definedName>
    <definedName name="Z_6B79D4D5_16CF_4897_8F30_1E695809C85C_.wvu.PrintArea" localSheetId="16" hidden="1">'Sch B-5'!$A$1:$P$631</definedName>
    <definedName name="Z_6B79D4D5_16CF_4897_8F30_1E695809C85C_.wvu.PrintArea" localSheetId="17" hidden="1">'Sch B-6'!$A$1:$N$126</definedName>
    <definedName name="Z_6B79D4D5_16CF_4897_8F30_1E695809C85C_.wvu.PrintArea" localSheetId="18" hidden="1">'Sch B-7'!$A$1:$M$186</definedName>
    <definedName name="Z_6B79D4D5_16CF_4897_8F30_1E695809C85C_.wvu.PrintArea" localSheetId="19" hidden="1">'Sch B-8'!$A$1:$P$125</definedName>
    <definedName name="Z_6B79D4D5_16CF_4897_8F30_1E695809C85C_.wvu.PrintTitles" localSheetId="3" hidden="1">'Link Out'!$A:$A,'Link Out'!#REF!</definedName>
    <definedName name="Z_6B79D4D5_16CF_4897_8F30_1E695809C85C_.wvu.PrintTitles" localSheetId="1" hidden="1">Linkin!$A:$A,Linkin!#REF!</definedName>
    <definedName name="Z_6B79D4D5_16CF_4897_8F30_1E695809C85C_.wvu.Rows" localSheetId="1" hidden="1">Linkin!$165:$191</definedName>
    <definedName name="Z_7F548A59_6325_4863_A2CD_C4C2FE9990B9_.wvu.PrintArea" localSheetId="11" hidden="1">Control!$A$1:$D$13</definedName>
    <definedName name="Z_7F548A59_6325_4863_A2CD_C4C2FE9990B9_.wvu.PrintArea" localSheetId="20" hidden="1">'Deferred Taxes'!$A$1:$D$28</definedName>
    <definedName name="Z_7F548A59_6325_4863_A2CD_C4C2FE9990B9_.wvu.PrintArea" localSheetId="0" hidden="1">Detail!$A$1:$F$69</definedName>
    <definedName name="Z_7F548A59_6325_4863_A2CD_C4C2FE9990B9_.wvu.PrintArea" localSheetId="3" hidden="1">'Link Out'!#REF!,'Link Out'!$O$270:$Y$270</definedName>
    <definedName name="Z_7F548A59_6325_4863_A2CD_C4C2FE9990B9_.wvu.PrintArea" localSheetId="1" hidden="1">Linkin!$A$118:$N$196</definedName>
    <definedName name="Z_7F548A59_6325_4863_A2CD_C4C2FE9990B9_.wvu.PrintArea" localSheetId="12" hidden="1">'Sch B-1'!$A$1:$M$124</definedName>
    <definedName name="Z_7F548A59_6325_4863_A2CD_C4C2FE9990B9_.wvu.PrintArea" localSheetId="13" hidden="1">'Sch B-2'!$A$1:$M$1255</definedName>
    <definedName name="Z_7F548A59_6325_4863_A2CD_C4C2FE9990B9_.wvu.PrintArea" localSheetId="14" hidden="1">'Sch B-3'!$A$1:$P$633</definedName>
    <definedName name="Z_7F548A59_6325_4863_A2CD_C4C2FE9990B9_.wvu.PrintArea" localSheetId="15" hidden="1">'Sch B-4'!$A$1:$P$255</definedName>
    <definedName name="Z_7F548A59_6325_4863_A2CD_C4C2FE9990B9_.wvu.PrintArea" localSheetId="16" hidden="1">'Sch B-5'!$A$1:$P$631</definedName>
    <definedName name="Z_7F548A59_6325_4863_A2CD_C4C2FE9990B9_.wvu.PrintArea" localSheetId="17" hidden="1">'Sch B-6'!$A$1:$N$126</definedName>
    <definedName name="Z_7F548A59_6325_4863_A2CD_C4C2FE9990B9_.wvu.PrintArea" localSheetId="18" hidden="1">'Sch B-7'!$A$1:$M$186</definedName>
    <definedName name="Z_7F548A59_6325_4863_A2CD_C4C2FE9990B9_.wvu.PrintArea" localSheetId="19" hidden="1">'Sch B-8'!$A$1:$P$125</definedName>
    <definedName name="Z_7F548A59_6325_4863_A2CD_C4C2FE9990B9_.wvu.PrintTitles" localSheetId="3" hidden="1">'Link Out'!$A:$A,'Link Out'!#REF!</definedName>
    <definedName name="Z_7F548A59_6325_4863_A2CD_C4C2FE9990B9_.wvu.PrintTitles" localSheetId="1" hidden="1">Linkin!$A:$A,Linkin!#REF!</definedName>
    <definedName name="Z_7F548A59_6325_4863_A2CD_C4C2FE9990B9_.wvu.Rows" localSheetId="1" hidden="1">Linkin!$165:$191</definedName>
    <definedName name="Z_949C0204_0136_46BF_80A5_3F78E0511D46_.wvu.PrintArea" localSheetId="11" hidden="1">Control!$A$1:$D$13</definedName>
    <definedName name="Z_949C0204_0136_46BF_80A5_3F78E0511D46_.wvu.PrintArea" localSheetId="20" hidden="1">'Deferred Taxes'!$A$1:$D$28</definedName>
    <definedName name="Z_949C0204_0136_46BF_80A5_3F78E0511D46_.wvu.PrintArea" localSheetId="3" hidden="1">'Link Out'!#REF!,'Link Out'!$O$270:$Y$270</definedName>
    <definedName name="Z_949C0204_0136_46BF_80A5_3F78E0511D46_.wvu.PrintArea" localSheetId="1" hidden="1">Linkin!$A$118:$N$196</definedName>
    <definedName name="Z_949C0204_0136_46BF_80A5_3F78E0511D46_.wvu.PrintArea" localSheetId="12" hidden="1">'Sch B-1'!$A$1:$M$124</definedName>
    <definedName name="Z_949C0204_0136_46BF_80A5_3F78E0511D46_.wvu.PrintArea" localSheetId="13" hidden="1">'Sch B-2'!$A$1:$M$1255</definedName>
    <definedName name="Z_949C0204_0136_46BF_80A5_3F78E0511D46_.wvu.PrintArea" localSheetId="14" hidden="1">'Sch B-3'!$A$1:$P$633</definedName>
    <definedName name="Z_949C0204_0136_46BF_80A5_3F78E0511D46_.wvu.PrintArea" localSheetId="15" hidden="1">'Sch B-4'!$A$1:$P$255</definedName>
    <definedName name="Z_949C0204_0136_46BF_80A5_3F78E0511D46_.wvu.PrintArea" localSheetId="16" hidden="1">'Sch B-5'!$A$1:$P$631</definedName>
    <definedName name="Z_949C0204_0136_46BF_80A5_3F78E0511D46_.wvu.PrintArea" localSheetId="17" hidden="1">'Sch B-6'!$A$1:$N$126</definedName>
    <definedName name="Z_949C0204_0136_46BF_80A5_3F78E0511D46_.wvu.PrintArea" localSheetId="18" hidden="1">'Sch B-7'!$A$1:$M$186</definedName>
    <definedName name="Z_949C0204_0136_46BF_80A5_3F78E0511D46_.wvu.PrintArea" localSheetId="19" hidden="1">'Sch B-8'!$A$1:$P$125</definedName>
    <definedName name="Z_949C0204_0136_46BF_80A5_3F78E0511D46_.wvu.PrintTitles" localSheetId="3" hidden="1">'Link Out'!$A:$A,'Link Out'!#REF!</definedName>
    <definedName name="Z_949C0204_0136_46BF_80A5_3F78E0511D46_.wvu.PrintTitles" localSheetId="1" hidden="1">Linkin!$A:$A,Linkin!#REF!</definedName>
    <definedName name="Z_949C0204_0136_46BF_80A5_3F78E0511D46_.wvu.Rows" localSheetId="1" hidden="1">Linkin!$165:$191</definedName>
    <definedName name="Z_9A6DA5E0_B602_4D30_BF57_B9A64673419A_.wvu.PrintArea" localSheetId="11" hidden="1">Control!$A$1:$D$13</definedName>
    <definedName name="Z_9A6DA5E0_B602_4D30_BF57_B9A64673419A_.wvu.PrintArea" localSheetId="20" hidden="1">'Deferred Taxes'!$A$1:$D$28</definedName>
    <definedName name="Z_9A6DA5E0_B602_4D30_BF57_B9A64673419A_.wvu.PrintArea" localSheetId="1" hidden="1">Linkin!#REF!</definedName>
    <definedName name="Z_9A6DA5E0_B602_4D30_BF57_B9A64673419A_.wvu.PrintArea" localSheetId="12" hidden="1">'Sch B-1'!$A$1:$M$124</definedName>
    <definedName name="Z_9A6DA5E0_B602_4D30_BF57_B9A64673419A_.wvu.PrintArea" localSheetId="13" hidden="1">'Sch B-2'!$A$1:$M$1255</definedName>
    <definedName name="Z_9A6DA5E0_B602_4D30_BF57_B9A64673419A_.wvu.PrintArea" localSheetId="14" hidden="1">'Sch B-3'!$A$1:$P$633</definedName>
    <definedName name="Z_9A6DA5E0_B602_4D30_BF57_B9A64673419A_.wvu.PrintArea" localSheetId="15" hidden="1">'Sch B-4'!$A$1:$P$255</definedName>
    <definedName name="Z_9A6DA5E0_B602_4D30_BF57_B9A64673419A_.wvu.PrintArea" localSheetId="16" hidden="1">'Sch B-5'!$A$1:$P$631</definedName>
    <definedName name="Z_9A6DA5E0_B602_4D30_BF57_B9A64673419A_.wvu.PrintArea" localSheetId="17" hidden="1">'Sch B-6'!$A$1:$N$126</definedName>
    <definedName name="Z_9A6DA5E0_B602_4D30_BF57_B9A64673419A_.wvu.PrintArea" localSheetId="18" hidden="1">'Sch B-7'!$A$1:$M$186</definedName>
    <definedName name="Z_9A6DA5E0_B602_4D30_BF57_B9A64673419A_.wvu.PrintArea" localSheetId="19" hidden="1">'Sch B-8'!$A$1:$P$125</definedName>
    <definedName name="Z_9A6DA5E0_B602_4D30_BF57_B9A64673419A_.wvu.Rows" localSheetId="1" hidden="1">Linkin!$165:$191</definedName>
    <definedName name="Z_9B3B6D0E_03C7_49B0_92DB_C4FD245E93BC_.wvu.PrintArea" localSheetId="11" hidden="1">Control!$A$1:$D$13</definedName>
    <definedName name="Z_9B3B6D0E_03C7_49B0_92DB_C4FD245E93BC_.wvu.PrintArea" localSheetId="20" hidden="1">'Deferred Taxes'!$A$1:$D$28</definedName>
    <definedName name="Z_9B3B6D0E_03C7_49B0_92DB_C4FD245E93BC_.wvu.PrintArea" localSheetId="1" hidden="1">Linkin!#REF!</definedName>
    <definedName name="Z_9B3B6D0E_03C7_49B0_92DB_C4FD245E93BC_.wvu.PrintArea" localSheetId="12" hidden="1">'Sch B-1'!$A$1:$M$124</definedName>
    <definedName name="Z_9B3B6D0E_03C7_49B0_92DB_C4FD245E93BC_.wvu.PrintArea" localSheetId="13" hidden="1">'Sch B-2'!$A$1:$M$1255</definedName>
    <definedName name="Z_9B3B6D0E_03C7_49B0_92DB_C4FD245E93BC_.wvu.PrintArea" localSheetId="14" hidden="1">'Sch B-3'!$A$1:$P$633</definedName>
    <definedName name="Z_9B3B6D0E_03C7_49B0_92DB_C4FD245E93BC_.wvu.PrintArea" localSheetId="15" hidden="1">'Sch B-4'!$A$1:$P$255</definedName>
    <definedName name="Z_9B3B6D0E_03C7_49B0_92DB_C4FD245E93BC_.wvu.PrintArea" localSheetId="16" hidden="1">'Sch B-5'!$A$1:$P$631</definedName>
    <definedName name="Z_9B3B6D0E_03C7_49B0_92DB_C4FD245E93BC_.wvu.PrintArea" localSheetId="17" hidden="1">'Sch B-6'!$A$1:$N$126</definedName>
    <definedName name="Z_9B3B6D0E_03C7_49B0_92DB_C4FD245E93BC_.wvu.PrintArea" localSheetId="18" hidden="1">'Sch B-7'!$A$1:$M$186</definedName>
    <definedName name="Z_9B3B6D0E_03C7_49B0_92DB_C4FD245E93BC_.wvu.PrintArea" localSheetId="19" hidden="1">'Sch B-8'!$A$1:$P$125</definedName>
    <definedName name="Z_9B3B6D0E_03C7_49B0_92DB_C4FD245E93BC_.wvu.Rows" localSheetId="1" hidden="1">Linkin!$165:$191</definedName>
    <definedName name="Z_B11022C5_E08B_4A9C_A0FF_33A3D6D2F386_.wvu.PrintArea" localSheetId="11" hidden="1">Control!$A$1:$D$13</definedName>
    <definedName name="Z_B11022C5_E08B_4A9C_A0FF_33A3D6D2F386_.wvu.PrintArea" localSheetId="20" hidden="1">'Deferred Taxes'!$A$1:$E$27</definedName>
    <definedName name="Z_B11022C5_E08B_4A9C_A0FF_33A3D6D2F386_.wvu.PrintArea" localSheetId="1" hidden="1">Linkin!#REF!</definedName>
    <definedName name="Z_B11022C5_E08B_4A9C_A0FF_33A3D6D2F386_.wvu.PrintArea" localSheetId="12" hidden="1">'Sch B-1'!$A$1:$M$124</definedName>
    <definedName name="Z_B11022C5_E08B_4A9C_A0FF_33A3D6D2F386_.wvu.PrintArea" localSheetId="13" hidden="1">'Sch B-2'!$A$1:$M$1255</definedName>
    <definedName name="Z_B11022C5_E08B_4A9C_A0FF_33A3D6D2F386_.wvu.PrintArea" localSheetId="14" hidden="1">'Sch B-3'!$A$1:$P$633</definedName>
    <definedName name="Z_B11022C5_E08B_4A9C_A0FF_33A3D6D2F386_.wvu.PrintArea" localSheetId="15" hidden="1">'Sch B-4'!$A$1:$P$255</definedName>
    <definedName name="Z_B11022C5_E08B_4A9C_A0FF_33A3D6D2F386_.wvu.PrintArea" localSheetId="16" hidden="1">'Sch B-5'!$A$1:$P$631</definedName>
    <definedName name="Z_B11022C5_E08B_4A9C_A0FF_33A3D6D2F386_.wvu.PrintArea" localSheetId="17" hidden="1">'Sch B-6'!$A$1:$N$126</definedName>
    <definedName name="Z_B11022C5_E08B_4A9C_A0FF_33A3D6D2F386_.wvu.PrintArea" localSheetId="18" hidden="1">'Sch B-7'!$A$1:$M$186</definedName>
    <definedName name="Z_B11022C5_E08B_4A9C_A0FF_33A3D6D2F386_.wvu.PrintArea" localSheetId="19" hidden="1">'Sch B-8'!$A$1:$P$125</definedName>
    <definedName name="Z_B339DAC4_A962_4729_81C2_E354C0B54027_.wvu.PrintArea" localSheetId="11" hidden="1">Control!$A$1:$D$13</definedName>
    <definedName name="Z_B339DAC4_A962_4729_81C2_E354C0B54027_.wvu.PrintArea" localSheetId="20" hidden="1">'Deferred Taxes'!$A$1:$D$28</definedName>
    <definedName name="Z_B339DAC4_A962_4729_81C2_E354C0B54027_.wvu.PrintArea" localSheetId="0" hidden="1">Detail!$A$1:$F$69</definedName>
    <definedName name="Z_B339DAC4_A962_4729_81C2_E354C0B54027_.wvu.PrintArea" localSheetId="3" hidden="1">'Link Out'!#REF!,'Link Out'!$O$270:$Y$270</definedName>
    <definedName name="Z_B339DAC4_A962_4729_81C2_E354C0B54027_.wvu.PrintArea" localSheetId="1" hidden="1">Linkin!$A$118:$N$196</definedName>
    <definedName name="Z_B339DAC4_A962_4729_81C2_E354C0B54027_.wvu.PrintArea" localSheetId="12" hidden="1">'Sch B-1'!$A$1:$M$124</definedName>
    <definedName name="Z_B339DAC4_A962_4729_81C2_E354C0B54027_.wvu.PrintArea" localSheetId="13" hidden="1">'Sch B-2'!$A$1:$M$1255</definedName>
    <definedName name="Z_B339DAC4_A962_4729_81C2_E354C0B54027_.wvu.PrintArea" localSheetId="14" hidden="1">'Sch B-3'!$A$1:$P$633</definedName>
    <definedName name="Z_B339DAC4_A962_4729_81C2_E354C0B54027_.wvu.PrintArea" localSheetId="15" hidden="1">'Sch B-4'!$A$1:$P$255</definedName>
    <definedName name="Z_B339DAC4_A962_4729_81C2_E354C0B54027_.wvu.PrintArea" localSheetId="16" hidden="1">'Sch B-5'!$A$1:$P$631</definedName>
    <definedName name="Z_B339DAC4_A962_4729_81C2_E354C0B54027_.wvu.PrintArea" localSheetId="17" hidden="1">'Sch B-6'!$A$1:$N$126</definedName>
    <definedName name="Z_B339DAC4_A962_4729_81C2_E354C0B54027_.wvu.PrintArea" localSheetId="18" hidden="1">'Sch B-7'!$A$1:$M$186</definedName>
    <definedName name="Z_B339DAC4_A962_4729_81C2_E354C0B54027_.wvu.PrintArea" localSheetId="19" hidden="1">'Sch B-8'!$A$1:$P$125</definedName>
    <definedName name="Z_B339DAC4_A962_4729_81C2_E354C0B54027_.wvu.PrintTitles" localSheetId="3" hidden="1">'Link Out'!$A:$A,'Link Out'!#REF!</definedName>
    <definedName name="Z_B339DAC4_A962_4729_81C2_E354C0B54027_.wvu.PrintTitles" localSheetId="1" hidden="1">Linkin!$A:$A,Linkin!#REF!</definedName>
    <definedName name="Z_B339DAC4_A962_4729_81C2_E354C0B54027_.wvu.Rows" localSheetId="1" hidden="1">Linkin!$165:$191</definedName>
    <definedName name="Z_B768E8BE_E40F_4622_8687_5C13CF63FEF1_.wvu.PrintArea" localSheetId="11" hidden="1">Control!$A$1:$D$13</definedName>
    <definedName name="Z_B768E8BE_E40F_4622_8687_5C13CF63FEF1_.wvu.PrintArea" localSheetId="20" hidden="1">'Deferred Taxes'!$A$1:$D$28</definedName>
    <definedName name="Z_B768E8BE_E40F_4622_8687_5C13CF63FEF1_.wvu.PrintArea" localSheetId="3" hidden="1">'Link Out'!$A$1:$E$269,'Link Out'!$A$271:$E$319,'Link Out'!$A$15:$C$60</definedName>
    <definedName name="Z_B768E8BE_E40F_4622_8687_5C13CF63FEF1_.wvu.PrintArea" localSheetId="1" hidden="1">Linkin!#REF!</definedName>
    <definedName name="Z_B768E8BE_E40F_4622_8687_5C13CF63FEF1_.wvu.PrintArea" localSheetId="12" hidden="1">'Sch B-1'!$A$1:$M$124</definedName>
    <definedName name="Z_B768E8BE_E40F_4622_8687_5C13CF63FEF1_.wvu.PrintArea" localSheetId="13" hidden="1">'Sch B-2'!$A$1:$M$1255</definedName>
    <definedName name="Z_B768E8BE_E40F_4622_8687_5C13CF63FEF1_.wvu.PrintArea" localSheetId="14" hidden="1">'Sch B-3'!$A$1:$P$633</definedName>
    <definedName name="Z_B768E8BE_E40F_4622_8687_5C13CF63FEF1_.wvu.PrintArea" localSheetId="15" hidden="1">'Sch B-4'!$A$1:$P$255</definedName>
    <definedName name="Z_B768E8BE_E40F_4622_8687_5C13CF63FEF1_.wvu.PrintArea" localSheetId="16" hidden="1">'Sch B-5'!$A$1:$P$631</definedName>
    <definedName name="Z_B768E8BE_E40F_4622_8687_5C13CF63FEF1_.wvu.PrintArea" localSheetId="17" hidden="1">'Sch B-6'!$A$1:$N$126</definedName>
    <definedName name="Z_B768E8BE_E40F_4622_8687_5C13CF63FEF1_.wvu.PrintArea" localSheetId="18" hidden="1">'Sch B-7'!$A$1:$M$186</definedName>
    <definedName name="Z_B768E8BE_E40F_4622_8687_5C13CF63FEF1_.wvu.PrintArea" localSheetId="19" hidden="1">'Sch B-8'!$A$1:$P$125</definedName>
    <definedName name="Z_B768E8BE_E40F_4622_8687_5C13CF63FEF1_.wvu.Rows" localSheetId="1" hidden="1">Linkin!$165:$191</definedName>
    <definedName name="Z_B8F938A3_B40C_4099_ABD8_B6D835D2359F_.wvu.PrintArea" localSheetId="11" hidden="1">Control!$A$1:$D$13</definedName>
    <definedName name="Z_B8F938A3_B40C_4099_ABD8_B6D835D2359F_.wvu.PrintArea" localSheetId="20" hidden="1">'Deferred Taxes'!$A$1:$D$28</definedName>
    <definedName name="Z_B8F938A3_B40C_4099_ABD8_B6D835D2359F_.wvu.PrintArea" localSheetId="0" hidden="1">Detail!$A$1:$F$69</definedName>
    <definedName name="Z_B8F938A3_B40C_4099_ABD8_B6D835D2359F_.wvu.PrintArea" localSheetId="3" hidden="1">'Link Out'!#REF!,'Link Out'!$O$270:$Y$270</definedName>
    <definedName name="Z_B8F938A3_B40C_4099_ABD8_B6D835D2359F_.wvu.PrintArea" localSheetId="1" hidden="1">Linkin!$A$118:$N$196</definedName>
    <definedName name="Z_B8F938A3_B40C_4099_ABD8_B6D835D2359F_.wvu.PrintArea" localSheetId="12" hidden="1">'Sch B-1'!$A$1:$M$124</definedName>
    <definedName name="Z_B8F938A3_B40C_4099_ABD8_B6D835D2359F_.wvu.PrintArea" localSheetId="13" hidden="1">'Sch B-2'!$A$1:$M$1255</definedName>
    <definedName name="Z_B8F938A3_B40C_4099_ABD8_B6D835D2359F_.wvu.PrintArea" localSheetId="14" hidden="1">'Sch B-3'!$A$1:$P$633</definedName>
    <definedName name="Z_B8F938A3_B40C_4099_ABD8_B6D835D2359F_.wvu.PrintArea" localSheetId="15" hidden="1">'Sch B-4'!$A$1:$P$255</definedName>
    <definedName name="Z_B8F938A3_B40C_4099_ABD8_B6D835D2359F_.wvu.PrintArea" localSheetId="16" hidden="1">'Sch B-5'!$A$1:$P$631</definedName>
    <definedName name="Z_B8F938A3_B40C_4099_ABD8_B6D835D2359F_.wvu.PrintArea" localSheetId="17" hidden="1">'Sch B-6'!$A$1:$N$126</definedName>
    <definedName name="Z_B8F938A3_B40C_4099_ABD8_B6D835D2359F_.wvu.PrintArea" localSheetId="18" hidden="1">'Sch B-7'!$A$1:$M$186</definedName>
    <definedName name="Z_B8F938A3_B40C_4099_ABD8_B6D835D2359F_.wvu.PrintArea" localSheetId="19" hidden="1">'Sch B-8'!$A$1:$P$125</definedName>
    <definedName name="Z_B8F938A3_B40C_4099_ABD8_B6D835D2359F_.wvu.PrintTitles" localSheetId="3" hidden="1">'Link Out'!$A:$A,'Link Out'!#REF!</definedName>
    <definedName name="Z_B8F938A3_B40C_4099_ABD8_B6D835D2359F_.wvu.PrintTitles" localSheetId="1" hidden="1">Linkin!$A:$A,Linkin!#REF!</definedName>
    <definedName name="Z_B8F938A3_B40C_4099_ABD8_B6D835D2359F_.wvu.Rows" localSheetId="1" hidden="1">Linkin!$165:$191</definedName>
    <definedName name="Z_BA17188F_41F9_429B_8466_0B115E6076C4_.wvu.PrintArea" localSheetId="11" hidden="1">Control!$A$1:$D$13</definedName>
    <definedName name="Z_BA17188F_41F9_429B_8466_0B115E6076C4_.wvu.PrintArea" localSheetId="20" hidden="1">'Deferred Taxes'!$A$1:$E$27</definedName>
    <definedName name="Z_BA17188F_41F9_429B_8466_0B115E6076C4_.wvu.PrintArea" localSheetId="1" hidden="1">Linkin!#REF!</definedName>
    <definedName name="Z_BA17188F_41F9_429B_8466_0B115E6076C4_.wvu.PrintArea" localSheetId="12" hidden="1">'Sch B-1'!$A$1:$M$124</definedName>
    <definedName name="Z_BA17188F_41F9_429B_8466_0B115E6076C4_.wvu.PrintArea" localSheetId="13" hidden="1">'Sch B-2'!$A$1:$M$1255</definedName>
    <definedName name="Z_BA17188F_41F9_429B_8466_0B115E6076C4_.wvu.PrintArea" localSheetId="14" hidden="1">'Sch B-3'!$A$1:$P$633</definedName>
    <definedName name="Z_BA17188F_41F9_429B_8466_0B115E6076C4_.wvu.PrintArea" localSheetId="15" hidden="1">'Sch B-4'!$A$1:$P$255</definedName>
    <definedName name="Z_BA17188F_41F9_429B_8466_0B115E6076C4_.wvu.PrintArea" localSheetId="16" hidden="1">'Sch B-5'!$A$1:$P$631</definedName>
    <definedName name="Z_BA17188F_41F9_429B_8466_0B115E6076C4_.wvu.PrintArea" localSheetId="17" hidden="1">'Sch B-6'!$A$1:$N$126</definedName>
    <definedName name="Z_BA17188F_41F9_429B_8466_0B115E6076C4_.wvu.PrintArea" localSheetId="18" hidden="1">'Sch B-7'!$A$1:$M$186</definedName>
    <definedName name="Z_BA17188F_41F9_429B_8466_0B115E6076C4_.wvu.PrintArea" localSheetId="19" hidden="1">'Sch B-8'!$A$1:$P$125</definedName>
    <definedName name="Z_BC5E0361_74E9_4A40_A93E_A28F6B6112CC_.wvu.PrintArea" localSheetId="11" hidden="1">Control!$A$1:$D$13</definedName>
    <definedName name="Z_BC5E0361_74E9_4A40_A93E_A28F6B6112CC_.wvu.PrintArea" localSheetId="20" hidden="1">'Deferred Taxes'!$A$1:$D$28</definedName>
    <definedName name="Z_BC5E0361_74E9_4A40_A93E_A28F6B6112CC_.wvu.PrintArea" localSheetId="1" hidden="1">Linkin!#REF!</definedName>
    <definedName name="Z_BC5E0361_74E9_4A40_A93E_A28F6B6112CC_.wvu.PrintArea" localSheetId="12" hidden="1">'Sch B-1'!$A$1:$M$124</definedName>
    <definedName name="Z_BC5E0361_74E9_4A40_A93E_A28F6B6112CC_.wvu.PrintArea" localSheetId="13" hidden="1">'Sch B-2'!$A$1:$M$1255</definedName>
    <definedName name="Z_BC5E0361_74E9_4A40_A93E_A28F6B6112CC_.wvu.PrintArea" localSheetId="14" hidden="1">'Sch B-3'!$A$1:$P$633</definedName>
    <definedName name="Z_BC5E0361_74E9_4A40_A93E_A28F6B6112CC_.wvu.PrintArea" localSheetId="15" hidden="1">'Sch B-4'!$A$1:$P$255</definedName>
    <definedName name="Z_BC5E0361_74E9_4A40_A93E_A28F6B6112CC_.wvu.PrintArea" localSheetId="16" hidden="1">'Sch B-5'!$A$1:$P$631</definedName>
    <definedName name="Z_BC5E0361_74E9_4A40_A93E_A28F6B6112CC_.wvu.PrintArea" localSheetId="17" hidden="1">'Sch B-6'!$A$1:$N$126</definedName>
    <definedName name="Z_BC5E0361_74E9_4A40_A93E_A28F6B6112CC_.wvu.PrintArea" localSheetId="18" hidden="1">'Sch B-7'!$A$1:$M$186</definedName>
    <definedName name="Z_BC5E0361_74E9_4A40_A93E_A28F6B6112CC_.wvu.PrintArea" localSheetId="19" hidden="1">'Sch B-8'!$A$1:$P$125</definedName>
    <definedName name="Z_BC5E0361_74E9_4A40_A93E_A28F6B6112CC_.wvu.Rows" localSheetId="1" hidden="1">Linkin!$165:$191</definedName>
    <definedName name="Z_BEA31234_456D_4B58_9D73_CDF96CBEAFF0_.wvu.PrintArea" localSheetId="11" hidden="1">Control!$A$1:$D$13</definedName>
    <definedName name="Z_BEA31234_456D_4B58_9D73_CDF96CBEAFF0_.wvu.PrintArea" localSheetId="20" hidden="1">'Deferred Taxes'!$A$1:$D$28</definedName>
    <definedName name="Z_BEA31234_456D_4B58_9D73_CDF96CBEAFF0_.wvu.PrintArea" localSheetId="1" hidden="1">Linkin!#REF!</definedName>
    <definedName name="Z_BEA31234_456D_4B58_9D73_CDF96CBEAFF0_.wvu.PrintArea" localSheetId="12" hidden="1">'Sch B-1'!$A$1:$M$124</definedName>
    <definedName name="Z_BEA31234_456D_4B58_9D73_CDF96CBEAFF0_.wvu.PrintArea" localSheetId="13" hidden="1">'Sch B-2'!$A$1:$M$1255</definedName>
    <definedName name="Z_BEA31234_456D_4B58_9D73_CDF96CBEAFF0_.wvu.PrintArea" localSheetId="14" hidden="1">'Sch B-3'!$A$1:$P$633</definedName>
    <definedName name="Z_BEA31234_456D_4B58_9D73_CDF96CBEAFF0_.wvu.PrintArea" localSheetId="15" hidden="1">'Sch B-4'!$A$1:$P$255</definedName>
    <definedName name="Z_BEA31234_456D_4B58_9D73_CDF96CBEAFF0_.wvu.PrintArea" localSheetId="16" hidden="1">'Sch B-5'!$A$1:$P$631</definedName>
    <definedName name="Z_BEA31234_456D_4B58_9D73_CDF96CBEAFF0_.wvu.PrintArea" localSheetId="17" hidden="1">'Sch B-6'!$A$1:$N$126</definedName>
    <definedName name="Z_BEA31234_456D_4B58_9D73_CDF96CBEAFF0_.wvu.PrintArea" localSheetId="18" hidden="1">'Sch B-7'!$A$1:$M$186</definedName>
    <definedName name="Z_BEA31234_456D_4B58_9D73_CDF96CBEAFF0_.wvu.PrintArea" localSheetId="19" hidden="1">'Sch B-8'!$A$1:$P$125</definedName>
    <definedName name="Z_BEA31234_456D_4B58_9D73_CDF96CBEAFF0_.wvu.Rows" localSheetId="1" hidden="1">Linkin!$165:$191</definedName>
    <definedName name="Z_C26CB08D_E75A_444E_97C0_685DE1198CEB_.wvu.PrintArea" localSheetId="11" hidden="1">Control!$A$1:$D$13</definedName>
    <definedName name="Z_C26CB08D_E75A_444E_97C0_685DE1198CEB_.wvu.PrintArea" localSheetId="20" hidden="1">'Deferred Taxes'!$A$1:$D$28</definedName>
    <definedName name="Z_C26CB08D_E75A_444E_97C0_685DE1198CEB_.wvu.PrintArea" localSheetId="3" hidden="1">'Link Out'!#REF!,'Link Out'!$O$270:$Y$270</definedName>
    <definedName name="Z_C26CB08D_E75A_444E_97C0_685DE1198CEB_.wvu.PrintArea" localSheetId="1" hidden="1">Linkin!$A$4:$K$52</definedName>
    <definedName name="Z_C26CB08D_E75A_444E_97C0_685DE1198CEB_.wvu.PrintArea" localSheetId="12" hidden="1">'Sch B-1'!$A$1:$M$124</definedName>
    <definedName name="Z_C26CB08D_E75A_444E_97C0_685DE1198CEB_.wvu.PrintArea" localSheetId="13" hidden="1">'Sch B-2'!$A$1:$M$1255</definedName>
    <definedName name="Z_C26CB08D_E75A_444E_97C0_685DE1198CEB_.wvu.PrintArea" localSheetId="14" hidden="1">'Sch B-3'!$A$1:$P$633</definedName>
    <definedName name="Z_C26CB08D_E75A_444E_97C0_685DE1198CEB_.wvu.PrintArea" localSheetId="15" hidden="1">'Sch B-4'!$A$1:$P$255</definedName>
    <definedName name="Z_C26CB08D_E75A_444E_97C0_685DE1198CEB_.wvu.PrintArea" localSheetId="16" hidden="1">'Sch B-5'!$A$1:$P$631</definedName>
    <definedName name="Z_C26CB08D_E75A_444E_97C0_685DE1198CEB_.wvu.PrintArea" localSheetId="17" hidden="1">'Sch B-6'!$A$1:$N$126</definedName>
    <definedName name="Z_C26CB08D_E75A_444E_97C0_685DE1198CEB_.wvu.PrintArea" localSheetId="18" hidden="1">'Sch B-7'!$A$1:$M$186</definedName>
    <definedName name="Z_C26CB08D_E75A_444E_97C0_685DE1198CEB_.wvu.PrintArea" localSheetId="19" hidden="1">'Sch B-8'!$A$1:$P$125</definedName>
    <definedName name="Z_C26CB08D_E75A_444E_97C0_685DE1198CEB_.wvu.PrintTitles" localSheetId="3" hidden="1">'Link Out'!$A:$A,'Link Out'!#REF!</definedName>
    <definedName name="Z_C26CB08D_E75A_444E_97C0_685DE1198CEB_.wvu.Rows" localSheetId="1" hidden="1">Linkin!$165:$191</definedName>
    <definedName name="Z_CB2DDF95_6E3D_4BC1_9D30_54963EA34987_.wvu.PrintArea" localSheetId="11" hidden="1">Control!$A$1:$D$13</definedName>
    <definedName name="Z_CB2DDF95_6E3D_4BC1_9D30_54963EA34987_.wvu.PrintArea" localSheetId="20" hidden="1">'Deferred Taxes'!$A$1:$D$28</definedName>
    <definedName name="Z_CB2DDF95_6E3D_4BC1_9D30_54963EA34987_.wvu.PrintArea" localSheetId="0" hidden="1">Detail!$A$1:$F$69</definedName>
    <definedName name="Z_CB2DDF95_6E3D_4BC1_9D30_54963EA34987_.wvu.PrintArea" localSheetId="3" hidden="1">'Link Out'!#REF!,'Link Out'!$O$270:$Y$270</definedName>
    <definedName name="Z_CB2DDF95_6E3D_4BC1_9D30_54963EA34987_.wvu.PrintArea" localSheetId="1" hidden="1">Linkin!$A$118:$N$196</definedName>
    <definedName name="Z_CB2DDF95_6E3D_4BC1_9D30_54963EA34987_.wvu.PrintArea" localSheetId="12" hidden="1">'Sch B-1'!$A$1:$M$124</definedName>
    <definedName name="Z_CB2DDF95_6E3D_4BC1_9D30_54963EA34987_.wvu.PrintArea" localSheetId="13" hidden="1">'Sch B-2'!$A$1:$M$1255</definedName>
    <definedName name="Z_CB2DDF95_6E3D_4BC1_9D30_54963EA34987_.wvu.PrintArea" localSheetId="14" hidden="1">'Sch B-3'!$A$1:$P$633</definedName>
    <definedName name="Z_CB2DDF95_6E3D_4BC1_9D30_54963EA34987_.wvu.PrintArea" localSheetId="15" hidden="1">'Sch B-4'!$A$1:$P$255</definedName>
    <definedName name="Z_CB2DDF95_6E3D_4BC1_9D30_54963EA34987_.wvu.PrintArea" localSheetId="16" hidden="1">'Sch B-5'!$A$1:$P$631</definedName>
    <definedName name="Z_CB2DDF95_6E3D_4BC1_9D30_54963EA34987_.wvu.PrintArea" localSheetId="17" hidden="1">'Sch B-6'!$A$1:$N$126</definedName>
    <definedName name="Z_CB2DDF95_6E3D_4BC1_9D30_54963EA34987_.wvu.PrintArea" localSheetId="18" hidden="1">'Sch B-7'!$A$1:$M$186</definedName>
    <definedName name="Z_CB2DDF95_6E3D_4BC1_9D30_54963EA34987_.wvu.PrintArea" localSheetId="19" hidden="1">'Sch B-8'!$A$1:$P$125</definedName>
    <definedName name="Z_CB2DDF95_6E3D_4BC1_9D30_54963EA34987_.wvu.PrintTitles" localSheetId="3" hidden="1">'Link Out'!$A:$A,'Link Out'!#REF!</definedName>
    <definedName name="Z_CB2DDF95_6E3D_4BC1_9D30_54963EA34987_.wvu.PrintTitles" localSheetId="1" hidden="1">Linkin!$A:$A,Linkin!#REF!</definedName>
    <definedName name="Z_CB2DDF95_6E3D_4BC1_9D30_54963EA34987_.wvu.Rows" localSheetId="1" hidden="1">Linkin!$165:$191</definedName>
    <definedName name="Z_DC435F00_643C_4507_82D4_894505D8FDA5_.wvu.PrintArea" localSheetId="11" hidden="1">Control!$A$1:$D$13</definedName>
    <definedName name="Z_DC435F00_643C_4507_82D4_894505D8FDA5_.wvu.PrintArea" localSheetId="20" hidden="1">'Deferred Taxes'!$A$1:$D$28</definedName>
    <definedName name="Z_DC435F00_643C_4507_82D4_894505D8FDA5_.wvu.PrintArea" localSheetId="0" hidden="1">Detail!$A$1:$F$69</definedName>
    <definedName name="Z_DC435F00_643C_4507_82D4_894505D8FDA5_.wvu.PrintArea" localSheetId="3" hidden="1">'Link Out'!#REF!,'Link Out'!$O$270:$Y$270</definedName>
    <definedName name="Z_DC435F00_643C_4507_82D4_894505D8FDA5_.wvu.PrintArea" localSheetId="1" hidden="1">Linkin!$A$118:$N$196</definedName>
    <definedName name="Z_DC435F00_643C_4507_82D4_894505D8FDA5_.wvu.PrintArea" localSheetId="12" hidden="1">'Sch B-1'!$A$1:$M$124</definedName>
    <definedName name="Z_DC435F00_643C_4507_82D4_894505D8FDA5_.wvu.PrintArea" localSheetId="13" hidden="1">'Sch B-2'!$A$1:$M$1255</definedName>
    <definedName name="Z_DC435F00_643C_4507_82D4_894505D8FDA5_.wvu.PrintArea" localSheetId="14" hidden="1">'Sch B-3'!$A$1:$P$633</definedName>
    <definedName name="Z_DC435F00_643C_4507_82D4_894505D8FDA5_.wvu.PrintArea" localSheetId="15" hidden="1">'Sch B-4'!$A$1:$P$255</definedName>
    <definedName name="Z_DC435F00_643C_4507_82D4_894505D8FDA5_.wvu.PrintArea" localSheetId="16" hidden="1">'Sch B-5'!$A$1:$P$631</definedName>
    <definedName name="Z_DC435F00_643C_4507_82D4_894505D8FDA5_.wvu.PrintArea" localSheetId="17" hidden="1">'Sch B-6'!$A$1:$N$126</definedName>
    <definedName name="Z_DC435F00_643C_4507_82D4_894505D8FDA5_.wvu.PrintArea" localSheetId="18" hidden="1">'Sch B-7'!$A$1:$M$186</definedName>
    <definedName name="Z_DC435F00_643C_4507_82D4_894505D8FDA5_.wvu.PrintArea" localSheetId="19" hidden="1">'Sch B-8'!$A$1:$P$125</definedName>
    <definedName name="Z_DC435F00_643C_4507_82D4_894505D8FDA5_.wvu.PrintTitles" localSheetId="3" hidden="1">'Link Out'!$A:$A,'Link Out'!#REF!</definedName>
    <definedName name="Z_DC435F00_643C_4507_82D4_894505D8FDA5_.wvu.PrintTitles" localSheetId="1" hidden="1">Linkin!$A:$A,Linkin!#REF!</definedName>
    <definedName name="Z_DC435F00_643C_4507_82D4_894505D8FDA5_.wvu.Rows" localSheetId="1" hidden="1">Linkin!$165:$191</definedName>
    <definedName name="Z_DF50C4EA_FB13_4C2C_90E3_833D566A43BF_.wvu.PrintArea" localSheetId="11" hidden="1">Control!$A$1:$D$13</definedName>
    <definedName name="Z_DF50C4EA_FB13_4C2C_90E3_833D566A43BF_.wvu.PrintArea" localSheetId="20" hidden="1">'Deferred Taxes'!$A$1:$D$28</definedName>
    <definedName name="Z_DF50C4EA_FB13_4C2C_90E3_833D566A43BF_.wvu.PrintArea" localSheetId="3" hidden="1">'Link Out'!#REF!,'Link Out'!$O$270:$Y$270</definedName>
    <definedName name="Z_DF50C4EA_FB13_4C2C_90E3_833D566A43BF_.wvu.PrintArea" localSheetId="1" hidden="1">Linkin!#REF!</definedName>
    <definedName name="Z_DF50C4EA_FB13_4C2C_90E3_833D566A43BF_.wvu.PrintArea" localSheetId="12" hidden="1">'Sch B-1'!$A$1:$M$124</definedName>
    <definedName name="Z_DF50C4EA_FB13_4C2C_90E3_833D566A43BF_.wvu.PrintArea" localSheetId="13" hidden="1">'Sch B-2'!$A$1:$M$1255</definedName>
    <definedName name="Z_DF50C4EA_FB13_4C2C_90E3_833D566A43BF_.wvu.PrintArea" localSheetId="14" hidden="1">'Sch B-3'!$A$1:$P$633</definedName>
    <definedName name="Z_DF50C4EA_FB13_4C2C_90E3_833D566A43BF_.wvu.PrintArea" localSheetId="15" hidden="1">'Sch B-4'!$A$1:$P$255</definedName>
    <definedName name="Z_DF50C4EA_FB13_4C2C_90E3_833D566A43BF_.wvu.PrintArea" localSheetId="16" hidden="1">'Sch B-5'!$A$1:$P$631</definedName>
    <definedName name="Z_DF50C4EA_FB13_4C2C_90E3_833D566A43BF_.wvu.PrintArea" localSheetId="17" hidden="1">'Sch B-6'!$A$1:$N$126</definedName>
    <definedName name="Z_DF50C4EA_FB13_4C2C_90E3_833D566A43BF_.wvu.PrintArea" localSheetId="18" hidden="1">'Sch B-7'!$A$1:$M$186</definedName>
    <definedName name="Z_DF50C4EA_FB13_4C2C_90E3_833D566A43BF_.wvu.PrintArea" localSheetId="19" hidden="1">'Sch B-8'!$A$1:$P$125</definedName>
    <definedName name="Z_DF50C4EA_FB13_4C2C_90E3_833D566A43BF_.wvu.PrintTitles" localSheetId="3" hidden="1">'Link Out'!$A:$A,'Link Out'!#REF!</definedName>
    <definedName name="Z_DF50C4EA_FB13_4C2C_90E3_833D566A43BF_.wvu.Rows" localSheetId="1" hidden="1">Linkin!$165:$191</definedName>
  </definedNames>
  <calcPr calcId="162913"/>
  <customWorkbookViews>
    <customWorkbookView name="CIAC-BAL" guid="{9A6DA5E0-B602-4D30-BF57-B9A64673419A}" maximized="1" windowWidth="1276" windowHeight="852" tabRatio="929" activeSheetId="11"/>
    <customWorkbookView name="CIAC-DEPR" guid="{5446BA9A-8B69-404B-A913-5A53E8937DEF}" maximized="1" windowWidth="1276" windowHeight="852" tabRatio="929" activeSheetId="11"/>
    <customWorkbookView name="CIAC-CHGSPA" guid="{50E30236-B87B-46B0-8AB7-5CB07C32AD51}" maximized="1" windowWidth="1276" windowHeight="852" tabRatio="929" activeSheetId="11"/>
    <customWorkbookView name="CIAC-TRANSFER" guid="{650001A7-7F5D-4C25-A793-6874747A9BCA}" maximized="1" windowWidth="1276" windowHeight="852" tabRatio="929" activeSheetId="11"/>
    <customWorkbookView name="CIAC-REFUNDS" guid="{BEA31234-456D-4B58-9D73-CDF96CBEAFF0}" maximized="1" windowWidth="1276" windowHeight="852" tabRatio="929" activeSheetId="11"/>
    <customWorkbookView name="CIAC-RECEIPTS" guid="{9B3B6D0E-03C7-49B0-92DB-C4FD245E93BC}" maximized="1" windowWidth="1276" windowHeight="852" tabRatio="929" activeSheetId="11"/>
    <customWorkbookView name="WPSRB-RET" guid="{17F81FAD-A804-409E-AD77-E4B3A0D493B1}" includeHiddenRowCol="0" maximized="1" windowWidth="1276" windowHeight="818" tabRatio="929" activeSheetId="4"/>
    <customWorkbookView name="WPSRB-ADD" guid="{BA17188F-41F9-429B-8466-0B115E6076C4}" includeHiddenRowCol="0" maximized="1" windowWidth="1276" windowHeight="818" tabRatio="929" activeSheetId="4"/>
    <customWorkbookView name="WPSRB-DEPR" guid="{0827DD1F-A9BE-4D13-BDC7-18E2F5303A4C}" includeHiddenRowCol="0" maximized="1" windowWidth="1276" windowHeight="818" tabRatio="929" activeSheetId="4"/>
    <customWorkbookView name="WPSRB-ACCDEPR" guid="{B11022C5-E08B-4A9C-A0FF-33A3D6D2F386}" includeHiddenRowCol="0" maximized="1" windowWidth="1276" windowHeight="818" tabRatio="929" activeSheetId="4"/>
    <customWorkbookView name="WPSRB-PLTINSERV" guid="{4D71A4B5-3501-4D55-925A-603836C1CD6A}" maximized="1" windowWidth="1276" windowHeight="852" tabRatio="929" activeSheetId="4"/>
    <customWorkbookView name="WPSRB-SUMMARY" guid="{6B73F06A-6B8B-492D-98E8-4B1867446724}" maximized="1" windowWidth="1276" windowHeight="852" tabRatio="929" activeSheetId="4"/>
    <customWorkbookView name="DEPREXP-MONTH" guid="{BC5E0361-74E9-4A40-A93E-A28F6B6112CC}" maximized="1" windowWidth="1276" windowHeight="852" tabRatio="929" activeSheetId="14"/>
    <customWorkbookView name="DEPREXP-NET" guid="{17EC1D8B-C312-4928-92BF-E4B8E04733C9}" maximized="1" windowWidth="1276" windowHeight="852" tabRatio="929" activeSheetId="14"/>
    <customWorkbookView name="LINKS-OUT" guid="{B768E8BE-E40F-4622-8687-5C13CF63FEF1}" maximized="1" windowWidth="1276" windowHeight="852" tabRatio="929" activeSheetId="1"/>
    <customWorkbookView name="LINKS-OUTTXDEPR" guid="{DF50C4EA-FB13-4C2C-90E3-833D566A43BF}" maximized="1" windowWidth="1276" windowHeight="852" tabRatio="929" activeSheetId="1"/>
    <customWorkbookView name="LINKIN-EXPENSES" guid="{C26CB08D-E75A-444E-97C0-685DE1198CEB}" maximized="1" windowWidth="1276" windowHeight="852" tabRatio="929" activeSheetId="2"/>
    <customWorkbookView name="LINKIN-AFUDC" guid="{949C0204-0136-46BF-80A5-3F78E0511D46}" maximized="1" windowWidth="1276" windowHeight="852" tabRatio="929" activeSheetId="2"/>
    <customWorkbookView name="DETAIL" guid="{5C6CC12D-4976-49E7-B4BF-0BC5FC5930C4}" maximized="1" windowWidth="1276" windowHeight="852" tabRatio="929" activeSheetId="40"/>
    <customWorkbookView name="DEFTAXES-INCTX" guid="{6B79D4D5-16CF-4897-8F30-1E695809C85C}" maximized="1" windowWidth="1276" windowHeight="852" tabRatio="929" activeSheetId="5"/>
    <customWorkbookView name="REGASSETS-RB" guid="{7F548A59-6325-4863-A2CD-C4C2FE9990B9}" maximized="1" windowWidth="1276" windowHeight="852" tabRatio="929" activeSheetId="6"/>
    <customWorkbookView name="MATL-STKEC" guid="{B8F938A3-B40C-4099-ABD8-B6D835D2359F}" maximized="1" windowWidth="1276" windowHeight="852" tabRatio="929" activeSheetId="7"/>
    <customWorkbookView name="UPAA-ACQADJ" guid="{2B785BFB-7564-44CF-85B0-B660EDED919E}" maximized="1" windowWidth="1276" windowHeight="852" tabRatio="929" activeSheetId="8"/>
    <customWorkbookView name="AMTZ-UPIS" guid="{30F99172-C4F2-44CA-968C-724910CD8C0D}" maximized="1" windowWidth="1276" windowHeight="852" tabRatio="929" activeSheetId="9"/>
    <customWorkbookView name="OTHRB-ELEMENTS" guid="{B339DAC4-A962-4729-81C2-E354C0B54027}" maximized="1" windowWidth="1276" windowHeight="852" tabRatio="929" activeSheetId="12"/>
    <customWorkbookView name="DATA-FOREDEPR" guid="{CB2DDF95-6E3D-4BC1-9D30-54963EA34987}" maximized="1" windowWidth="1276" windowHeight="852" tabRatio="929" activeSheetId="23"/>
    <customWorkbookView name="SHT1-DOWNLOAD" guid="{6806E151-5E14-4AFD-87E4-963C9A6AC622}" maximized="1" windowWidth="1276" windowHeight="852" tabRatio="929" activeSheetId="28"/>
    <customWorkbookView name="PIVOT-TABLE" guid="{DC435F00-643C-4507-82D4-894505D8FDA5}" maximized="1" windowWidth="1276" windowHeight="852" tabRatio="929" activeSheetId="24"/>
    <customWorkbookView name="LINKIN-UPIS" guid="{4E8676F3-F8E9-4B82-A801-CEC84738F427}" maximized="1" windowWidth="1276" windowHeight="852" tabRatio="929" activeSheetId="2"/>
  </customWorkbookViews>
</workbook>
</file>

<file path=xl/calcChain.xml><?xml version="1.0" encoding="utf-8"?>
<calcChain xmlns="http://schemas.openxmlformats.org/spreadsheetml/2006/main">
  <c r="S547" i="36" l="1"/>
  <c r="S548" i="36"/>
  <c r="S549" i="36"/>
  <c r="S550" i="36"/>
  <c r="I5" i="2" l="1"/>
  <c r="I3" i="2"/>
  <c r="I1" i="2"/>
  <c r="I37" i="2"/>
  <c r="I26" i="2"/>
  <c r="F52" i="33"/>
  <c r="D52" i="33" s="1"/>
  <c r="C54" i="2"/>
  <c r="B54" i="2"/>
  <c r="C53" i="2"/>
  <c r="B53" i="2"/>
  <c r="C51" i="2"/>
  <c r="B51" i="2"/>
  <c r="C50" i="2"/>
  <c r="B50" i="2"/>
  <c r="C49" i="2"/>
  <c r="B49" i="2"/>
  <c r="D156" i="2"/>
  <c r="C156" i="2"/>
  <c r="B156" i="2"/>
  <c r="D155" i="2"/>
  <c r="C155" i="2"/>
  <c r="B155" i="2"/>
  <c r="D154" i="2"/>
  <c r="C154" i="2"/>
  <c r="B154" i="2"/>
  <c r="E148" i="2"/>
  <c r="E147" i="2"/>
  <c r="E140" i="2"/>
  <c r="E139" i="2"/>
  <c r="D18" i="20"/>
  <c r="B13" i="20"/>
  <c r="B11" i="20"/>
  <c r="B10" i="20"/>
  <c r="B8" i="20"/>
  <c r="B6" i="20"/>
  <c r="B5" i="20"/>
  <c r="B4" i="20"/>
  <c r="A2" i="20"/>
  <c r="D24" i="33" l="1"/>
  <c r="F24" i="33"/>
  <c r="C171" i="2"/>
  <c r="F330" i="38" l="1"/>
  <c r="J330" i="38" s="1"/>
  <c r="F267" i="38"/>
  <c r="J267" i="38" s="1"/>
  <c r="O612" i="38" l="1"/>
  <c r="M612" i="38"/>
  <c r="L612" i="38"/>
  <c r="O611" i="38"/>
  <c r="M611" i="38"/>
  <c r="L611" i="38"/>
  <c r="O610" i="38"/>
  <c r="M610" i="38"/>
  <c r="L610" i="38"/>
  <c r="O609" i="38"/>
  <c r="M609" i="38"/>
  <c r="L609" i="38"/>
  <c r="O608" i="38"/>
  <c r="M608" i="38"/>
  <c r="L608" i="38"/>
  <c r="O607" i="38"/>
  <c r="M607" i="38"/>
  <c r="L607" i="38"/>
  <c r="O606" i="38"/>
  <c r="M606" i="38"/>
  <c r="L606" i="38"/>
  <c r="O605" i="38"/>
  <c r="M605" i="38"/>
  <c r="L605" i="38"/>
  <c r="O604" i="38"/>
  <c r="M604" i="38"/>
  <c r="L604" i="38"/>
  <c r="O603" i="38"/>
  <c r="M603" i="38"/>
  <c r="L603" i="38"/>
  <c r="O602" i="38"/>
  <c r="M602" i="38"/>
  <c r="L602" i="38"/>
  <c r="O601" i="38"/>
  <c r="M601" i="38"/>
  <c r="L601" i="38"/>
  <c r="O600" i="38"/>
  <c r="M600" i="38"/>
  <c r="L600" i="38"/>
  <c r="O598" i="38"/>
  <c r="M598" i="38"/>
  <c r="L598" i="38"/>
  <c r="O597" i="38"/>
  <c r="M597" i="38"/>
  <c r="L597" i="38"/>
  <c r="O596" i="38"/>
  <c r="M596" i="38"/>
  <c r="L596" i="38"/>
  <c r="O595" i="38"/>
  <c r="M595" i="38"/>
  <c r="L595" i="38"/>
  <c r="O594" i="38"/>
  <c r="M594" i="38"/>
  <c r="L594" i="38"/>
  <c r="O593" i="38"/>
  <c r="M593" i="38"/>
  <c r="L593" i="38"/>
  <c r="O592" i="38"/>
  <c r="M592" i="38"/>
  <c r="L592" i="38"/>
  <c r="O591" i="38"/>
  <c r="M591" i="38"/>
  <c r="L591" i="38"/>
  <c r="O590" i="38"/>
  <c r="M590" i="38"/>
  <c r="L590" i="38"/>
  <c r="O589" i="38"/>
  <c r="M589" i="38"/>
  <c r="L589" i="38"/>
  <c r="O588" i="38"/>
  <c r="M588" i="38"/>
  <c r="L588" i="38"/>
  <c r="O587" i="38"/>
  <c r="M587" i="38"/>
  <c r="L587" i="38"/>
  <c r="O558" i="38"/>
  <c r="M558" i="38"/>
  <c r="L558" i="38"/>
  <c r="O557" i="38"/>
  <c r="M557" i="38"/>
  <c r="L557" i="38"/>
  <c r="O556" i="38"/>
  <c r="M556" i="38"/>
  <c r="L556" i="38"/>
  <c r="O555" i="38"/>
  <c r="M555" i="38"/>
  <c r="L555" i="38"/>
  <c r="O554" i="38"/>
  <c r="M554" i="38"/>
  <c r="L554" i="38"/>
  <c r="O553" i="38"/>
  <c r="M553" i="38"/>
  <c r="L553" i="38"/>
  <c r="O552" i="38"/>
  <c r="M552" i="38"/>
  <c r="L552" i="38"/>
  <c r="O551" i="38"/>
  <c r="M551" i="38"/>
  <c r="L551" i="38"/>
  <c r="O550" i="38"/>
  <c r="M550" i="38"/>
  <c r="L550" i="38"/>
  <c r="O549" i="38"/>
  <c r="M549" i="38"/>
  <c r="L549" i="38"/>
  <c r="O548" i="38"/>
  <c r="M548" i="38"/>
  <c r="L548" i="38"/>
  <c r="O547" i="38"/>
  <c r="M547" i="38"/>
  <c r="L547" i="38"/>
  <c r="O546" i="38"/>
  <c r="M546" i="38"/>
  <c r="L546" i="38"/>
  <c r="O545" i="38"/>
  <c r="M545" i="38"/>
  <c r="L545" i="38"/>
  <c r="O543" i="38"/>
  <c r="M543" i="38"/>
  <c r="L543" i="38"/>
  <c r="O542" i="38"/>
  <c r="M542" i="38"/>
  <c r="L542" i="38"/>
  <c r="O541" i="38"/>
  <c r="M541" i="38"/>
  <c r="L541" i="38"/>
  <c r="O540" i="38"/>
  <c r="M540" i="38"/>
  <c r="L540" i="38"/>
  <c r="O538" i="38"/>
  <c r="M538" i="38"/>
  <c r="L538" i="38"/>
  <c r="O537" i="38"/>
  <c r="M537" i="38"/>
  <c r="L537" i="38"/>
  <c r="O536" i="38"/>
  <c r="M536" i="38"/>
  <c r="L536" i="38"/>
  <c r="O535" i="38"/>
  <c r="M535" i="38"/>
  <c r="L535" i="38"/>
  <c r="O534" i="38"/>
  <c r="M534" i="38"/>
  <c r="L534" i="38"/>
  <c r="O533" i="38"/>
  <c r="M533" i="38"/>
  <c r="L533" i="38"/>
  <c r="O532" i="38"/>
  <c r="M532" i="38"/>
  <c r="L532" i="38"/>
  <c r="O531" i="38"/>
  <c r="M531" i="38"/>
  <c r="L531" i="38"/>
  <c r="O529" i="38"/>
  <c r="M529" i="38"/>
  <c r="L529" i="38"/>
  <c r="O528" i="38"/>
  <c r="M528" i="38"/>
  <c r="L528" i="38"/>
  <c r="O527" i="38"/>
  <c r="M527" i="38"/>
  <c r="L527" i="38"/>
  <c r="O526" i="38"/>
  <c r="M526" i="38"/>
  <c r="L526" i="38"/>
  <c r="O525" i="38"/>
  <c r="M525" i="38"/>
  <c r="L525" i="38"/>
  <c r="O524" i="38"/>
  <c r="M524" i="38"/>
  <c r="L524" i="38"/>
  <c r="O523" i="38"/>
  <c r="M523" i="38"/>
  <c r="L523" i="38"/>
  <c r="E40" i="33" l="1"/>
  <c r="H81" i="33" l="1"/>
  <c r="L81" i="33"/>
  <c r="J81" i="33"/>
  <c r="H83" i="33"/>
  <c r="P83" i="33"/>
  <c r="N83" i="33"/>
  <c r="J83" i="33"/>
  <c r="L83" i="33"/>
  <c r="M40" i="33" l="1"/>
  <c r="H548" i="36" l="1"/>
  <c r="H549" i="36"/>
  <c r="H550" i="36"/>
  <c r="H547" i="36"/>
  <c r="H545" i="36"/>
  <c r="H544" i="36"/>
  <c r="J342" i="1" l="1"/>
  <c r="F342" i="1"/>
  <c r="M1010" i="39" l="1"/>
  <c r="M758" i="39"/>
  <c r="M506" i="39"/>
  <c r="M255" i="39"/>
  <c r="M8" i="3"/>
  <c r="M1200" i="39"/>
  <c r="M947" i="39"/>
  <c r="M695" i="39"/>
  <c r="M443" i="39"/>
  <c r="M193" i="39"/>
  <c r="M821" i="39"/>
  <c r="M317" i="39"/>
  <c r="M9" i="39"/>
  <c r="M1137" i="39"/>
  <c r="M884" i="39"/>
  <c r="M632" i="39"/>
  <c r="M380" i="39"/>
  <c r="M131" i="39"/>
  <c r="M1074" i="39"/>
  <c r="M569" i="39"/>
  <c r="C27" i="61"/>
  <c r="B27" i="61"/>
  <c r="C26" i="61"/>
  <c r="B26" i="61"/>
  <c r="C23" i="61"/>
  <c r="B23" i="61"/>
  <c r="C22" i="61"/>
  <c r="B22" i="61"/>
  <c r="D85" i="33" l="1"/>
  <c r="F85" i="33"/>
  <c r="D84" i="33"/>
  <c r="F84" i="33"/>
  <c r="H720" i="39" l="1"/>
  <c r="H594" i="39"/>
  <c r="B9" i="61"/>
  <c r="I485" i="38" s="1"/>
  <c r="M223" i="38"/>
  <c r="N97" i="38"/>
  <c r="I614" i="38" l="1"/>
  <c r="I342" i="39"/>
  <c r="K217" i="39"/>
  <c r="T79" i="2" l="1"/>
  <c r="D228" i="37" s="1"/>
  <c r="T80" i="2"/>
  <c r="D229" i="37" s="1"/>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78" i="2"/>
  <c r="D227" i="37" s="1"/>
  <c r="J79" i="2"/>
  <c r="D165" i="37" s="1"/>
  <c r="J80" i="2"/>
  <c r="D166" i="37" s="1"/>
  <c r="J81" i="2"/>
  <c r="D167" i="37" s="1"/>
  <c r="J82" i="2"/>
  <c r="D168" i="37" s="1"/>
  <c r="J83" i="2"/>
  <c r="D169" i="37" s="1"/>
  <c r="J84" i="2"/>
  <c r="D170" i="37" s="1"/>
  <c r="J85" i="2"/>
  <c r="D171" i="37" s="1"/>
  <c r="J86" i="2"/>
  <c r="D172" i="37" s="1"/>
  <c r="J87" i="2"/>
  <c r="D173" i="37" s="1"/>
  <c r="J88" i="2"/>
  <c r="D174" i="37" s="1"/>
  <c r="J89" i="2"/>
  <c r="D175" i="37" s="1"/>
  <c r="J90" i="2"/>
  <c r="J91" i="2"/>
  <c r="J92" i="2"/>
  <c r="J93" i="2"/>
  <c r="J94" i="2"/>
  <c r="J95" i="2"/>
  <c r="J96" i="2"/>
  <c r="J97" i="2"/>
  <c r="J98" i="2"/>
  <c r="J99" i="2"/>
  <c r="J100" i="2"/>
  <c r="J101" i="2"/>
  <c r="J102" i="2"/>
  <c r="J103" i="2"/>
  <c r="J104" i="2"/>
  <c r="J105" i="2"/>
  <c r="J106" i="2"/>
  <c r="J107" i="2"/>
  <c r="J78" i="2"/>
  <c r="D164" i="37" s="1"/>
  <c r="S107" i="2" l="1"/>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J229" i="37" s="1"/>
  <c r="S79" i="2"/>
  <c r="J228" i="37" s="1"/>
  <c r="S78" i="2"/>
  <c r="J227" i="37" s="1"/>
  <c r="I79" i="2"/>
  <c r="J165" i="37" s="1"/>
  <c r="I80" i="2"/>
  <c r="J166" i="37" s="1"/>
  <c r="I81" i="2"/>
  <c r="J167" i="37" s="1"/>
  <c r="I82" i="2"/>
  <c r="J168" i="37" s="1"/>
  <c r="I83" i="2"/>
  <c r="J169" i="37" s="1"/>
  <c r="I84" i="2"/>
  <c r="J170" i="37" s="1"/>
  <c r="I85" i="2"/>
  <c r="J171" i="37" s="1"/>
  <c r="I86" i="2"/>
  <c r="J172" i="37" s="1"/>
  <c r="I87" i="2"/>
  <c r="J173" i="37" s="1"/>
  <c r="I88" i="2"/>
  <c r="J174" i="37" s="1"/>
  <c r="I89" i="2"/>
  <c r="J175" i="37" s="1"/>
  <c r="I90" i="2"/>
  <c r="I91" i="2"/>
  <c r="I92" i="2"/>
  <c r="I93" i="2"/>
  <c r="I94" i="2"/>
  <c r="I95" i="2"/>
  <c r="I96" i="2"/>
  <c r="I97" i="2"/>
  <c r="I98" i="2"/>
  <c r="I99" i="2"/>
  <c r="I100" i="2"/>
  <c r="I101" i="2"/>
  <c r="I102" i="2"/>
  <c r="I103" i="2"/>
  <c r="I104" i="2"/>
  <c r="I105" i="2"/>
  <c r="I106" i="2"/>
  <c r="I107" i="2"/>
  <c r="I78" i="2"/>
  <c r="J164" i="37" s="1"/>
  <c r="R107" i="2"/>
  <c r="R106" i="2"/>
  <c r="R105" i="2"/>
  <c r="R104" i="2"/>
  <c r="R103" i="2"/>
  <c r="R102" i="2"/>
  <c r="R101" i="2"/>
  <c r="R100" i="2"/>
  <c r="R99" i="2"/>
  <c r="R98" i="2"/>
  <c r="R97" i="2"/>
  <c r="R96" i="2"/>
  <c r="R95" i="2"/>
  <c r="R94" i="2"/>
  <c r="R93" i="2"/>
  <c r="R92" i="2"/>
  <c r="R91" i="2"/>
  <c r="R90" i="2"/>
  <c r="R89" i="2"/>
  <c r="R88" i="2"/>
  <c r="R87" i="2"/>
  <c r="R86" i="2"/>
  <c r="R85" i="2"/>
  <c r="R84" i="2"/>
  <c r="R83" i="2"/>
  <c r="R82" i="2"/>
  <c r="R81" i="2"/>
  <c r="R80" i="2"/>
  <c r="F229" i="37" s="1"/>
  <c r="H229" i="37" s="1"/>
  <c r="R79" i="2"/>
  <c r="F228" i="37" s="1"/>
  <c r="H228" i="37" s="1"/>
  <c r="R78" i="2"/>
  <c r="F227" i="37" s="1"/>
  <c r="H227" i="37" s="1"/>
  <c r="H79" i="2"/>
  <c r="F165" i="37" s="1"/>
  <c r="H165" i="37" s="1"/>
  <c r="H80" i="2"/>
  <c r="F166" i="37" s="1"/>
  <c r="H166" i="37" s="1"/>
  <c r="H81" i="2"/>
  <c r="F167" i="37" s="1"/>
  <c r="H167" i="37" s="1"/>
  <c r="H82" i="2"/>
  <c r="F168" i="37" s="1"/>
  <c r="H168" i="37" s="1"/>
  <c r="H83" i="2"/>
  <c r="F169" i="37" s="1"/>
  <c r="H169" i="37" s="1"/>
  <c r="H84" i="2"/>
  <c r="F170" i="37" s="1"/>
  <c r="H170" i="37" s="1"/>
  <c r="H85" i="2"/>
  <c r="F171" i="37" s="1"/>
  <c r="H171" i="37" s="1"/>
  <c r="H86" i="2"/>
  <c r="F172" i="37" s="1"/>
  <c r="H172" i="37" s="1"/>
  <c r="H87" i="2"/>
  <c r="F173" i="37" s="1"/>
  <c r="H173" i="37" s="1"/>
  <c r="H88" i="2"/>
  <c r="F174" i="37" s="1"/>
  <c r="H174" i="37" s="1"/>
  <c r="H89" i="2"/>
  <c r="F175" i="37" s="1"/>
  <c r="H175" i="37" s="1"/>
  <c r="H90" i="2"/>
  <c r="H91" i="2"/>
  <c r="H92" i="2"/>
  <c r="H93" i="2"/>
  <c r="H94" i="2"/>
  <c r="H95" i="2"/>
  <c r="H96" i="2"/>
  <c r="H97" i="2"/>
  <c r="H98" i="2"/>
  <c r="H99" i="2"/>
  <c r="H100" i="2"/>
  <c r="H101" i="2"/>
  <c r="H102" i="2"/>
  <c r="H103" i="2"/>
  <c r="H104" i="2"/>
  <c r="H105" i="2"/>
  <c r="H106" i="2"/>
  <c r="H107" i="2"/>
  <c r="H78" i="2"/>
  <c r="F164" i="37" s="1"/>
  <c r="H164" i="37" s="1"/>
  <c r="AC10" i="60" l="1"/>
  <c r="AG10" i="60" s="1"/>
  <c r="AB10" i="60"/>
  <c r="AA10" i="60"/>
  <c r="Z10" i="60"/>
  <c r="Y10" i="60"/>
  <c r="X10" i="60"/>
  <c r="W10" i="60"/>
  <c r="V10" i="60"/>
  <c r="U10" i="60"/>
  <c r="T10" i="60"/>
  <c r="S10" i="60"/>
  <c r="R10" i="60"/>
  <c r="Q10" i="60"/>
  <c r="P10" i="60"/>
  <c r="O10" i="60"/>
  <c r="N10" i="60"/>
  <c r="M10" i="60"/>
  <c r="AE10" i="60" s="1"/>
  <c r="L10" i="60"/>
  <c r="K10" i="60"/>
  <c r="J10" i="60"/>
  <c r="I10" i="60"/>
  <c r="H10" i="60"/>
  <c r="G84" i="60"/>
  <c r="F84" i="60"/>
  <c r="E84" i="60"/>
  <c r="D84" i="60"/>
  <c r="C84" i="60"/>
  <c r="G83" i="60"/>
  <c r="F83" i="60"/>
  <c r="E83" i="60"/>
  <c r="D83" i="60"/>
  <c r="C83" i="60"/>
  <c r="G82" i="60"/>
  <c r="F82" i="60"/>
  <c r="E82" i="60"/>
  <c r="D82" i="60"/>
  <c r="C82" i="60"/>
  <c r="G81" i="60"/>
  <c r="F81" i="60"/>
  <c r="E81" i="60"/>
  <c r="D81" i="60"/>
  <c r="C81" i="60"/>
  <c r="G80" i="60"/>
  <c r="F80" i="60"/>
  <c r="E80" i="60"/>
  <c r="D80" i="60"/>
  <c r="C80" i="60"/>
  <c r="G79" i="60"/>
  <c r="F79" i="60"/>
  <c r="E79" i="60"/>
  <c r="D79" i="60"/>
  <c r="C79" i="60"/>
  <c r="G78" i="60"/>
  <c r="F78" i="60"/>
  <c r="E78" i="60"/>
  <c r="D78" i="60"/>
  <c r="C78" i="60"/>
  <c r="G77" i="60"/>
  <c r="F77" i="60"/>
  <c r="E77" i="60"/>
  <c r="D77" i="60"/>
  <c r="C77" i="60"/>
  <c r="G76" i="60"/>
  <c r="F76" i="60"/>
  <c r="E76" i="60"/>
  <c r="D76" i="60"/>
  <c r="C76" i="60"/>
  <c r="G75" i="60"/>
  <c r="F75" i="60"/>
  <c r="E75" i="60"/>
  <c r="D75" i="60"/>
  <c r="C75" i="60"/>
  <c r="G74" i="60"/>
  <c r="F74" i="60"/>
  <c r="E74" i="60"/>
  <c r="D74" i="60"/>
  <c r="C74" i="60"/>
  <c r="G73" i="60"/>
  <c r="F73" i="60"/>
  <c r="E73" i="60"/>
  <c r="D73" i="60"/>
  <c r="C73" i="60"/>
  <c r="G72" i="60"/>
  <c r="F72" i="60"/>
  <c r="E72" i="60"/>
  <c r="D72" i="60"/>
  <c r="C72" i="60"/>
  <c r="G71" i="60"/>
  <c r="F71" i="60"/>
  <c r="E71" i="60"/>
  <c r="D71" i="60"/>
  <c r="C71" i="60"/>
  <c r="G70" i="60"/>
  <c r="F70" i="60"/>
  <c r="E70" i="60"/>
  <c r="D70" i="60"/>
  <c r="C70" i="60"/>
  <c r="G69" i="60"/>
  <c r="F69" i="60"/>
  <c r="E69" i="60"/>
  <c r="D69" i="60"/>
  <c r="C69" i="60"/>
  <c r="G68" i="60"/>
  <c r="F68" i="60"/>
  <c r="E68" i="60"/>
  <c r="D68" i="60"/>
  <c r="C68" i="60"/>
  <c r="G67" i="60"/>
  <c r="F67" i="60"/>
  <c r="E67" i="60"/>
  <c r="D67" i="60"/>
  <c r="C67" i="60"/>
  <c r="G66" i="60"/>
  <c r="F66" i="60"/>
  <c r="E66" i="60"/>
  <c r="D66" i="60"/>
  <c r="C66" i="60"/>
  <c r="G65" i="60"/>
  <c r="F65" i="60"/>
  <c r="E65" i="60"/>
  <c r="D65" i="60"/>
  <c r="C65" i="60"/>
  <c r="G64" i="60"/>
  <c r="F64" i="60"/>
  <c r="E64" i="60"/>
  <c r="D64" i="60"/>
  <c r="C64" i="60"/>
  <c r="G63" i="60"/>
  <c r="F63" i="60"/>
  <c r="E63" i="60"/>
  <c r="D63" i="60"/>
  <c r="C63" i="60"/>
  <c r="G62" i="60"/>
  <c r="F62" i="60"/>
  <c r="E62" i="60"/>
  <c r="D62" i="60"/>
  <c r="C62" i="60"/>
  <c r="G61" i="60"/>
  <c r="F61" i="60"/>
  <c r="E61" i="60"/>
  <c r="D61" i="60"/>
  <c r="C61" i="60"/>
  <c r="G60" i="60"/>
  <c r="F60" i="60"/>
  <c r="E60" i="60"/>
  <c r="D60" i="60"/>
  <c r="C60" i="60"/>
  <c r="G59" i="60"/>
  <c r="F59" i="60"/>
  <c r="E59" i="60"/>
  <c r="D59" i="60"/>
  <c r="C59" i="60"/>
  <c r="G58" i="60"/>
  <c r="F58" i="60"/>
  <c r="E58" i="60"/>
  <c r="D58" i="60"/>
  <c r="C58" i="60"/>
  <c r="G57" i="60"/>
  <c r="F57" i="60"/>
  <c r="E57" i="60"/>
  <c r="D57" i="60"/>
  <c r="C57" i="60"/>
  <c r="G56" i="60"/>
  <c r="F56" i="60"/>
  <c r="E56" i="60"/>
  <c r="D56" i="60"/>
  <c r="C56" i="60"/>
  <c r="G55" i="60"/>
  <c r="F55" i="60"/>
  <c r="E55" i="60"/>
  <c r="D55" i="60"/>
  <c r="C55" i="60"/>
  <c r="G54" i="60"/>
  <c r="F54" i="60"/>
  <c r="E54" i="60"/>
  <c r="D54" i="60"/>
  <c r="C54" i="60"/>
  <c r="G53" i="60"/>
  <c r="F53" i="60"/>
  <c r="E53" i="60"/>
  <c r="D53" i="60"/>
  <c r="C53" i="60"/>
  <c r="G52" i="60"/>
  <c r="F52" i="60"/>
  <c r="E52" i="60"/>
  <c r="D52" i="60"/>
  <c r="C52" i="60"/>
  <c r="G51" i="60"/>
  <c r="F51" i="60"/>
  <c r="E51" i="60"/>
  <c r="D51" i="60"/>
  <c r="C51" i="60"/>
  <c r="G50" i="60"/>
  <c r="F50" i="60"/>
  <c r="E50" i="60"/>
  <c r="D50" i="60"/>
  <c r="C50" i="60"/>
  <c r="G49" i="60"/>
  <c r="F49" i="60"/>
  <c r="E49" i="60"/>
  <c r="D49" i="60"/>
  <c r="C49" i="60"/>
  <c r="G48" i="60"/>
  <c r="F48" i="60"/>
  <c r="E48" i="60"/>
  <c r="D48" i="60"/>
  <c r="C48" i="60"/>
  <c r="G47" i="60"/>
  <c r="F47" i="60"/>
  <c r="E47" i="60"/>
  <c r="D47" i="60"/>
  <c r="C47" i="60"/>
  <c r="G46" i="60"/>
  <c r="F46" i="60"/>
  <c r="E46" i="60"/>
  <c r="D46" i="60"/>
  <c r="C46" i="60"/>
  <c r="G45" i="60"/>
  <c r="F45" i="60"/>
  <c r="E45" i="60"/>
  <c r="D45" i="60"/>
  <c r="C45" i="60"/>
  <c r="G44" i="60"/>
  <c r="F44" i="60"/>
  <c r="E44" i="60"/>
  <c r="D44" i="60"/>
  <c r="C44" i="60"/>
  <c r="G43" i="60"/>
  <c r="F43" i="60"/>
  <c r="E43" i="60"/>
  <c r="D43" i="60"/>
  <c r="C43" i="60"/>
  <c r="G42" i="60"/>
  <c r="F42" i="60"/>
  <c r="E42" i="60"/>
  <c r="D42" i="60"/>
  <c r="C42" i="60"/>
  <c r="G41" i="60"/>
  <c r="F41" i="60"/>
  <c r="E41" i="60"/>
  <c r="D41" i="60"/>
  <c r="C41" i="60"/>
  <c r="G40" i="60"/>
  <c r="F40" i="60"/>
  <c r="E40" i="60"/>
  <c r="D40" i="60"/>
  <c r="C40" i="60"/>
  <c r="G39" i="60"/>
  <c r="F39" i="60"/>
  <c r="E39" i="60"/>
  <c r="D39" i="60"/>
  <c r="C39" i="60"/>
  <c r="G38" i="60"/>
  <c r="F38" i="60"/>
  <c r="E38" i="60"/>
  <c r="D38" i="60"/>
  <c r="C38" i="60"/>
  <c r="G37" i="60"/>
  <c r="F37" i="60"/>
  <c r="E37" i="60"/>
  <c r="D37" i="60"/>
  <c r="C37" i="60"/>
  <c r="G36" i="60"/>
  <c r="F36" i="60"/>
  <c r="E36" i="60"/>
  <c r="D36" i="60"/>
  <c r="C36" i="60"/>
  <c r="G35" i="60"/>
  <c r="F35" i="60"/>
  <c r="E35" i="60"/>
  <c r="D35" i="60"/>
  <c r="C35" i="60"/>
  <c r="G34" i="60"/>
  <c r="F34" i="60"/>
  <c r="E34" i="60"/>
  <c r="D34" i="60"/>
  <c r="C34" i="60"/>
  <c r="G33" i="60"/>
  <c r="F33" i="60"/>
  <c r="E33" i="60"/>
  <c r="D33" i="60"/>
  <c r="C33" i="60"/>
  <c r="G32" i="60"/>
  <c r="F32" i="60"/>
  <c r="E32" i="60"/>
  <c r="D32" i="60"/>
  <c r="C32" i="60"/>
  <c r="G31" i="60"/>
  <c r="F31" i="60"/>
  <c r="E31" i="60"/>
  <c r="D31" i="60"/>
  <c r="C31" i="60"/>
  <c r="G30" i="60"/>
  <c r="F30" i="60"/>
  <c r="E30" i="60"/>
  <c r="D30" i="60"/>
  <c r="C30" i="60"/>
  <c r="G29" i="60"/>
  <c r="F29" i="60"/>
  <c r="E29" i="60"/>
  <c r="D29" i="60"/>
  <c r="C29" i="60"/>
  <c r="G28" i="60"/>
  <c r="F28" i="60"/>
  <c r="E28" i="60"/>
  <c r="D28" i="60"/>
  <c r="C28" i="60"/>
  <c r="G27" i="60"/>
  <c r="F27" i="60"/>
  <c r="E27" i="60"/>
  <c r="D27" i="60"/>
  <c r="C27" i="60"/>
  <c r="G26" i="60"/>
  <c r="F26" i="60"/>
  <c r="E26" i="60"/>
  <c r="D26" i="60"/>
  <c r="C26" i="60"/>
  <c r="G25" i="60"/>
  <c r="F25" i="60"/>
  <c r="E25" i="60"/>
  <c r="D25" i="60"/>
  <c r="C25" i="60"/>
  <c r="G24" i="60"/>
  <c r="F24" i="60"/>
  <c r="E24" i="60"/>
  <c r="D24" i="60"/>
  <c r="C24" i="60"/>
  <c r="G23" i="60"/>
  <c r="F23" i="60"/>
  <c r="E23" i="60"/>
  <c r="D23" i="60"/>
  <c r="C23" i="60"/>
  <c r="G22" i="60"/>
  <c r="F22" i="60"/>
  <c r="E22" i="60"/>
  <c r="D22" i="60"/>
  <c r="C22" i="60"/>
  <c r="G21" i="60"/>
  <c r="F21" i="60"/>
  <c r="E21" i="60"/>
  <c r="D21" i="60"/>
  <c r="C21" i="60"/>
  <c r="G20" i="60"/>
  <c r="F20" i="60"/>
  <c r="E20" i="60"/>
  <c r="D20" i="60"/>
  <c r="C20" i="60"/>
  <c r="G19" i="60"/>
  <c r="F19" i="60"/>
  <c r="E19" i="60"/>
  <c r="D19" i="60"/>
  <c r="C19" i="60"/>
  <c r="G18" i="60"/>
  <c r="F18" i="60"/>
  <c r="E18" i="60"/>
  <c r="D18" i="60"/>
  <c r="C18" i="60"/>
  <c r="G17" i="60"/>
  <c r="F17" i="60"/>
  <c r="E17" i="60"/>
  <c r="D17" i="60"/>
  <c r="C17" i="60"/>
  <c r="G16" i="60"/>
  <c r="F16" i="60"/>
  <c r="E16" i="60"/>
  <c r="D16" i="60"/>
  <c r="C16" i="60"/>
  <c r="G15" i="60"/>
  <c r="F15" i="60"/>
  <c r="E15" i="60"/>
  <c r="D15" i="60"/>
  <c r="C15" i="60"/>
  <c r="G14" i="60"/>
  <c r="F14" i="60"/>
  <c r="E14" i="60"/>
  <c r="D14" i="60"/>
  <c r="C14" i="60"/>
  <c r="G13" i="60"/>
  <c r="F13" i="60"/>
  <c r="E13" i="60"/>
  <c r="D13" i="60"/>
  <c r="C13" i="60"/>
  <c r="G12" i="60"/>
  <c r="F12" i="60"/>
  <c r="E12" i="60"/>
  <c r="D12" i="60"/>
  <c r="C12" i="60"/>
  <c r="G11" i="60"/>
  <c r="F11" i="60"/>
  <c r="E11" i="60"/>
  <c r="D11" i="60"/>
  <c r="C11" i="60"/>
  <c r="E5" i="60"/>
  <c r="B3" i="60"/>
  <c r="Q13" i="60" l="1"/>
  <c r="O18" i="60"/>
  <c r="AA18" i="60"/>
  <c r="M19" i="60"/>
  <c r="Y19" i="60"/>
  <c r="H13" i="60"/>
  <c r="L13" i="60"/>
  <c r="P13" i="60"/>
  <c r="T13" i="60"/>
  <c r="X13" i="60"/>
  <c r="AB13" i="60"/>
  <c r="J18" i="60"/>
  <c r="N18" i="60"/>
  <c r="R18" i="60"/>
  <c r="V18" i="60"/>
  <c r="Z18" i="60"/>
  <c r="H19" i="60"/>
  <c r="L19" i="60"/>
  <c r="P19" i="60"/>
  <c r="T19" i="60"/>
  <c r="X19" i="60"/>
  <c r="AB19" i="60"/>
  <c r="J31" i="60"/>
  <c r="N31" i="60"/>
  <c r="R31" i="60"/>
  <c r="V31" i="60"/>
  <c r="Z31" i="60"/>
  <c r="H38" i="60"/>
  <c r="L38" i="60"/>
  <c r="P38" i="60"/>
  <c r="T38" i="60"/>
  <c r="X38" i="60"/>
  <c r="AB38" i="60"/>
  <c r="V44" i="60"/>
  <c r="T49" i="60"/>
  <c r="AB76" i="60"/>
  <c r="U13" i="60"/>
  <c r="K18" i="60"/>
  <c r="S18" i="60"/>
  <c r="W18" i="60"/>
  <c r="I19" i="60"/>
  <c r="Q19" i="60"/>
  <c r="U19" i="60"/>
  <c r="K31" i="60"/>
  <c r="W31" i="60"/>
  <c r="M38" i="60"/>
  <c r="Y38" i="60"/>
  <c r="U11" i="60"/>
  <c r="I11" i="60"/>
  <c r="R84" i="60"/>
  <c r="AB83" i="60"/>
  <c r="P83" i="60"/>
  <c r="L83" i="60"/>
  <c r="H83" i="60"/>
  <c r="R82" i="60"/>
  <c r="N82" i="60"/>
  <c r="J82" i="60"/>
  <c r="AB81" i="60"/>
  <c r="X81" i="60"/>
  <c r="T81" i="60"/>
  <c r="P81" i="60"/>
  <c r="L81" i="60"/>
  <c r="H81" i="60"/>
  <c r="Z80" i="60"/>
  <c r="V80" i="60"/>
  <c r="R80" i="60"/>
  <c r="N80" i="60"/>
  <c r="J80" i="60"/>
  <c r="AB79" i="60"/>
  <c r="X79" i="60"/>
  <c r="T79" i="60"/>
  <c r="P79" i="60"/>
  <c r="L79" i="60"/>
  <c r="H79" i="60"/>
  <c r="Z78" i="60"/>
  <c r="V78" i="60"/>
  <c r="R78" i="60"/>
  <c r="N78" i="60"/>
  <c r="J78" i="60"/>
  <c r="AB77" i="60"/>
  <c r="X77" i="60"/>
  <c r="T77" i="60"/>
  <c r="P77" i="60"/>
  <c r="J77" i="60"/>
  <c r="AC19" i="60"/>
  <c r="S31" i="60"/>
  <c r="I38" i="60"/>
  <c r="U38" i="60"/>
  <c r="W44" i="60"/>
  <c r="AC11" i="60"/>
  <c r="Q11" i="60"/>
  <c r="Z84" i="60"/>
  <c r="N84" i="60"/>
  <c r="X83" i="60"/>
  <c r="Z82" i="60"/>
  <c r="Z13" i="60"/>
  <c r="L18" i="60"/>
  <c r="T18" i="60"/>
  <c r="J19" i="60"/>
  <c r="R19" i="60"/>
  <c r="Z19" i="60"/>
  <c r="P31" i="60"/>
  <c r="T31" i="60"/>
  <c r="AB31" i="60"/>
  <c r="J38" i="60"/>
  <c r="N38" i="60"/>
  <c r="R38" i="60"/>
  <c r="V38" i="60"/>
  <c r="Z38" i="60"/>
  <c r="T44" i="60"/>
  <c r="L50" i="60"/>
  <c r="AB11" i="60"/>
  <c r="X11" i="60"/>
  <c r="T11" i="60"/>
  <c r="P11" i="60"/>
  <c r="L11" i="60"/>
  <c r="AC84" i="60"/>
  <c r="Y84" i="60"/>
  <c r="U84" i="60"/>
  <c r="Q84" i="60"/>
  <c r="M84" i="60"/>
  <c r="I84" i="60"/>
  <c r="AA83" i="60"/>
  <c r="W83" i="60"/>
  <c r="S83" i="60"/>
  <c r="O83" i="60"/>
  <c r="K83" i="60"/>
  <c r="AC82" i="60"/>
  <c r="Y82" i="60"/>
  <c r="U82" i="60"/>
  <c r="Q82" i="60"/>
  <c r="M82" i="60"/>
  <c r="I82" i="60"/>
  <c r="AA81" i="60"/>
  <c r="W81" i="60"/>
  <c r="S81" i="60"/>
  <c r="O81" i="60"/>
  <c r="K81" i="60"/>
  <c r="AC80" i="60"/>
  <c r="Y80" i="60"/>
  <c r="U80" i="60"/>
  <c r="Q80" i="60"/>
  <c r="M80" i="60"/>
  <c r="I80" i="60"/>
  <c r="AA79" i="60"/>
  <c r="W79" i="60"/>
  <c r="S79" i="60"/>
  <c r="O79" i="60"/>
  <c r="K79" i="60"/>
  <c r="AC78" i="60"/>
  <c r="Y78" i="60"/>
  <c r="U78" i="60"/>
  <c r="Q78" i="60"/>
  <c r="M78" i="60"/>
  <c r="I78" i="60"/>
  <c r="AA77" i="60"/>
  <c r="W77" i="60"/>
  <c r="S77" i="60"/>
  <c r="O77" i="60"/>
  <c r="I77" i="60"/>
  <c r="O31" i="60"/>
  <c r="AA31" i="60"/>
  <c r="Q38" i="60"/>
  <c r="AC38" i="60"/>
  <c r="AA44" i="60"/>
  <c r="Q49" i="60"/>
  <c r="Y11" i="60"/>
  <c r="M11" i="60"/>
  <c r="V84" i="60"/>
  <c r="J84" i="60"/>
  <c r="T83" i="60"/>
  <c r="V82" i="60"/>
  <c r="J13" i="60"/>
  <c r="V13" i="60"/>
  <c r="H18" i="60"/>
  <c r="P18" i="60"/>
  <c r="X18" i="60"/>
  <c r="N19" i="60"/>
  <c r="V19" i="60"/>
  <c r="L31" i="60"/>
  <c r="X31" i="60"/>
  <c r="I18" i="60"/>
  <c r="U18" i="60"/>
  <c r="Y18" i="60"/>
  <c r="O19" i="60"/>
  <c r="S19" i="60"/>
  <c r="I31" i="60"/>
  <c r="M31" i="60"/>
  <c r="Q31" i="60"/>
  <c r="U31" i="60"/>
  <c r="Y31" i="60"/>
  <c r="AC31" i="60"/>
  <c r="K38" i="60"/>
  <c r="O38" i="60"/>
  <c r="S38" i="60"/>
  <c r="W38" i="60"/>
  <c r="AA38" i="60"/>
  <c r="AA11" i="60"/>
  <c r="W11" i="60"/>
  <c r="S11" i="60"/>
  <c r="O11" i="60"/>
  <c r="K11" i="60"/>
  <c r="AB84" i="60"/>
  <c r="X84" i="60"/>
  <c r="T84" i="60"/>
  <c r="P84" i="60"/>
  <c r="L84" i="60"/>
  <c r="H84" i="60"/>
  <c r="Z83" i="60"/>
  <c r="V83" i="60"/>
  <c r="R83" i="60"/>
  <c r="N83" i="60"/>
  <c r="J83" i="60"/>
  <c r="AB82" i="60"/>
  <c r="X82" i="60"/>
  <c r="T82" i="60"/>
  <c r="P82" i="60"/>
  <c r="L82" i="60"/>
  <c r="H82" i="60"/>
  <c r="Z81" i="60"/>
  <c r="V81" i="60"/>
  <c r="R81" i="60"/>
  <c r="N81" i="60"/>
  <c r="J81" i="60"/>
  <c r="AB80" i="60"/>
  <c r="X80" i="60"/>
  <c r="T80" i="60"/>
  <c r="P80" i="60"/>
  <c r="L80" i="60"/>
  <c r="H80" i="60"/>
  <c r="Z79" i="60"/>
  <c r="V79" i="60"/>
  <c r="R79" i="60"/>
  <c r="N79" i="60"/>
  <c r="J79" i="60"/>
  <c r="AB78" i="60"/>
  <c r="X78" i="60"/>
  <c r="T78" i="60"/>
  <c r="P78" i="60"/>
  <c r="L78" i="60"/>
  <c r="H78" i="60"/>
  <c r="Z77" i="60"/>
  <c r="V77" i="60"/>
  <c r="R77" i="60"/>
  <c r="N77" i="60"/>
  <c r="H12" i="60"/>
  <c r="L12" i="60"/>
  <c r="P12" i="60"/>
  <c r="T12" i="60"/>
  <c r="X12" i="60"/>
  <c r="AB12" i="60"/>
  <c r="I14" i="60"/>
  <c r="M14" i="60"/>
  <c r="Q14" i="60"/>
  <c r="U14" i="60"/>
  <c r="Y14" i="60"/>
  <c r="AC14" i="60"/>
  <c r="K15" i="60"/>
  <c r="O15" i="60"/>
  <c r="S15" i="60"/>
  <c r="W15" i="60"/>
  <c r="AA15" i="60"/>
  <c r="I16" i="60"/>
  <c r="M16" i="60"/>
  <c r="Q16" i="60"/>
  <c r="U16" i="60"/>
  <c r="Y16" i="60"/>
  <c r="AC16" i="60"/>
  <c r="K17" i="60"/>
  <c r="O17" i="60"/>
  <c r="S17" i="60"/>
  <c r="W17" i="60"/>
  <c r="AA17" i="60"/>
  <c r="Q18" i="60"/>
  <c r="AA19" i="60"/>
  <c r="K20" i="60"/>
  <c r="O20" i="60"/>
  <c r="S20" i="60"/>
  <c r="W20" i="60"/>
  <c r="AA20" i="60"/>
  <c r="I21" i="60"/>
  <c r="M21" i="60"/>
  <c r="Q21" i="60"/>
  <c r="U21" i="60"/>
  <c r="Y21" i="60"/>
  <c r="AC21" i="60"/>
  <c r="K22" i="60"/>
  <c r="O22" i="60"/>
  <c r="S22" i="60"/>
  <c r="W22" i="60"/>
  <c r="AA22" i="60"/>
  <c r="I23" i="60"/>
  <c r="M23" i="60"/>
  <c r="Q23" i="60"/>
  <c r="U23" i="60"/>
  <c r="Y23" i="60"/>
  <c r="AC23" i="60"/>
  <c r="K24" i="60"/>
  <c r="O24" i="60"/>
  <c r="S24" i="60"/>
  <c r="W24" i="60"/>
  <c r="AA24" i="60"/>
  <c r="I25" i="60"/>
  <c r="M25" i="60"/>
  <c r="Q25" i="60"/>
  <c r="U25" i="60"/>
  <c r="Y25" i="60"/>
  <c r="AC25" i="60"/>
  <c r="K26" i="60"/>
  <c r="O26" i="60"/>
  <c r="S26" i="60"/>
  <c r="W26" i="60"/>
  <c r="AA26" i="60"/>
  <c r="I27" i="60"/>
  <c r="M27" i="60"/>
  <c r="Q27" i="60"/>
  <c r="U27" i="60"/>
  <c r="Y27" i="60"/>
  <c r="AC27" i="60"/>
  <c r="K28" i="60"/>
  <c r="O28" i="60"/>
  <c r="S28" i="60"/>
  <c r="W28" i="60"/>
  <c r="AA28" i="60"/>
  <c r="I29" i="60"/>
  <c r="M29" i="60"/>
  <c r="Q29" i="60"/>
  <c r="U29" i="60"/>
  <c r="Y29" i="60"/>
  <c r="AC29" i="60"/>
  <c r="I12" i="60"/>
  <c r="M12" i="60"/>
  <c r="Q12" i="60"/>
  <c r="U12" i="60"/>
  <c r="Y12" i="60"/>
  <c r="AC12" i="60"/>
  <c r="J14" i="60"/>
  <c r="N14" i="60"/>
  <c r="R14" i="60"/>
  <c r="V14" i="60"/>
  <c r="Z14" i="60"/>
  <c r="H15" i="60"/>
  <c r="L15" i="60"/>
  <c r="P15" i="60"/>
  <c r="T15" i="60"/>
  <c r="X15" i="60"/>
  <c r="AB15" i="60"/>
  <c r="J16" i="60"/>
  <c r="N16" i="60"/>
  <c r="R16" i="60"/>
  <c r="V16" i="60"/>
  <c r="Z16" i="60"/>
  <c r="H17" i="60"/>
  <c r="L17" i="60"/>
  <c r="P17" i="60"/>
  <c r="T17" i="60"/>
  <c r="X17" i="60"/>
  <c r="AB17" i="60"/>
  <c r="AC18" i="60"/>
  <c r="H20" i="60"/>
  <c r="L20" i="60"/>
  <c r="P20" i="60"/>
  <c r="T20" i="60"/>
  <c r="X20" i="60"/>
  <c r="AB20" i="60"/>
  <c r="J21" i="60"/>
  <c r="N21" i="60"/>
  <c r="R21" i="60"/>
  <c r="V21" i="60"/>
  <c r="Z21" i="60"/>
  <c r="H22" i="60"/>
  <c r="L22" i="60"/>
  <c r="P22" i="60"/>
  <c r="T22" i="60"/>
  <c r="X22" i="60"/>
  <c r="AB22" i="60"/>
  <c r="J23" i="60"/>
  <c r="N23" i="60"/>
  <c r="R23" i="60"/>
  <c r="V23" i="60"/>
  <c r="Z23" i="60"/>
  <c r="H24" i="60"/>
  <c r="L24" i="60"/>
  <c r="P24" i="60"/>
  <c r="T24" i="60"/>
  <c r="X24" i="60"/>
  <c r="AB24" i="60"/>
  <c r="J25" i="60"/>
  <c r="N25" i="60"/>
  <c r="R25" i="60"/>
  <c r="V25" i="60"/>
  <c r="Z25" i="60"/>
  <c r="H26" i="60"/>
  <c r="L26" i="60"/>
  <c r="P26" i="60"/>
  <c r="T26" i="60"/>
  <c r="X26" i="60"/>
  <c r="AB26" i="60"/>
  <c r="J27" i="60"/>
  <c r="N27" i="60"/>
  <c r="R27" i="60"/>
  <c r="V27" i="60"/>
  <c r="Z27" i="60"/>
  <c r="H28" i="60"/>
  <c r="L28" i="60"/>
  <c r="P28" i="60"/>
  <c r="T28" i="60"/>
  <c r="X28" i="60"/>
  <c r="AB28" i="60"/>
  <c r="J29" i="60"/>
  <c r="N29" i="60"/>
  <c r="R29" i="60"/>
  <c r="V29" i="60"/>
  <c r="Z29" i="60"/>
  <c r="H30" i="60"/>
  <c r="J12" i="60"/>
  <c r="N12" i="60"/>
  <c r="R12" i="60"/>
  <c r="V12" i="60"/>
  <c r="Z12" i="60"/>
  <c r="W13" i="60"/>
  <c r="K14" i="60"/>
  <c r="O14" i="60"/>
  <c r="S14" i="60"/>
  <c r="W14" i="60"/>
  <c r="AA14" i="60"/>
  <c r="I15" i="60"/>
  <c r="M15" i="60"/>
  <c r="Q15" i="60"/>
  <c r="U15" i="60"/>
  <c r="Y15" i="60"/>
  <c r="AC15" i="60"/>
  <c r="K16" i="60"/>
  <c r="O16" i="60"/>
  <c r="S16" i="60"/>
  <c r="W16" i="60"/>
  <c r="AA16" i="60"/>
  <c r="I17" i="60"/>
  <c r="M17" i="60"/>
  <c r="Q17" i="60"/>
  <c r="U17" i="60"/>
  <c r="Y17" i="60"/>
  <c r="AC17" i="60"/>
  <c r="K19" i="60"/>
  <c r="I20" i="60"/>
  <c r="M20" i="60"/>
  <c r="Q20" i="60"/>
  <c r="U20" i="60"/>
  <c r="Y20" i="60"/>
  <c r="AC20" i="60"/>
  <c r="K21" i="60"/>
  <c r="O21" i="60"/>
  <c r="S21" i="60"/>
  <c r="W21" i="60"/>
  <c r="AA21" i="60"/>
  <c r="I22" i="60"/>
  <c r="M22" i="60"/>
  <c r="Q22" i="60"/>
  <c r="U22" i="60"/>
  <c r="Y22" i="60"/>
  <c r="AC22" i="60"/>
  <c r="K23" i="60"/>
  <c r="O23" i="60"/>
  <c r="S23" i="60"/>
  <c r="W23" i="60"/>
  <c r="AA23" i="60"/>
  <c r="I24" i="60"/>
  <c r="M24" i="60"/>
  <c r="Q24" i="60"/>
  <c r="U24" i="60"/>
  <c r="Y24" i="60"/>
  <c r="AC24" i="60"/>
  <c r="K25" i="60"/>
  <c r="O25" i="60"/>
  <c r="S25" i="60"/>
  <c r="W25" i="60"/>
  <c r="AA25" i="60"/>
  <c r="I26" i="60"/>
  <c r="M26" i="60"/>
  <c r="Q26" i="60"/>
  <c r="U26" i="60"/>
  <c r="Y26" i="60"/>
  <c r="AC26" i="60"/>
  <c r="K27" i="60"/>
  <c r="O27" i="60"/>
  <c r="S27" i="60"/>
  <c r="W27" i="60"/>
  <c r="AA27" i="60"/>
  <c r="I28" i="60"/>
  <c r="M28" i="60"/>
  <c r="Q28" i="60"/>
  <c r="U28" i="60"/>
  <c r="Y28" i="60"/>
  <c r="AC28" i="60"/>
  <c r="K29" i="60"/>
  <c r="O29" i="60"/>
  <c r="S29" i="60"/>
  <c r="W29" i="60"/>
  <c r="AA29" i="60"/>
  <c r="I30" i="60"/>
  <c r="K12" i="60"/>
  <c r="O12" i="60"/>
  <c r="S12" i="60"/>
  <c r="W12" i="60"/>
  <c r="AA12" i="60"/>
  <c r="H14" i="60"/>
  <c r="L14" i="60"/>
  <c r="P14" i="60"/>
  <c r="T14" i="60"/>
  <c r="X14" i="60"/>
  <c r="AB14" i="60"/>
  <c r="J15" i="60"/>
  <c r="N15" i="60"/>
  <c r="R15" i="60"/>
  <c r="V15" i="60"/>
  <c r="Z15" i="60"/>
  <c r="H16" i="60"/>
  <c r="L16" i="60"/>
  <c r="P16" i="60"/>
  <c r="T16" i="60"/>
  <c r="X16" i="60"/>
  <c r="AB16" i="60"/>
  <c r="J17" i="60"/>
  <c r="N17" i="60"/>
  <c r="R17" i="60"/>
  <c r="V17" i="60"/>
  <c r="Z17" i="60"/>
  <c r="M18" i="60"/>
  <c r="W19" i="60"/>
  <c r="J20" i="60"/>
  <c r="N20" i="60"/>
  <c r="R20" i="60"/>
  <c r="V20" i="60"/>
  <c r="Z20" i="60"/>
  <c r="H21" i="60"/>
  <c r="L21" i="60"/>
  <c r="P21" i="60"/>
  <c r="T21" i="60"/>
  <c r="X21" i="60"/>
  <c r="AB21" i="60"/>
  <c r="J22" i="60"/>
  <c r="N22" i="60"/>
  <c r="R22" i="60"/>
  <c r="V22" i="60"/>
  <c r="Z22" i="60"/>
  <c r="H23" i="60"/>
  <c r="L23" i="60"/>
  <c r="P23" i="60"/>
  <c r="T23" i="60"/>
  <c r="X23" i="60"/>
  <c r="AB23" i="60"/>
  <c r="J24" i="60"/>
  <c r="N24" i="60"/>
  <c r="R24" i="60"/>
  <c r="V24" i="60"/>
  <c r="Z24" i="60"/>
  <c r="H25" i="60"/>
  <c r="L25" i="60"/>
  <c r="P25" i="60"/>
  <c r="T25" i="60"/>
  <c r="X25" i="60"/>
  <c r="AB25" i="60"/>
  <c r="J26" i="60"/>
  <c r="N26" i="60"/>
  <c r="R26" i="60"/>
  <c r="V26" i="60"/>
  <c r="Z26" i="60"/>
  <c r="H27" i="60"/>
  <c r="L27" i="60"/>
  <c r="P27" i="60"/>
  <c r="T27" i="60"/>
  <c r="X27" i="60"/>
  <c r="AB27" i="60"/>
  <c r="J28" i="60"/>
  <c r="N28" i="60"/>
  <c r="R28" i="60"/>
  <c r="V28" i="60"/>
  <c r="Z28" i="60"/>
  <c r="H29" i="60"/>
  <c r="L29" i="60"/>
  <c r="P29" i="60"/>
  <c r="T29" i="60"/>
  <c r="X29" i="60"/>
  <c r="AB29" i="60"/>
  <c r="J30" i="60"/>
  <c r="K30" i="60"/>
  <c r="O30" i="60"/>
  <c r="S30" i="60"/>
  <c r="W30" i="60"/>
  <c r="AA30" i="60"/>
  <c r="H32" i="60"/>
  <c r="L32" i="60"/>
  <c r="P32" i="60"/>
  <c r="T32" i="60"/>
  <c r="X32" i="60"/>
  <c r="AB32" i="60"/>
  <c r="J33" i="60"/>
  <c r="N33" i="60"/>
  <c r="R33" i="60"/>
  <c r="V33" i="60"/>
  <c r="Z33" i="60"/>
  <c r="H34" i="60"/>
  <c r="L34" i="60"/>
  <c r="P34" i="60"/>
  <c r="T34" i="60"/>
  <c r="X34" i="60"/>
  <c r="AB34" i="60"/>
  <c r="J35" i="60"/>
  <c r="N35" i="60"/>
  <c r="R35" i="60"/>
  <c r="V35" i="60"/>
  <c r="Z35" i="60"/>
  <c r="H36" i="60"/>
  <c r="L36" i="60"/>
  <c r="P36" i="60"/>
  <c r="T36" i="60"/>
  <c r="X36" i="60"/>
  <c r="AB36" i="60"/>
  <c r="J37" i="60"/>
  <c r="N37" i="60"/>
  <c r="R37" i="60"/>
  <c r="V37" i="60"/>
  <c r="Z37" i="60"/>
  <c r="H39" i="60"/>
  <c r="L39" i="60"/>
  <c r="P39" i="60"/>
  <c r="T39" i="60"/>
  <c r="X39" i="60"/>
  <c r="AB39" i="60"/>
  <c r="J40" i="60"/>
  <c r="N40" i="60"/>
  <c r="R40" i="60"/>
  <c r="V40" i="60"/>
  <c r="Z40" i="60"/>
  <c r="H41" i="60"/>
  <c r="L30" i="60"/>
  <c r="P30" i="60"/>
  <c r="T30" i="60"/>
  <c r="X30" i="60"/>
  <c r="AB30" i="60"/>
  <c r="I32" i="60"/>
  <c r="M32" i="60"/>
  <c r="Q32" i="60"/>
  <c r="U32" i="60"/>
  <c r="Y32" i="60"/>
  <c r="AC32" i="60"/>
  <c r="K33" i="60"/>
  <c r="O33" i="60"/>
  <c r="S33" i="60"/>
  <c r="W33" i="60"/>
  <c r="AA33" i="60"/>
  <c r="I34" i="60"/>
  <c r="M34" i="60"/>
  <c r="Q34" i="60"/>
  <c r="U34" i="60"/>
  <c r="Y34" i="60"/>
  <c r="AC34" i="60"/>
  <c r="K35" i="60"/>
  <c r="O35" i="60"/>
  <c r="S35" i="60"/>
  <c r="W35" i="60"/>
  <c r="AA35" i="60"/>
  <c r="I36" i="60"/>
  <c r="M36" i="60"/>
  <c r="Q36" i="60"/>
  <c r="U36" i="60"/>
  <c r="Y36" i="60"/>
  <c r="AC36" i="60"/>
  <c r="K37" i="60"/>
  <c r="O37" i="60"/>
  <c r="S37" i="60"/>
  <c r="W37" i="60"/>
  <c r="AA37" i="60"/>
  <c r="I39" i="60"/>
  <c r="M39" i="60"/>
  <c r="Q39" i="60"/>
  <c r="U39" i="60"/>
  <c r="Y39" i="60"/>
  <c r="AC39" i="60"/>
  <c r="K40" i="60"/>
  <c r="O40" i="60"/>
  <c r="S40" i="60"/>
  <c r="W40" i="60"/>
  <c r="AA40" i="60"/>
  <c r="I41" i="60"/>
  <c r="M41" i="60"/>
  <c r="Q41" i="60"/>
  <c r="U41" i="60"/>
  <c r="Y41" i="60"/>
  <c r="AC41" i="60"/>
  <c r="K42" i="60"/>
  <c r="O42" i="60"/>
  <c r="S42" i="60"/>
  <c r="W42" i="60"/>
  <c r="AA42" i="60"/>
  <c r="I43" i="60"/>
  <c r="M43" i="60"/>
  <c r="Q43" i="60"/>
  <c r="U43" i="60"/>
  <c r="Y43" i="60"/>
  <c r="AC43" i="60"/>
  <c r="I45" i="60"/>
  <c r="M45" i="60"/>
  <c r="Q45" i="60"/>
  <c r="U45" i="60"/>
  <c r="Y45" i="60"/>
  <c r="AC45" i="60"/>
  <c r="K46" i="60"/>
  <c r="O46" i="60"/>
  <c r="S46" i="60"/>
  <c r="W46" i="60"/>
  <c r="AA46" i="60"/>
  <c r="I47" i="60"/>
  <c r="M47" i="60"/>
  <c r="Q47" i="60"/>
  <c r="U47" i="60"/>
  <c r="Y47" i="60"/>
  <c r="AC47" i="60"/>
  <c r="K48" i="60"/>
  <c r="M30" i="60"/>
  <c r="Q30" i="60"/>
  <c r="U30" i="60"/>
  <c r="Y30" i="60"/>
  <c r="AC30" i="60"/>
  <c r="J32" i="60"/>
  <c r="N32" i="60"/>
  <c r="R32" i="60"/>
  <c r="V32" i="60"/>
  <c r="Z32" i="60"/>
  <c r="H33" i="60"/>
  <c r="L33" i="60"/>
  <c r="P33" i="60"/>
  <c r="T33" i="60"/>
  <c r="X33" i="60"/>
  <c r="AB33" i="60"/>
  <c r="J34" i="60"/>
  <c r="N34" i="60"/>
  <c r="R34" i="60"/>
  <c r="V34" i="60"/>
  <c r="Z34" i="60"/>
  <c r="H35" i="60"/>
  <c r="L35" i="60"/>
  <c r="P35" i="60"/>
  <c r="T35" i="60"/>
  <c r="X35" i="60"/>
  <c r="AB35" i="60"/>
  <c r="J36" i="60"/>
  <c r="N36" i="60"/>
  <c r="R36" i="60"/>
  <c r="V36" i="60"/>
  <c r="Z36" i="60"/>
  <c r="H37" i="60"/>
  <c r="L37" i="60"/>
  <c r="P37" i="60"/>
  <c r="T37" i="60"/>
  <c r="X37" i="60"/>
  <c r="AB37" i="60"/>
  <c r="J39" i="60"/>
  <c r="N39" i="60"/>
  <c r="N30" i="60"/>
  <c r="R30" i="60"/>
  <c r="V30" i="60"/>
  <c r="Z30" i="60"/>
  <c r="H31" i="60"/>
  <c r="K32" i="60"/>
  <c r="O32" i="60"/>
  <c r="S32" i="60"/>
  <c r="W32" i="60"/>
  <c r="AA32" i="60"/>
  <c r="I33" i="60"/>
  <c r="M33" i="60"/>
  <c r="Q33" i="60"/>
  <c r="U33" i="60"/>
  <c r="Y33" i="60"/>
  <c r="AC33" i="60"/>
  <c r="K34" i="60"/>
  <c r="O34" i="60"/>
  <c r="S34" i="60"/>
  <c r="W34" i="60"/>
  <c r="AA34" i="60"/>
  <c r="I35" i="60"/>
  <c r="M35" i="60"/>
  <c r="Q35" i="60"/>
  <c r="U35" i="60"/>
  <c r="Y35" i="60"/>
  <c r="AC35" i="60"/>
  <c r="K36" i="60"/>
  <c r="O36" i="60"/>
  <c r="S36" i="60"/>
  <c r="W36" i="60"/>
  <c r="AA36" i="60"/>
  <c r="I37" i="60"/>
  <c r="M37" i="60"/>
  <c r="Q37" i="60"/>
  <c r="U37" i="60"/>
  <c r="Y37" i="60"/>
  <c r="AC37" i="60"/>
  <c r="K39" i="60"/>
  <c r="O39" i="60"/>
  <c r="S39" i="60"/>
  <c r="W39" i="60"/>
  <c r="AA39" i="60"/>
  <c r="I40" i="60"/>
  <c r="M40" i="60"/>
  <c r="Q40" i="60"/>
  <c r="U40" i="60"/>
  <c r="Y40" i="60"/>
  <c r="AC40" i="60"/>
  <c r="K41" i="60"/>
  <c r="O41" i="60"/>
  <c r="S41" i="60"/>
  <c r="W41" i="60"/>
  <c r="AA41" i="60"/>
  <c r="I42" i="60"/>
  <c r="M42" i="60"/>
  <c r="Q42" i="60"/>
  <c r="U42" i="60"/>
  <c r="Y42" i="60"/>
  <c r="AC42" i="60"/>
  <c r="K43" i="60"/>
  <c r="O43" i="60"/>
  <c r="S43" i="60"/>
  <c r="W43" i="60"/>
  <c r="AA43" i="60"/>
  <c r="K45" i="60"/>
  <c r="O45" i="60"/>
  <c r="S45" i="60"/>
  <c r="W45" i="60"/>
  <c r="AA45" i="60"/>
  <c r="I46" i="60"/>
  <c r="M46" i="60"/>
  <c r="Q46" i="60"/>
  <c r="U46" i="60"/>
  <c r="Y46" i="60"/>
  <c r="AC46" i="60"/>
  <c r="K47" i="60"/>
  <c r="O47" i="60"/>
  <c r="S47" i="60"/>
  <c r="W47" i="60"/>
  <c r="AA47" i="60"/>
  <c r="I48" i="60"/>
  <c r="R39" i="60"/>
  <c r="L40" i="60"/>
  <c r="AB40" i="60"/>
  <c r="P41" i="60"/>
  <c r="X41" i="60"/>
  <c r="J42" i="60"/>
  <c r="R42" i="60"/>
  <c r="Z42" i="60"/>
  <c r="L43" i="60"/>
  <c r="T43" i="60"/>
  <c r="AB43" i="60"/>
  <c r="H45" i="60"/>
  <c r="P45" i="60"/>
  <c r="X45" i="60"/>
  <c r="J46" i="60"/>
  <c r="R46" i="60"/>
  <c r="Z46" i="60"/>
  <c r="L47" i="60"/>
  <c r="T47" i="60"/>
  <c r="AB47" i="60"/>
  <c r="M48" i="60"/>
  <c r="Q48" i="60"/>
  <c r="U48" i="60"/>
  <c r="Y48" i="60"/>
  <c r="AC48" i="60"/>
  <c r="Q50" i="60"/>
  <c r="H51" i="60"/>
  <c r="L51" i="60"/>
  <c r="P51" i="60"/>
  <c r="T51" i="60"/>
  <c r="X51" i="60"/>
  <c r="AB51" i="60"/>
  <c r="J52" i="60"/>
  <c r="N52" i="60"/>
  <c r="R52" i="60"/>
  <c r="V52" i="60"/>
  <c r="Z52" i="60"/>
  <c r="H53" i="60"/>
  <c r="L53" i="60"/>
  <c r="P53" i="60"/>
  <c r="T53" i="60"/>
  <c r="X53" i="60"/>
  <c r="AB53" i="60"/>
  <c r="J54" i="60"/>
  <c r="N54" i="60"/>
  <c r="R54" i="60"/>
  <c r="V54" i="60"/>
  <c r="Z54" i="60"/>
  <c r="H55" i="60"/>
  <c r="L55" i="60"/>
  <c r="P55" i="60"/>
  <c r="T55" i="60"/>
  <c r="X55" i="60"/>
  <c r="AB55" i="60"/>
  <c r="J56" i="60"/>
  <c r="N56" i="60"/>
  <c r="R56" i="60"/>
  <c r="V56" i="60"/>
  <c r="Z56" i="60"/>
  <c r="H57" i="60"/>
  <c r="L57" i="60"/>
  <c r="P57" i="60"/>
  <c r="T57" i="60"/>
  <c r="X57" i="60"/>
  <c r="AB57" i="60"/>
  <c r="J58" i="60"/>
  <c r="N58" i="60"/>
  <c r="R58" i="60"/>
  <c r="V58" i="60"/>
  <c r="Z58" i="60"/>
  <c r="H59" i="60"/>
  <c r="L59" i="60"/>
  <c r="P59" i="60"/>
  <c r="T59" i="60"/>
  <c r="X59" i="60"/>
  <c r="AB59" i="60"/>
  <c r="J60" i="60"/>
  <c r="N60" i="60"/>
  <c r="R60" i="60"/>
  <c r="V60" i="60"/>
  <c r="Z60" i="60"/>
  <c r="H61" i="60"/>
  <c r="L61" i="60"/>
  <c r="P61" i="60"/>
  <c r="T61" i="60"/>
  <c r="V39" i="60"/>
  <c r="P40" i="60"/>
  <c r="J41" i="60"/>
  <c r="R41" i="60"/>
  <c r="Z41" i="60"/>
  <c r="L42" i="60"/>
  <c r="T42" i="60"/>
  <c r="AB42" i="60"/>
  <c r="N43" i="60"/>
  <c r="V43" i="60"/>
  <c r="J45" i="60"/>
  <c r="R45" i="60"/>
  <c r="Z45" i="60"/>
  <c r="L46" i="60"/>
  <c r="T46" i="60"/>
  <c r="AB46" i="60"/>
  <c r="N47" i="60"/>
  <c r="V47" i="60"/>
  <c r="H48" i="60"/>
  <c r="N48" i="60"/>
  <c r="R48" i="60"/>
  <c r="V48" i="60"/>
  <c r="Z48" i="60"/>
  <c r="I51" i="60"/>
  <c r="M51" i="60"/>
  <c r="Q51" i="60"/>
  <c r="U51" i="60"/>
  <c r="Y51" i="60"/>
  <c r="AC51" i="60"/>
  <c r="K52" i="60"/>
  <c r="O52" i="60"/>
  <c r="S52" i="60"/>
  <c r="W52" i="60"/>
  <c r="AA52" i="60"/>
  <c r="I53" i="60"/>
  <c r="M53" i="60"/>
  <c r="Q53" i="60"/>
  <c r="U53" i="60"/>
  <c r="Y53" i="60"/>
  <c r="AC53" i="60"/>
  <c r="K54" i="60"/>
  <c r="O54" i="60"/>
  <c r="S54" i="60"/>
  <c r="W54" i="60"/>
  <c r="AA54" i="60"/>
  <c r="I55" i="60"/>
  <c r="M55" i="60"/>
  <c r="Q55" i="60"/>
  <c r="U55" i="60"/>
  <c r="Y55" i="60"/>
  <c r="AC55" i="60"/>
  <c r="K56" i="60"/>
  <c r="O56" i="60"/>
  <c r="S56" i="60"/>
  <c r="W56" i="60"/>
  <c r="AA56" i="60"/>
  <c r="I57" i="60"/>
  <c r="M57" i="60"/>
  <c r="Q57" i="60"/>
  <c r="U57" i="60"/>
  <c r="Y57" i="60"/>
  <c r="AC57" i="60"/>
  <c r="K58" i="60"/>
  <c r="O58" i="60"/>
  <c r="S58" i="60"/>
  <c r="W58" i="60"/>
  <c r="AA58" i="60"/>
  <c r="I59" i="60"/>
  <c r="M59" i="60"/>
  <c r="Q59" i="60"/>
  <c r="U59" i="60"/>
  <c r="Y59" i="60"/>
  <c r="AC59" i="60"/>
  <c r="K60" i="60"/>
  <c r="O60" i="60"/>
  <c r="S60" i="60"/>
  <c r="W60" i="60"/>
  <c r="AA60" i="60"/>
  <c r="I61" i="60"/>
  <c r="M61" i="60"/>
  <c r="Z39" i="60"/>
  <c r="T40" i="60"/>
  <c r="L41" i="60"/>
  <c r="T41" i="60"/>
  <c r="AB41" i="60"/>
  <c r="N42" i="60"/>
  <c r="V42" i="60"/>
  <c r="H43" i="60"/>
  <c r="P43" i="60"/>
  <c r="X43" i="60"/>
  <c r="L45" i="60"/>
  <c r="T45" i="60"/>
  <c r="AB45" i="60"/>
  <c r="N46" i="60"/>
  <c r="V46" i="60"/>
  <c r="H47" i="60"/>
  <c r="P47" i="60"/>
  <c r="X47" i="60"/>
  <c r="J48" i="60"/>
  <c r="O48" i="60"/>
  <c r="S48" i="60"/>
  <c r="W48" i="60"/>
  <c r="AA48" i="60"/>
  <c r="O49" i="60"/>
  <c r="J51" i="60"/>
  <c r="N51" i="60"/>
  <c r="R51" i="60"/>
  <c r="V51" i="60"/>
  <c r="Z51" i="60"/>
  <c r="H52" i="60"/>
  <c r="L52" i="60"/>
  <c r="P52" i="60"/>
  <c r="T52" i="60"/>
  <c r="X52" i="60"/>
  <c r="AB52" i="60"/>
  <c r="J53" i="60"/>
  <c r="N53" i="60"/>
  <c r="R53" i="60"/>
  <c r="V53" i="60"/>
  <c r="Z53" i="60"/>
  <c r="H54" i="60"/>
  <c r="L54" i="60"/>
  <c r="P54" i="60"/>
  <c r="T54" i="60"/>
  <c r="X54" i="60"/>
  <c r="AB54" i="60"/>
  <c r="J55" i="60"/>
  <c r="N55" i="60"/>
  <c r="R55" i="60"/>
  <c r="V55" i="60"/>
  <c r="Z55" i="60"/>
  <c r="H56" i="60"/>
  <c r="L56" i="60"/>
  <c r="P56" i="60"/>
  <c r="T56" i="60"/>
  <c r="X56" i="60"/>
  <c r="AB56" i="60"/>
  <c r="J57" i="60"/>
  <c r="N57" i="60"/>
  <c r="R57" i="60"/>
  <c r="V57" i="60"/>
  <c r="Z57" i="60"/>
  <c r="H58" i="60"/>
  <c r="L58" i="60"/>
  <c r="P58" i="60"/>
  <c r="T58" i="60"/>
  <c r="X58" i="60"/>
  <c r="AB58" i="60"/>
  <c r="J59" i="60"/>
  <c r="N59" i="60"/>
  <c r="R59" i="60"/>
  <c r="V59" i="60"/>
  <c r="Z59" i="60"/>
  <c r="H60" i="60"/>
  <c r="L60" i="60"/>
  <c r="P60" i="60"/>
  <c r="T60" i="60"/>
  <c r="X60" i="60"/>
  <c r="AB60" i="60"/>
  <c r="J61" i="60"/>
  <c r="N61" i="60"/>
  <c r="H40" i="60"/>
  <c r="X40" i="60"/>
  <c r="N41" i="60"/>
  <c r="V41" i="60"/>
  <c r="H42" i="60"/>
  <c r="P42" i="60"/>
  <c r="X42" i="60"/>
  <c r="J43" i="60"/>
  <c r="R43" i="60"/>
  <c r="Z43" i="60"/>
  <c r="N45" i="60"/>
  <c r="V45" i="60"/>
  <c r="H46" i="60"/>
  <c r="P46" i="60"/>
  <c r="X46" i="60"/>
  <c r="J47" i="60"/>
  <c r="R47" i="60"/>
  <c r="Z47" i="60"/>
  <c r="L48" i="60"/>
  <c r="P48" i="60"/>
  <c r="T48" i="60"/>
  <c r="X48" i="60"/>
  <c r="AB48" i="60"/>
  <c r="K51" i="60"/>
  <c r="O51" i="60"/>
  <c r="S51" i="60"/>
  <c r="W51" i="60"/>
  <c r="AA51" i="60"/>
  <c r="I52" i="60"/>
  <c r="M52" i="60"/>
  <c r="Q52" i="60"/>
  <c r="U52" i="60"/>
  <c r="Y52" i="60"/>
  <c r="AC52" i="60"/>
  <c r="K53" i="60"/>
  <c r="O53" i="60"/>
  <c r="S53" i="60"/>
  <c r="W53" i="60"/>
  <c r="AA53" i="60"/>
  <c r="I54" i="60"/>
  <c r="M54" i="60"/>
  <c r="Q54" i="60"/>
  <c r="U54" i="60"/>
  <c r="Y54" i="60"/>
  <c r="AC54" i="60"/>
  <c r="K55" i="60"/>
  <c r="O55" i="60"/>
  <c r="S55" i="60"/>
  <c r="W55" i="60"/>
  <c r="AA55" i="60"/>
  <c r="I56" i="60"/>
  <c r="M56" i="60"/>
  <c r="Q56" i="60"/>
  <c r="U56" i="60"/>
  <c r="Y56" i="60"/>
  <c r="AC56" i="60"/>
  <c r="K57" i="60"/>
  <c r="O57" i="60"/>
  <c r="S57" i="60"/>
  <c r="W57" i="60"/>
  <c r="AA57" i="60"/>
  <c r="I58" i="60"/>
  <c r="M58" i="60"/>
  <c r="Q58" i="60"/>
  <c r="U58" i="60"/>
  <c r="Y58" i="60"/>
  <c r="AC58" i="60"/>
  <c r="K59" i="60"/>
  <c r="O59" i="60"/>
  <c r="S59" i="60"/>
  <c r="W59" i="60"/>
  <c r="AA59" i="60"/>
  <c r="I60" i="60"/>
  <c r="M60" i="60"/>
  <c r="Q60" i="60"/>
  <c r="U60" i="60"/>
  <c r="Y60" i="60"/>
  <c r="AC60" i="60"/>
  <c r="K61" i="60"/>
  <c r="O61" i="60"/>
  <c r="S61" i="60"/>
  <c r="Q61" i="60"/>
  <c r="W61" i="60"/>
  <c r="AA61" i="60"/>
  <c r="I62" i="60"/>
  <c r="M62" i="60"/>
  <c r="Q62" i="60"/>
  <c r="U62" i="60"/>
  <c r="Y62" i="60"/>
  <c r="AC62" i="60"/>
  <c r="K63" i="60"/>
  <c r="O63" i="60"/>
  <c r="S63" i="60"/>
  <c r="W63" i="60"/>
  <c r="AA63" i="60"/>
  <c r="I64" i="60"/>
  <c r="M64" i="60"/>
  <c r="Q64" i="60"/>
  <c r="U64" i="60"/>
  <c r="Y64" i="60"/>
  <c r="AC64" i="60"/>
  <c r="K65" i="60"/>
  <c r="O65" i="60"/>
  <c r="S65" i="60"/>
  <c r="W65" i="60"/>
  <c r="AA65" i="60"/>
  <c r="I66" i="60"/>
  <c r="M66" i="60"/>
  <c r="Q66" i="60"/>
  <c r="U66" i="60"/>
  <c r="Y66" i="60"/>
  <c r="AC66" i="60"/>
  <c r="K67" i="60"/>
  <c r="O67" i="60"/>
  <c r="S67" i="60"/>
  <c r="W67" i="60"/>
  <c r="AA67" i="60"/>
  <c r="I68" i="60"/>
  <c r="M68" i="60"/>
  <c r="Q68" i="60"/>
  <c r="U68" i="60"/>
  <c r="Y68" i="60"/>
  <c r="AC68" i="60"/>
  <c r="K69" i="60"/>
  <c r="O69" i="60"/>
  <c r="S69" i="60"/>
  <c r="W69" i="60"/>
  <c r="AA69" i="60"/>
  <c r="I70" i="60"/>
  <c r="M70" i="60"/>
  <c r="Q70" i="60"/>
  <c r="U70" i="60"/>
  <c r="Y70" i="60"/>
  <c r="AC70" i="60"/>
  <c r="K71" i="60"/>
  <c r="O71" i="60"/>
  <c r="S71" i="60"/>
  <c r="W71" i="60"/>
  <c r="AA71" i="60"/>
  <c r="I72" i="60"/>
  <c r="M72" i="60"/>
  <c r="Q72" i="60"/>
  <c r="U72" i="60"/>
  <c r="Y72" i="60"/>
  <c r="AC72" i="60"/>
  <c r="K73" i="60"/>
  <c r="O73" i="60"/>
  <c r="S73" i="60"/>
  <c r="W73" i="60"/>
  <c r="AA73" i="60"/>
  <c r="I74" i="60"/>
  <c r="M74" i="60"/>
  <c r="Q74" i="60"/>
  <c r="U74" i="60"/>
  <c r="Y74" i="60"/>
  <c r="AC74" i="60"/>
  <c r="K75" i="60"/>
  <c r="O75" i="60"/>
  <c r="S75" i="60"/>
  <c r="W75" i="60"/>
  <c r="AA75" i="60"/>
  <c r="I76" i="60"/>
  <c r="M76" i="60"/>
  <c r="Q76" i="60"/>
  <c r="U76" i="60"/>
  <c r="Y76" i="60"/>
  <c r="AC76" i="60"/>
  <c r="K77" i="60"/>
  <c r="R61" i="60"/>
  <c r="X61" i="60"/>
  <c r="AB61" i="60"/>
  <c r="J62" i="60"/>
  <c r="N62" i="60"/>
  <c r="R62" i="60"/>
  <c r="V62" i="60"/>
  <c r="Z62" i="60"/>
  <c r="H63" i="60"/>
  <c r="L63" i="60"/>
  <c r="P63" i="60"/>
  <c r="T63" i="60"/>
  <c r="X63" i="60"/>
  <c r="AB63" i="60"/>
  <c r="J64" i="60"/>
  <c r="N64" i="60"/>
  <c r="R64" i="60"/>
  <c r="V64" i="60"/>
  <c r="Z64" i="60"/>
  <c r="H65" i="60"/>
  <c r="L65" i="60"/>
  <c r="P65" i="60"/>
  <c r="T65" i="60"/>
  <c r="X65" i="60"/>
  <c r="AB65" i="60"/>
  <c r="J66" i="60"/>
  <c r="N66" i="60"/>
  <c r="R66" i="60"/>
  <c r="V66" i="60"/>
  <c r="Z66" i="60"/>
  <c r="H67" i="60"/>
  <c r="L67" i="60"/>
  <c r="P67" i="60"/>
  <c r="T67" i="60"/>
  <c r="X67" i="60"/>
  <c r="AB67" i="60"/>
  <c r="J68" i="60"/>
  <c r="N68" i="60"/>
  <c r="R68" i="60"/>
  <c r="V68" i="60"/>
  <c r="Z68" i="60"/>
  <c r="H69" i="60"/>
  <c r="L69" i="60"/>
  <c r="P69" i="60"/>
  <c r="T69" i="60"/>
  <c r="X69" i="60"/>
  <c r="AB69" i="60"/>
  <c r="J70" i="60"/>
  <c r="N70" i="60"/>
  <c r="R70" i="60"/>
  <c r="V70" i="60"/>
  <c r="Z70" i="60"/>
  <c r="H71" i="60"/>
  <c r="L71" i="60"/>
  <c r="P71" i="60"/>
  <c r="T71" i="60"/>
  <c r="X71" i="60"/>
  <c r="AB71" i="60"/>
  <c r="J72" i="60"/>
  <c r="N72" i="60"/>
  <c r="R72" i="60"/>
  <c r="V72" i="60"/>
  <c r="Z72" i="60"/>
  <c r="H73" i="60"/>
  <c r="L73" i="60"/>
  <c r="P73" i="60"/>
  <c r="T73" i="60"/>
  <c r="X73" i="60"/>
  <c r="AB73" i="60"/>
  <c r="J74" i="60"/>
  <c r="N74" i="60"/>
  <c r="R74" i="60"/>
  <c r="V74" i="60"/>
  <c r="Z74" i="60"/>
  <c r="H75" i="60"/>
  <c r="L75" i="60"/>
  <c r="P75" i="60"/>
  <c r="T75" i="60"/>
  <c r="X75" i="60"/>
  <c r="AB75" i="60"/>
  <c r="J76" i="60"/>
  <c r="N76" i="60"/>
  <c r="R76" i="60"/>
  <c r="V76" i="60"/>
  <c r="Z76" i="60"/>
  <c r="H77" i="60"/>
  <c r="L77" i="60"/>
  <c r="U61" i="60"/>
  <c r="Y61" i="60"/>
  <c r="AC61" i="60"/>
  <c r="K62" i="60"/>
  <c r="O62" i="60"/>
  <c r="S62" i="60"/>
  <c r="W62" i="60"/>
  <c r="AA62" i="60"/>
  <c r="I63" i="60"/>
  <c r="M63" i="60"/>
  <c r="Q63" i="60"/>
  <c r="U63" i="60"/>
  <c r="Y63" i="60"/>
  <c r="AC63" i="60"/>
  <c r="K64" i="60"/>
  <c r="O64" i="60"/>
  <c r="S64" i="60"/>
  <c r="W64" i="60"/>
  <c r="AA64" i="60"/>
  <c r="I65" i="60"/>
  <c r="M65" i="60"/>
  <c r="Q65" i="60"/>
  <c r="U65" i="60"/>
  <c r="Y65" i="60"/>
  <c r="AC65" i="60"/>
  <c r="K66" i="60"/>
  <c r="O66" i="60"/>
  <c r="S66" i="60"/>
  <c r="W66" i="60"/>
  <c r="AA66" i="60"/>
  <c r="I67" i="60"/>
  <c r="M67" i="60"/>
  <c r="Q67" i="60"/>
  <c r="U67" i="60"/>
  <c r="Y67" i="60"/>
  <c r="AC67" i="60"/>
  <c r="K68" i="60"/>
  <c r="O68" i="60"/>
  <c r="S68" i="60"/>
  <c r="W68" i="60"/>
  <c r="AA68" i="60"/>
  <c r="I69" i="60"/>
  <c r="M69" i="60"/>
  <c r="Q69" i="60"/>
  <c r="U69" i="60"/>
  <c r="Y69" i="60"/>
  <c r="AC69" i="60"/>
  <c r="K70" i="60"/>
  <c r="O70" i="60"/>
  <c r="S70" i="60"/>
  <c r="W70" i="60"/>
  <c r="AA70" i="60"/>
  <c r="I71" i="60"/>
  <c r="M71" i="60"/>
  <c r="Q71" i="60"/>
  <c r="U71" i="60"/>
  <c r="Y71" i="60"/>
  <c r="AC71" i="60"/>
  <c r="K72" i="60"/>
  <c r="O72" i="60"/>
  <c r="S72" i="60"/>
  <c r="W72" i="60"/>
  <c r="AA72" i="60"/>
  <c r="I73" i="60"/>
  <c r="M73" i="60"/>
  <c r="Q73" i="60"/>
  <c r="U73" i="60"/>
  <c r="Y73" i="60"/>
  <c r="AC73" i="60"/>
  <c r="K74" i="60"/>
  <c r="O74" i="60"/>
  <c r="S74" i="60"/>
  <c r="W74" i="60"/>
  <c r="AA74" i="60"/>
  <c r="I75" i="60"/>
  <c r="M75" i="60"/>
  <c r="Q75" i="60"/>
  <c r="U75" i="60"/>
  <c r="Y75" i="60"/>
  <c r="AC75" i="60"/>
  <c r="K76" i="60"/>
  <c r="O76" i="60"/>
  <c r="S76" i="60"/>
  <c r="W76" i="60"/>
  <c r="AA76" i="60"/>
  <c r="V61" i="60"/>
  <c r="Z61" i="60"/>
  <c r="H62" i="60"/>
  <c r="L62" i="60"/>
  <c r="P62" i="60"/>
  <c r="T62" i="60"/>
  <c r="X62" i="60"/>
  <c r="AB62" i="60"/>
  <c r="J63" i="60"/>
  <c r="N63" i="60"/>
  <c r="R63" i="60"/>
  <c r="V63" i="60"/>
  <c r="Z63" i="60"/>
  <c r="H64" i="60"/>
  <c r="L64" i="60"/>
  <c r="P64" i="60"/>
  <c r="T64" i="60"/>
  <c r="X64" i="60"/>
  <c r="AB64" i="60"/>
  <c r="J65" i="60"/>
  <c r="N65" i="60"/>
  <c r="R65" i="60"/>
  <c r="V65" i="60"/>
  <c r="Z65" i="60"/>
  <c r="H66" i="60"/>
  <c r="L66" i="60"/>
  <c r="P66" i="60"/>
  <c r="T66" i="60"/>
  <c r="X66" i="60"/>
  <c r="AB66" i="60"/>
  <c r="J67" i="60"/>
  <c r="N67" i="60"/>
  <c r="R67" i="60"/>
  <c r="V67" i="60"/>
  <c r="Z67" i="60"/>
  <c r="H68" i="60"/>
  <c r="L68" i="60"/>
  <c r="P68" i="60"/>
  <c r="T68" i="60"/>
  <c r="X68" i="60"/>
  <c r="AB68" i="60"/>
  <c r="J69" i="60"/>
  <c r="N69" i="60"/>
  <c r="R69" i="60"/>
  <c r="V69" i="60"/>
  <c r="Z69" i="60"/>
  <c r="H70" i="60"/>
  <c r="L70" i="60"/>
  <c r="P70" i="60"/>
  <c r="T70" i="60"/>
  <c r="X70" i="60"/>
  <c r="AB70" i="60"/>
  <c r="J71" i="60"/>
  <c r="N71" i="60"/>
  <c r="R71" i="60"/>
  <c r="V71" i="60"/>
  <c r="Z71" i="60"/>
  <c r="H72" i="60"/>
  <c r="L72" i="60"/>
  <c r="P72" i="60"/>
  <c r="T72" i="60"/>
  <c r="X72" i="60"/>
  <c r="AB72" i="60"/>
  <c r="J73" i="60"/>
  <c r="N73" i="60"/>
  <c r="R73" i="60"/>
  <c r="V73" i="60"/>
  <c r="Z73" i="60"/>
  <c r="H74" i="60"/>
  <c r="L74" i="60"/>
  <c r="P74" i="60"/>
  <c r="T74" i="60"/>
  <c r="X74" i="60"/>
  <c r="AB74" i="60"/>
  <c r="J75" i="60"/>
  <c r="N75" i="60"/>
  <c r="R75" i="60"/>
  <c r="V75" i="60"/>
  <c r="Z75" i="60"/>
  <c r="H76" i="60"/>
  <c r="L76" i="60"/>
  <c r="P76" i="60"/>
  <c r="T76" i="60"/>
  <c r="H11" i="60"/>
  <c r="Z11" i="60"/>
  <c r="V11" i="60"/>
  <c r="R11" i="60"/>
  <c r="N11" i="60"/>
  <c r="J11" i="60"/>
  <c r="AA84" i="60"/>
  <c r="W84" i="60"/>
  <c r="S84" i="60"/>
  <c r="O84" i="60"/>
  <c r="K84" i="60"/>
  <c r="AC83" i="60"/>
  <c r="Y83" i="60"/>
  <c r="U83" i="60"/>
  <c r="Q83" i="60"/>
  <c r="M83" i="60"/>
  <c r="I83" i="60"/>
  <c r="AA82" i="60"/>
  <c r="W82" i="60"/>
  <c r="S82" i="60"/>
  <c r="O82" i="60"/>
  <c r="K82" i="60"/>
  <c r="AC81" i="60"/>
  <c r="Y81" i="60"/>
  <c r="U81" i="60"/>
  <c r="Q81" i="60"/>
  <c r="M81" i="60"/>
  <c r="I81" i="60"/>
  <c r="AA80" i="60"/>
  <c r="W80" i="60"/>
  <c r="S80" i="60"/>
  <c r="O80" i="60"/>
  <c r="K80" i="60"/>
  <c r="AC79" i="60"/>
  <c r="Y79" i="60"/>
  <c r="U79" i="60"/>
  <c r="Q79" i="60"/>
  <c r="M79" i="60"/>
  <c r="I79" i="60"/>
  <c r="AA78" i="60"/>
  <c r="W78" i="60"/>
  <c r="S78" i="60"/>
  <c r="O78" i="60"/>
  <c r="K78" i="60"/>
  <c r="AC77" i="60"/>
  <c r="Y77" i="60"/>
  <c r="U77" i="60"/>
  <c r="Q77" i="60"/>
  <c r="M77" i="60"/>
  <c r="X76" i="60"/>
  <c r="AB18" i="60"/>
  <c r="R13" i="60"/>
  <c r="Y13" i="60"/>
  <c r="AC13" i="60"/>
  <c r="N13" i="60"/>
  <c r="K13" i="60"/>
  <c r="O13" i="60"/>
  <c r="I13" i="60"/>
  <c r="M13" i="60"/>
  <c r="S13" i="60"/>
  <c r="AA13" i="60"/>
  <c r="AC50" i="60"/>
  <c r="Y50" i="60"/>
  <c r="U50" i="60"/>
  <c r="M50" i="60"/>
  <c r="I50" i="60"/>
  <c r="Z49" i="60"/>
  <c r="V49" i="60"/>
  <c r="R49" i="60"/>
  <c r="N49" i="60"/>
  <c r="J49" i="60"/>
  <c r="S44" i="60"/>
  <c r="O44" i="60"/>
  <c r="K44" i="60"/>
  <c r="H44" i="60"/>
  <c r="AB50" i="60"/>
  <c r="X50" i="60"/>
  <c r="T50" i="60"/>
  <c r="P50" i="60"/>
  <c r="AC49" i="60"/>
  <c r="U49" i="60"/>
  <c r="I49" i="60"/>
  <c r="Z44" i="60"/>
  <c r="R44" i="60"/>
  <c r="N44" i="60"/>
  <c r="H50" i="60"/>
  <c r="AA50" i="60"/>
  <c r="W50" i="60"/>
  <c r="S50" i="60"/>
  <c r="O50" i="60"/>
  <c r="K50" i="60"/>
  <c r="AB49" i="60"/>
  <c r="X49" i="60"/>
  <c r="P49" i="60"/>
  <c r="L49" i="60"/>
  <c r="AC44" i="60"/>
  <c r="Y44" i="60"/>
  <c r="U44" i="60"/>
  <c r="M44" i="60"/>
  <c r="I44" i="60"/>
  <c r="H49" i="60"/>
  <c r="Z50" i="60"/>
  <c r="V50" i="60"/>
  <c r="R50" i="60"/>
  <c r="N50" i="60"/>
  <c r="J50" i="60"/>
  <c r="W49" i="60"/>
  <c r="S49" i="60"/>
  <c r="K49" i="60"/>
  <c r="P44" i="60"/>
  <c r="L44" i="60"/>
  <c r="AE27" i="60" l="1"/>
  <c r="AE39" i="60"/>
  <c r="AG28" i="60"/>
  <c r="AE28" i="60"/>
  <c r="AE20" i="60"/>
  <c r="X87" i="60"/>
  <c r="J87" i="60"/>
  <c r="AG20" i="60"/>
  <c r="AA87" i="60"/>
  <c r="Z87" i="60"/>
  <c r="M87" i="60"/>
  <c r="AG47" i="60"/>
  <c r="AE46" i="60"/>
  <c r="AG46" i="60"/>
  <c r="AE45" i="60"/>
  <c r="V87" i="60"/>
  <c r="AG73" i="60"/>
  <c r="AE72" i="60"/>
  <c r="AG65" i="60"/>
  <c r="AE64" i="60"/>
  <c r="AE77" i="60"/>
  <c r="AE59" i="60"/>
  <c r="AE51" i="60"/>
  <c r="L85" i="60"/>
  <c r="M49" i="60"/>
  <c r="AE49" i="60" s="1"/>
  <c r="AB87" i="60"/>
  <c r="P87" i="60"/>
  <c r="O87" i="60"/>
  <c r="Q87" i="60"/>
  <c r="Y87" i="60"/>
  <c r="H87" i="60"/>
  <c r="U87" i="60"/>
  <c r="AA49" i="60"/>
  <c r="AE41" i="60"/>
  <c r="X44" i="60"/>
  <c r="X85" i="60" s="1"/>
  <c r="J44" i="60"/>
  <c r="AE44" i="60" s="1"/>
  <c r="P85" i="60"/>
  <c r="AG50" i="60"/>
  <c r="T85" i="60"/>
  <c r="L87" i="60"/>
  <c r="V85" i="60"/>
  <c r="AG70" i="60"/>
  <c r="AG62" i="60"/>
  <c r="AG59" i="60"/>
  <c r="AG51" i="60"/>
  <c r="AG60" i="60"/>
  <c r="AG52" i="60"/>
  <c r="AG32" i="60"/>
  <c r="AG40" i="60"/>
  <c r="AG21" i="60"/>
  <c r="AG77" i="60"/>
  <c r="AE84" i="60"/>
  <c r="S85" i="60"/>
  <c r="AC85" i="60"/>
  <c r="AE81" i="60"/>
  <c r="AG82" i="60"/>
  <c r="AG18" i="60"/>
  <c r="AE13" i="60"/>
  <c r="Z85" i="60"/>
  <c r="AG75" i="60"/>
  <c r="AE74" i="60"/>
  <c r="AG67" i="60"/>
  <c r="AG72" i="60"/>
  <c r="AE71" i="60"/>
  <c r="AG64" i="60"/>
  <c r="AE63" i="60"/>
  <c r="AG61" i="60"/>
  <c r="AE42" i="60"/>
  <c r="AE40" i="60"/>
  <c r="AE60" i="60"/>
  <c r="AG53" i="60"/>
  <c r="AE52" i="60"/>
  <c r="AE61" i="60"/>
  <c r="AG54" i="60"/>
  <c r="AE53" i="60"/>
  <c r="AG42" i="60"/>
  <c r="AG34" i="60"/>
  <c r="AE33" i="60"/>
  <c r="AE32" i="60"/>
  <c r="AE29" i="60"/>
  <c r="AE21" i="60"/>
  <c r="AE30" i="60"/>
  <c r="AE22" i="60"/>
  <c r="AG14" i="60"/>
  <c r="AE82" i="60"/>
  <c r="AE18" i="60"/>
  <c r="AG80" i="60"/>
  <c r="AG84" i="60"/>
  <c r="AG31" i="60"/>
  <c r="AE19" i="60"/>
  <c r="S87" i="60"/>
  <c r="K87" i="60"/>
  <c r="AC87" i="60"/>
  <c r="R87" i="60"/>
  <c r="AE11" i="60"/>
  <c r="AE76" i="60"/>
  <c r="AG69" i="60"/>
  <c r="AG74" i="60"/>
  <c r="AE73" i="60"/>
  <c r="AE65" i="60"/>
  <c r="I87" i="60"/>
  <c r="AG13" i="60"/>
  <c r="N87" i="60"/>
  <c r="AG11" i="60"/>
  <c r="R85" i="60"/>
  <c r="AG71" i="60"/>
  <c r="AE70" i="60"/>
  <c r="AG63" i="60"/>
  <c r="AE62" i="60"/>
  <c r="AG76" i="60"/>
  <c r="AE75" i="60"/>
  <c r="AG68" i="60"/>
  <c r="AE67" i="60"/>
  <c r="AG57" i="60"/>
  <c r="AE56" i="60"/>
  <c r="Q44" i="60"/>
  <c r="Q85" i="60" s="1"/>
  <c r="Q88" i="60" s="1"/>
  <c r="AG58" i="60"/>
  <c r="AE57" i="60"/>
  <c r="AG39" i="60"/>
  <c r="AE31" i="60"/>
  <c r="AE37" i="60"/>
  <c r="AG37" i="60"/>
  <c r="AE36" i="60"/>
  <c r="AG26" i="60"/>
  <c r="AE25" i="60"/>
  <c r="AG17" i="60"/>
  <c r="AE16" i="60"/>
  <c r="AG27" i="60"/>
  <c r="AE26" i="60"/>
  <c r="AE17" i="60"/>
  <c r="AE78" i="60"/>
  <c r="AG79" i="60"/>
  <c r="O85" i="60"/>
  <c r="AB44" i="60"/>
  <c r="AB85" i="60" s="1"/>
  <c r="AG38" i="60"/>
  <c r="Y49" i="60"/>
  <c r="Y85" i="60" s="1"/>
  <c r="U85" i="60"/>
  <c r="H85" i="60"/>
  <c r="W87" i="60"/>
  <c r="AE69" i="60"/>
  <c r="AE58" i="60"/>
  <c r="AG48" i="60"/>
  <c r="AG29" i="60"/>
  <c r="T87" i="60"/>
  <c r="AE66" i="60"/>
  <c r="AG43" i="60"/>
  <c r="AE47" i="60"/>
  <c r="AG45" i="60"/>
  <c r="AG33" i="60"/>
  <c r="AG22" i="60"/>
  <c r="AG23" i="60"/>
  <c r="AG83" i="60"/>
  <c r="W85" i="60"/>
  <c r="AE50" i="60"/>
  <c r="AE79" i="60"/>
  <c r="AE83" i="60"/>
  <c r="N85" i="60"/>
  <c r="AE68" i="60"/>
  <c r="AG66" i="60"/>
  <c r="AG55" i="60"/>
  <c r="AE54" i="60"/>
  <c r="AE43" i="60"/>
  <c r="AE48" i="60"/>
  <c r="AG41" i="60"/>
  <c r="AG56" i="60"/>
  <c r="AE55" i="60"/>
  <c r="AG30" i="60"/>
  <c r="AG36" i="60"/>
  <c r="AE35" i="60"/>
  <c r="AG35" i="60"/>
  <c r="AE34" i="60"/>
  <c r="AG24" i="60"/>
  <c r="AE23" i="60"/>
  <c r="AG15" i="60"/>
  <c r="AE14" i="60"/>
  <c r="AG12" i="60"/>
  <c r="AG25" i="60"/>
  <c r="AE24" i="60"/>
  <c r="AG16" i="60"/>
  <c r="AE15" i="60"/>
  <c r="AE12" i="60"/>
  <c r="AE80" i="60"/>
  <c r="AG81" i="60"/>
  <c r="K85" i="60"/>
  <c r="AA85" i="60"/>
  <c r="AA88" i="60" s="1"/>
  <c r="AG19" i="60"/>
  <c r="AG78" i="60"/>
  <c r="I85" i="60"/>
  <c r="I88" i="60" s="1"/>
  <c r="AE38" i="60"/>
  <c r="Z88" i="60" l="1"/>
  <c r="X88" i="60"/>
  <c r="H88" i="60"/>
  <c r="N88" i="60"/>
  <c r="P88" i="60"/>
  <c r="V88" i="60"/>
  <c r="J85" i="60"/>
  <c r="J88" i="60" s="1"/>
  <c r="M85" i="60"/>
  <c r="M88" i="60" s="1"/>
  <c r="AG49" i="60"/>
  <c r="W88" i="60"/>
  <c r="AG44" i="60"/>
  <c r="Y88" i="60"/>
  <c r="AB88" i="60"/>
  <c r="T88" i="60"/>
  <c r="K88" i="60"/>
  <c r="O88" i="60"/>
  <c r="U88" i="60"/>
  <c r="L88" i="60"/>
  <c r="R88" i="60"/>
  <c r="AE85" i="60"/>
  <c r="S88" i="60"/>
  <c r="AC88" i="60"/>
  <c r="AG85" i="60" l="1"/>
  <c r="Q79" i="2"/>
  <c r="K228" i="37" s="1"/>
  <c r="Q80" i="2"/>
  <c r="K229" i="37" s="1"/>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78" i="2"/>
  <c r="K227" i="37" s="1"/>
  <c r="G79" i="2"/>
  <c r="K165" i="37" s="1"/>
  <c r="G80" i="2"/>
  <c r="K166" i="37" s="1"/>
  <c r="G81" i="2"/>
  <c r="K167" i="37" s="1"/>
  <c r="G82" i="2"/>
  <c r="K168" i="37" s="1"/>
  <c r="G83" i="2"/>
  <c r="K169" i="37" s="1"/>
  <c r="G84" i="2"/>
  <c r="K170" i="37" s="1"/>
  <c r="G85" i="2"/>
  <c r="K171" i="37" s="1"/>
  <c r="G86" i="2"/>
  <c r="K172" i="37" s="1"/>
  <c r="G87" i="2"/>
  <c r="K173" i="37" s="1"/>
  <c r="G88" i="2"/>
  <c r="K174" i="37" s="1"/>
  <c r="G89" i="2"/>
  <c r="K175" i="37" s="1"/>
  <c r="G90" i="2"/>
  <c r="G91" i="2"/>
  <c r="G92" i="2"/>
  <c r="G93" i="2"/>
  <c r="G94" i="2"/>
  <c r="G95" i="2"/>
  <c r="G96" i="2"/>
  <c r="G97" i="2"/>
  <c r="G98" i="2"/>
  <c r="G99" i="2"/>
  <c r="G100" i="2"/>
  <c r="G101" i="2"/>
  <c r="G102" i="2"/>
  <c r="G103" i="2"/>
  <c r="G104" i="2"/>
  <c r="G105" i="2"/>
  <c r="G106" i="2"/>
  <c r="G107" i="2"/>
  <c r="G78" i="2"/>
  <c r="K164" i="37" s="1"/>
  <c r="K79" i="2" l="1"/>
  <c r="B102" i="37" s="1"/>
  <c r="B228" i="37" s="1"/>
  <c r="L79" i="2"/>
  <c r="C102" i="37" s="1"/>
  <c r="C228" i="37" s="1"/>
  <c r="K80" i="2"/>
  <c r="B103" i="37" s="1"/>
  <c r="B229" i="37" s="1"/>
  <c r="L80" i="2"/>
  <c r="C103" i="37" s="1"/>
  <c r="C229" i="37" s="1"/>
  <c r="K81" i="2"/>
  <c r="L81" i="2"/>
  <c r="K82" i="2"/>
  <c r="L82" i="2"/>
  <c r="K83" i="2"/>
  <c r="L83" i="2"/>
  <c r="K84" i="2"/>
  <c r="L84" i="2"/>
  <c r="K85" i="2"/>
  <c r="L85" i="2"/>
  <c r="K86" i="2"/>
  <c r="L86" i="2"/>
  <c r="K87" i="2"/>
  <c r="L87" i="2"/>
  <c r="K88" i="2"/>
  <c r="L88" i="2"/>
  <c r="K89" i="2"/>
  <c r="L89" i="2"/>
  <c r="K90" i="2"/>
  <c r="L90" i="2"/>
  <c r="K91" i="2"/>
  <c r="L91" i="2"/>
  <c r="K92" i="2"/>
  <c r="L92" i="2"/>
  <c r="K93" i="2"/>
  <c r="L93" i="2"/>
  <c r="K94" i="2"/>
  <c r="L94" i="2"/>
  <c r="K95" i="2"/>
  <c r="L95" i="2"/>
  <c r="K96" i="2"/>
  <c r="L96" i="2"/>
  <c r="K97" i="2"/>
  <c r="L97" i="2"/>
  <c r="K98" i="2"/>
  <c r="L98" i="2"/>
  <c r="K99" i="2"/>
  <c r="L99" i="2"/>
  <c r="K100" i="2"/>
  <c r="L100" i="2"/>
  <c r="K101" i="2"/>
  <c r="L101" i="2"/>
  <c r="K102" i="2"/>
  <c r="L102" i="2"/>
  <c r="K103" i="2"/>
  <c r="L103" i="2"/>
  <c r="K104" i="2"/>
  <c r="L104" i="2"/>
  <c r="K105" i="2"/>
  <c r="L105" i="2"/>
  <c r="K106" i="2"/>
  <c r="L106" i="2"/>
  <c r="K107" i="2"/>
  <c r="L107" i="2"/>
  <c r="L78" i="2"/>
  <c r="C101" i="37" s="1"/>
  <c r="C227" i="37" s="1"/>
  <c r="K78" i="2"/>
  <c r="B101" i="37" s="1"/>
  <c r="B227" i="37" s="1"/>
  <c r="A79" i="2"/>
  <c r="B36" i="37" s="1"/>
  <c r="B165" i="37" s="1"/>
  <c r="B79" i="2"/>
  <c r="C36" i="37" s="1"/>
  <c r="C165" i="37" s="1"/>
  <c r="A80" i="2"/>
  <c r="B37" i="37" s="1"/>
  <c r="B166" i="37" s="1"/>
  <c r="B80" i="2"/>
  <c r="C37" i="37" s="1"/>
  <c r="C166" i="37" s="1"/>
  <c r="A81" i="2"/>
  <c r="B38" i="37" s="1"/>
  <c r="B167" i="37" s="1"/>
  <c r="B81" i="2"/>
  <c r="C38" i="37" s="1"/>
  <c r="C167" i="37" s="1"/>
  <c r="A82" i="2"/>
  <c r="B39" i="37" s="1"/>
  <c r="B168" i="37" s="1"/>
  <c r="B82" i="2"/>
  <c r="C39" i="37" s="1"/>
  <c r="C168" i="37" s="1"/>
  <c r="A83" i="2"/>
  <c r="B40" i="37" s="1"/>
  <c r="B169" i="37" s="1"/>
  <c r="B83" i="2"/>
  <c r="C40" i="37" s="1"/>
  <c r="C169" i="37" s="1"/>
  <c r="A84" i="2"/>
  <c r="B41" i="37" s="1"/>
  <c r="B170" i="37" s="1"/>
  <c r="B84" i="2"/>
  <c r="C41" i="37" s="1"/>
  <c r="C170" i="37" s="1"/>
  <c r="A85" i="2"/>
  <c r="B42" i="37" s="1"/>
  <c r="B171" i="37" s="1"/>
  <c r="B85" i="2"/>
  <c r="C42" i="37" s="1"/>
  <c r="C171" i="37" s="1"/>
  <c r="A86" i="2"/>
  <c r="B43" i="37" s="1"/>
  <c r="B172" i="37" s="1"/>
  <c r="B86" i="2"/>
  <c r="C43" i="37" s="1"/>
  <c r="C172" i="37" s="1"/>
  <c r="A87" i="2"/>
  <c r="B44" i="37" s="1"/>
  <c r="B173" i="37" s="1"/>
  <c r="B87" i="2"/>
  <c r="C44" i="37" s="1"/>
  <c r="C173" i="37" s="1"/>
  <c r="A88" i="2"/>
  <c r="B45" i="37" s="1"/>
  <c r="B174" i="37" s="1"/>
  <c r="B88" i="2"/>
  <c r="C45" i="37" s="1"/>
  <c r="C174" i="37" s="1"/>
  <c r="A89" i="2"/>
  <c r="B46" i="37" s="1"/>
  <c r="B175" i="37" s="1"/>
  <c r="B89" i="2"/>
  <c r="C46" i="37" s="1"/>
  <c r="C175" i="37" s="1"/>
  <c r="A90" i="2"/>
  <c r="B90" i="2"/>
  <c r="A91" i="2"/>
  <c r="B91" i="2"/>
  <c r="A92" i="2"/>
  <c r="B92" i="2"/>
  <c r="A93" i="2"/>
  <c r="B93" i="2"/>
  <c r="A94" i="2"/>
  <c r="B94" i="2"/>
  <c r="A95" i="2"/>
  <c r="B95" i="2"/>
  <c r="A96" i="2"/>
  <c r="B96" i="2"/>
  <c r="A97" i="2"/>
  <c r="B97" i="2"/>
  <c r="A98" i="2"/>
  <c r="B98" i="2"/>
  <c r="A99" i="2"/>
  <c r="B99" i="2"/>
  <c r="A100" i="2"/>
  <c r="B100" i="2"/>
  <c r="A101" i="2"/>
  <c r="B101" i="2"/>
  <c r="A102" i="2"/>
  <c r="B102" i="2"/>
  <c r="A103" i="2"/>
  <c r="B103" i="2"/>
  <c r="A104" i="2"/>
  <c r="B104" i="2"/>
  <c r="A105" i="2"/>
  <c r="B105" i="2"/>
  <c r="A106" i="2"/>
  <c r="B106" i="2"/>
  <c r="A107" i="2"/>
  <c r="B107" i="2"/>
  <c r="B78" i="2"/>
  <c r="C35" i="37" s="1"/>
  <c r="C164" i="37" s="1"/>
  <c r="A78" i="2"/>
  <c r="B35" i="37" s="1"/>
  <c r="B164" i="37" s="1"/>
  <c r="B59" i="2"/>
  <c r="C16" i="37" s="1"/>
  <c r="C145" i="37" s="1"/>
  <c r="B60" i="2"/>
  <c r="C17" i="37" s="1"/>
  <c r="C146" i="37" s="1"/>
  <c r="B61" i="2"/>
  <c r="C18" i="37" s="1"/>
  <c r="C147" i="37" s="1"/>
  <c r="B62" i="2"/>
  <c r="C19" i="37" s="1"/>
  <c r="C148" i="37" s="1"/>
  <c r="B63" i="2"/>
  <c r="C20" i="37" s="1"/>
  <c r="C149" i="37" s="1"/>
  <c r="B64" i="2"/>
  <c r="C21" i="37" s="1"/>
  <c r="C150" i="37" s="1"/>
  <c r="B65" i="2"/>
  <c r="C22" i="37" s="1"/>
  <c r="C151" i="37" s="1"/>
  <c r="B66" i="2"/>
  <c r="C23" i="37" s="1"/>
  <c r="C152" i="37" s="1"/>
  <c r="B67" i="2"/>
  <c r="C24" i="37" s="1"/>
  <c r="C153" i="37" s="1"/>
  <c r="B68" i="2"/>
  <c r="C25" i="37" s="1"/>
  <c r="C154" i="37" s="1"/>
  <c r="B69" i="2"/>
  <c r="C26" i="37" s="1"/>
  <c r="C155" i="37" s="1"/>
  <c r="B70" i="2"/>
  <c r="C27" i="37" s="1"/>
  <c r="C156" i="37" s="1"/>
  <c r="B71" i="2"/>
  <c r="C28" i="37" s="1"/>
  <c r="C157" i="37" s="1"/>
  <c r="B72" i="2"/>
  <c r="C29" i="37" s="1"/>
  <c r="C158" i="37" s="1"/>
  <c r="B73" i="2"/>
  <c r="C30" i="37" s="1"/>
  <c r="C159" i="37" s="1"/>
  <c r="B74" i="2"/>
  <c r="C31" i="37" s="1"/>
  <c r="C160" i="37" s="1"/>
  <c r="B75" i="2"/>
  <c r="C32" i="37" s="1"/>
  <c r="C161" i="37" s="1"/>
  <c r="B76" i="2"/>
  <c r="C33" i="37" s="1"/>
  <c r="C162" i="37" s="1"/>
  <c r="B77" i="2"/>
  <c r="C34" i="37" s="1"/>
  <c r="C163" i="37" s="1"/>
  <c r="B58" i="2"/>
  <c r="C15" i="37" s="1"/>
  <c r="C144" i="37" s="1"/>
  <c r="A59" i="2"/>
  <c r="B16" i="37" s="1"/>
  <c r="B145" i="37" s="1"/>
  <c r="A60" i="2"/>
  <c r="B17" i="37" s="1"/>
  <c r="B146" i="37" s="1"/>
  <c r="A61" i="2"/>
  <c r="B18" i="37" s="1"/>
  <c r="B147" i="37" s="1"/>
  <c r="A62" i="2"/>
  <c r="B19" i="37" s="1"/>
  <c r="B148" i="37" s="1"/>
  <c r="A63" i="2"/>
  <c r="B20" i="37" s="1"/>
  <c r="B149" i="37" s="1"/>
  <c r="A64" i="2"/>
  <c r="B21" i="37" s="1"/>
  <c r="B150" i="37" s="1"/>
  <c r="A65" i="2"/>
  <c r="B22" i="37" s="1"/>
  <c r="B151" i="37" s="1"/>
  <c r="A66" i="2"/>
  <c r="B23" i="37" s="1"/>
  <c r="B152" i="37" s="1"/>
  <c r="A67" i="2"/>
  <c r="B24" i="37" s="1"/>
  <c r="B153" i="37" s="1"/>
  <c r="A68" i="2"/>
  <c r="B25" i="37" s="1"/>
  <c r="B154" i="37" s="1"/>
  <c r="A69" i="2"/>
  <c r="B26" i="37" s="1"/>
  <c r="B155" i="37" s="1"/>
  <c r="A70" i="2"/>
  <c r="B27" i="37" s="1"/>
  <c r="B156" i="37" s="1"/>
  <c r="A71" i="2"/>
  <c r="B28" i="37" s="1"/>
  <c r="B157" i="37" s="1"/>
  <c r="A72" i="2"/>
  <c r="B29" i="37" s="1"/>
  <c r="B158" i="37" s="1"/>
  <c r="A73" i="2"/>
  <c r="B30" i="37" s="1"/>
  <c r="B159" i="37" s="1"/>
  <c r="A74" i="2"/>
  <c r="B31" i="37" s="1"/>
  <c r="B160" i="37" s="1"/>
  <c r="A75" i="2"/>
  <c r="B32" i="37" s="1"/>
  <c r="B161" i="37" s="1"/>
  <c r="A76" i="2"/>
  <c r="B33" i="37" s="1"/>
  <c r="B162" i="37" s="1"/>
  <c r="A77" i="2"/>
  <c r="B34" i="37" s="1"/>
  <c r="B163" i="37" s="1"/>
  <c r="A58" i="2"/>
  <c r="B15" i="37" s="1"/>
  <c r="B144" i="37" s="1"/>
  <c r="A430" i="38" l="1"/>
  <c r="A431" i="38" s="1"/>
  <c r="A432" i="38" s="1"/>
  <c r="A433" i="38" s="1"/>
  <c r="A434" i="38" s="1"/>
  <c r="A435" i="38" s="1"/>
  <c r="A436" i="38" s="1"/>
  <c r="A437" i="38" s="1"/>
  <c r="A438" i="38" s="1"/>
  <c r="A439" i="38" s="1"/>
  <c r="A440" i="38" s="1"/>
  <c r="A441" i="38" s="1"/>
  <c r="A569" i="38"/>
  <c r="A570" i="38" s="1"/>
  <c r="A559" i="38"/>
  <c r="A560" i="38" s="1"/>
  <c r="A561" i="38" s="1"/>
  <c r="A562" i="38" s="1"/>
  <c r="A563" i="38" s="1"/>
  <c r="A564" i="38" s="1"/>
  <c r="A565" i="38" s="1"/>
  <c r="A566" i="38" s="1"/>
  <c r="A567" i="38" s="1"/>
  <c r="A568" i="38" s="1"/>
  <c r="AR12" i="43" l="1"/>
  <c r="AS12" i="43"/>
  <c r="AT12" i="43"/>
  <c r="AU12" i="43"/>
  <c r="AR13" i="43"/>
  <c r="AS13" i="43"/>
  <c r="AT13" i="43"/>
  <c r="AU13" i="43"/>
  <c r="AR14" i="43"/>
  <c r="AS14" i="43"/>
  <c r="AT14" i="43"/>
  <c r="AU14" i="43"/>
  <c r="AR15" i="43"/>
  <c r="AS15" i="43"/>
  <c r="AT15" i="43"/>
  <c r="AU15" i="43"/>
  <c r="AR16" i="43"/>
  <c r="AS16" i="43"/>
  <c r="AT16" i="43"/>
  <c r="AU16" i="43"/>
  <c r="AR17" i="43"/>
  <c r="AS17" i="43"/>
  <c r="AT17" i="43"/>
  <c r="AU17" i="43"/>
  <c r="AR18" i="43"/>
  <c r="AS18" i="43"/>
  <c r="AT18" i="43"/>
  <c r="AU18" i="43"/>
  <c r="AR19" i="43"/>
  <c r="AS19" i="43"/>
  <c r="AT19" i="43"/>
  <c r="AU19" i="43"/>
  <c r="AR20" i="43"/>
  <c r="AS20" i="43"/>
  <c r="AT20" i="43"/>
  <c r="AU20" i="43"/>
  <c r="AR21" i="43"/>
  <c r="AS21" i="43"/>
  <c r="AT21" i="43"/>
  <c r="AU21" i="43"/>
  <c r="AR22" i="43"/>
  <c r="AS22" i="43"/>
  <c r="AT22" i="43"/>
  <c r="AU22" i="43"/>
  <c r="AR24" i="43"/>
  <c r="AS24" i="43"/>
  <c r="AT24" i="43"/>
  <c r="AU24" i="43"/>
  <c r="AR25" i="43"/>
  <c r="AS25" i="43"/>
  <c r="AT25" i="43"/>
  <c r="AU25" i="43"/>
  <c r="AR26" i="43"/>
  <c r="AS26" i="43"/>
  <c r="AT26" i="43"/>
  <c r="AU26" i="43"/>
  <c r="AR27" i="43"/>
  <c r="AS27" i="43"/>
  <c r="AT27" i="43"/>
  <c r="AU27" i="43"/>
  <c r="AR28" i="43"/>
  <c r="AS28" i="43"/>
  <c r="AT28" i="43"/>
  <c r="AU28" i="43"/>
  <c r="AR29" i="43"/>
  <c r="AS29" i="43"/>
  <c r="AT29" i="43"/>
  <c r="AU29" i="43"/>
  <c r="AR30" i="43"/>
  <c r="AS30" i="43"/>
  <c r="AT30" i="43"/>
  <c r="AU30" i="43"/>
  <c r="AR31" i="43"/>
  <c r="AS31" i="43"/>
  <c r="AT31" i="43"/>
  <c r="AU31" i="43"/>
  <c r="AR32" i="43"/>
  <c r="AS32" i="43"/>
  <c r="AT32" i="43"/>
  <c r="AU32" i="43"/>
  <c r="AR33" i="43"/>
  <c r="AS33" i="43"/>
  <c r="AT33" i="43"/>
  <c r="AU33" i="43"/>
  <c r="AR34" i="43"/>
  <c r="AS34" i="43"/>
  <c r="AT34" i="43"/>
  <c r="AU34" i="43"/>
  <c r="AR35" i="43"/>
  <c r="AS35" i="43"/>
  <c r="AT35" i="43"/>
  <c r="AU35" i="43"/>
  <c r="AR36" i="43"/>
  <c r="AS36" i="43"/>
  <c r="AT36" i="43"/>
  <c r="AU36" i="43"/>
  <c r="AR37" i="43"/>
  <c r="AS37" i="43"/>
  <c r="AT37" i="43"/>
  <c r="AU37" i="43"/>
  <c r="AR38" i="43"/>
  <c r="AS38" i="43"/>
  <c r="AT38" i="43"/>
  <c r="AU38" i="43"/>
  <c r="AR39" i="43"/>
  <c r="AS39" i="43"/>
  <c r="AT39" i="43"/>
  <c r="AU39" i="43"/>
  <c r="AR40" i="43"/>
  <c r="AS40" i="43"/>
  <c r="AT40" i="43"/>
  <c r="AU40" i="43"/>
  <c r="AR41" i="43"/>
  <c r="AS41" i="43"/>
  <c r="AT41" i="43"/>
  <c r="AU41" i="43"/>
  <c r="AR42" i="43"/>
  <c r="AS42" i="43"/>
  <c r="AT42" i="43"/>
  <c r="AU42" i="43"/>
  <c r="AR43" i="43"/>
  <c r="AS43" i="43"/>
  <c r="AT43" i="43"/>
  <c r="AU43" i="43"/>
  <c r="AR44" i="43"/>
  <c r="AS44" i="43"/>
  <c r="AT44" i="43"/>
  <c r="AU44" i="43"/>
  <c r="AR45" i="43"/>
  <c r="AS45" i="43"/>
  <c r="AT45" i="43"/>
  <c r="AU45" i="43"/>
  <c r="AR46" i="43"/>
  <c r="AS46" i="43"/>
  <c r="AT46" i="43"/>
  <c r="AU46" i="43"/>
  <c r="AR47" i="43"/>
  <c r="AS47" i="43"/>
  <c r="AT47" i="43"/>
  <c r="AU47" i="43"/>
  <c r="AR48" i="43"/>
  <c r="AS48" i="43"/>
  <c r="AT48" i="43"/>
  <c r="AU48" i="43"/>
  <c r="AR49" i="43"/>
  <c r="AS49" i="43"/>
  <c r="AT49" i="43"/>
  <c r="AU49" i="43"/>
  <c r="AR50" i="43"/>
  <c r="AS50" i="43"/>
  <c r="AT50" i="43"/>
  <c r="AU50" i="43"/>
  <c r="AR51" i="43"/>
  <c r="AS51" i="43"/>
  <c r="AT51" i="43"/>
  <c r="AU51" i="43"/>
  <c r="AR52" i="43"/>
  <c r="AS52" i="43"/>
  <c r="AT52" i="43"/>
  <c r="AU52" i="43"/>
  <c r="AR53" i="43"/>
  <c r="AS53" i="43"/>
  <c r="AT53" i="43"/>
  <c r="AU53" i="43"/>
  <c r="AR54" i="43"/>
  <c r="AS54" i="43"/>
  <c r="AT54" i="43"/>
  <c r="AU54" i="43"/>
  <c r="AR55" i="43"/>
  <c r="AS55" i="43"/>
  <c r="AT55" i="43"/>
  <c r="AU55" i="43"/>
  <c r="AR56" i="43"/>
  <c r="AS56" i="43"/>
  <c r="AT56" i="43"/>
  <c r="AU56" i="43"/>
  <c r="AR57" i="43"/>
  <c r="AS57" i="43"/>
  <c r="AT57" i="43"/>
  <c r="AU57" i="43"/>
  <c r="AR58" i="43"/>
  <c r="AS58" i="43"/>
  <c r="AT58" i="43"/>
  <c r="AU58" i="43"/>
  <c r="AR59" i="43"/>
  <c r="AS59" i="43"/>
  <c r="AT59" i="43"/>
  <c r="AU59" i="43"/>
  <c r="AR60" i="43"/>
  <c r="AS60" i="43"/>
  <c r="AT60" i="43"/>
  <c r="AU60" i="43"/>
  <c r="AR61" i="43"/>
  <c r="AS61" i="43"/>
  <c r="AT61" i="43"/>
  <c r="AU61" i="43"/>
  <c r="AR62" i="43"/>
  <c r="AS62" i="43"/>
  <c r="AT62" i="43"/>
  <c r="AU62" i="43"/>
  <c r="AR63" i="43"/>
  <c r="AS63" i="43"/>
  <c r="AT63" i="43"/>
  <c r="AU63" i="43"/>
  <c r="AR64" i="43"/>
  <c r="AS64" i="43"/>
  <c r="AT64" i="43"/>
  <c r="AU64" i="43"/>
  <c r="AR65" i="43"/>
  <c r="AS65" i="43"/>
  <c r="AT65" i="43"/>
  <c r="AU65" i="43"/>
  <c r="AR66" i="43"/>
  <c r="AS66" i="43"/>
  <c r="AT66" i="43"/>
  <c r="AU66" i="43"/>
  <c r="AR67" i="43"/>
  <c r="AS67" i="43"/>
  <c r="AT67" i="43"/>
  <c r="AU67" i="43"/>
  <c r="AR68" i="43"/>
  <c r="AS68" i="43"/>
  <c r="AT68" i="43"/>
  <c r="AU68" i="43"/>
  <c r="AR69" i="43"/>
  <c r="AS69" i="43"/>
  <c r="AT69" i="43"/>
  <c r="AU69" i="43"/>
  <c r="AR70" i="43"/>
  <c r="AS70" i="43"/>
  <c r="AT70" i="43"/>
  <c r="AU70" i="43"/>
  <c r="AR71" i="43"/>
  <c r="AS71" i="43"/>
  <c r="AT71" i="43"/>
  <c r="AU71" i="43"/>
  <c r="AR72" i="43"/>
  <c r="AS72" i="43"/>
  <c r="AT72" i="43"/>
  <c r="AU72" i="43"/>
  <c r="AR73" i="43"/>
  <c r="AS73" i="43"/>
  <c r="AT73" i="43"/>
  <c r="AU73" i="43"/>
  <c r="AR74" i="43"/>
  <c r="AS74" i="43"/>
  <c r="AT74" i="43"/>
  <c r="AU74" i="43"/>
  <c r="AR75" i="43"/>
  <c r="AS75" i="43"/>
  <c r="AT75" i="43"/>
  <c r="AU75" i="43"/>
  <c r="AR76" i="43"/>
  <c r="AS76" i="43"/>
  <c r="AT76" i="43"/>
  <c r="AU76" i="43"/>
  <c r="AR77" i="43"/>
  <c r="AS77" i="43"/>
  <c r="AT77" i="43"/>
  <c r="AU77" i="43"/>
  <c r="AR78" i="43"/>
  <c r="AS78" i="43"/>
  <c r="AT78" i="43"/>
  <c r="AU78" i="43"/>
  <c r="AR79" i="43"/>
  <c r="AS79" i="43"/>
  <c r="AT79" i="43"/>
  <c r="AU79" i="43"/>
  <c r="AR80" i="43"/>
  <c r="AS80" i="43"/>
  <c r="AT80" i="43"/>
  <c r="AU80" i="43"/>
  <c r="AR81" i="43"/>
  <c r="AS81" i="43"/>
  <c r="AT81" i="43"/>
  <c r="AU81" i="43"/>
  <c r="AR82" i="43"/>
  <c r="AS82" i="43"/>
  <c r="AT82" i="43"/>
  <c r="AU82" i="43"/>
  <c r="AR83" i="43"/>
  <c r="AS83" i="43"/>
  <c r="AT83" i="43"/>
  <c r="AU83" i="43"/>
  <c r="AR84" i="43"/>
  <c r="AS84" i="43"/>
  <c r="AT84" i="43"/>
  <c r="AU84" i="43"/>
  <c r="AU11" i="43"/>
  <c r="AT11" i="43"/>
  <c r="AS11" i="43"/>
  <c r="AR11" i="43"/>
  <c r="AQ12" i="42"/>
  <c r="AR12" i="42"/>
  <c r="AS12" i="42"/>
  <c r="AT12" i="42"/>
  <c r="AQ13" i="42"/>
  <c r="AR13" i="42"/>
  <c r="AS13" i="42"/>
  <c r="AT13" i="42"/>
  <c r="AQ14" i="42"/>
  <c r="AR14" i="42"/>
  <c r="AS14" i="42"/>
  <c r="AT14" i="42"/>
  <c r="AQ15" i="42"/>
  <c r="AR15" i="42"/>
  <c r="AS15" i="42"/>
  <c r="AT15" i="42"/>
  <c r="AQ16" i="42"/>
  <c r="AR16" i="42"/>
  <c r="AS16" i="42"/>
  <c r="AT16" i="42"/>
  <c r="AQ17" i="42"/>
  <c r="AR17" i="42"/>
  <c r="AS17" i="42"/>
  <c r="AT17" i="42"/>
  <c r="AQ18" i="42"/>
  <c r="AR18" i="42"/>
  <c r="AS18" i="42"/>
  <c r="AT18" i="42"/>
  <c r="AQ19" i="42"/>
  <c r="AR19" i="42"/>
  <c r="AS19" i="42"/>
  <c r="AT19" i="42"/>
  <c r="AQ20" i="42"/>
  <c r="AR20" i="42"/>
  <c r="AS20" i="42"/>
  <c r="AT20" i="42"/>
  <c r="AQ21" i="42"/>
  <c r="AR21" i="42"/>
  <c r="AS21" i="42"/>
  <c r="AT21" i="42"/>
  <c r="AQ22" i="42"/>
  <c r="AR22" i="42"/>
  <c r="AS22" i="42"/>
  <c r="AT22" i="42"/>
  <c r="AQ23" i="42"/>
  <c r="AQ24" i="42"/>
  <c r="AR24" i="42"/>
  <c r="AS24" i="42"/>
  <c r="AT24" i="42"/>
  <c r="AQ25" i="42"/>
  <c r="AR25" i="42"/>
  <c r="AS25" i="42"/>
  <c r="AT25" i="42"/>
  <c r="AQ26" i="42"/>
  <c r="AR26" i="42"/>
  <c r="AS26" i="42"/>
  <c r="AT26" i="42"/>
  <c r="AQ27" i="42"/>
  <c r="AR27" i="42"/>
  <c r="AS27" i="42"/>
  <c r="AT27" i="42"/>
  <c r="AQ28" i="42"/>
  <c r="AR28" i="42"/>
  <c r="AS28" i="42"/>
  <c r="AT28" i="42"/>
  <c r="AQ29" i="42"/>
  <c r="AR29" i="42"/>
  <c r="AS29" i="42"/>
  <c r="AT29" i="42"/>
  <c r="AQ30" i="42"/>
  <c r="AR30" i="42"/>
  <c r="AS30" i="42"/>
  <c r="AT30" i="42"/>
  <c r="AQ31" i="42"/>
  <c r="AR31" i="42"/>
  <c r="AS31" i="42"/>
  <c r="AT31" i="42"/>
  <c r="AQ32" i="42"/>
  <c r="AR32" i="42"/>
  <c r="AS32" i="42"/>
  <c r="AT32" i="42"/>
  <c r="AQ33" i="42"/>
  <c r="AR33" i="42"/>
  <c r="AS33" i="42"/>
  <c r="AT33" i="42"/>
  <c r="AQ34" i="42"/>
  <c r="AR34" i="42"/>
  <c r="AS34" i="42"/>
  <c r="AT34" i="42"/>
  <c r="AQ35" i="42"/>
  <c r="AR35" i="42"/>
  <c r="AS35" i="42"/>
  <c r="AT35" i="42"/>
  <c r="AQ36" i="42"/>
  <c r="AR36" i="42"/>
  <c r="AS36" i="42"/>
  <c r="AT36" i="42"/>
  <c r="AQ37" i="42"/>
  <c r="AR37" i="42"/>
  <c r="AS37" i="42"/>
  <c r="AT37" i="42"/>
  <c r="AQ38" i="42"/>
  <c r="AR38" i="42"/>
  <c r="AS38" i="42"/>
  <c r="AT38" i="42"/>
  <c r="AQ39" i="42"/>
  <c r="AR39" i="42"/>
  <c r="AS39" i="42"/>
  <c r="AT39" i="42"/>
  <c r="AQ40" i="42"/>
  <c r="AR40" i="42"/>
  <c r="AS40" i="42"/>
  <c r="AT40" i="42"/>
  <c r="AQ41" i="42"/>
  <c r="AR41" i="42"/>
  <c r="AS41" i="42"/>
  <c r="AT41" i="42"/>
  <c r="AQ42" i="42"/>
  <c r="AR42" i="42"/>
  <c r="AS42" i="42"/>
  <c r="AT42" i="42"/>
  <c r="AQ43" i="42"/>
  <c r="AR43" i="42"/>
  <c r="AS43" i="42"/>
  <c r="AT43" i="42"/>
  <c r="AQ44" i="42"/>
  <c r="AR44" i="42"/>
  <c r="AS44" i="42"/>
  <c r="AT44" i="42"/>
  <c r="AQ45" i="42"/>
  <c r="AR45" i="42"/>
  <c r="AS45" i="42"/>
  <c r="AT45" i="42"/>
  <c r="AQ46" i="42"/>
  <c r="AR46" i="42"/>
  <c r="AS46" i="42"/>
  <c r="AT46" i="42"/>
  <c r="AQ47" i="42"/>
  <c r="AR47" i="42"/>
  <c r="AS47" i="42"/>
  <c r="AT47" i="42"/>
  <c r="AQ48" i="42"/>
  <c r="AR48" i="42"/>
  <c r="AS48" i="42"/>
  <c r="AT48" i="42"/>
  <c r="AQ49" i="42"/>
  <c r="AR49" i="42"/>
  <c r="AS49" i="42"/>
  <c r="AT49" i="42"/>
  <c r="AQ50" i="42"/>
  <c r="AR50" i="42"/>
  <c r="AS50" i="42"/>
  <c r="AT50" i="42"/>
  <c r="AQ51" i="42"/>
  <c r="AR51" i="42"/>
  <c r="AS51" i="42"/>
  <c r="AT51" i="42"/>
  <c r="AQ52" i="42"/>
  <c r="AR52" i="42"/>
  <c r="AS52" i="42"/>
  <c r="AT52" i="42"/>
  <c r="AQ53" i="42"/>
  <c r="AR53" i="42"/>
  <c r="AS53" i="42"/>
  <c r="AT53" i="42"/>
  <c r="AQ54" i="42"/>
  <c r="AR54" i="42"/>
  <c r="AS54" i="42"/>
  <c r="AT54" i="42"/>
  <c r="AQ55" i="42"/>
  <c r="AR55" i="42"/>
  <c r="AS55" i="42"/>
  <c r="AT55" i="42"/>
  <c r="AQ56" i="42"/>
  <c r="AR56" i="42"/>
  <c r="AS56" i="42"/>
  <c r="AT56" i="42"/>
  <c r="AQ57" i="42"/>
  <c r="AR57" i="42"/>
  <c r="AS57" i="42"/>
  <c r="AT57" i="42"/>
  <c r="AQ58" i="42"/>
  <c r="AR58" i="42"/>
  <c r="AS58" i="42"/>
  <c r="AT58" i="42"/>
  <c r="AQ59" i="42"/>
  <c r="AR59" i="42"/>
  <c r="AS59" i="42"/>
  <c r="AT59" i="42"/>
  <c r="AQ60" i="42"/>
  <c r="AR60" i="42"/>
  <c r="AS60" i="42"/>
  <c r="AT60" i="42"/>
  <c r="AQ61" i="42"/>
  <c r="AR61" i="42"/>
  <c r="AS61" i="42"/>
  <c r="AT61" i="42"/>
  <c r="AQ62" i="42"/>
  <c r="AR62" i="42"/>
  <c r="AS62" i="42"/>
  <c r="AT62" i="42"/>
  <c r="AQ63" i="42"/>
  <c r="AR63" i="42"/>
  <c r="AS63" i="42"/>
  <c r="AT63" i="42"/>
  <c r="AQ64" i="42"/>
  <c r="AR64" i="42"/>
  <c r="AS64" i="42"/>
  <c r="AT64" i="42"/>
  <c r="AQ65" i="42"/>
  <c r="AR65" i="42"/>
  <c r="AS65" i="42"/>
  <c r="AT65" i="42"/>
  <c r="AQ66" i="42"/>
  <c r="AR66" i="42"/>
  <c r="AS66" i="42"/>
  <c r="AT66" i="42"/>
  <c r="AQ67" i="42"/>
  <c r="AR67" i="42"/>
  <c r="AS67" i="42"/>
  <c r="AT67" i="42"/>
  <c r="AQ68" i="42"/>
  <c r="AR68" i="42"/>
  <c r="AS68" i="42"/>
  <c r="AT68" i="42"/>
  <c r="AQ69" i="42"/>
  <c r="AR69" i="42"/>
  <c r="AS69" i="42"/>
  <c r="AT69" i="42"/>
  <c r="AQ70" i="42"/>
  <c r="AR70" i="42"/>
  <c r="AS70" i="42"/>
  <c r="AT70" i="42"/>
  <c r="AQ71" i="42"/>
  <c r="AR71" i="42"/>
  <c r="AS71" i="42"/>
  <c r="AT71" i="42"/>
  <c r="AQ72" i="42"/>
  <c r="AR72" i="42"/>
  <c r="AS72" i="42"/>
  <c r="AT72" i="42"/>
  <c r="AQ73" i="42"/>
  <c r="AR73" i="42"/>
  <c r="AS73" i="42"/>
  <c r="AT73" i="42"/>
  <c r="AQ74" i="42"/>
  <c r="AR74" i="42"/>
  <c r="AS74" i="42"/>
  <c r="AT74" i="42"/>
  <c r="AQ75" i="42"/>
  <c r="AR75" i="42"/>
  <c r="AS75" i="42"/>
  <c r="AT75" i="42"/>
  <c r="AQ76" i="42"/>
  <c r="AR76" i="42"/>
  <c r="AS76" i="42"/>
  <c r="AT76" i="42"/>
  <c r="AQ77" i="42"/>
  <c r="AR77" i="42"/>
  <c r="AS77" i="42"/>
  <c r="AT77" i="42"/>
  <c r="AQ78" i="42"/>
  <c r="AR78" i="42"/>
  <c r="AS78" i="42"/>
  <c r="AT78" i="42"/>
  <c r="AQ79" i="42"/>
  <c r="AR79" i="42"/>
  <c r="AS79" i="42"/>
  <c r="AT79" i="42"/>
  <c r="AQ80" i="42"/>
  <c r="AR80" i="42"/>
  <c r="AS80" i="42"/>
  <c r="AT80" i="42"/>
  <c r="AQ81" i="42"/>
  <c r="AR81" i="42"/>
  <c r="AS81" i="42"/>
  <c r="AT81" i="42"/>
  <c r="AQ82" i="42"/>
  <c r="AR82" i="42"/>
  <c r="AS82" i="42"/>
  <c r="AT82" i="42"/>
  <c r="AQ83" i="42"/>
  <c r="AR83" i="42"/>
  <c r="AS83" i="42"/>
  <c r="AT83" i="42"/>
  <c r="AQ84" i="42"/>
  <c r="AR84" i="42"/>
  <c r="AS84" i="42"/>
  <c r="AT84" i="42"/>
  <c r="AT11" i="42"/>
  <c r="AS11" i="42"/>
  <c r="AR11" i="42"/>
  <c r="AQ11" i="42"/>
  <c r="AR23" i="43"/>
  <c r="AT23" i="43"/>
  <c r="AS23" i="43"/>
  <c r="I459" i="38" l="1"/>
  <c r="I396" i="38"/>
  <c r="I481" i="38"/>
  <c r="I482" i="38"/>
  <c r="I474" i="38"/>
  <c r="I466" i="38"/>
  <c r="I395" i="38"/>
  <c r="I422" i="38"/>
  <c r="I407" i="38"/>
  <c r="I400" i="38"/>
  <c r="I399" i="38"/>
  <c r="I421" i="38"/>
  <c r="I473" i="38"/>
  <c r="I405" i="38"/>
  <c r="I429" i="38"/>
  <c r="I609" i="38"/>
  <c r="I605" i="38"/>
  <c r="I601" i="38"/>
  <c r="I597" i="38"/>
  <c r="I593" i="38"/>
  <c r="I589" i="38"/>
  <c r="I557" i="38"/>
  <c r="I553" i="38"/>
  <c r="I549" i="38"/>
  <c r="I545" i="38"/>
  <c r="I540" i="38"/>
  <c r="I535" i="38"/>
  <c r="I531" i="38"/>
  <c r="I526" i="38"/>
  <c r="I612" i="38"/>
  <c r="I608" i="38"/>
  <c r="I604" i="38"/>
  <c r="I600" i="38"/>
  <c r="I596" i="38"/>
  <c r="I592" i="38"/>
  <c r="I588" i="38"/>
  <c r="I556" i="38"/>
  <c r="I552" i="38"/>
  <c r="I548" i="38"/>
  <c r="I543" i="38"/>
  <c r="I538" i="38"/>
  <c r="I534" i="38"/>
  <c r="I529" i="38"/>
  <c r="I525" i="38"/>
  <c r="I536" i="38"/>
  <c r="I527" i="38"/>
  <c r="I523" i="38"/>
  <c r="I611" i="38"/>
  <c r="I607" i="38"/>
  <c r="I603" i="38"/>
  <c r="I599" i="38"/>
  <c r="I595" i="38"/>
  <c r="I591" i="38"/>
  <c r="I587" i="38"/>
  <c r="I555" i="38"/>
  <c r="I551" i="38"/>
  <c r="I547" i="38"/>
  <c r="I542" i="38"/>
  <c r="I537" i="38"/>
  <c r="I533" i="38"/>
  <c r="I528" i="38"/>
  <c r="I524" i="38"/>
  <c r="I610" i="38"/>
  <c r="I606" i="38"/>
  <c r="I602" i="38"/>
  <c r="I598" i="38"/>
  <c r="I594" i="38"/>
  <c r="I590" i="38"/>
  <c r="I558" i="38"/>
  <c r="I554" i="38"/>
  <c r="I550" i="38"/>
  <c r="I546" i="38"/>
  <c r="I541" i="38"/>
  <c r="I532" i="38"/>
  <c r="I412" i="38"/>
  <c r="I458" i="38"/>
  <c r="F528" i="38"/>
  <c r="I394" i="38"/>
  <c r="I413" i="38"/>
  <c r="I465" i="38"/>
  <c r="F599" i="38"/>
  <c r="G542" i="38"/>
  <c r="G528" i="38"/>
  <c r="I483" i="38"/>
  <c r="I479" i="38"/>
  <c r="I475" i="38"/>
  <c r="I471" i="38"/>
  <c r="I467" i="38"/>
  <c r="I463" i="38"/>
  <c r="I427" i="38"/>
  <c r="I423" i="38"/>
  <c r="I419" i="38"/>
  <c r="I414" i="38"/>
  <c r="I403" i="38"/>
  <c r="I408" i="38"/>
  <c r="I417" i="38"/>
  <c r="I425" i="38"/>
  <c r="I461" i="38"/>
  <c r="I469" i="38"/>
  <c r="I477" i="38"/>
  <c r="F542" i="38"/>
  <c r="I398" i="38"/>
  <c r="I404" i="38"/>
  <c r="I409" i="38"/>
  <c r="I418" i="38"/>
  <c r="I426" i="38"/>
  <c r="I462" i="38"/>
  <c r="I470" i="38"/>
  <c r="I478" i="38"/>
  <c r="I397" i="38"/>
  <c r="I402" i="38"/>
  <c r="I406" i="38"/>
  <c r="I411" i="38"/>
  <c r="I416" i="38"/>
  <c r="I420" i="38"/>
  <c r="I424" i="38"/>
  <c r="I428" i="38"/>
  <c r="I460" i="38"/>
  <c r="I464" i="38"/>
  <c r="I468" i="38"/>
  <c r="I472" i="38"/>
  <c r="I476" i="38"/>
  <c r="I480" i="38"/>
  <c r="AU23" i="43"/>
  <c r="AR23" i="42"/>
  <c r="F470" i="38"/>
  <c r="F399" i="38"/>
  <c r="F413" i="38"/>
  <c r="G470" i="38"/>
  <c r="G413" i="38"/>
  <c r="G399" i="38"/>
  <c r="AT23" i="42"/>
  <c r="AS23" i="42"/>
  <c r="G599" i="38" l="1"/>
  <c r="H86" i="39"/>
  <c r="H27" i="39"/>
  <c r="B239" i="2" l="1"/>
  <c r="C236" i="2"/>
  <c r="B237" i="2"/>
  <c r="B236" i="2"/>
  <c r="B232" i="2"/>
  <c r="L416" i="36" l="1"/>
  <c r="L602" i="36"/>
  <c r="D104" i="57" l="1"/>
  <c r="D99" i="57"/>
  <c r="G83" i="57" l="1"/>
  <c r="K83" i="57"/>
  <c r="O83" i="57"/>
  <c r="S83" i="57"/>
  <c r="W83" i="57"/>
  <c r="AA83" i="57"/>
  <c r="R6" i="57"/>
  <c r="H12" i="59" l="1"/>
  <c r="J12" i="59"/>
  <c r="L12" i="59"/>
  <c r="B298" i="1" s="1"/>
  <c r="M12" i="59"/>
  <c r="N12" i="59"/>
  <c r="A298" i="1" s="1"/>
  <c r="R12" i="59"/>
  <c r="H13" i="59"/>
  <c r="J13" i="59"/>
  <c r="L13" i="59"/>
  <c r="B299" i="1" s="1"/>
  <c r="M13" i="59"/>
  <c r="N13" i="59"/>
  <c r="A299" i="1" s="1"/>
  <c r="R13" i="59"/>
  <c r="H14" i="59"/>
  <c r="J14" i="59"/>
  <c r="L14" i="59"/>
  <c r="B300" i="1" s="1"/>
  <c r="M14" i="59"/>
  <c r="N14" i="59"/>
  <c r="A300" i="1" s="1"/>
  <c r="R14" i="59"/>
  <c r="H15" i="59"/>
  <c r="J15" i="59"/>
  <c r="L15" i="59"/>
  <c r="B301" i="1" s="1"/>
  <c r="M15" i="59"/>
  <c r="N15" i="59"/>
  <c r="A301" i="1" s="1"/>
  <c r="R15" i="59"/>
  <c r="H16" i="59"/>
  <c r="J16" i="59"/>
  <c r="L16" i="59"/>
  <c r="B302" i="1" s="1"/>
  <c r="M16" i="59"/>
  <c r="N16" i="59"/>
  <c r="A302" i="1" s="1"/>
  <c r="R16" i="59"/>
  <c r="H17" i="59"/>
  <c r="J17" i="59"/>
  <c r="L17" i="59"/>
  <c r="B303" i="1" s="1"/>
  <c r="M17" i="59"/>
  <c r="N17" i="59"/>
  <c r="A303" i="1" s="1"/>
  <c r="R17" i="59"/>
  <c r="H18" i="59"/>
  <c r="J18" i="59"/>
  <c r="L18" i="59"/>
  <c r="B304" i="1" s="1"/>
  <c r="M18" i="59"/>
  <c r="N18" i="59"/>
  <c r="A304" i="1" s="1"/>
  <c r="R18" i="59"/>
  <c r="R35" i="59" s="1"/>
  <c r="H19" i="59"/>
  <c r="J19" i="59"/>
  <c r="L19" i="59"/>
  <c r="B305" i="1" s="1"/>
  <c r="M19" i="59"/>
  <c r="N19" i="59"/>
  <c r="A305" i="1" s="1"/>
  <c r="R19" i="59"/>
  <c r="H20" i="59"/>
  <c r="J20" i="59"/>
  <c r="L20" i="59"/>
  <c r="B306" i="1" s="1"/>
  <c r="M20" i="59"/>
  <c r="N20" i="59"/>
  <c r="A306" i="1" s="1"/>
  <c r="R20" i="59"/>
  <c r="H21" i="59"/>
  <c r="J21" i="59"/>
  <c r="L21" i="59"/>
  <c r="B307" i="1" s="1"/>
  <c r="M21" i="59"/>
  <c r="N21" i="59"/>
  <c r="A307" i="1" s="1"/>
  <c r="R21" i="59"/>
  <c r="H22" i="59"/>
  <c r="J22" i="59"/>
  <c r="L22" i="59"/>
  <c r="B308" i="1" s="1"/>
  <c r="M22" i="59"/>
  <c r="N22" i="59"/>
  <c r="A308" i="1" s="1"/>
  <c r="R22" i="59"/>
  <c r="H23" i="59"/>
  <c r="J23" i="59"/>
  <c r="L23" i="59"/>
  <c r="B309" i="1" s="1"/>
  <c r="M23" i="59"/>
  <c r="N23" i="59"/>
  <c r="A309" i="1" s="1"/>
  <c r="R23" i="59"/>
  <c r="H24" i="59"/>
  <c r="J24" i="59"/>
  <c r="L24" i="59"/>
  <c r="B310" i="1" s="1"/>
  <c r="M24" i="59"/>
  <c r="N24" i="59"/>
  <c r="A310" i="1" s="1"/>
  <c r="R24" i="59"/>
  <c r="H25" i="59"/>
  <c r="J25" i="59"/>
  <c r="L25" i="59"/>
  <c r="B311" i="1" s="1"/>
  <c r="M25" i="59"/>
  <c r="N25" i="59"/>
  <c r="A311" i="1" s="1"/>
  <c r="R25" i="59"/>
  <c r="H26" i="59"/>
  <c r="J26" i="59"/>
  <c r="L26" i="59"/>
  <c r="B312" i="1" s="1"/>
  <c r="M26" i="59"/>
  <c r="N26" i="59"/>
  <c r="A312" i="1" s="1"/>
  <c r="R26" i="59"/>
  <c r="H27" i="59"/>
  <c r="J27" i="59"/>
  <c r="L27" i="59"/>
  <c r="B313" i="1" s="1"/>
  <c r="M27" i="59"/>
  <c r="N27" i="59"/>
  <c r="A313" i="1" s="1"/>
  <c r="R27" i="59"/>
  <c r="H28" i="59"/>
  <c r="J28" i="59"/>
  <c r="L28" i="59"/>
  <c r="B314" i="1" s="1"/>
  <c r="M28" i="59"/>
  <c r="N28" i="59"/>
  <c r="A314" i="1" s="1"/>
  <c r="R28" i="59"/>
  <c r="H29" i="59"/>
  <c r="J29" i="59"/>
  <c r="L29" i="59"/>
  <c r="B315" i="1" s="1"/>
  <c r="M29" i="59"/>
  <c r="N29" i="59"/>
  <c r="A315" i="1" s="1"/>
  <c r="R29" i="59"/>
  <c r="H30" i="59"/>
  <c r="J30" i="59"/>
  <c r="L30" i="59"/>
  <c r="B316" i="1" s="1"/>
  <c r="M30" i="59"/>
  <c r="N30" i="59"/>
  <c r="A316" i="1" s="1"/>
  <c r="R30" i="59"/>
  <c r="H31" i="59"/>
  <c r="J31" i="59"/>
  <c r="L31" i="59"/>
  <c r="M31" i="59"/>
  <c r="N31" i="59"/>
  <c r="R31" i="59"/>
  <c r="H32" i="59"/>
  <c r="J32" i="59"/>
  <c r="L32" i="59"/>
  <c r="M32" i="59"/>
  <c r="N32" i="59"/>
  <c r="A318" i="1" s="1"/>
  <c r="R32" i="59"/>
  <c r="H33" i="59"/>
  <c r="J33" i="59"/>
  <c r="L33" i="59"/>
  <c r="M33" i="59"/>
  <c r="N33" i="59"/>
  <c r="R33" i="59"/>
  <c r="R11" i="59"/>
  <c r="N11" i="59"/>
  <c r="A297" i="1" s="1"/>
  <c r="M11" i="59"/>
  <c r="L11" i="59"/>
  <c r="B297" i="1" s="1"/>
  <c r="J11" i="59"/>
  <c r="H11" i="59"/>
  <c r="AQ5" i="59"/>
  <c r="AR4" i="59"/>
  <c r="AR10" i="59" s="1"/>
  <c r="AQ4" i="59"/>
  <c r="AP4" i="59"/>
  <c r="AP10" i="59" s="1"/>
  <c r="R5" i="59"/>
  <c r="AN4" i="59"/>
  <c r="AN10" i="59" s="1"/>
  <c r="AM4" i="59"/>
  <c r="AM10" i="59" s="1"/>
  <c r="AL4" i="59"/>
  <c r="AL10" i="59" s="1"/>
  <c r="AK4" i="59"/>
  <c r="AK10" i="59" s="1"/>
  <c r="AJ4" i="59"/>
  <c r="AJ10" i="59" s="1"/>
  <c r="AI4" i="59"/>
  <c r="AI10" i="59" s="1"/>
  <c r="AH4" i="59"/>
  <c r="AH10" i="59" s="1"/>
  <c r="AG4" i="59"/>
  <c r="AG10" i="59" s="1"/>
  <c r="AF4" i="59"/>
  <c r="AF10" i="59" s="1"/>
  <c r="AE4" i="59"/>
  <c r="AE10" i="59" s="1"/>
  <c r="AD4" i="59"/>
  <c r="AD10" i="59" s="1"/>
  <c r="AC4" i="59"/>
  <c r="AC10" i="59" s="1"/>
  <c r="AB4" i="59"/>
  <c r="AB10" i="59" s="1"/>
  <c r="AA4" i="59"/>
  <c r="AA10" i="59" s="1"/>
  <c r="Z4" i="59"/>
  <c r="Z10" i="59" s="1"/>
  <c r="Y4" i="59"/>
  <c r="Y10" i="59" s="1"/>
  <c r="X4" i="59"/>
  <c r="X10" i="59" s="1"/>
  <c r="W4" i="59"/>
  <c r="W10" i="59" s="1"/>
  <c r="V4" i="59"/>
  <c r="V10" i="59" s="1"/>
  <c r="U4" i="59"/>
  <c r="U10" i="59" s="1"/>
  <c r="T4" i="59"/>
  <c r="T10" i="59" s="1"/>
  <c r="S4" i="59"/>
  <c r="S10" i="59" s="1"/>
  <c r="R4" i="59"/>
  <c r="R10" i="59" s="1"/>
  <c r="H5" i="59"/>
  <c r="L4" i="59"/>
  <c r="K4" i="59"/>
  <c r="J4" i="59"/>
  <c r="I4" i="59"/>
  <c r="H4" i="59"/>
  <c r="H3" i="59"/>
  <c r="AO42" i="59"/>
  <c r="AO41" i="59"/>
  <c r="R40" i="59"/>
  <c r="B36" i="59"/>
  <c r="B35" i="59"/>
  <c r="B34" i="59"/>
  <c r="F5" i="59"/>
  <c r="G4" i="58"/>
  <c r="F4" i="58"/>
  <c r="E4" i="58"/>
  <c r="D4" i="58"/>
  <c r="C4" i="58"/>
  <c r="B4" i="58"/>
  <c r="E5" i="58"/>
  <c r="B3" i="58"/>
  <c r="AK10" i="58"/>
  <c r="AJ10" i="58"/>
  <c r="AI10" i="58"/>
  <c r="AH10" i="58"/>
  <c r="AG10" i="58"/>
  <c r="AF10" i="58"/>
  <c r="AE10" i="58"/>
  <c r="AD10" i="58"/>
  <c r="AC10" i="58"/>
  <c r="AB10" i="58"/>
  <c r="AA10" i="58"/>
  <c r="Z10" i="58"/>
  <c r="Y10" i="58"/>
  <c r="X10" i="58"/>
  <c r="W10" i="58"/>
  <c r="V10" i="58"/>
  <c r="U10" i="58"/>
  <c r="T10" i="58"/>
  <c r="S10" i="58"/>
  <c r="R10" i="58"/>
  <c r="Q10" i="58"/>
  <c r="P10" i="58"/>
  <c r="O10" i="58"/>
  <c r="AK5" i="58"/>
  <c r="AJ5" i="58"/>
  <c r="AI5" i="58"/>
  <c r="AH5" i="58"/>
  <c r="AG5" i="58"/>
  <c r="AF5" i="58"/>
  <c r="AE5" i="58"/>
  <c r="AD5" i="58"/>
  <c r="AC5" i="58"/>
  <c r="AB5" i="58"/>
  <c r="AA5" i="58"/>
  <c r="Z5" i="58"/>
  <c r="Y5" i="58"/>
  <c r="X5" i="58"/>
  <c r="W5" i="58"/>
  <c r="V5" i="58"/>
  <c r="U5" i="58"/>
  <c r="T5" i="58"/>
  <c r="S5" i="58"/>
  <c r="R5" i="58"/>
  <c r="Q5" i="58"/>
  <c r="P5" i="58"/>
  <c r="O5" i="58"/>
  <c r="O12" i="58"/>
  <c r="O11" i="58"/>
  <c r="R34" i="59" l="1"/>
  <c r="R36" i="59" s="1"/>
  <c r="AL14" i="58"/>
  <c r="O14" i="58"/>
  <c r="O6" i="58" s="1"/>
  <c r="I11" i="58"/>
  <c r="AM5" i="58"/>
  <c r="AL5" i="58"/>
  <c r="AP5" i="58"/>
  <c r="AN5" i="58"/>
  <c r="R42" i="59" l="1"/>
  <c r="R41" i="59"/>
  <c r="C132" i="2" l="1"/>
  <c r="H107" i="3" s="1"/>
  <c r="D132" i="2"/>
  <c r="K107" i="3" s="1"/>
  <c r="B132" i="2"/>
  <c r="K45" i="3" s="1"/>
  <c r="D257" i="2" l="1"/>
  <c r="D144" i="2"/>
  <c r="K103" i="3" s="1"/>
  <c r="B148" i="2"/>
  <c r="B16" i="5" s="1"/>
  <c r="C148" i="2"/>
  <c r="C16" i="5" s="1"/>
  <c r="D148" i="2"/>
  <c r="D16" i="5" s="1"/>
  <c r="C147" i="2"/>
  <c r="C15" i="5" s="1"/>
  <c r="D147" i="2"/>
  <c r="D15" i="5" s="1"/>
  <c r="B147" i="2"/>
  <c r="B15" i="5" s="1"/>
  <c r="C144" i="2"/>
  <c r="H103" i="3" s="1"/>
  <c r="B144" i="2"/>
  <c r="K41" i="3" s="1"/>
  <c r="D136" i="2" l="1"/>
  <c r="K105" i="3" s="1"/>
  <c r="D55" i="33" s="1"/>
  <c r="C139" i="2"/>
  <c r="C8" i="5" s="1"/>
  <c r="D139" i="2"/>
  <c r="D8" i="5" s="1"/>
  <c r="C140" i="2"/>
  <c r="C9" i="5" s="1"/>
  <c r="D140" i="2"/>
  <c r="D9" i="5" s="1"/>
  <c r="B140" i="2"/>
  <c r="B9" i="5" s="1"/>
  <c r="B139" i="2"/>
  <c r="B8" i="5" s="1"/>
  <c r="C136" i="2"/>
  <c r="H105" i="3" s="1"/>
  <c r="B136" i="2"/>
  <c r="K43" i="3" s="1"/>
  <c r="F55" i="33" l="1"/>
  <c r="F57" i="33" s="1"/>
  <c r="C257" i="2"/>
  <c r="F211" i="36" s="1"/>
  <c r="B257" i="2"/>
  <c r="F145" i="36" s="1"/>
  <c r="N90" i="45" l="1"/>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B3" i="45"/>
  <c r="D11" i="45"/>
  <c r="BA81" i="57"/>
  <c r="BA80" i="57"/>
  <c r="BA79" i="57"/>
  <c r="BA78" i="57"/>
  <c r="BA77" i="57"/>
  <c r="BA76" i="57"/>
  <c r="BA75" i="57"/>
  <c r="BA74" i="57"/>
  <c r="BA73" i="57"/>
  <c r="BA72" i="57"/>
  <c r="BA71" i="57"/>
  <c r="BA70" i="57"/>
  <c r="BA69" i="57"/>
  <c r="BA68" i="57"/>
  <c r="BA67" i="57"/>
  <c r="BA66" i="57"/>
  <c r="BA65" i="57"/>
  <c r="BA64" i="57"/>
  <c r="BA63" i="57"/>
  <c r="BA62" i="57"/>
  <c r="BA61" i="57"/>
  <c r="BA60" i="57"/>
  <c r="BA59" i="57"/>
  <c r="BA58" i="57"/>
  <c r="BA57" i="57"/>
  <c r="BA56" i="57"/>
  <c r="BA55" i="57"/>
  <c r="BA54" i="57"/>
  <c r="BA53" i="57"/>
  <c r="BA52" i="57"/>
  <c r="BA51" i="57"/>
  <c r="BA50" i="57"/>
  <c r="BA49" i="57"/>
  <c r="BA48" i="57"/>
  <c r="BA47" i="57"/>
  <c r="BA46" i="57"/>
  <c r="BA45" i="57"/>
  <c r="BA44" i="57"/>
  <c r="BA43" i="57"/>
  <c r="BA42" i="57"/>
  <c r="BA41" i="57"/>
  <c r="BA40" i="57"/>
  <c r="BA39" i="57"/>
  <c r="BA38" i="57"/>
  <c r="BA37" i="57"/>
  <c r="BA36" i="57"/>
  <c r="BA35" i="57"/>
  <c r="BA34" i="57"/>
  <c r="BA33" i="57"/>
  <c r="BA32" i="57"/>
  <c r="BA31" i="57"/>
  <c r="BA30" i="57"/>
  <c r="BA29" i="57"/>
  <c r="BA28" i="57"/>
  <c r="BA27" i="57"/>
  <c r="BA26" i="57"/>
  <c r="BA25" i="57"/>
  <c r="BA24" i="57"/>
  <c r="BA23" i="57"/>
  <c r="BA22" i="57"/>
  <c r="BA21" i="57"/>
  <c r="BA20" i="57"/>
  <c r="BA19" i="57"/>
  <c r="BA18" i="57"/>
  <c r="BA17" i="57"/>
  <c r="BA16" i="57"/>
  <c r="BA15" i="57"/>
  <c r="BA14" i="57"/>
  <c r="BA13" i="57"/>
  <c r="BA12" i="57"/>
  <c r="BA11" i="57"/>
  <c r="BA10" i="57"/>
  <c r="BA9" i="57"/>
  <c r="BA8" i="57"/>
  <c r="AL446" i="44"/>
  <c r="AK446" i="44"/>
  <c r="AJ446" i="44"/>
  <c r="AI446" i="44"/>
  <c r="AH446" i="44"/>
  <c r="AG446" i="44"/>
  <c r="AF446" i="44"/>
  <c r="AE446" i="44"/>
  <c r="AD446" i="44"/>
  <c r="AC446" i="44"/>
  <c r="AB446" i="44"/>
  <c r="AA446" i="44"/>
  <c r="Z446" i="44"/>
  <c r="Y446" i="44"/>
  <c r="X446" i="44"/>
  <c r="W446" i="44"/>
  <c r="V446" i="44"/>
  <c r="U446" i="44"/>
  <c r="T446" i="44"/>
  <c r="S446" i="44"/>
  <c r="R446" i="44"/>
  <c r="Q446" i="44"/>
  <c r="P446" i="44"/>
  <c r="AL445" i="44"/>
  <c r="AK445" i="44"/>
  <c r="AJ445" i="44"/>
  <c r="AI445" i="44"/>
  <c r="AH445" i="44"/>
  <c r="AG445" i="44"/>
  <c r="AF445" i="44"/>
  <c r="AE445" i="44"/>
  <c r="AD445" i="44"/>
  <c r="AC445" i="44"/>
  <c r="AB445" i="44"/>
  <c r="AA445" i="44"/>
  <c r="Z445" i="44"/>
  <c r="Y445" i="44"/>
  <c r="X445" i="44"/>
  <c r="W445" i="44"/>
  <c r="V445" i="44"/>
  <c r="U445" i="44"/>
  <c r="T445" i="44"/>
  <c r="S445" i="44"/>
  <c r="R445" i="44"/>
  <c r="Q445" i="44"/>
  <c r="P445" i="44"/>
  <c r="AL444" i="44"/>
  <c r="AK444" i="44"/>
  <c r="AJ444" i="44"/>
  <c r="AI444" i="44"/>
  <c r="AH444" i="44"/>
  <c r="AG444" i="44"/>
  <c r="AF444" i="44"/>
  <c r="AE444" i="44"/>
  <c r="AD444" i="44"/>
  <c r="AC444" i="44"/>
  <c r="AB444" i="44"/>
  <c r="AA444" i="44"/>
  <c r="Z444" i="44"/>
  <c r="Y444" i="44"/>
  <c r="X444" i="44"/>
  <c r="W444" i="44"/>
  <c r="V444" i="44"/>
  <c r="U444" i="44"/>
  <c r="T444" i="44"/>
  <c r="S444" i="44"/>
  <c r="R444" i="44"/>
  <c r="Q444" i="44"/>
  <c r="P444" i="44"/>
  <c r="AL443" i="44"/>
  <c r="AK443" i="44"/>
  <c r="AJ443" i="44"/>
  <c r="AI443" i="44"/>
  <c r="AH443" i="44"/>
  <c r="AG443" i="44"/>
  <c r="AF443" i="44"/>
  <c r="AE443" i="44"/>
  <c r="AD443" i="44"/>
  <c r="AC443" i="44"/>
  <c r="AB443" i="44"/>
  <c r="AA443" i="44"/>
  <c r="Z443" i="44"/>
  <c r="Y443" i="44"/>
  <c r="X443" i="44"/>
  <c r="W443" i="44"/>
  <c r="V443" i="44"/>
  <c r="U443" i="44"/>
  <c r="T443" i="44"/>
  <c r="S443" i="44"/>
  <c r="R443" i="44"/>
  <c r="Q443" i="44"/>
  <c r="AL438" i="44"/>
  <c r="AK438" i="44"/>
  <c r="AJ438" i="44"/>
  <c r="AI438" i="44"/>
  <c r="AH438" i="44"/>
  <c r="AG438" i="44"/>
  <c r="AF438" i="44"/>
  <c r="AE438" i="44"/>
  <c r="AD438" i="44"/>
  <c r="AC438" i="44"/>
  <c r="AB438" i="44"/>
  <c r="AA438" i="44"/>
  <c r="Z438" i="44"/>
  <c r="Y438" i="44"/>
  <c r="X438" i="44"/>
  <c r="W438" i="44"/>
  <c r="V438" i="44"/>
  <c r="U438" i="44"/>
  <c r="T438" i="44"/>
  <c r="S438" i="44"/>
  <c r="R438" i="44"/>
  <c r="Q438" i="44"/>
  <c r="P438" i="44"/>
  <c r="AL437" i="44"/>
  <c r="AK437" i="44"/>
  <c r="AJ437" i="44"/>
  <c r="AI437" i="44"/>
  <c r="AH437" i="44"/>
  <c r="AG437" i="44"/>
  <c r="AF437" i="44"/>
  <c r="AE437" i="44"/>
  <c r="AD437" i="44"/>
  <c r="AC437" i="44"/>
  <c r="AB437" i="44"/>
  <c r="AA437" i="44"/>
  <c r="Z437" i="44"/>
  <c r="Y437" i="44"/>
  <c r="X437" i="44"/>
  <c r="W437" i="44"/>
  <c r="V437" i="44"/>
  <c r="U437" i="44"/>
  <c r="T437" i="44"/>
  <c r="S437" i="44"/>
  <c r="R437" i="44"/>
  <c r="Q437" i="44"/>
  <c r="AL432" i="44"/>
  <c r="AK432" i="44"/>
  <c r="AJ432" i="44"/>
  <c r="AI432" i="44"/>
  <c r="AH432" i="44"/>
  <c r="AG432" i="44"/>
  <c r="AF432" i="44"/>
  <c r="AE432" i="44"/>
  <c r="AD432" i="44"/>
  <c r="AC432" i="44"/>
  <c r="AB432" i="44"/>
  <c r="AA432" i="44"/>
  <c r="Z432" i="44"/>
  <c r="Y432" i="44"/>
  <c r="X432" i="44"/>
  <c r="W432" i="44"/>
  <c r="V432" i="44"/>
  <c r="U432" i="44"/>
  <c r="T432" i="44"/>
  <c r="S432" i="44"/>
  <c r="R432" i="44"/>
  <c r="Q432" i="44"/>
  <c r="P432" i="44"/>
  <c r="AL431" i="44"/>
  <c r="AK431" i="44"/>
  <c r="AJ431" i="44"/>
  <c r="AI431" i="44"/>
  <c r="AH431" i="44"/>
  <c r="AG431" i="44"/>
  <c r="AF431" i="44"/>
  <c r="AE431" i="44"/>
  <c r="AD431" i="44"/>
  <c r="AC431" i="44"/>
  <c r="AB431" i="44"/>
  <c r="AA431" i="44"/>
  <c r="Z431" i="44"/>
  <c r="Y431" i="44"/>
  <c r="X431" i="44"/>
  <c r="W431" i="44"/>
  <c r="V431" i="44"/>
  <c r="U431" i="44"/>
  <c r="T431" i="44"/>
  <c r="S431" i="44"/>
  <c r="R431" i="44"/>
  <c r="Q431" i="44"/>
  <c r="AL426" i="44"/>
  <c r="AK426" i="44"/>
  <c r="AJ426" i="44"/>
  <c r="AI426" i="44"/>
  <c r="AH426" i="44"/>
  <c r="AG426" i="44"/>
  <c r="AF426" i="44"/>
  <c r="AE426" i="44"/>
  <c r="AD426" i="44"/>
  <c r="AC426" i="44"/>
  <c r="AB426" i="44"/>
  <c r="AA426" i="44"/>
  <c r="Z426" i="44"/>
  <c r="Y426" i="44"/>
  <c r="X426" i="44"/>
  <c r="W426" i="44"/>
  <c r="V426" i="44"/>
  <c r="U426" i="44"/>
  <c r="T426" i="44"/>
  <c r="S426" i="44"/>
  <c r="R426" i="44"/>
  <c r="Q426" i="44"/>
  <c r="P426" i="44"/>
  <c r="AL425" i="44"/>
  <c r="AK425" i="44"/>
  <c r="AJ425" i="44"/>
  <c r="AI425" i="44"/>
  <c r="AH425" i="44"/>
  <c r="AG425" i="44"/>
  <c r="AF425" i="44"/>
  <c r="AE425" i="44"/>
  <c r="AD425" i="44"/>
  <c r="AC425" i="44"/>
  <c r="AB425" i="44"/>
  <c r="AA425" i="44"/>
  <c r="Z425" i="44"/>
  <c r="Y425" i="44"/>
  <c r="X425" i="44"/>
  <c r="W425" i="44"/>
  <c r="V425" i="44"/>
  <c r="U425" i="44"/>
  <c r="T425" i="44"/>
  <c r="S425" i="44"/>
  <c r="R425" i="44"/>
  <c r="Q425" i="44"/>
  <c r="AL420" i="44"/>
  <c r="AK420" i="44"/>
  <c r="AJ420" i="44"/>
  <c r="AI420" i="44"/>
  <c r="AH420" i="44"/>
  <c r="AG420" i="44"/>
  <c r="AF420" i="44"/>
  <c r="AE420" i="44"/>
  <c r="AD420" i="44"/>
  <c r="AC420" i="44"/>
  <c r="AB420" i="44"/>
  <c r="AA420" i="44"/>
  <c r="Z420" i="44"/>
  <c r="Y420" i="44"/>
  <c r="X420" i="44"/>
  <c r="W420" i="44"/>
  <c r="V420" i="44"/>
  <c r="U420" i="44"/>
  <c r="T420" i="44"/>
  <c r="S420" i="44"/>
  <c r="R420" i="44"/>
  <c r="Q420" i="44"/>
  <c r="P420" i="44"/>
  <c r="AL419" i="44"/>
  <c r="AK419" i="44"/>
  <c r="AJ419" i="44"/>
  <c r="AI419" i="44"/>
  <c r="AH419" i="44"/>
  <c r="AG419" i="44"/>
  <c r="AF419" i="44"/>
  <c r="AE419" i="44"/>
  <c r="AD419" i="44"/>
  <c r="AC419" i="44"/>
  <c r="AB419" i="44"/>
  <c r="AA419" i="44"/>
  <c r="Z419" i="44"/>
  <c r="Y419" i="44"/>
  <c r="X419" i="44"/>
  <c r="W419" i="44"/>
  <c r="V419" i="44"/>
  <c r="U419" i="44"/>
  <c r="T419" i="44"/>
  <c r="S419" i="44"/>
  <c r="R419" i="44"/>
  <c r="Q419" i="44"/>
  <c r="AL414" i="44"/>
  <c r="AK414" i="44"/>
  <c r="AJ414" i="44"/>
  <c r="AI414" i="44"/>
  <c r="AH414" i="44"/>
  <c r="AG414" i="44"/>
  <c r="AF414" i="44"/>
  <c r="AE414" i="44"/>
  <c r="AD414" i="44"/>
  <c r="AC414" i="44"/>
  <c r="AB414" i="44"/>
  <c r="AA414" i="44"/>
  <c r="Z414" i="44"/>
  <c r="Y414" i="44"/>
  <c r="X414" i="44"/>
  <c r="W414" i="44"/>
  <c r="V414" i="44"/>
  <c r="U414" i="44"/>
  <c r="T414" i="44"/>
  <c r="S414" i="44"/>
  <c r="R414" i="44"/>
  <c r="Q414" i="44"/>
  <c r="P414" i="44"/>
  <c r="AL413" i="44"/>
  <c r="AK413" i="44"/>
  <c r="AJ413" i="44"/>
  <c r="AI413" i="44"/>
  <c r="AH413" i="44"/>
  <c r="AG413" i="44"/>
  <c r="AF413" i="44"/>
  <c r="AE413" i="44"/>
  <c r="AD413" i="44"/>
  <c r="AC413" i="44"/>
  <c r="AB413" i="44"/>
  <c r="AA413" i="44"/>
  <c r="Z413" i="44"/>
  <c r="Y413" i="44"/>
  <c r="X413" i="44"/>
  <c r="W413" i="44"/>
  <c r="V413" i="44"/>
  <c r="U413" i="44"/>
  <c r="T413" i="44"/>
  <c r="S413" i="44"/>
  <c r="R413" i="44"/>
  <c r="Q413" i="44"/>
  <c r="AL408" i="44"/>
  <c r="AK408" i="44"/>
  <c r="AJ408" i="44"/>
  <c r="AI408" i="44"/>
  <c r="AH408" i="44"/>
  <c r="AG408" i="44"/>
  <c r="AF408" i="44"/>
  <c r="AE408" i="44"/>
  <c r="AD408" i="44"/>
  <c r="AC408" i="44"/>
  <c r="AB408" i="44"/>
  <c r="AA408" i="44"/>
  <c r="Z408" i="44"/>
  <c r="Y408" i="44"/>
  <c r="X408" i="44"/>
  <c r="W408" i="44"/>
  <c r="V408" i="44"/>
  <c r="U408" i="44"/>
  <c r="T408" i="44"/>
  <c r="S408" i="44"/>
  <c r="R408" i="44"/>
  <c r="Q408" i="44"/>
  <c r="P408" i="44"/>
  <c r="AL407" i="44"/>
  <c r="AK407" i="44"/>
  <c r="AJ407" i="44"/>
  <c r="AI407" i="44"/>
  <c r="AH407" i="44"/>
  <c r="AG407" i="44"/>
  <c r="AF407" i="44"/>
  <c r="AE407" i="44"/>
  <c r="AD407" i="44"/>
  <c r="AC407" i="44"/>
  <c r="AB407" i="44"/>
  <c r="AA407" i="44"/>
  <c r="Z407" i="44"/>
  <c r="Y407" i="44"/>
  <c r="X407" i="44"/>
  <c r="W407" i="44"/>
  <c r="V407" i="44"/>
  <c r="U407" i="44"/>
  <c r="T407" i="44"/>
  <c r="S407" i="44"/>
  <c r="R407" i="44"/>
  <c r="Q407" i="44"/>
  <c r="AL402" i="44"/>
  <c r="AK402" i="44"/>
  <c r="AJ402" i="44"/>
  <c r="AI402" i="44"/>
  <c r="AH402" i="44"/>
  <c r="AG402" i="44"/>
  <c r="AF402" i="44"/>
  <c r="AE402" i="44"/>
  <c r="AD402" i="44"/>
  <c r="AC402" i="44"/>
  <c r="AB402" i="44"/>
  <c r="AA402" i="44"/>
  <c r="Z402" i="44"/>
  <c r="Y402" i="44"/>
  <c r="X402" i="44"/>
  <c r="W402" i="44"/>
  <c r="V402" i="44"/>
  <c r="U402" i="44"/>
  <c r="T402" i="44"/>
  <c r="S402" i="44"/>
  <c r="R402" i="44"/>
  <c r="Q402" i="44"/>
  <c r="P402" i="44"/>
  <c r="AL401" i="44"/>
  <c r="AK401" i="44"/>
  <c r="AJ401" i="44"/>
  <c r="AI401" i="44"/>
  <c r="AH401" i="44"/>
  <c r="AG401" i="44"/>
  <c r="AF401" i="44"/>
  <c r="AE401" i="44"/>
  <c r="AD401" i="44"/>
  <c r="AC401" i="44"/>
  <c r="AB401" i="44"/>
  <c r="AA401" i="44"/>
  <c r="Z401" i="44"/>
  <c r="Y401" i="44"/>
  <c r="X401" i="44"/>
  <c r="W401" i="44"/>
  <c r="V401" i="44"/>
  <c r="U401" i="44"/>
  <c r="T401" i="44"/>
  <c r="S401" i="44"/>
  <c r="R401" i="44"/>
  <c r="Q401" i="44"/>
  <c r="AL396" i="44"/>
  <c r="AK396" i="44"/>
  <c r="AJ396" i="44"/>
  <c r="AI396" i="44"/>
  <c r="AH396" i="44"/>
  <c r="AG396" i="44"/>
  <c r="AF396" i="44"/>
  <c r="AE396" i="44"/>
  <c r="AD396" i="44"/>
  <c r="AC396" i="44"/>
  <c r="AB396" i="44"/>
  <c r="AA396" i="44"/>
  <c r="Z396" i="44"/>
  <c r="Y396" i="44"/>
  <c r="X396" i="44"/>
  <c r="W396" i="44"/>
  <c r="V396" i="44"/>
  <c r="U396" i="44"/>
  <c r="T396" i="44"/>
  <c r="S396" i="44"/>
  <c r="R396" i="44"/>
  <c r="Q396" i="44"/>
  <c r="P396" i="44"/>
  <c r="AL395" i="44"/>
  <c r="AK395" i="44"/>
  <c r="AJ395" i="44"/>
  <c r="AI395" i="44"/>
  <c r="AH395" i="44"/>
  <c r="AG395" i="44"/>
  <c r="AF395" i="44"/>
  <c r="AE395" i="44"/>
  <c r="AD395" i="44"/>
  <c r="AC395" i="44"/>
  <c r="AB395" i="44"/>
  <c r="AA395" i="44"/>
  <c r="Z395" i="44"/>
  <c r="Y395" i="44"/>
  <c r="X395" i="44"/>
  <c r="W395" i="44"/>
  <c r="V395" i="44"/>
  <c r="U395" i="44"/>
  <c r="T395" i="44"/>
  <c r="S395" i="44"/>
  <c r="R395" i="44"/>
  <c r="Q395" i="44"/>
  <c r="AL390" i="44"/>
  <c r="AK390" i="44"/>
  <c r="AJ390" i="44"/>
  <c r="AI390" i="44"/>
  <c r="AH390" i="44"/>
  <c r="AG390" i="44"/>
  <c r="AF390" i="44"/>
  <c r="AE390" i="44"/>
  <c r="AD390" i="44"/>
  <c r="AC390" i="44"/>
  <c r="AB390" i="44"/>
  <c r="AA390" i="44"/>
  <c r="Z390" i="44"/>
  <c r="Y390" i="44"/>
  <c r="X390" i="44"/>
  <c r="W390" i="44"/>
  <c r="V390" i="44"/>
  <c r="U390" i="44"/>
  <c r="T390" i="44"/>
  <c r="S390" i="44"/>
  <c r="R390" i="44"/>
  <c r="Q390" i="44"/>
  <c r="P390" i="44"/>
  <c r="AL389" i="44"/>
  <c r="AK389" i="44"/>
  <c r="AJ389" i="44"/>
  <c r="AI389" i="44"/>
  <c r="AH389" i="44"/>
  <c r="AG389" i="44"/>
  <c r="AF389" i="44"/>
  <c r="AE389" i="44"/>
  <c r="AD389" i="44"/>
  <c r="AC389" i="44"/>
  <c r="AB389" i="44"/>
  <c r="AA389" i="44"/>
  <c r="Z389" i="44"/>
  <c r="Y389" i="44"/>
  <c r="X389" i="44"/>
  <c r="W389" i="44"/>
  <c r="V389" i="44"/>
  <c r="U389" i="44"/>
  <c r="T389" i="44"/>
  <c r="S389" i="44"/>
  <c r="R389" i="44"/>
  <c r="Q389" i="44"/>
  <c r="AL384" i="44"/>
  <c r="AK384" i="44"/>
  <c r="AJ384" i="44"/>
  <c r="AI384" i="44"/>
  <c r="AH384" i="44"/>
  <c r="AG384" i="44"/>
  <c r="AF384" i="44"/>
  <c r="AE384" i="44"/>
  <c r="AD384" i="44"/>
  <c r="AC384" i="44"/>
  <c r="AB384" i="44"/>
  <c r="AA384" i="44"/>
  <c r="Z384" i="44"/>
  <c r="Y384" i="44"/>
  <c r="X384" i="44"/>
  <c r="W384" i="44"/>
  <c r="V384" i="44"/>
  <c r="U384" i="44"/>
  <c r="T384" i="44"/>
  <c r="S384" i="44"/>
  <c r="R384" i="44"/>
  <c r="Q384" i="44"/>
  <c r="P384" i="44"/>
  <c r="AL383" i="44"/>
  <c r="AK383" i="44"/>
  <c r="AJ383" i="44"/>
  <c r="AI383" i="44"/>
  <c r="AH383" i="44"/>
  <c r="AG383" i="44"/>
  <c r="AF383" i="44"/>
  <c r="AE383" i="44"/>
  <c r="AD383" i="44"/>
  <c r="AC383" i="44"/>
  <c r="AB383" i="44"/>
  <c r="AA383" i="44"/>
  <c r="Z383" i="44"/>
  <c r="Y383" i="44"/>
  <c r="X383" i="44"/>
  <c r="W383" i="44"/>
  <c r="V383" i="44"/>
  <c r="U383" i="44"/>
  <c r="T383" i="44"/>
  <c r="S383" i="44"/>
  <c r="R383" i="44"/>
  <c r="Q383" i="44"/>
  <c r="AL378" i="44"/>
  <c r="AK378" i="44"/>
  <c r="AJ378" i="44"/>
  <c r="AI378" i="44"/>
  <c r="AH378" i="44"/>
  <c r="AG378" i="44"/>
  <c r="AF378" i="44"/>
  <c r="AE378" i="44"/>
  <c r="AD378" i="44"/>
  <c r="AC378" i="44"/>
  <c r="AB378" i="44"/>
  <c r="AA378" i="44"/>
  <c r="Z378" i="44"/>
  <c r="Y378" i="44"/>
  <c r="X378" i="44"/>
  <c r="W378" i="44"/>
  <c r="V378" i="44"/>
  <c r="U378" i="44"/>
  <c r="T378" i="44"/>
  <c r="S378" i="44"/>
  <c r="R378" i="44"/>
  <c r="Q378" i="44"/>
  <c r="P378" i="44"/>
  <c r="AL377" i="44"/>
  <c r="AK377" i="44"/>
  <c r="AJ377" i="44"/>
  <c r="AI377" i="44"/>
  <c r="AH377" i="44"/>
  <c r="AG377" i="44"/>
  <c r="AF377" i="44"/>
  <c r="AE377" i="44"/>
  <c r="AD377" i="44"/>
  <c r="AC377" i="44"/>
  <c r="AB377" i="44"/>
  <c r="AA377" i="44"/>
  <c r="Z377" i="44"/>
  <c r="Y377" i="44"/>
  <c r="X377" i="44"/>
  <c r="W377" i="44"/>
  <c r="V377" i="44"/>
  <c r="U377" i="44"/>
  <c r="T377" i="44"/>
  <c r="S377" i="44"/>
  <c r="R377" i="44"/>
  <c r="Q377" i="44"/>
  <c r="AL372" i="44"/>
  <c r="AK372" i="44"/>
  <c r="AJ372" i="44"/>
  <c r="AI372" i="44"/>
  <c r="AH372" i="44"/>
  <c r="AG372" i="44"/>
  <c r="AF372" i="44"/>
  <c r="AE372" i="44"/>
  <c r="AD372" i="44"/>
  <c r="AC372" i="44"/>
  <c r="AB372" i="44"/>
  <c r="AA372" i="44"/>
  <c r="Z372" i="44"/>
  <c r="Y372" i="44"/>
  <c r="X372" i="44"/>
  <c r="W372" i="44"/>
  <c r="V372" i="44"/>
  <c r="U372" i="44"/>
  <c r="T372" i="44"/>
  <c r="S372" i="44"/>
  <c r="R372" i="44"/>
  <c r="Q372" i="44"/>
  <c r="P372" i="44"/>
  <c r="AL371" i="44"/>
  <c r="AK371" i="44"/>
  <c r="AJ371" i="44"/>
  <c r="AI371" i="44"/>
  <c r="AH371" i="44"/>
  <c r="AG371" i="44"/>
  <c r="AF371" i="44"/>
  <c r="AE371" i="44"/>
  <c r="AD371" i="44"/>
  <c r="AC371" i="44"/>
  <c r="AB371" i="44"/>
  <c r="AA371" i="44"/>
  <c r="Z371" i="44"/>
  <c r="Y371" i="44"/>
  <c r="X371" i="44"/>
  <c r="W371" i="44"/>
  <c r="V371" i="44"/>
  <c r="U371" i="44"/>
  <c r="T371" i="44"/>
  <c r="S371" i="44"/>
  <c r="R371" i="44"/>
  <c r="Q371" i="44"/>
  <c r="AL366" i="44"/>
  <c r="AK366" i="44"/>
  <c r="AJ366" i="44"/>
  <c r="AI366" i="44"/>
  <c r="AH366" i="44"/>
  <c r="AG366" i="44"/>
  <c r="AF366" i="44"/>
  <c r="AE366" i="44"/>
  <c r="AD366" i="44"/>
  <c r="AC366" i="44"/>
  <c r="AB366" i="44"/>
  <c r="AA366" i="44"/>
  <c r="Z366" i="44"/>
  <c r="Y366" i="44"/>
  <c r="X366" i="44"/>
  <c r="W366" i="44"/>
  <c r="V366" i="44"/>
  <c r="U366" i="44"/>
  <c r="T366" i="44"/>
  <c r="S366" i="44"/>
  <c r="R366" i="44"/>
  <c r="Q366" i="44"/>
  <c r="P366" i="44"/>
  <c r="AL365" i="44"/>
  <c r="AK365" i="44"/>
  <c r="AJ365" i="44"/>
  <c r="AI365" i="44"/>
  <c r="AH365" i="44"/>
  <c r="AG365" i="44"/>
  <c r="AF365" i="44"/>
  <c r="AE365" i="44"/>
  <c r="AD365" i="44"/>
  <c r="AC365" i="44"/>
  <c r="AB365" i="44"/>
  <c r="AA365" i="44"/>
  <c r="Z365" i="44"/>
  <c r="Y365" i="44"/>
  <c r="X365" i="44"/>
  <c r="W365" i="44"/>
  <c r="V365" i="44"/>
  <c r="U365" i="44"/>
  <c r="T365" i="44"/>
  <c r="S365" i="44"/>
  <c r="R365" i="44"/>
  <c r="Q365" i="44"/>
  <c r="AL360" i="44"/>
  <c r="AK360" i="44"/>
  <c r="AJ360" i="44"/>
  <c r="AI360" i="44"/>
  <c r="AH360" i="44"/>
  <c r="AG360" i="44"/>
  <c r="AF360" i="44"/>
  <c r="AE360" i="44"/>
  <c r="AD360" i="44"/>
  <c r="AC360" i="44"/>
  <c r="AB360" i="44"/>
  <c r="AA360" i="44"/>
  <c r="Z360" i="44"/>
  <c r="Y360" i="44"/>
  <c r="X360" i="44"/>
  <c r="W360" i="44"/>
  <c r="V360" i="44"/>
  <c r="U360" i="44"/>
  <c r="T360" i="44"/>
  <c r="S360" i="44"/>
  <c r="R360" i="44"/>
  <c r="Q360" i="44"/>
  <c r="P360" i="44"/>
  <c r="AL359" i="44"/>
  <c r="AK359" i="44"/>
  <c r="AJ359" i="44"/>
  <c r="AI359" i="44"/>
  <c r="AH359" i="44"/>
  <c r="AG359" i="44"/>
  <c r="AF359" i="44"/>
  <c r="AE359" i="44"/>
  <c r="AD359" i="44"/>
  <c r="AC359" i="44"/>
  <c r="AB359" i="44"/>
  <c r="AA359" i="44"/>
  <c r="Z359" i="44"/>
  <c r="Y359" i="44"/>
  <c r="X359" i="44"/>
  <c r="W359" i="44"/>
  <c r="V359" i="44"/>
  <c r="U359" i="44"/>
  <c r="T359" i="44"/>
  <c r="S359" i="44"/>
  <c r="R359" i="44"/>
  <c r="Q359" i="44"/>
  <c r="AL354" i="44"/>
  <c r="AK354" i="44"/>
  <c r="AJ354" i="44"/>
  <c r="AI354" i="44"/>
  <c r="AH354" i="44"/>
  <c r="AG354" i="44"/>
  <c r="AF354" i="44"/>
  <c r="AE354" i="44"/>
  <c r="AD354" i="44"/>
  <c r="AC354" i="44"/>
  <c r="AB354" i="44"/>
  <c r="AA354" i="44"/>
  <c r="Z354" i="44"/>
  <c r="Y354" i="44"/>
  <c r="X354" i="44"/>
  <c r="W354" i="44"/>
  <c r="V354" i="44"/>
  <c r="U354" i="44"/>
  <c r="T354" i="44"/>
  <c r="S354" i="44"/>
  <c r="R354" i="44"/>
  <c r="Q354" i="44"/>
  <c r="P354" i="44"/>
  <c r="AL353" i="44"/>
  <c r="AK353" i="44"/>
  <c r="AJ353" i="44"/>
  <c r="AI353" i="44"/>
  <c r="AH353" i="44"/>
  <c r="AG353" i="44"/>
  <c r="AF353" i="44"/>
  <c r="AE353" i="44"/>
  <c r="AD353" i="44"/>
  <c r="AC353" i="44"/>
  <c r="AB353" i="44"/>
  <c r="AA353" i="44"/>
  <c r="Z353" i="44"/>
  <c r="Y353" i="44"/>
  <c r="X353" i="44"/>
  <c r="W353" i="44"/>
  <c r="V353" i="44"/>
  <c r="U353" i="44"/>
  <c r="T353" i="44"/>
  <c r="S353" i="44"/>
  <c r="R353" i="44"/>
  <c r="Q353" i="44"/>
  <c r="AL348" i="44"/>
  <c r="AK348" i="44"/>
  <c r="AJ348" i="44"/>
  <c r="AI348" i="44"/>
  <c r="AH348" i="44"/>
  <c r="AG348" i="44"/>
  <c r="AF348" i="44"/>
  <c r="AE348" i="44"/>
  <c r="AD348" i="44"/>
  <c r="AC348" i="44"/>
  <c r="AB348" i="44"/>
  <c r="AA348" i="44"/>
  <c r="Z348" i="44"/>
  <c r="Y348" i="44"/>
  <c r="X348" i="44"/>
  <c r="W348" i="44"/>
  <c r="V348" i="44"/>
  <c r="U348" i="44"/>
  <c r="T348" i="44"/>
  <c r="S348" i="44"/>
  <c r="R348" i="44"/>
  <c r="Q348" i="44"/>
  <c r="P348" i="44"/>
  <c r="AL347" i="44"/>
  <c r="AK347" i="44"/>
  <c r="AJ347" i="44"/>
  <c r="AI347" i="44"/>
  <c r="AH347" i="44"/>
  <c r="AG347" i="44"/>
  <c r="AF347" i="44"/>
  <c r="AE347" i="44"/>
  <c r="AD347" i="44"/>
  <c r="AC347" i="44"/>
  <c r="AB347" i="44"/>
  <c r="AA347" i="44"/>
  <c r="Z347" i="44"/>
  <c r="Y347" i="44"/>
  <c r="X347" i="44"/>
  <c r="W347" i="44"/>
  <c r="V347" i="44"/>
  <c r="U347" i="44"/>
  <c r="T347" i="44"/>
  <c r="S347" i="44"/>
  <c r="R347" i="44"/>
  <c r="Q347" i="44"/>
  <c r="AL342" i="44"/>
  <c r="AK342" i="44"/>
  <c r="AJ342" i="44"/>
  <c r="AI342" i="44"/>
  <c r="AH342" i="44"/>
  <c r="AG342" i="44"/>
  <c r="AF342" i="44"/>
  <c r="AE342" i="44"/>
  <c r="AD342" i="44"/>
  <c r="AC342" i="44"/>
  <c r="AB342" i="44"/>
  <c r="AA342" i="44"/>
  <c r="Z342" i="44"/>
  <c r="Y342" i="44"/>
  <c r="X342" i="44"/>
  <c r="W342" i="44"/>
  <c r="V342" i="44"/>
  <c r="U342" i="44"/>
  <c r="T342" i="44"/>
  <c r="S342" i="44"/>
  <c r="R342" i="44"/>
  <c r="Q342" i="44"/>
  <c r="P342" i="44"/>
  <c r="AL341" i="44"/>
  <c r="AK341" i="44"/>
  <c r="AJ341" i="44"/>
  <c r="AI341" i="44"/>
  <c r="AH341" i="44"/>
  <c r="AG341" i="44"/>
  <c r="AF341" i="44"/>
  <c r="AE341" i="44"/>
  <c r="AD341" i="44"/>
  <c r="AC341" i="44"/>
  <c r="AB341" i="44"/>
  <c r="AA341" i="44"/>
  <c r="Z341" i="44"/>
  <c r="Y341" i="44"/>
  <c r="X341" i="44"/>
  <c r="W341" i="44"/>
  <c r="V341" i="44"/>
  <c r="U341" i="44"/>
  <c r="T341" i="44"/>
  <c r="S341" i="44"/>
  <c r="R341" i="44"/>
  <c r="Q341" i="44"/>
  <c r="AL336" i="44"/>
  <c r="AK336" i="44"/>
  <c r="AJ336" i="44"/>
  <c r="AI336" i="44"/>
  <c r="AH336" i="44"/>
  <c r="AG336" i="44"/>
  <c r="AF336" i="44"/>
  <c r="AE336" i="44"/>
  <c r="AD336" i="44"/>
  <c r="AC336" i="44"/>
  <c r="AB336" i="44"/>
  <c r="AA336" i="44"/>
  <c r="Z336" i="44"/>
  <c r="Y336" i="44"/>
  <c r="X336" i="44"/>
  <c r="W336" i="44"/>
  <c r="V336" i="44"/>
  <c r="U336" i="44"/>
  <c r="T336" i="44"/>
  <c r="S336" i="44"/>
  <c r="R336" i="44"/>
  <c r="Q336" i="44"/>
  <c r="P336" i="44"/>
  <c r="AL335" i="44"/>
  <c r="AK335" i="44"/>
  <c r="AJ335" i="44"/>
  <c r="AI335" i="44"/>
  <c r="AH335" i="44"/>
  <c r="AG335" i="44"/>
  <c r="AF335" i="44"/>
  <c r="AE335" i="44"/>
  <c r="AD335" i="44"/>
  <c r="AC335" i="44"/>
  <c r="AB335" i="44"/>
  <c r="AA335" i="44"/>
  <c r="Z335" i="44"/>
  <c r="Y335" i="44"/>
  <c r="X335" i="44"/>
  <c r="W335" i="44"/>
  <c r="V335" i="44"/>
  <c r="U335" i="44"/>
  <c r="T335" i="44"/>
  <c r="S335" i="44"/>
  <c r="R335" i="44"/>
  <c r="Q335" i="44"/>
  <c r="AL330" i="44"/>
  <c r="AK330" i="44"/>
  <c r="AJ330" i="44"/>
  <c r="AI330" i="44"/>
  <c r="AH330" i="44"/>
  <c r="AG330" i="44"/>
  <c r="AF330" i="44"/>
  <c r="AE330" i="44"/>
  <c r="AD330" i="44"/>
  <c r="AC330" i="44"/>
  <c r="AB330" i="44"/>
  <c r="AA330" i="44"/>
  <c r="Z330" i="44"/>
  <c r="Y330" i="44"/>
  <c r="X330" i="44"/>
  <c r="W330" i="44"/>
  <c r="V330" i="44"/>
  <c r="U330" i="44"/>
  <c r="T330" i="44"/>
  <c r="S330" i="44"/>
  <c r="R330" i="44"/>
  <c r="Q330" i="44"/>
  <c r="P330" i="44"/>
  <c r="AL329" i="44"/>
  <c r="AK329" i="44"/>
  <c r="AJ329" i="44"/>
  <c r="AI329" i="44"/>
  <c r="AH329" i="44"/>
  <c r="AG329" i="44"/>
  <c r="AF329" i="44"/>
  <c r="AE329" i="44"/>
  <c r="AD329" i="44"/>
  <c r="AC329" i="44"/>
  <c r="AB329" i="44"/>
  <c r="AA329" i="44"/>
  <c r="Z329" i="44"/>
  <c r="Y329" i="44"/>
  <c r="X329" i="44"/>
  <c r="W329" i="44"/>
  <c r="V329" i="44"/>
  <c r="U329" i="44"/>
  <c r="T329" i="44"/>
  <c r="S329" i="44"/>
  <c r="R329" i="44"/>
  <c r="Q329" i="44"/>
  <c r="AL324" i="44"/>
  <c r="AK324" i="44"/>
  <c r="AJ324" i="44"/>
  <c r="AI324" i="44"/>
  <c r="AH324" i="44"/>
  <c r="AG324" i="44"/>
  <c r="AF324" i="44"/>
  <c r="AE324" i="44"/>
  <c r="AD324" i="44"/>
  <c r="AC324" i="44"/>
  <c r="AB324" i="44"/>
  <c r="AA324" i="44"/>
  <c r="Z324" i="44"/>
  <c r="Y324" i="44"/>
  <c r="X324" i="44"/>
  <c r="W324" i="44"/>
  <c r="V324" i="44"/>
  <c r="U324" i="44"/>
  <c r="T324" i="44"/>
  <c r="S324" i="44"/>
  <c r="R324" i="44"/>
  <c r="Q324" i="44"/>
  <c r="P324" i="44"/>
  <c r="AL323" i="44"/>
  <c r="AK323" i="44"/>
  <c r="AJ323" i="44"/>
  <c r="AI323" i="44"/>
  <c r="AH323" i="44"/>
  <c r="AG323" i="44"/>
  <c r="AF323" i="44"/>
  <c r="AE323" i="44"/>
  <c r="AD323" i="44"/>
  <c r="AC323" i="44"/>
  <c r="AB323" i="44"/>
  <c r="AA323" i="44"/>
  <c r="Z323" i="44"/>
  <c r="Y323" i="44"/>
  <c r="X323" i="44"/>
  <c r="W323" i="44"/>
  <c r="V323" i="44"/>
  <c r="U323" i="44"/>
  <c r="T323" i="44"/>
  <c r="S323" i="44"/>
  <c r="R323" i="44"/>
  <c r="Q323" i="44"/>
  <c r="AL318" i="44"/>
  <c r="AK318" i="44"/>
  <c r="AJ318" i="44"/>
  <c r="AI318" i="44"/>
  <c r="AH318" i="44"/>
  <c r="AG318" i="44"/>
  <c r="AF318" i="44"/>
  <c r="AE318" i="44"/>
  <c r="AD318" i="44"/>
  <c r="AC318" i="44"/>
  <c r="AB318" i="44"/>
  <c r="AA318" i="44"/>
  <c r="Z318" i="44"/>
  <c r="Y318" i="44"/>
  <c r="X318" i="44"/>
  <c r="W318" i="44"/>
  <c r="V318" i="44"/>
  <c r="U318" i="44"/>
  <c r="T318" i="44"/>
  <c r="S318" i="44"/>
  <c r="R318" i="44"/>
  <c r="Q318" i="44"/>
  <c r="P318" i="44"/>
  <c r="AL317" i="44"/>
  <c r="AK317" i="44"/>
  <c r="AJ317" i="44"/>
  <c r="AI317" i="44"/>
  <c r="AH317" i="44"/>
  <c r="AG317" i="44"/>
  <c r="AF317" i="44"/>
  <c r="AE317" i="44"/>
  <c r="AD317" i="44"/>
  <c r="AC317" i="44"/>
  <c r="AB317" i="44"/>
  <c r="AA317" i="44"/>
  <c r="Z317" i="44"/>
  <c r="Y317" i="44"/>
  <c r="X317" i="44"/>
  <c r="W317" i="44"/>
  <c r="V317" i="44"/>
  <c r="U317" i="44"/>
  <c r="T317" i="44"/>
  <c r="S317" i="44"/>
  <c r="R317" i="44"/>
  <c r="Q317" i="44"/>
  <c r="AL312" i="44"/>
  <c r="AK312" i="44"/>
  <c r="AJ312" i="44"/>
  <c r="AI312" i="44"/>
  <c r="AH312" i="44"/>
  <c r="AG312" i="44"/>
  <c r="AF312" i="44"/>
  <c r="AE312" i="44"/>
  <c r="AD312" i="44"/>
  <c r="AC312" i="44"/>
  <c r="AB312" i="44"/>
  <c r="AA312" i="44"/>
  <c r="Z312" i="44"/>
  <c r="Y312" i="44"/>
  <c r="X312" i="44"/>
  <c r="W312" i="44"/>
  <c r="V312" i="44"/>
  <c r="U312" i="44"/>
  <c r="T312" i="44"/>
  <c r="S312" i="44"/>
  <c r="R312" i="44"/>
  <c r="Q312" i="44"/>
  <c r="P312" i="44"/>
  <c r="AL311" i="44"/>
  <c r="AK311" i="44"/>
  <c r="AJ311" i="44"/>
  <c r="AI311" i="44"/>
  <c r="AH311" i="44"/>
  <c r="AG311" i="44"/>
  <c r="AF311" i="44"/>
  <c r="AE311" i="44"/>
  <c r="AD311" i="44"/>
  <c r="AC311" i="44"/>
  <c r="AB311" i="44"/>
  <c r="AA311" i="44"/>
  <c r="Z311" i="44"/>
  <c r="Y311" i="44"/>
  <c r="X311" i="44"/>
  <c r="W311" i="44"/>
  <c r="V311" i="44"/>
  <c r="U311" i="44"/>
  <c r="T311" i="44"/>
  <c r="S311" i="44"/>
  <c r="R311" i="44"/>
  <c r="Q311" i="44"/>
  <c r="AL306" i="44"/>
  <c r="AK306" i="44"/>
  <c r="AJ306" i="44"/>
  <c r="AI306" i="44"/>
  <c r="AH306" i="44"/>
  <c r="AG306" i="44"/>
  <c r="AF306" i="44"/>
  <c r="AE306" i="44"/>
  <c r="AD306" i="44"/>
  <c r="AC306" i="44"/>
  <c r="AB306" i="44"/>
  <c r="AA306" i="44"/>
  <c r="Z306" i="44"/>
  <c r="Y306" i="44"/>
  <c r="X306" i="44"/>
  <c r="W306" i="44"/>
  <c r="V306" i="44"/>
  <c r="U306" i="44"/>
  <c r="T306" i="44"/>
  <c r="S306" i="44"/>
  <c r="R306" i="44"/>
  <c r="Q306" i="44"/>
  <c r="P306" i="44"/>
  <c r="AL305" i="44"/>
  <c r="AK305" i="44"/>
  <c r="AJ305" i="44"/>
  <c r="AI305" i="44"/>
  <c r="AH305" i="44"/>
  <c r="AG305" i="44"/>
  <c r="AF305" i="44"/>
  <c r="AE305" i="44"/>
  <c r="AD305" i="44"/>
  <c r="AC305" i="44"/>
  <c r="AB305" i="44"/>
  <c r="AA305" i="44"/>
  <c r="Z305" i="44"/>
  <c r="Y305" i="44"/>
  <c r="X305" i="44"/>
  <c r="W305" i="44"/>
  <c r="V305" i="44"/>
  <c r="U305" i="44"/>
  <c r="T305" i="44"/>
  <c r="S305" i="44"/>
  <c r="R305" i="44"/>
  <c r="Q305" i="44"/>
  <c r="AL300" i="44"/>
  <c r="AK300" i="44"/>
  <c r="AJ300" i="44"/>
  <c r="AI300" i="44"/>
  <c r="AH300" i="44"/>
  <c r="AG300" i="44"/>
  <c r="AF300" i="44"/>
  <c r="AE300" i="44"/>
  <c r="AD300" i="44"/>
  <c r="AC300" i="44"/>
  <c r="AB300" i="44"/>
  <c r="AA300" i="44"/>
  <c r="Z300" i="44"/>
  <c r="Y300" i="44"/>
  <c r="X300" i="44"/>
  <c r="W300" i="44"/>
  <c r="V300" i="44"/>
  <c r="U300" i="44"/>
  <c r="T300" i="44"/>
  <c r="S300" i="44"/>
  <c r="R300" i="44"/>
  <c r="Q300" i="44"/>
  <c r="P300" i="44"/>
  <c r="AL299" i="44"/>
  <c r="AK299" i="44"/>
  <c r="AJ299" i="44"/>
  <c r="AI299" i="44"/>
  <c r="AH299" i="44"/>
  <c r="AG299" i="44"/>
  <c r="AF299" i="44"/>
  <c r="AE299" i="44"/>
  <c r="AD299" i="44"/>
  <c r="AC299" i="44"/>
  <c r="AB299" i="44"/>
  <c r="AA299" i="44"/>
  <c r="Z299" i="44"/>
  <c r="Y299" i="44"/>
  <c r="X299" i="44"/>
  <c r="W299" i="44"/>
  <c r="V299" i="44"/>
  <c r="U299" i="44"/>
  <c r="T299" i="44"/>
  <c r="S299" i="44"/>
  <c r="R299" i="44"/>
  <c r="Q299" i="44"/>
  <c r="AL294" i="44"/>
  <c r="AK294" i="44"/>
  <c r="AJ294" i="44"/>
  <c r="AI294" i="44"/>
  <c r="AH294" i="44"/>
  <c r="AG294" i="44"/>
  <c r="AF294" i="44"/>
  <c r="AE294" i="44"/>
  <c r="AD294" i="44"/>
  <c r="AC294" i="44"/>
  <c r="AB294" i="44"/>
  <c r="AA294" i="44"/>
  <c r="Z294" i="44"/>
  <c r="Y294" i="44"/>
  <c r="X294" i="44"/>
  <c r="W294" i="44"/>
  <c r="V294" i="44"/>
  <c r="U294" i="44"/>
  <c r="T294" i="44"/>
  <c r="S294" i="44"/>
  <c r="R294" i="44"/>
  <c r="Q294" i="44"/>
  <c r="P294" i="44"/>
  <c r="AL293" i="44"/>
  <c r="AK293" i="44"/>
  <c r="AJ293" i="44"/>
  <c r="AI293" i="44"/>
  <c r="AH293" i="44"/>
  <c r="AG293" i="44"/>
  <c r="AF293" i="44"/>
  <c r="AE293" i="44"/>
  <c r="AD293" i="44"/>
  <c r="AC293" i="44"/>
  <c r="AB293" i="44"/>
  <c r="AA293" i="44"/>
  <c r="Z293" i="44"/>
  <c r="Y293" i="44"/>
  <c r="X293" i="44"/>
  <c r="W293" i="44"/>
  <c r="V293" i="44"/>
  <c r="U293" i="44"/>
  <c r="T293" i="44"/>
  <c r="S293" i="44"/>
  <c r="R293" i="44"/>
  <c r="Q293" i="44"/>
  <c r="AL288" i="44"/>
  <c r="AK288" i="44"/>
  <c r="AJ288" i="44"/>
  <c r="AI288" i="44"/>
  <c r="AH288" i="44"/>
  <c r="AG288" i="44"/>
  <c r="AF288" i="44"/>
  <c r="AE288" i="44"/>
  <c r="AD288" i="44"/>
  <c r="AC288" i="44"/>
  <c r="AB288" i="44"/>
  <c r="AA288" i="44"/>
  <c r="Z288" i="44"/>
  <c r="Y288" i="44"/>
  <c r="X288" i="44"/>
  <c r="W288" i="44"/>
  <c r="V288" i="44"/>
  <c r="U288" i="44"/>
  <c r="T288" i="44"/>
  <c r="S288" i="44"/>
  <c r="R288" i="44"/>
  <c r="Q288" i="44"/>
  <c r="P288" i="44"/>
  <c r="AL287" i="44"/>
  <c r="AK287" i="44"/>
  <c r="AJ287" i="44"/>
  <c r="AI287" i="44"/>
  <c r="AH287" i="44"/>
  <c r="AG287" i="44"/>
  <c r="AF287" i="44"/>
  <c r="AE287" i="44"/>
  <c r="AD287" i="44"/>
  <c r="AC287" i="44"/>
  <c r="AB287" i="44"/>
  <c r="AA287" i="44"/>
  <c r="Z287" i="44"/>
  <c r="Y287" i="44"/>
  <c r="X287" i="44"/>
  <c r="W287" i="44"/>
  <c r="V287" i="44"/>
  <c r="U287" i="44"/>
  <c r="T287" i="44"/>
  <c r="S287" i="44"/>
  <c r="R287" i="44"/>
  <c r="Q287" i="44"/>
  <c r="AL282" i="44"/>
  <c r="AK282" i="44"/>
  <c r="AJ282" i="44"/>
  <c r="AI282" i="44"/>
  <c r="AH282" i="44"/>
  <c r="AG282" i="44"/>
  <c r="AF282" i="44"/>
  <c r="AE282" i="44"/>
  <c r="AD282" i="44"/>
  <c r="AC282" i="44"/>
  <c r="AB282" i="44"/>
  <c r="AA282" i="44"/>
  <c r="Z282" i="44"/>
  <c r="Y282" i="44"/>
  <c r="X282" i="44"/>
  <c r="W282" i="44"/>
  <c r="V282" i="44"/>
  <c r="U282" i="44"/>
  <c r="T282" i="44"/>
  <c r="S282" i="44"/>
  <c r="R282" i="44"/>
  <c r="Q282" i="44"/>
  <c r="P282" i="44"/>
  <c r="AL281" i="44"/>
  <c r="AK281" i="44"/>
  <c r="AJ281" i="44"/>
  <c r="AI281" i="44"/>
  <c r="AH281" i="44"/>
  <c r="AG281" i="44"/>
  <c r="AF281" i="44"/>
  <c r="AE281" i="44"/>
  <c r="AD281" i="44"/>
  <c r="AC281" i="44"/>
  <c r="AB281" i="44"/>
  <c r="AA281" i="44"/>
  <c r="Z281" i="44"/>
  <c r="Y281" i="44"/>
  <c r="X281" i="44"/>
  <c r="W281" i="44"/>
  <c r="V281" i="44"/>
  <c r="U281" i="44"/>
  <c r="T281" i="44"/>
  <c r="S281" i="44"/>
  <c r="R281" i="44"/>
  <c r="Q281" i="44"/>
  <c r="AL276" i="44"/>
  <c r="AK276" i="44"/>
  <c r="AJ276" i="44"/>
  <c r="AI276" i="44"/>
  <c r="AH276" i="44"/>
  <c r="AG276" i="44"/>
  <c r="AF276" i="44"/>
  <c r="AE276" i="44"/>
  <c r="AD276" i="44"/>
  <c r="AC276" i="44"/>
  <c r="AB276" i="44"/>
  <c r="AA276" i="44"/>
  <c r="Z276" i="44"/>
  <c r="Y276" i="44"/>
  <c r="X276" i="44"/>
  <c r="W276" i="44"/>
  <c r="V276" i="44"/>
  <c r="U276" i="44"/>
  <c r="T276" i="44"/>
  <c r="S276" i="44"/>
  <c r="R276" i="44"/>
  <c r="Q276" i="44"/>
  <c r="P276" i="44"/>
  <c r="AL275" i="44"/>
  <c r="AK275" i="44"/>
  <c r="AJ275" i="44"/>
  <c r="AI275" i="44"/>
  <c r="AH275" i="44"/>
  <c r="AG275" i="44"/>
  <c r="AF275" i="44"/>
  <c r="AE275" i="44"/>
  <c r="AD275" i="44"/>
  <c r="AC275" i="44"/>
  <c r="AB275" i="44"/>
  <c r="AA275" i="44"/>
  <c r="Z275" i="44"/>
  <c r="Y275" i="44"/>
  <c r="X275" i="44"/>
  <c r="W275" i="44"/>
  <c r="V275" i="44"/>
  <c r="U275" i="44"/>
  <c r="T275" i="44"/>
  <c r="S275" i="44"/>
  <c r="R275" i="44"/>
  <c r="Q275" i="44"/>
  <c r="AL270" i="44"/>
  <c r="AK270" i="44"/>
  <c r="AJ270" i="44"/>
  <c r="AI270" i="44"/>
  <c r="AH270" i="44"/>
  <c r="AG270" i="44"/>
  <c r="AF270" i="44"/>
  <c r="AE270" i="44"/>
  <c r="AD270" i="44"/>
  <c r="AC270" i="44"/>
  <c r="AB270" i="44"/>
  <c r="AA270" i="44"/>
  <c r="Z270" i="44"/>
  <c r="Y270" i="44"/>
  <c r="X270" i="44"/>
  <c r="W270" i="44"/>
  <c r="V270" i="44"/>
  <c r="U270" i="44"/>
  <c r="T270" i="44"/>
  <c r="S270" i="44"/>
  <c r="R270" i="44"/>
  <c r="Q270" i="44"/>
  <c r="P270" i="44"/>
  <c r="AL269" i="44"/>
  <c r="AK269" i="44"/>
  <c r="AJ269" i="44"/>
  <c r="AI269" i="44"/>
  <c r="AH269" i="44"/>
  <c r="AG269" i="44"/>
  <c r="AF269" i="44"/>
  <c r="AE269" i="44"/>
  <c r="AD269" i="44"/>
  <c r="AC269" i="44"/>
  <c r="AB269" i="44"/>
  <c r="AA269" i="44"/>
  <c r="Z269" i="44"/>
  <c r="Y269" i="44"/>
  <c r="X269" i="44"/>
  <c r="W269" i="44"/>
  <c r="V269" i="44"/>
  <c r="U269" i="44"/>
  <c r="T269" i="44"/>
  <c r="S269" i="44"/>
  <c r="R269" i="44"/>
  <c r="Q269" i="44"/>
  <c r="AL264" i="44"/>
  <c r="AK264" i="44"/>
  <c r="AJ264" i="44"/>
  <c r="AI264" i="44"/>
  <c r="AH264" i="44"/>
  <c r="AG264" i="44"/>
  <c r="AF264" i="44"/>
  <c r="AE264" i="44"/>
  <c r="AD264" i="44"/>
  <c r="AC264" i="44"/>
  <c r="AB264" i="44"/>
  <c r="AA264" i="44"/>
  <c r="Z264" i="44"/>
  <c r="Y264" i="44"/>
  <c r="X264" i="44"/>
  <c r="W264" i="44"/>
  <c r="V264" i="44"/>
  <c r="U264" i="44"/>
  <c r="T264" i="44"/>
  <c r="S264" i="44"/>
  <c r="R264" i="44"/>
  <c r="Q264" i="44"/>
  <c r="P264" i="44"/>
  <c r="AL263" i="44"/>
  <c r="AK263" i="44"/>
  <c r="AJ263" i="44"/>
  <c r="AI263" i="44"/>
  <c r="AH263" i="44"/>
  <c r="AG263" i="44"/>
  <c r="AF263" i="44"/>
  <c r="AE263" i="44"/>
  <c r="AD263" i="44"/>
  <c r="AC263" i="44"/>
  <c r="AB263" i="44"/>
  <c r="AA263" i="44"/>
  <c r="Z263" i="44"/>
  <c r="Y263" i="44"/>
  <c r="X263" i="44"/>
  <c r="W263" i="44"/>
  <c r="V263" i="44"/>
  <c r="U263" i="44"/>
  <c r="T263" i="44"/>
  <c r="S263" i="44"/>
  <c r="R263" i="44"/>
  <c r="Q263" i="44"/>
  <c r="AL258" i="44"/>
  <c r="AK258" i="44"/>
  <c r="AJ258" i="44"/>
  <c r="AI258" i="44"/>
  <c r="AH258" i="44"/>
  <c r="AG258" i="44"/>
  <c r="AF258" i="44"/>
  <c r="AE258" i="44"/>
  <c r="AD258" i="44"/>
  <c r="AC258" i="44"/>
  <c r="AB258" i="44"/>
  <c r="AA258" i="44"/>
  <c r="Z258" i="44"/>
  <c r="Y258" i="44"/>
  <c r="X258" i="44"/>
  <c r="W258" i="44"/>
  <c r="V258" i="44"/>
  <c r="U258" i="44"/>
  <c r="T258" i="44"/>
  <c r="S258" i="44"/>
  <c r="R258" i="44"/>
  <c r="Q258" i="44"/>
  <c r="P258" i="44"/>
  <c r="AL257" i="44"/>
  <c r="AK257" i="44"/>
  <c r="AJ257" i="44"/>
  <c r="AI257" i="44"/>
  <c r="AH257" i="44"/>
  <c r="AG257" i="44"/>
  <c r="AF257" i="44"/>
  <c r="AE257" i="44"/>
  <c r="AD257" i="44"/>
  <c r="AC257" i="44"/>
  <c r="AB257" i="44"/>
  <c r="AA257" i="44"/>
  <c r="Z257" i="44"/>
  <c r="Y257" i="44"/>
  <c r="X257" i="44"/>
  <c r="W257" i="44"/>
  <c r="V257" i="44"/>
  <c r="U257" i="44"/>
  <c r="T257" i="44"/>
  <c r="S257" i="44"/>
  <c r="R257" i="44"/>
  <c r="Q257" i="44"/>
  <c r="AL252" i="44"/>
  <c r="AK252" i="44"/>
  <c r="AJ252" i="44"/>
  <c r="AI252" i="44"/>
  <c r="AH252" i="44"/>
  <c r="AG252" i="44"/>
  <c r="AF252" i="44"/>
  <c r="AE252" i="44"/>
  <c r="AD252" i="44"/>
  <c r="AC252" i="44"/>
  <c r="AB252" i="44"/>
  <c r="AA252" i="44"/>
  <c r="Z252" i="44"/>
  <c r="Y252" i="44"/>
  <c r="X252" i="44"/>
  <c r="W252" i="44"/>
  <c r="V252" i="44"/>
  <c r="U252" i="44"/>
  <c r="T252" i="44"/>
  <c r="S252" i="44"/>
  <c r="R252" i="44"/>
  <c r="Q252" i="44"/>
  <c r="P252" i="44"/>
  <c r="AL251" i="44"/>
  <c r="AK251" i="44"/>
  <c r="AJ251" i="44"/>
  <c r="AI251" i="44"/>
  <c r="AH251" i="44"/>
  <c r="AG251" i="44"/>
  <c r="AF251" i="44"/>
  <c r="AE251" i="44"/>
  <c r="AD251" i="44"/>
  <c r="AC251" i="44"/>
  <c r="AB251" i="44"/>
  <c r="AA251" i="44"/>
  <c r="Z251" i="44"/>
  <c r="Y251" i="44"/>
  <c r="X251" i="44"/>
  <c r="W251" i="44"/>
  <c r="V251" i="44"/>
  <c r="U251" i="44"/>
  <c r="T251" i="44"/>
  <c r="S251" i="44"/>
  <c r="R251" i="44"/>
  <c r="Q251" i="44"/>
  <c r="AL246" i="44"/>
  <c r="AK246" i="44"/>
  <c r="AJ246" i="44"/>
  <c r="AI246" i="44"/>
  <c r="AH246" i="44"/>
  <c r="AG246" i="44"/>
  <c r="AF246" i="44"/>
  <c r="AE246" i="44"/>
  <c r="AD246" i="44"/>
  <c r="AC246" i="44"/>
  <c r="AB246" i="44"/>
  <c r="AA246" i="44"/>
  <c r="Z246" i="44"/>
  <c r="Y246" i="44"/>
  <c r="X246" i="44"/>
  <c r="W246" i="44"/>
  <c r="V246" i="44"/>
  <c r="U246" i="44"/>
  <c r="T246" i="44"/>
  <c r="S246" i="44"/>
  <c r="R246" i="44"/>
  <c r="Q246" i="44"/>
  <c r="P246" i="44"/>
  <c r="AL245" i="44"/>
  <c r="AK245" i="44"/>
  <c r="AJ245" i="44"/>
  <c r="AI245" i="44"/>
  <c r="AH245" i="44"/>
  <c r="AG245" i="44"/>
  <c r="AF245" i="44"/>
  <c r="AE245" i="44"/>
  <c r="AD245" i="44"/>
  <c r="AC245" i="44"/>
  <c r="AB245" i="44"/>
  <c r="AA245" i="44"/>
  <c r="Z245" i="44"/>
  <c r="Y245" i="44"/>
  <c r="X245" i="44"/>
  <c r="W245" i="44"/>
  <c r="V245" i="44"/>
  <c r="U245" i="44"/>
  <c r="T245" i="44"/>
  <c r="S245" i="44"/>
  <c r="R245" i="44"/>
  <c r="Q245" i="44"/>
  <c r="AL240" i="44"/>
  <c r="AK240" i="44"/>
  <c r="AJ240" i="44"/>
  <c r="AI240" i="44"/>
  <c r="AH240" i="44"/>
  <c r="AG240" i="44"/>
  <c r="AF240" i="44"/>
  <c r="AE240" i="44"/>
  <c r="AD240" i="44"/>
  <c r="AC240" i="44"/>
  <c r="AB240" i="44"/>
  <c r="AA240" i="44"/>
  <c r="Z240" i="44"/>
  <c r="Y240" i="44"/>
  <c r="X240" i="44"/>
  <c r="W240" i="44"/>
  <c r="V240" i="44"/>
  <c r="U240" i="44"/>
  <c r="T240" i="44"/>
  <c r="S240" i="44"/>
  <c r="R240" i="44"/>
  <c r="Q240" i="44"/>
  <c r="P240" i="44"/>
  <c r="AL239" i="44"/>
  <c r="AK239" i="44"/>
  <c r="AJ239" i="44"/>
  <c r="AI239" i="44"/>
  <c r="AH239" i="44"/>
  <c r="AG239" i="44"/>
  <c r="AF239" i="44"/>
  <c r="AE239" i="44"/>
  <c r="AD239" i="44"/>
  <c r="AC239" i="44"/>
  <c r="AB239" i="44"/>
  <c r="AA239" i="44"/>
  <c r="Z239" i="44"/>
  <c r="Y239" i="44"/>
  <c r="X239" i="44"/>
  <c r="W239" i="44"/>
  <c r="V239" i="44"/>
  <c r="U239" i="44"/>
  <c r="T239" i="44"/>
  <c r="S239" i="44"/>
  <c r="R239" i="44"/>
  <c r="Q239" i="44"/>
  <c r="AL234" i="44"/>
  <c r="AK234" i="44"/>
  <c r="AJ234" i="44"/>
  <c r="AI234" i="44"/>
  <c r="AH234" i="44"/>
  <c r="AG234" i="44"/>
  <c r="AF234" i="44"/>
  <c r="AE234" i="44"/>
  <c r="AD234" i="44"/>
  <c r="AC234" i="44"/>
  <c r="AB234" i="44"/>
  <c r="AA234" i="44"/>
  <c r="Z234" i="44"/>
  <c r="Y234" i="44"/>
  <c r="X234" i="44"/>
  <c r="W234" i="44"/>
  <c r="V234" i="44"/>
  <c r="U234" i="44"/>
  <c r="T234" i="44"/>
  <c r="S234" i="44"/>
  <c r="R234" i="44"/>
  <c r="Q234" i="44"/>
  <c r="P234" i="44"/>
  <c r="AL233" i="44"/>
  <c r="AK233" i="44"/>
  <c r="AJ233" i="44"/>
  <c r="AI233" i="44"/>
  <c r="AH233" i="44"/>
  <c r="AG233" i="44"/>
  <c r="AF233" i="44"/>
  <c r="AE233" i="44"/>
  <c r="AD233" i="44"/>
  <c r="AC233" i="44"/>
  <c r="AB233" i="44"/>
  <c r="AA233" i="44"/>
  <c r="Z233" i="44"/>
  <c r="Y233" i="44"/>
  <c r="X233" i="44"/>
  <c r="W233" i="44"/>
  <c r="V233" i="44"/>
  <c r="U233" i="44"/>
  <c r="T233" i="44"/>
  <c r="S233" i="44"/>
  <c r="R233" i="44"/>
  <c r="Q233" i="44"/>
  <c r="AL228" i="44"/>
  <c r="AK228" i="44"/>
  <c r="AJ228" i="44"/>
  <c r="AI228" i="44"/>
  <c r="AH228" i="44"/>
  <c r="AG228" i="44"/>
  <c r="AF228" i="44"/>
  <c r="AE228" i="44"/>
  <c r="AD228" i="44"/>
  <c r="AC228" i="44"/>
  <c r="AB228" i="44"/>
  <c r="AA228" i="44"/>
  <c r="Z228" i="44"/>
  <c r="Y228" i="44"/>
  <c r="X228" i="44"/>
  <c r="W228" i="44"/>
  <c r="V228" i="44"/>
  <c r="U228" i="44"/>
  <c r="T228" i="44"/>
  <c r="S228" i="44"/>
  <c r="R228" i="44"/>
  <c r="Q228" i="44"/>
  <c r="P228" i="44"/>
  <c r="AL227" i="44"/>
  <c r="AK227" i="44"/>
  <c r="AJ227" i="44"/>
  <c r="AI227" i="44"/>
  <c r="AH227" i="44"/>
  <c r="AG227" i="44"/>
  <c r="AF227" i="44"/>
  <c r="AE227" i="44"/>
  <c r="AD227" i="44"/>
  <c r="AC227" i="44"/>
  <c r="AB227" i="44"/>
  <c r="AA227" i="44"/>
  <c r="Z227" i="44"/>
  <c r="Y227" i="44"/>
  <c r="X227" i="44"/>
  <c r="W227" i="44"/>
  <c r="V227" i="44"/>
  <c r="U227" i="44"/>
  <c r="T227" i="44"/>
  <c r="S227" i="44"/>
  <c r="R227" i="44"/>
  <c r="Q227" i="44"/>
  <c r="AL222" i="44"/>
  <c r="AK222" i="44"/>
  <c r="AJ222" i="44"/>
  <c r="AI222" i="44"/>
  <c r="AH222" i="44"/>
  <c r="AG222" i="44"/>
  <c r="AF222" i="44"/>
  <c r="AE222" i="44"/>
  <c r="AD222" i="44"/>
  <c r="AC222" i="44"/>
  <c r="AB222" i="44"/>
  <c r="AA222" i="44"/>
  <c r="Z222" i="44"/>
  <c r="Y222" i="44"/>
  <c r="X222" i="44"/>
  <c r="W222" i="44"/>
  <c r="V222" i="44"/>
  <c r="U222" i="44"/>
  <c r="T222" i="44"/>
  <c r="S222" i="44"/>
  <c r="R222" i="44"/>
  <c r="Q222" i="44"/>
  <c r="P222" i="44"/>
  <c r="AL221" i="44"/>
  <c r="AK221" i="44"/>
  <c r="AJ221" i="44"/>
  <c r="AI221" i="44"/>
  <c r="AH221" i="44"/>
  <c r="AG221" i="44"/>
  <c r="AF221" i="44"/>
  <c r="AE221" i="44"/>
  <c r="AD221" i="44"/>
  <c r="AC221" i="44"/>
  <c r="AB221" i="44"/>
  <c r="AA221" i="44"/>
  <c r="Z221" i="44"/>
  <c r="Y221" i="44"/>
  <c r="X221" i="44"/>
  <c r="W221" i="44"/>
  <c r="V221" i="44"/>
  <c r="U221" i="44"/>
  <c r="T221" i="44"/>
  <c r="S221" i="44"/>
  <c r="R221" i="44"/>
  <c r="Q221" i="44"/>
  <c r="AL216" i="44"/>
  <c r="AK216" i="44"/>
  <c r="AJ216" i="44"/>
  <c r="AI216" i="44"/>
  <c r="AH216" i="44"/>
  <c r="AG216" i="44"/>
  <c r="AF216" i="44"/>
  <c r="AE216" i="44"/>
  <c r="AD216" i="44"/>
  <c r="AC216" i="44"/>
  <c r="AB216" i="44"/>
  <c r="AA216" i="44"/>
  <c r="Z216" i="44"/>
  <c r="Y216" i="44"/>
  <c r="X216" i="44"/>
  <c r="W216" i="44"/>
  <c r="V216" i="44"/>
  <c r="U216" i="44"/>
  <c r="T216" i="44"/>
  <c r="S216" i="44"/>
  <c r="R216" i="44"/>
  <c r="Q216" i="44"/>
  <c r="P216" i="44"/>
  <c r="AL215" i="44"/>
  <c r="AK215" i="44"/>
  <c r="AJ215" i="44"/>
  <c r="AI215" i="44"/>
  <c r="AH215" i="44"/>
  <c r="AG215" i="44"/>
  <c r="AF215" i="44"/>
  <c r="AE215" i="44"/>
  <c r="AD215" i="44"/>
  <c r="AC215" i="44"/>
  <c r="AB215" i="44"/>
  <c r="AA215" i="44"/>
  <c r="Z215" i="44"/>
  <c r="Y215" i="44"/>
  <c r="X215" i="44"/>
  <c r="W215" i="44"/>
  <c r="V215" i="44"/>
  <c r="U215" i="44"/>
  <c r="T215" i="44"/>
  <c r="S215" i="44"/>
  <c r="R215" i="44"/>
  <c r="Q215" i="44"/>
  <c r="AL210" i="44"/>
  <c r="AK210" i="44"/>
  <c r="AJ210" i="44"/>
  <c r="AI210" i="44"/>
  <c r="AH210" i="44"/>
  <c r="AG210" i="44"/>
  <c r="AF210" i="44"/>
  <c r="AE210" i="44"/>
  <c r="AD210" i="44"/>
  <c r="AC210" i="44"/>
  <c r="AB210" i="44"/>
  <c r="AA210" i="44"/>
  <c r="Z210" i="44"/>
  <c r="Y210" i="44"/>
  <c r="X210" i="44"/>
  <c r="W210" i="44"/>
  <c r="V210" i="44"/>
  <c r="U210" i="44"/>
  <c r="T210" i="44"/>
  <c r="S210" i="44"/>
  <c r="R210" i="44"/>
  <c r="Q210" i="44"/>
  <c r="P210" i="44"/>
  <c r="AL209" i="44"/>
  <c r="AK209" i="44"/>
  <c r="AJ209" i="44"/>
  <c r="AI209" i="44"/>
  <c r="AH209" i="44"/>
  <c r="AG209" i="44"/>
  <c r="AF209" i="44"/>
  <c r="AE209" i="44"/>
  <c r="AD209" i="44"/>
  <c r="AC209" i="44"/>
  <c r="AB209" i="44"/>
  <c r="AA209" i="44"/>
  <c r="Z209" i="44"/>
  <c r="Y209" i="44"/>
  <c r="X209" i="44"/>
  <c r="W209" i="44"/>
  <c r="V209" i="44"/>
  <c r="U209" i="44"/>
  <c r="T209" i="44"/>
  <c r="S209" i="44"/>
  <c r="R209" i="44"/>
  <c r="Q209" i="44"/>
  <c r="P204" i="44"/>
  <c r="AL203" i="44"/>
  <c r="AK203" i="44"/>
  <c r="AJ203" i="44"/>
  <c r="AI203" i="44"/>
  <c r="AH203" i="44"/>
  <c r="AG203" i="44"/>
  <c r="AF203" i="44"/>
  <c r="AE203" i="44"/>
  <c r="AD203" i="44"/>
  <c r="AC203" i="44"/>
  <c r="AB203" i="44"/>
  <c r="AA203" i="44"/>
  <c r="Z203" i="44"/>
  <c r="Y203" i="44"/>
  <c r="X203" i="44"/>
  <c r="W203" i="44"/>
  <c r="V203" i="44"/>
  <c r="U203" i="44"/>
  <c r="T203" i="44"/>
  <c r="S203" i="44"/>
  <c r="R203" i="44"/>
  <c r="Q203" i="44"/>
  <c r="AL198" i="44"/>
  <c r="AK198" i="44"/>
  <c r="AJ198" i="44"/>
  <c r="AI198" i="44"/>
  <c r="AH198" i="44"/>
  <c r="AG198" i="44"/>
  <c r="AF198" i="44"/>
  <c r="AE198" i="44"/>
  <c r="AD198" i="44"/>
  <c r="AC198" i="44"/>
  <c r="AB198" i="44"/>
  <c r="AA198" i="44"/>
  <c r="Z198" i="44"/>
  <c r="Y198" i="44"/>
  <c r="X198" i="44"/>
  <c r="W198" i="44"/>
  <c r="V198" i="44"/>
  <c r="U198" i="44"/>
  <c r="T198" i="44"/>
  <c r="S198" i="44"/>
  <c r="R198" i="44"/>
  <c r="Q198" i="44"/>
  <c r="P198" i="44"/>
  <c r="AL197" i="44"/>
  <c r="AK197" i="44"/>
  <c r="AJ197" i="44"/>
  <c r="AI197" i="44"/>
  <c r="AH197" i="44"/>
  <c r="AG197" i="44"/>
  <c r="AF197" i="44"/>
  <c r="AE197" i="44"/>
  <c r="AD197" i="44"/>
  <c r="AC197" i="44"/>
  <c r="AB197" i="44"/>
  <c r="AA197" i="44"/>
  <c r="Z197" i="44"/>
  <c r="Y197" i="44"/>
  <c r="X197" i="44"/>
  <c r="W197" i="44"/>
  <c r="V197" i="44"/>
  <c r="U197" i="44"/>
  <c r="T197" i="44"/>
  <c r="S197" i="44"/>
  <c r="R197" i="44"/>
  <c r="Q197" i="44"/>
  <c r="AL192" i="44"/>
  <c r="AK192" i="44"/>
  <c r="AJ192" i="44"/>
  <c r="AI192" i="44"/>
  <c r="AH192" i="44"/>
  <c r="AG192" i="44"/>
  <c r="AF192" i="44"/>
  <c r="AE192" i="44"/>
  <c r="AD192" i="44"/>
  <c r="AC192" i="44"/>
  <c r="AB192" i="44"/>
  <c r="AA192" i="44"/>
  <c r="Z192" i="44"/>
  <c r="Y192" i="44"/>
  <c r="X192" i="44"/>
  <c r="W192" i="44"/>
  <c r="V192" i="44"/>
  <c r="U192" i="44"/>
  <c r="T192" i="44"/>
  <c r="S192" i="44"/>
  <c r="R192" i="44"/>
  <c r="Q192" i="44"/>
  <c r="P192" i="44"/>
  <c r="AL191" i="44"/>
  <c r="AK191" i="44"/>
  <c r="AJ191" i="44"/>
  <c r="AI191" i="44"/>
  <c r="AH191" i="44"/>
  <c r="AG191" i="44"/>
  <c r="AF191" i="44"/>
  <c r="AE191" i="44"/>
  <c r="AD191" i="44"/>
  <c r="AC191" i="44"/>
  <c r="AB191" i="44"/>
  <c r="AA191" i="44"/>
  <c r="Z191" i="44"/>
  <c r="Y191" i="44"/>
  <c r="X191" i="44"/>
  <c r="W191" i="44"/>
  <c r="V191" i="44"/>
  <c r="U191" i="44"/>
  <c r="T191" i="44"/>
  <c r="S191" i="44"/>
  <c r="R191" i="44"/>
  <c r="Q191" i="44"/>
  <c r="AL186" i="44"/>
  <c r="AK186" i="44"/>
  <c r="AJ186" i="44"/>
  <c r="AI186" i="44"/>
  <c r="AH186" i="44"/>
  <c r="AG186" i="44"/>
  <c r="AF186" i="44"/>
  <c r="AE186" i="44"/>
  <c r="AD186" i="44"/>
  <c r="AC186" i="44"/>
  <c r="AB186" i="44"/>
  <c r="AA186" i="44"/>
  <c r="Z186" i="44"/>
  <c r="Y186" i="44"/>
  <c r="X186" i="44"/>
  <c r="W186" i="44"/>
  <c r="V186" i="44"/>
  <c r="U186" i="44"/>
  <c r="T186" i="44"/>
  <c r="S186" i="44"/>
  <c r="R186" i="44"/>
  <c r="Q186" i="44"/>
  <c r="P186" i="44"/>
  <c r="AL185" i="44"/>
  <c r="AK185" i="44"/>
  <c r="AJ185" i="44"/>
  <c r="AI185" i="44"/>
  <c r="AH185" i="44"/>
  <c r="AG185" i="44"/>
  <c r="AF185" i="44"/>
  <c r="AE185" i="44"/>
  <c r="AD185" i="44"/>
  <c r="AC185" i="44"/>
  <c r="AB185" i="44"/>
  <c r="AA185" i="44"/>
  <c r="Z185" i="44"/>
  <c r="Y185" i="44"/>
  <c r="X185" i="44"/>
  <c r="W185" i="44"/>
  <c r="V185" i="44"/>
  <c r="U185" i="44"/>
  <c r="T185" i="44"/>
  <c r="S185" i="44"/>
  <c r="R185" i="44"/>
  <c r="Q185" i="44"/>
  <c r="AL180" i="44"/>
  <c r="AK180" i="44"/>
  <c r="AJ180" i="44"/>
  <c r="AI180" i="44"/>
  <c r="AH180" i="44"/>
  <c r="AG180" i="44"/>
  <c r="AF180" i="44"/>
  <c r="AE180" i="44"/>
  <c r="AD180" i="44"/>
  <c r="AC180" i="44"/>
  <c r="AB180" i="44"/>
  <c r="AA180" i="44"/>
  <c r="Z180" i="44"/>
  <c r="Y180" i="44"/>
  <c r="X180" i="44"/>
  <c r="W180" i="44"/>
  <c r="V180" i="44"/>
  <c r="U180" i="44"/>
  <c r="T180" i="44"/>
  <c r="S180" i="44"/>
  <c r="R180" i="44"/>
  <c r="Q180" i="44"/>
  <c r="P180" i="44"/>
  <c r="AL179" i="44"/>
  <c r="AK179" i="44"/>
  <c r="AJ179" i="44"/>
  <c r="AI179" i="44"/>
  <c r="AH179" i="44"/>
  <c r="AG179" i="44"/>
  <c r="AF179" i="44"/>
  <c r="AE179" i="44"/>
  <c r="AD179" i="44"/>
  <c r="AC179" i="44"/>
  <c r="AB179" i="44"/>
  <c r="AA179" i="44"/>
  <c r="Z179" i="44"/>
  <c r="Y179" i="44"/>
  <c r="X179" i="44"/>
  <c r="W179" i="44"/>
  <c r="V179" i="44"/>
  <c r="U179" i="44"/>
  <c r="T179" i="44"/>
  <c r="S179" i="44"/>
  <c r="R179" i="44"/>
  <c r="Q179" i="44"/>
  <c r="AL174" i="44"/>
  <c r="AK174" i="44"/>
  <c r="AJ174" i="44"/>
  <c r="AI174" i="44"/>
  <c r="AH174" i="44"/>
  <c r="AG174" i="44"/>
  <c r="AF174" i="44"/>
  <c r="AE174" i="44"/>
  <c r="AD174" i="44"/>
  <c r="AC174" i="44"/>
  <c r="AB174" i="44"/>
  <c r="AA174" i="44"/>
  <c r="Z174" i="44"/>
  <c r="Y174" i="44"/>
  <c r="X174" i="44"/>
  <c r="W174" i="44"/>
  <c r="V174" i="44"/>
  <c r="U174" i="44"/>
  <c r="T174" i="44"/>
  <c r="S174" i="44"/>
  <c r="R174" i="44"/>
  <c r="Q174" i="44"/>
  <c r="P174" i="44"/>
  <c r="AL173" i="44"/>
  <c r="AK173" i="44"/>
  <c r="AJ173" i="44"/>
  <c r="AI173" i="44"/>
  <c r="AH173" i="44"/>
  <c r="AG173" i="44"/>
  <c r="AF173" i="44"/>
  <c r="AE173" i="44"/>
  <c r="AD173" i="44"/>
  <c r="AC173" i="44"/>
  <c r="AB173" i="44"/>
  <c r="AA173" i="44"/>
  <c r="Z173" i="44"/>
  <c r="Y173" i="44"/>
  <c r="X173" i="44"/>
  <c r="W173" i="44"/>
  <c r="V173" i="44"/>
  <c r="U173" i="44"/>
  <c r="T173" i="44"/>
  <c r="S173" i="44"/>
  <c r="R173" i="44"/>
  <c r="Q173" i="44"/>
  <c r="AL168" i="44"/>
  <c r="AK168" i="44"/>
  <c r="AJ168" i="44"/>
  <c r="AI168" i="44"/>
  <c r="AH168" i="44"/>
  <c r="AG168" i="44"/>
  <c r="AF168" i="44"/>
  <c r="AE168" i="44"/>
  <c r="AD168" i="44"/>
  <c r="AC168" i="44"/>
  <c r="AB168" i="44"/>
  <c r="AA168" i="44"/>
  <c r="Z168" i="44"/>
  <c r="Y168" i="44"/>
  <c r="X168" i="44"/>
  <c r="W168" i="44"/>
  <c r="V168" i="44"/>
  <c r="U168" i="44"/>
  <c r="T168" i="44"/>
  <c r="S168" i="44"/>
  <c r="R168" i="44"/>
  <c r="Q168" i="44"/>
  <c r="P168" i="44"/>
  <c r="AL167" i="44"/>
  <c r="AK167" i="44"/>
  <c r="AJ167" i="44"/>
  <c r="AI167" i="44"/>
  <c r="AH167" i="44"/>
  <c r="AG167" i="44"/>
  <c r="AF167" i="44"/>
  <c r="AE167" i="44"/>
  <c r="AD167" i="44"/>
  <c r="AC167" i="44"/>
  <c r="AB167" i="44"/>
  <c r="AA167" i="44"/>
  <c r="Z167" i="44"/>
  <c r="Y167" i="44"/>
  <c r="X167" i="44"/>
  <c r="W167" i="44"/>
  <c r="V167" i="44"/>
  <c r="U167" i="44"/>
  <c r="T167" i="44"/>
  <c r="S167" i="44"/>
  <c r="R167" i="44"/>
  <c r="Q167" i="44"/>
  <c r="AL162" i="44"/>
  <c r="AK162" i="44"/>
  <c r="AJ162" i="44"/>
  <c r="AI162" i="44"/>
  <c r="AH162" i="44"/>
  <c r="AG162" i="44"/>
  <c r="AF162" i="44"/>
  <c r="AE162" i="44"/>
  <c r="AD162" i="44"/>
  <c r="AC162" i="44"/>
  <c r="AB162" i="44"/>
  <c r="AA162" i="44"/>
  <c r="Z162" i="44"/>
  <c r="Y162" i="44"/>
  <c r="X162" i="44"/>
  <c r="W162" i="44"/>
  <c r="V162" i="44"/>
  <c r="U162" i="44"/>
  <c r="T162" i="44"/>
  <c r="S162" i="44"/>
  <c r="R162" i="44"/>
  <c r="Q162" i="44"/>
  <c r="P162" i="44"/>
  <c r="AL161" i="44"/>
  <c r="AK161" i="44"/>
  <c r="AJ161" i="44"/>
  <c r="AI161" i="44"/>
  <c r="AH161" i="44"/>
  <c r="AG161" i="44"/>
  <c r="AF161" i="44"/>
  <c r="AE161" i="44"/>
  <c r="AD161" i="44"/>
  <c r="AC161" i="44"/>
  <c r="AB161" i="44"/>
  <c r="AA161" i="44"/>
  <c r="Z161" i="44"/>
  <c r="Y161" i="44"/>
  <c r="X161" i="44"/>
  <c r="W161" i="44"/>
  <c r="V161" i="44"/>
  <c r="U161" i="44"/>
  <c r="T161" i="44"/>
  <c r="S161" i="44"/>
  <c r="R161" i="44"/>
  <c r="Q161" i="44"/>
  <c r="AL156" i="44"/>
  <c r="AK156" i="44"/>
  <c r="AJ156" i="44"/>
  <c r="AI156" i="44"/>
  <c r="AH156" i="44"/>
  <c r="AG156" i="44"/>
  <c r="AF156" i="44"/>
  <c r="AE156" i="44"/>
  <c r="AD156" i="44"/>
  <c r="AC156" i="44"/>
  <c r="AB156" i="44"/>
  <c r="AA156" i="44"/>
  <c r="Z156" i="44"/>
  <c r="Y156" i="44"/>
  <c r="X156" i="44"/>
  <c r="W156" i="44"/>
  <c r="V156" i="44"/>
  <c r="U156" i="44"/>
  <c r="T156" i="44"/>
  <c r="S156" i="44"/>
  <c r="R156" i="44"/>
  <c r="Q156" i="44"/>
  <c r="P156" i="44"/>
  <c r="AL155" i="44"/>
  <c r="AK155" i="44"/>
  <c r="AJ155" i="44"/>
  <c r="AI155" i="44"/>
  <c r="AH155" i="44"/>
  <c r="AG155" i="44"/>
  <c r="AF155" i="44"/>
  <c r="AE155" i="44"/>
  <c r="AD155" i="44"/>
  <c r="AC155" i="44"/>
  <c r="AB155" i="44"/>
  <c r="AA155" i="44"/>
  <c r="Z155" i="44"/>
  <c r="Y155" i="44"/>
  <c r="X155" i="44"/>
  <c r="W155" i="44"/>
  <c r="V155" i="44"/>
  <c r="U155" i="44"/>
  <c r="T155" i="44"/>
  <c r="S155" i="44"/>
  <c r="R155" i="44"/>
  <c r="Q155" i="44"/>
  <c r="AL150" i="44"/>
  <c r="AK150" i="44"/>
  <c r="AJ150" i="44"/>
  <c r="AI150" i="44"/>
  <c r="AH150" i="44"/>
  <c r="AG150" i="44"/>
  <c r="AF150" i="44"/>
  <c r="AE150" i="44"/>
  <c r="AD150" i="44"/>
  <c r="AC150" i="44"/>
  <c r="AB150" i="44"/>
  <c r="AA150" i="44"/>
  <c r="Z150" i="44"/>
  <c r="Y150" i="44"/>
  <c r="X150" i="44"/>
  <c r="W150" i="44"/>
  <c r="V150" i="44"/>
  <c r="U150" i="44"/>
  <c r="T150" i="44"/>
  <c r="S150" i="44"/>
  <c r="R150" i="44"/>
  <c r="Q150" i="44"/>
  <c r="P150" i="44"/>
  <c r="AL149" i="44"/>
  <c r="AK149" i="44"/>
  <c r="AJ149" i="44"/>
  <c r="AI149" i="44"/>
  <c r="AH149" i="44"/>
  <c r="AG149" i="44"/>
  <c r="AF149" i="44"/>
  <c r="AE149" i="44"/>
  <c r="AD149" i="44"/>
  <c r="AC149" i="44"/>
  <c r="AB149" i="44"/>
  <c r="AA149" i="44"/>
  <c r="Z149" i="44"/>
  <c r="Y149" i="44"/>
  <c r="X149" i="44"/>
  <c r="W149" i="44"/>
  <c r="V149" i="44"/>
  <c r="U149" i="44"/>
  <c r="T149" i="44"/>
  <c r="S149" i="44"/>
  <c r="R149" i="44"/>
  <c r="Q149" i="44"/>
  <c r="P149" i="44"/>
  <c r="P148" i="44"/>
  <c r="P147" i="44"/>
  <c r="P146" i="44"/>
  <c r="P145" i="44"/>
  <c r="AL144" i="44"/>
  <c r="AK144" i="44"/>
  <c r="AJ144" i="44"/>
  <c r="AI144" i="44"/>
  <c r="AH144" i="44"/>
  <c r="AG144" i="44"/>
  <c r="AF144" i="44"/>
  <c r="AE144" i="44"/>
  <c r="AD144" i="44"/>
  <c r="AC144" i="44"/>
  <c r="AB144" i="44"/>
  <c r="AA144" i="44"/>
  <c r="Z144" i="44"/>
  <c r="Y144" i="44"/>
  <c r="X144" i="44"/>
  <c r="W144" i="44"/>
  <c r="V144" i="44"/>
  <c r="U144" i="44"/>
  <c r="T144" i="44"/>
  <c r="S144" i="44"/>
  <c r="R144" i="44"/>
  <c r="Q144" i="44"/>
  <c r="P144" i="44"/>
  <c r="AL143" i="44"/>
  <c r="AK143" i="44"/>
  <c r="AJ143" i="44"/>
  <c r="AI143" i="44"/>
  <c r="AH143" i="44"/>
  <c r="AG143" i="44"/>
  <c r="AF143" i="44"/>
  <c r="AE143" i="44"/>
  <c r="AD143" i="44"/>
  <c r="AC143" i="44"/>
  <c r="AB143" i="44"/>
  <c r="AA143" i="44"/>
  <c r="Z143" i="44"/>
  <c r="Y143" i="44"/>
  <c r="X143" i="44"/>
  <c r="W143" i="44"/>
  <c r="V143" i="44"/>
  <c r="U143" i="44"/>
  <c r="T143" i="44"/>
  <c r="S143" i="44"/>
  <c r="R143" i="44"/>
  <c r="Q143" i="44"/>
  <c r="P143" i="44"/>
  <c r="AL142" i="44"/>
  <c r="AK142" i="44"/>
  <c r="AJ142" i="44"/>
  <c r="AI142" i="44"/>
  <c r="AH142" i="44"/>
  <c r="AG142" i="44"/>
  <c r="AF142" i="44"/>
  <c r="AE142" i="44"/>
  <c r="AD142" i="44"/>
  <c r="AC142" i="44"/>
  <c r="AB142" i="44"/>
  <c r="AA142" i="44"/>
  <c r="Z142" i="44"/>
  <c r="Y142" i="44"/>
  <c r="X142" i="44"/>
  <c r="W142" i="44"/>
  <c r="V142" i="44"/>
  <c r="U142" i="44"/>
  <c r="T142" i="44"/>
  <c r="S142" i="44"/>
  <c r="R142" i="44"/>
  <c r="Q142" i="44"/>
  <c r="P142" i="44"/>
  <c r="Q141" i="44"/>
  <c r="P141" i="44"/>
  <c r="Q140" i="44"/>
  <c r="P140" i="44"/>
  <c r="Q139" i="44"/>
  <c r="P139" i="44"/>
  <c r="Q138" i="44"/>
  <c r="P138" i="44"/>
  <c r="Q137" i="44"/>
  <c r="P137" i="44"/>
  <c r="Q136" i="44"/>
  <c r="P136" i="44"/>
  <c r="Q135" i="44"/>
  <c r="P135" i="44"/>
  <c r="Q134" i="44"/>
  <c r="P134" i="44"/>
  <c r="Q133" i="44"/>
  <c r="P133" i="44"/>
  <c r="AL132" i="44"/>
  <c r="AK132" i="44"/>
  <c r="AJ132" i="44"/>
  <c r="AI132" i="44"/>
  <c r="AH132" i="44"/>
  <c r="AG132" i="44"/>
  <c r="AF132" i="44"/>
  <c r="AE132" i="44"/>
  <c r="AD132" i="44"/>
  <c r="AC132" i="44"/>
  <c r="AB132" i="44"/>
  <c r="AA132" i="44"/>
  <c r="Z132" i="44"/>
  <c r="Y132" i="44"/>
  <c r="X132" i="44"/>
  <c r="W132" i="44"/>
  <c r="V132" i="44"/>
  <c r="U132" i="44"/>
  <c r="T132" i="44"/>
  <c r="S132" i="44"/>
  <c r="R132" i="44"/>
  <c r="Q132" i="44"/>
  <c r="P132" i="44"/>
  <c r="AL131" i="44"/>
  <c r="AK131" i="44"/>
  <c r="AJ131" i="44"/>
  <c r="AI131" i="44"/>
  <c r="AH131" i="44"/>
  <c r="AG131" i="44"/>
  <c r="AF131" i="44"/>
  <c r="AE131" i="44"/>
  <c r="AD131" i="44"/>
  <c r="AC131" i="44"/>
  <c r="AB131" i="44"/>
  <c r="AA131" i="44"/>
  <c r="Z131" i="44"/>
  <c r="Y131" i="44"/>
  <c r="X131" i="44"/>
  <c r="W131" i="44"/>
  <c r="V131" i="44"/>
  <c r="U131" i="44"/>
  <c r="T131" i="44"/>
  <c r="S131" i="44"/>
  <c r="R131" i="44"/>
  <c r="Q131" i="44"/>
  <c r="P131"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P130"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P129"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P128" i="44"/>
  <c r="Q127" i="44"/>
  <c r="P127" i="44"/>
  <c r="Q126" i="44"/>
  <c r="P126" i="44"/>
  <c r="Q125" i="44"/>
  <c r="P125" i="44"/>
  <c r="Q124" i="44"/>
  <c r="P124" i="44"/>
  <c r="Q123" i="44"/>
  <c r="P123" i="44"/>
  <c r="Q122" i="44"/>
  <c r="P122" i="44"/>
  <c r="Q121" i="44"/>
  <c r="P121" i="44"/>
  <c r="Q120" i="44"/>
  <c r="P120" i="44"/>
  <c r="Q119" i="44"/>
  <c r="P119" i="44"/>
  <c r="Q118" i="44"/>
  <c r="P118" i="44"/>
  <c r="Q117" i="44"/>
  <c r="P117" i="44"/>
  <c r="Q116" i="44"/>
  <c r="P116" i="44"/>
  <c r="Q115" i="44"/>
  <c r="P115" i="44"/>
  <c r="Q114" i="44"/>
  <c r="P114" i="44"/>
  <c r="Q113" i="44"/>
  <c r="P113" i="44"/>
  <c r="Q112" i="44"/>
  <c r="P112" i="44"/>
  <c r="Q111" i="44"/>
  <c r="P111" i="44"/>
  <c r="Q110" i="44"/>
  <c r="P110" i="44"/>
  <c r="Q109" i="44"/>
  <c r="P109" i="44"/>
  <c r="Q108" i="44"/>
  <c r="P108" i="44"/>
  <c r="Q107" i="44"/>
  <c r="P107" i="44"/>
  <c r="Q106" i="44"/>
  <c r="P106" i="44"/>
  <c r="Q105" i="44"/>
  <c r="P105" i="44"/>
  <c r="Q104" i="44"/>
  <c r="P104" i="44"/>
  <c r="Q103" i="44"/>
  <c r="P103" i="44"/>
  <c r="Q102" i="44"/>
  <c r="P102" i="44"/>
  <c r="Q101" i="44"/>
  <c r="P101" i="44"/>
  <c r="Q100" i="44"/>
  <c r="P100" i="44"/>
  <c r="Q99" i="44"/>
  <c r="P99" i="44"/>
  <c r="Q98" i="44"/>
  <c r="P98" i="44"/>
  <c r="Q97" i="44"/>
  <c r="P97" i="44"/>
  <c r="Q96" i="44"/>
  <c r="P96" i="44"/>
  <c r="Q95" i="44"/>
  <c r="P95" i="44"/>
  <c r="Q94" i="44"/>
  <c r="P94" i="44"/>
  <c r="Q93" i="44"/>
  <c r="P93" i="44"/>
  <c r="Q92" i="44"/>
  <c r="P92" i="44"/>
  <c r="Q91" i="44"/>
  <c r="P91" i="44"/>
  <c r="Q90" i="44"/>
  <c r="P90" i="44"/>
  <c r="Q89" i="44"/>
  <c r="P89" i="44"/>
  <c r="Q88" i="44"/>
  <c r="P88" i="44"/>
  <c r="Q87" i="44"/>
  <c r="P87" i="44"/>
  <c r="Q86" i="44"/>
  <c r="P86" i="44"/>
  <c r="Q85" i="44"/>
  <c r="P85" i="44"/>
  <c r="Q84" i="44"/>
  <c r="P84" i="44"/>
  <c r="Q83" i="44"/>
  <c r="P83" i="44"/>
  <c r="Q82" i="44"/>
  <c r="P82" i="44"/>
  <c r="Q81" i="44"/>
  <c r="P81" i="44"/>
  <c r="Q80" i="44"/>
  <c r="P80" i="44"/>
  <c r="Q79" i="44"/>
  <c r="P79" i="44"/>
  <c r="Q78" i="44"/>
  <c r="P78" i="44"/>
  <c r="Q77" i="44"/>
  <c r="P77" i="44"/>
  <c r="Q76" i="44"/>
  <c r="P76" i="44"/>
  <c r="Q75" i="44"/>
  <c r="P75" i="44"/>
  <c r="Q74" i="44"/>
  <c r="P74" i="44"/>
  <c r="Q73" i="44"/>
  <c r="P73" i="44"/>
  <c r="Q72" i="44"/>
  <c r="P72" i="44"/>
  <c r="Q71" i="44"/>
  <c r="P71" i="44"/>
  <c r="Q70" i="44"/>
  <c r="P70" i="44"/>
  <c r="Q69" i="44"/>
  <c r="P69" i="44"/>
  <c r="Q68" i="44"/>
  <c r="P68" i="44"/>
  <c r="Q67" i="44"/>
  <c r="P67" i="44"/>
  <c r="Q66" i="44"/>
  <c r="P66" i="44"/>
  <c r="Q65" i="44"/>
  <c r="P65" i="44"/>
  <c r="Q64" i="44"/>
  <c r="P64" i="44"/>
  <c r="Q63" i="44"/>
  <c r="P63" i="44"/>
  <c r="Q62" i="44"/>
  <c r="P62" i="44"/>
  <c r="Q61" i="44"/>
  <c r="P61" i="44"/>
  <c r="Q60" i="44"/>
  <c r="P60" i="44"/>
  <c r="Q59" i="44"/>
  <c r="P59" i="44"/>
  <c r="AL58" i="44"/>
  <c r="AK58" i="44"/>
  <c r="AJ58" i="44"/>
  <c r="AI58" i="44"/>
  <c r="AH58" i="44"/>
  <c r="AG58" i="44"/>
  <c r="AF58" i="44"/>
  <c r="AE58" i="44"/>
  <c r="AD58" i="44"/>
  <c r="AC58" i="44"/>
  <c r="AB58" i="44"/>
  <c r="AA58" i="44"/>
  <c r="Z58" i="44"/>
  <c r="Y58" i="44"/>
  <c r="X58" i="44"/>
  <c r="W58" i="44"/>
  <c r="V58" i="44"/>
  <c r="U58" i="44"/>
  <c r="T58" i="44"/>
  <c r="S58" i="44"/>
  <c r="R58" i="44"/>
  <c r="Q58" i="44"/>
  <c r="P58" i="44"/>
  <c r="Q57" i="44"/>
  <c r="P57" i="44"/>
  <c r="Q56" i="44"/>
  <c r="P56" i="44"/>
  <c r="Q55" i="44"/>
  <c r="P55" i="44"/>
  <c r="Q54" i="44"/>
  <c r="P54" i="44"/>
  <c r="Q53" i="44"/>
  <c r="P53" i="44"/>
  <c r="Q52" i="44"/>
  <c r="P52" i="44"/>
  <c r="Q51" i="44"/>
  <c r="P51" i="44"/>
  <c r="Q50" i="44"/>
  <c r="P50" i="44"/>
  <c r="Q49" i="44"/>
  <c r="P49" i="44"/>
  <c r="Q48" i="44"/>
  <c r="P48" i="44"/>
  <c r="Q47" i="44"/>
  <c r="P47" i="44"/>
  <c r="Q46" i="44"/>
  <c r="P46" i="44"/>
  <c r="Q45" i="44"/>
  <c r="P45" i="44"/>
  <c r="Q44" i="44"/>
  <c r="P44" i="44"/>
  <c r="Q43" i="44"/>
  <c r="P43" i="44"/>
  <c r="Q42" i="44"/>
  <c r="P42" i="44"/>
  <c r="Q41" i="44"/>
  <c r="P41" i="44"/>
  <c r="Q40" i="44"/>
  <c r="P40" i="44"/>
  <c r="Q39" i="44"/>
  <c r="P39" i="44"/>
  <c r="Q38" i="44"/>
  <c r="P38" i="44"/>
  <c r="Q37" i="44"/>
  <c r="P37" i="44"/>
  <c r="Q36" i="44"/>
  <c r="P36" i="44"/>
  <c r="Q35" i="44"/>
  <c r="P35" i="44"/>
  <c r="Q34" i="44"/>
  <c r="P34" i="44"/>
  <c r="Q33" i="44"/>
  <c r="P33" i="44"/>
  <c r="Q32" i="44"/>
  <c r="P32" i="44"/>
  <c r="Q31" i="44"/>
  <c r="P31" i="44"/>
  <c r="Q30" i="44"/>
  <c r="P30" i="44"/>
  <c r="Q29" i="44"/>
  <c r="P29" i="44"/>
  <c r="Q28" i="44"/>
  <c r="P28" i="44"/>
  <c r="Q27" i="44"/>
  <c r="P27" i="44"/>
  <c r="Q26" i="44"/>
  <c r="P26" i="44"/>
  <c r="Q25" i="44"/>
  <c r="P25" i="44"/>
  <c r="Q24" i="44"/>
  <c r="P24" i="44"/>
  <c r="Q23" i="44"/>
  <c r="P23" i="44"/>
  <c r="Q22" i="44"/>
  <c r="P22" i="44"/>
  <c r="Q21" i="44"/>
  <c r="P21" i="44"/>
  <c r="Q20" i="44"/>
  <c r="P20" i="44"/>
  <c r="Q19" i="44"/>
  <c r="P19" i="44"/>
  <c r="Q18" i="44"/>
  <c r="P18" i="44"/>
  <c r="Q17" i="44"/>
  <c r="P17" i="44"/>
  <c r="Q16" i="44"/>
  <c r="P16" i="44"/>
  <c r="Q15" i="44"/>
  <c r="P15" i="44"/>
  <c r="Q14" i="44"/>
  <c r="P14" i="44"/>
  <c r="Q13" i="44"/>
  <c r="P13" i="44"/>
  <c r="Q12" i="44"/>
  <c r="P12" i="44"/>
  <c r="AL11" i="44"/>
  <c r="AK11" i="44"/>
  <c r="AJ11" i="44"/>
  <c r="AI11" i="44"/>
  <c r="AH11" i="44"/>
  <c r="AG11" i="44"/>
  <c r="AF11" i="44"/>
  <c r="AE11" i="44"/>
  <c r="AD11" i="44"/>
  <c r="AC11" i="44"/>
  <c r="AB11" i="44"/>
  <c r="AA11" i="44"/>
  <c r="Z11" i="44"/>
  <c r="Y11" i="44"/>
  <c r="X11" i="44"/>
  <c r="W11" i="44"/>
  <c r="V11" i="44"/>
  <c r="U11" i="44"/>
  <c r="T11" i="44"/>
  <c r="S11" i="44"/>
  <c r="R11" i="44"/>
  <c r="Q11" i="44"/>
  <c r="P11" i="44"/>
  <c r="D5" i="44"/>
  <c r="B4" i="44"/>
  <c r="B3" i="44"/>
  <c r="R3" i="44"/>
  <c r="S3" i="44"/>
  <c r="T3" i="44"/>
  <c r="U3" i="44"/>
  <c r="V3" i="44"/>
  <c r="AN3" i="44" s="1"/>
  <c r="W3" i="44"/>
  <c r="X3" i="44"/>
  <c r="Y3" i="44"/>
  <c r="Z3" i="44"/>
  <c r="AA3" i="44"/>
  <c r="AB3" i="44"/>
  <c r="AC3" i="44"/>
  <c r="AD3" i="44"/>
  <c r="AE3" i="44"/>
  <c r="AF3" i="44"/>
  <c r="AG3" i="44"/>
  <c r="AH3" i="44"/>
  <c r="AI3" i="44"/>
  <c r="AJ3" i="44"/>
  <c r="AK3" i="44"/>
  <c r="AL3" i="44"/>
  <c r="AP3" i="44" s="1"/>
  <c r="Q3" i="44"/>
  <c r="AL10" i="44"/>
  <c r="Q10" i="44"/>
  <c r="R10" i="44"/>
  <c r="S10" i="44"/>
  <c r="T10" i="44"/>
  <c r="U10" i="44"/>
  <c r="V10" i="44"/>
  <c r="W10" i="44"/>
  <c r="X10" i="44"/>
  <c r="Y10" i="44"/>
  <c r="Z10" i="44"/>
  <c r="AA10" i="44"/>
  <c r="AB10" i="44"/>
  <c r="AC10" i="44"/>
  <c r="AD10" i="44"/>
  <c r="AE10" i="44"/>
  <c r="AF10" i="44"/>
  <c r="AG10" i="44"/>
  <c r="AH10" i="44"/>
  <c r="AI10" i="44"/>
  <c r="AJ10" i="44"/>
  <c r="AK10" i="44"/>
  <c r="P10" i="44"/>
  <c r="P3" i="44" s="1"/>
  <c r="D12" i="44"/>
  <c r="F12" i="44"/>
  <c r="H12" i="44"/>
  <c r="L12" i="44"/>
  <c r="N12" i="44"/>
  <c r="D13" i="44"/>
  <c r="F13" i="44"/>
  <c r="H13" i="44"/>
  <c r="L13" i="44"/>
  <c r="N13" i="44"/>
  <c r="D14" i="44"/>
  <c r="F14" i="44"/>
  <c r="H14" i="44"/>
  <c r="L14" i="44"/>
  <c r="N14" i="44"/>
  <c r="D15" i="44"/>
  <c r="F15" i="44"/>
  <c r="H15" i="44"/>
  <c r="L15" i="44"/>
  <c r="N15" i="44"/>
  <c r="D16" i="44"/>
  <c r="F16" i="44"/>
  <c r="H16" i="44"/>
  <c r="L16" i="44"/>
  <c r="N16" i="44"/>
  <c r="D17" i="44"/>
  <c r="F17" i="44"/>
  <c r="H17" i="44"/>
  <c r="L17" i="44"/>
  <c r="N17" i="44"/>
  <c r="D18" i="44"/>
  <c r="F18" i="44"/>
  <c r="H18" i="44"/>
  <c r="L18" i="44"/>
  <c r="N18" i="44"/>
  <c r="D19" i="44"/>
  <c r="F19" i="44"/>
  <c r="H19" i="44"/>
  <c r="L19" i="44"/>
  <c r="N19" i="44"/>
  <c r="D20" i="44"/>
  <c r="F20" i="44"/>
  <c r="H20" i="44"/>
  <c r="L20" i="44"/>
  <c r="N20" i="44"/>
  <c r="D21" i="44"/>
  <c r="F21" i="44"/>
  <c r="H21" i="44"/>
  <c r="L21" i="44"/>
  <c r="N21" i="44"/>
  <c r="D22" i="44"/>
  <c r="F22" i="44"/>
  <c r="H22" i="44"/>
  <c r="L22" i="44"/>
  <c r="N22" i="44"/>
  <c r="D23" i="44"/>
  <c r="F23" i="44"/>
  <c r="H23" i="44"/>
  <c r="L23" i="44"/>
  <c r="N23" i="44"/>
  <c r="D24" i="44"/>
  <c r="F24" i="44"/>
  <c r="H24" i="44"/>
  <c r="L24" i="44"/>
  <c r="N24" i="44"/>
  <c r="D25" i="44"/>
  <c r="F25" i="44"/>
  <c r="H25" i="44"/>
  <c r="L25" i="44"/>
  <c r="N25" i="44"/>
  <c r="D26" i="44"/>
  <c r="F26" i="44"/>
  <c r="H26" i="44"/>
  <c r="L26" i="44"/>
  <c r="N26" i="44"/>
  <c r="D27" i="44"/>
  <c r="F27" i="44"/>
  <c r="H27" i="44"/>
  <c r="L27" i="44"/>
  <c r="N27" i="44"/>
  <c r="D28" i="44"/>
  <c r="F28" i="44"/>
  <c r="H28" i="44"/>
  <c r="L28" i="44"/>
  <c r="N28" i="44"/>
  <c r="D29" i="44"/>
  <c r="F29" i="44"/>
  <c r="H29" i="44"/>
  <c r="L29" i="44"/>
  <c r="N29" i="44"/>
  <c r="D30" i="44"/>
  <c r="F30" i="44"/>
  <c r="H30" i="44"/>
  <c r="L30" i="44"/>
  <c r="N30" i="44"/>
  <c r="D31" i="44"/>
  <c r="F31" i="44"/>
  <c r="H31" i="44"/>
  <c r="L31" i="44"/>
  <c r="N31" i="44"/>
  <c r="D32" i="44"/>
  <c r="F32" i="44"/>
  <c r="H32" i="44"/>
  <c r="L32" i="44"/>
  <c r="N32" i="44"/>
  <c r="D33" i="44"/>
  <c r="F33" i="44"/>
  <c r="H33" i="44"/>
  <c r="L33" i="44"/>
  <c r="N33" i="44"/>
  <c r="D34" i="44"/>
  <c r="F34" i="44"/>
  <c r="H34" i="44"/>
  <c r="L34" i="44"/>
  <c r="N34" i="44"/>
  <c r="D35" i="44"/>
  <c r="F35" i="44"/>
  <c r="H35" i="44"/>
  <c r="L35" i="44"/>
  <c r="N35" i="44"/>
  <c r="D36" i="44"/>
  <c r="F36" i="44"/>
  <c r="H36" i="44"/>
  <c r="L36" i="44"/>
  <c r="N36" i="44"/>
  <c r="D37" i="44"/>
  <c r="F37" i="44"/>
  <c r="H37" i="44"/>
  <c r="L37" i="44"/>
  <c r="N37" i="44"/>
  <c r="D38" i="44"/>
  <c r="F38" i="44"/>
  <c r="H38" i="44"/>
  <c r="L38" i="44"/>
  <c r="N38" i="44"/>
  <c r="D39" i="44"/>
  <c r="F39" i="44"/>
  <c r="H39" i="44"/>
  <c r="L39" i="44"/>
  <c r="N39" i="44"/>
  <c r="D40" i="44"/>
  <c r="F40" i="44"/>
  <c r="H40" i="44"/>
  <c r="L40" i="44"/>
  <c r="N40" i="44"/>
  <c r="D41" i="44"/>
  <c r="F41" i="44"/>
  <c r="H41" i="44"/>
  <c r="L41" i="44"/>
  <c r="N41" i="44"/>
  <c r="D42" i="44"/>
  <c r="F42" i="44"/>
  <c r="H42" i="44"/>
  <c r="L42" i="44"/>
  <c r="N42" i="44"/>
  <c r="D43" i="44"/>
  <c r="F43" i="44"/>
  <c r="H43" i="44"/>
  <c r="L43" i="44"/>
  <c r="N43" i="44"/>
  <c r="D44" i="44"/>
  <c r="F44" i="44"/>
  <c r="H44" i="44"/>
  <c r="L44" i="44"/>
  <c r="N44" i="44"/>
  <c r="D45" i="44"/>
  <c r="F45" i="44"/>
  <c r="H45" i="44"/>
  <c r="L45" i="44"/>
  <c r="N45" i="44"/>
  <c r="D46" i="44"/>
  <c r="F46" i="44"/>
  <c r="H46" i="44"/>
  <c r="L46" i="44"/>
  <c r="N46" i="44"/>
  <c r="D47" i="44"/>
  <c r="F47" i="44"/>
  <c r="H47" i="44"/>
  <c r="L47" i="44"/>
  <c r="N47" i="44"/>
  <c r="D48" i="44"/>
  <c r="F48" i="44"/>
  <c r="H48" i="44"/>
  <c r="L48" i="44"/>
  <c r="N48" i="44"/>
  <c r="D49" i="44"/>
  <c r="F49" i="44"/>
  <c r="H49" i="44"/>
  <c r="L49" i="44"/>
  <c r="N49" i="44"/>
  <c r="D50" i="44"/>
  <c r="F50" i="44"/>
  <c r="H50" i="44"/>
  <c r="L50" i="44"/>
  <c r="N50" i="44"/>
  <c r="D51" i="44"/>
  <c r="F51" i="44"/>
  <c r="H51" i="44"/>
  <c r="L51" i="44"/>
  <c r="N51" i="44"/>
  <c r="D52" i="44"/>
  <c r="F52" i="44"/>
  <c r="H52" i="44"/>
  <c r="L52" i="44"/>
  <c r="N52" i="44"/>
  <c r="D53" i="44"/>
  <c r="F53" i="44"/>
  <c r="H53" i="44"/>
  <c r="L53" i="44"/>
  <c r="N53" i="44"/>
  <c r="D54" i="44"/>
  <c r="F54" i="44"/>
  <c r="H54" i="44"/>
  <c r="L54" i="44"/>
  <c r="N54" i="44"/>
  <c r="D55" i="44"/>
  <c r="F55" i="44"/>
  <c r="H55" i="44"/>
  <c r="L55" i="44"/>
  <c r="N55" i="44"/>
  <c r="D56" i="44"/>
  <c r="F56" i="44"/>
  <c r="H56" i="44"/>
  <c r="L56" i="44"/>
  <c r="N56" i="44"/>
  <c r="D57" i="44"/>
  <c r="F57" i="44"/>
  <c r="H57" i="44"/>
  <c r="L57" i="44"/>
  <c r="N57" i="44"/>
  <c r="D58" i="44"/>
  <c r="F58" i="44"/>
  <c r="H58" i="44"/>
  <c r="L58" i="44"/>
  <c r="N58" i="44"/>
  <c r="D59" i="44"/>
  <c r="F59" i="44"/>
  <c r="H59" i="44"/>
  <c r="L59" i="44"/>
  <c r="N59" i="44"/>
  <c r="D60" i="44"/>
  <c r="F60" i="44"/>
  <c r="H60" i="44"/>
  <c r="L60" i="44"/>
  <c r="N60" i="44"/>
  <c r="D61" i="44"/>
  <c r="F61" i="44"/>
  <c r="H61" i="44"/>
  <c r="L61" i="44"/>
  <c r="N61" i="44"/>
  <c r="D62" i="44"/>
  <c r="F62" i="44"/>
  <c r="H62" i="44"/>
  <c r="L62" i="44"/>
  <c r="N62" i="44"/>
  <c r="D63" i="44"/>
  <c r="F63" i="44"/>
  <c r="H63" i="44"/>
  <c r="L63" i="44"/>
  <c r="N63" i="44"/>
  <c r="D64" i="44"/>
  <c r="F64" i="44"/>
  <c r="H64" i="44"/>
  <c r="L64" i="44"/>
  <c r="N64" i="44"/>
  <c r="D65" i="44"/>
  <c r="F65" i="44"/>
  <c r="H65" i="44"/>
  <c r="L65" i="44"/>
  <c r="N65" i="44"/>
  <c r="D66" i="44"/>
  <c r="F66" i="44"/>
  <c r="H66" i="44"/>
  <c r="L66" i="44"/>
  <c r="N66" i="44"/>
  <c r="D67" i="44"/>
  <c r="F67" i="44"/>
  <c r="H67" i="44"/>
  <c r="L67" i="44"/>
  <c r="N67" i="44"/>
  <c r="D68" i="44"/>
  <c r="F68" i="44"/>
  <c r="H68" i="44"/>
  <c r="L68" i="44"/>
  <c r="N68" i="44"/>
  <c r="D69" i="44"/>
  <c r="F69" i="44"/>
  <c r="H69" i="44"/>
  <c r="L69" i="44"/>
  <c r="N69" i="44"/>
  <c r="D70" i="44"/>
  <c r="F70" i="44"/>
  <c r="H70" i="44"/>
  <c r="L70" i="44"/>
  <c r="N70" i="44"/>
  <c r="D71" i="44"/>
  <c r="F71" i="44"/>
  <c r="H71" i="44"/>
  <c r="L71" i="44"/>
  <c r="N71" i="44"/>
  <c r="D72" i="44"/>
  <c r="F72" i="44"/>
  <c r="H72" i="44"/>
  <c r="L72" i="44"/>
  <c r="N72" i="44"/>
  <c r="D73" i="44"/>
  <c r="F73" i="44"/>
  <c r="H73" i="44"/>
  <c r="L73" i="44"/>
  <c r="N73" i="44"/>
  <c r="D74" i="44"/>
  <c r="F74" i="44"/>
  <c r="H74" i="44"/>
  <c r="L74" i="44"/>
  <c r="N74" i="44"/>
  <c r="D75" i="44"/>
  <c r="F75" i="44"/>
  <c r="H75" i="44"/>
  <c r="L75" i="44"/>
  <c r="N75" i="44"/>
  <c r="D76" i="44"/>
  <c r="F76" i="44"/>
  <c r="H76" i="44"/>
  <c r="L76" i="44"/>
  <c r="N76" i="44"/>
  <c r="D77" i="44"/>
  <c r="F77" i="44"/>
  <c r="H77" i="44"/>
  <c r="L77" i="44"/>
  <c r="N77" i="44"/>
  <c r="D78" i="44"/>
  <c r="F78" i="44"/>
  <c r="H78" i="44"/>
  <c r="L78" i="44"/>
  <c r="N78" i="44"/>
  <c r="D79" i="44"/>
  <c r="F79" i="44"/>
  <c r="H79" i="44"/>
  <c r="L79" i="44"/>
  <c r="N79" i="44"/>
  <c r="D80" i="44"/>
  <c r="F80" i="44"/>
  <c r="H80" i="44"/>
  <c r="L80" i="44"/>
  <c r="N80" i="44"/>
  <c r="D81" i="44"/>
  <c r="F81" i="44"/>
  <c r="H81" i="44"/>
  <c r="L81" i="44"/>
  <c r="N81" i="44"/>
  <c r="D82" i="44"/>
  <c r="F82" i="44"/>
  <c r="H82" i="44"/>
  <c r="L82" i="44"/>
  <c r="N82" i="44"/>
  <c r="D83" i="44"/>
  <c r="F83" i="44"/>
  <c r="H83" i="44"/>
  <c r="L83" i="44"/>
  <c r="N83" i="44"/>
  <c r="D84" i="44"/>
  <c r="F84" i="44"/>
  <c r="H84" i="44"/>
  <c r="L84" i="44"/>
  <c r="N84" i="44"/>
  <c r="D85" i="44"/>
  <c r="F85" i="44"/>
  <c r="H85" i="44"/>
  <c r="L85" i="44"/>
  <c r="N85" i="44"/>
  <c r="D86" i="44"/>
  <c r="F86" i="44"/>
  <c r="H86" i="44"/>
  <c r="L86" i="44"/>
  <c r="N86" i="44"/>
  <c r="D87" i="44"/>
  <c r="F87" i="44"/>
  <c r="H87" i="44"/>
  <c r="L87" i="44"/>
  <c r="N87" i="44"/>
  <c r="D88" i="44"/>
  <c r="F88" i="44"/>
  <c r="H88" i="44"/>
  <c r="L88" i="44"/>
  <c r="N88" i="44"/>
  <c r="D89" i="44"/>
  <c r="F89" i="44"/>
  <c r="H89" i="44"/>
  <c r="L89" i="44"/>
  <c r="N89" i="44"/>
  <c r="D90" i="44"/>
  <c r="F90" i="44"/>
  <c r="H90" i="44"/>
  <c r="L90" i="44"/>
  <c r="N90" i="44"/>
  <c r="D91" i="44"/>
  <c r="F91" i="44"/>
  <c r="H91" i="44"/>
  <c r="L91" i="44"/>
  <c r="N91" i="44"/>
  <c r="D92" i="44"/>
  <c r="F92" i="44"/>
  <c r="H92" i="44"/>
  <c r="L92" i="44"/>
  <c r="N92" i="44"/>
  <c r="D93" i="44"/>
  <c r="F93" i="44"/>
  <c r="H93" i="44"/>
  <c r="L93" i="44"/>
  <c r="N93" i="44"/>
  <c r="D94" i="44"/>
  <c r="F94" i="44"/>
  <c r="H94" i="44"/>
  <c r="L94" i="44"/>
  <c r="N94" i="44"/>
  <c r="D95" i="44"/>
  <c r="F95" i="44"/>
  <c r="H95" i="44"/>
  <c r="L95" i="44"/>
  <c r="N95" i="44"/>
  <c r="D96" i="44"/>
  <c r="F96" i="44"/>
  <c r="H96" i="44"/>
  <c r="L96" i="44"/>
  <c r="N96" i="44"/>
  <c r="D97" i="44"/>
  <c r="F97" i="44"/>
  <c r="H97" i="44"/>
  <c r="L97" i="44"/>
  <c r="N97" i="44"/>
  <c r="D98" i="44"/>
  <c r="F98" i="44"/>
  <c r="H98" i="44"/>
  <c r="L98" i="44"/>
  <c r="N98" i="44"/>
  <c r="D99" i="44"/>
  <c r="F99" i="44"/>
  <c r="H99" i="44"/>
  <c r="L99" i="44"/>
  <c r="N99" i="44"/>
  <c r="D100" i="44"/>
  <c r="F100" i="44"/>
  <c r="H100" i="44"/>
  <c r="L100" i="44"/>
  <c r="N100" i="44"/>
  <c r="D101" i="44"/>
  <c r="F101" i="44"/>
  <c r="H101" i="44"/>
  <c r="L101" i="44"/>
  <c r="N101" i="44"/>
  <c r="D102" i="44"/>
  <c r="F102" i="44"/>
  <c r="H102" i="44"/>
  <c r="L102" i="44"/>
  <c r="N102" i="44"/>
  <c r="D103" i="44"/>
  <c r="F103" i="44"/>
  <c r="H103" i="44"/>
  <c r="L103" i="44"/>
  <c r="N103" i="44"/>
  <c r="D104" i="44"/>
  <c r="F104" i="44"/>
  <c r="H104" i="44"/>
  <c r="L104" i="44"/>
  <c r="N104" i="44"/>
  <c r="D105" i="44"/>
  <c r="F105" i="44"/>
  <c r="H105" i="44"/>
  <c r="L105" i="44"/>
  <c r="N105" i="44"/>
  <c r="D106" i="44"/>
  <c r="F106" i="44"/>
  <c r="H106" i="44"/>
  <c r="L106" i="44"/>
  <c r="N106" i="44"/>
  <c r="D107" i="44"/>
  <c r="F107" i="44"/>
  <c r="H107" i="44"/>
  <c r="L107" i="44"/>
  <c r="N107" i="44"/>
  <c r="D108" i="44"/>
  <c r="F108" i="44"/>
  <c r="H108" i="44"/>
  <c r="L108" i="44"/>
  <c r="N108" i="44"/>
  <c r="D109" i="44"/>
  <c r="F109" i="44"/>
  <c r="H109" i="44"/>
  <c r="L109" i="44"/>
  <c r="N109" i="44"/>
  <c r="D110" i="44"/>
  <c r="F110" i="44"/>
  <c r="H110" i="44"/>
  <c r="L110" i="44"/>
  <c r="N110" i="44"/>
  <c r="D111" i="44"/>
  <c r="F111" i="44"/>
  <c r="H111" i="44"/>
  <c r="L111" i="44"/>
  <c r="N111" i="44"/>
  <c r="D112" i="44"/>
  <c r="F112" i="44"/>
  <c r="H112" i="44"/>
  <c r="L112" i="44"/>
  <c r="N112" i="44"/>
  <c r="D113" i="44"/>
  <c r="F113" i="44"/>
  <c r="H113" i="44"/>
  <c r="L113" i="44"/>
  <c r="N113" i="44"/>
  <c r="D114" i="44"/>
  <c r="F114" i="44"/>
  <c r="H114" i="44"/>
  <c r="L114" i="44"/>
  <c r="N114" i="44"/>
  <c r="D115" i="44"/>
  <c r="F115" i="44"/>
  <c r="H115" i="44"/>
  <c r="L115" i="44"/>
  <c r="N115" i="44"/>
  <c r="D116" i="44"/>
  <c r="F116" i="44"/>
  <c r="H116" i="44"/>
  <c r="L116" i="44"/>
  <c r="N116" i="44"/>
  <c r="D117" i="44"/>
  <c r="F117" i="44"/>
  <c r="H117" i="44"/>
  <c r="L117" i="44"/>
  <c r="N117" i="44"/>
  <c r="D118" i="44"/>
  <c r="F118" i="44"/>
  <c r="H118" i="44"/>
  <c r="L118" i="44"/>
  <c r="N118" i="44"/>
  <c r="D119" i="44"/>
  <c r="F119" i="44"/>
  <c r="H119" i="44"/>
  <c r="L119" i="44"/>
  <c r="N119" i="44"/>
  <c r="D120" i="44"/>
  <c r="F120" i="44"/>
  <c r="H120" i="44"/>
  <c r="L120" i="44"/>
  <c r="N120" i="44"/>
  <c r="D121" i="44"/>
  <c r="F121" i="44"/>
  <c r="H121" i="44"/>
  <c r="L121" i="44"/>
  <c r="N121" i="44"/>
  <c r="D122" i="44"/>
  <c r="F122" i="44"/>
  <c r="H122" i="44"/>
  <c r="L122" i="44"/>
  <c r="N122" i="44"/>
  <c r="D123" i="44"/>
  <c r="F123" i="44"/>
  <c r="H123" i="44"/>
  <c r="L123" i="44"/>
  <c r="N123" i="44"/>
  <c r="D124" i="44"/>
  <c r="F124" i="44"/>
  <c r="H124" i="44"/>
  <c r="L124" i="44"/>
  <c r="N124" i="44"/>
  <c r="D125" i="44"/>
  <c r="F125" i="44"/>
  <c r="H125" i="44"/>
  <c r="L125" i="44"/>
  <c r="N125" i="44"/>
  <c r="D126" i="44"/>
  <c r="F126" i="44"/>
  <c r="H126" i="44"/>
  <c r="L126" i="44"/>
  <c r="N126" i="44"/>
  <c r="D127" i="44"/>
  <c r="F127" i="44"/>
  <c r="H127" i="44"/>
  <c r="L127" i="44"/>
  <c r="N127" i="44"/>
  <c r="D128" i="44"/>
  <c r="F128" i="44"/>
  <c r="H128" i="44"/>
  <c r="L128" i="44"/>
  <c r="N128" i="44"/>
  <c r="D129" i="44"/>
  <c r="F129" i="44"/>
  <c r="H129" i="44"/>
  <c r="L129" i="44"/>
  <c r="N129" i="44"/>
  <c r="D130" i="44"/>
  <c r="F130" i="44"/>
  <c r="H130" i="44"/>
  <c r="L130" i="44"/>
  <c r="N130" i="44"/>
  <c r="D131" i="44"/>
  <c r="F131" i="44"/>
  <c r="H131" i="44"/>
  <c r="L131" i="44"/>
  <c r="N131" i="44"/>
  <c r="D132" i="44"/>
  <c r="F132" i="44"/>
  <c r="H132" i="44"/>
  <c r="L132" i="44"/>
  <c r="N132" i="44"/>
  <c r="D133" i="44"/>
  <c r="F133" i="44"/>
  <c r="H133" i="44"/>
  <c r="L133" i="44"/>
  <c r="N133" i="44"/>
  <c r="D134" i="44"/>
  <c r="F134" i="44"/>
  <c r="H134" i="44"/>
  <c r="L134" i="44"/>
  <c r="N134" i="44"/>
  <c r="D135" i="44"/>
  <c r="F135" i="44"/>
  <c r="H135" i="44"/>
  <c r="L135" i="44"/>
  <c r="N135" i="44"/>
  <c r="D136" i="44"/>
  <c r="F136" i="44"/>
  <c r="H136" i="44"/>
  <c r="L136" i="44"/>
  <c r="N136" i="44"/>
  <c r="D137" i="44"/>
  <c r="F137" i="44"/>
  <c r="H137" i="44"/>
  <c r="L137" i="44"/>
  <c r="N137" i="44"/>
  <c r="D138" i="44"/>
  <c r="F138" i="44"/>
  <c r="H138" i="44"/>
  <c r="L138" i="44"/>
  <c r="N138" i="44"/>
  <c r="D139" i="44"/>
  <c r="F139" i="44"/>
  <c r="H139" i="44"/>
  <c r="L139" i="44"/>
  <c r="N139" i="44"/>
  <c r="D140" i="44"/>
  <c r="F140" i="44"/>
  <c r="H140" i="44"/>
  <c r="L140" i="44"/>
  <c r="N140" i="44"/>
  <c r="D141" i="44"/>
  <c r="F141" i="44"/>
  <c r="H141" i="44"/>
  <c r="L141" i="44"/>
  <c r="N141" i="44"/>
  <c r="D142" i="44"/>
  <c r="F142" i="44"/>
  <c r="H142" i="44"/>
  <c r="L142" i="44"/>
  <c r="N142" i="44"/>
  <c r="D143" i="44"/>
  <c r="F143" i="44"/>
  <c r="H143" i="44"/>
  <c r="L143" i="44"/>
  <c r="N143" i="44"/>
  <c r="D144" i="44"/>
  <c r="F144" i="44"/>
  <c r="H144" i="44"/>
  <c r="L144" i="44"/>
  <c r="N144" i="44"/>
  <c r="D145" i="44"/>
  <c r="F145" i="44"/>
  <c r="H145" i="44"/>
  <c r="L145" i="44"/>
  <c r="N145" i="44"/>
  <c r="D146" i="44"/>
  <c r="F146" i="44"/>
  <c r="H146" i="44"/>
  <c r="L146" i="44"/>
  <c r="N146" i="44"/>
  <c r="D147" i="44"/>
  <c r="F147" i="44"/>
  <c r="H147" i="44"/>
  <c r="L147" i="44"/>
  <c r="N147" i="44"/>
  <c r="D148" i="44"/>
  <c r="F148" i="44"/>
  <c r="H148" i="44"/>
  <c r="L148" i="44"/>
  <c r="N148" i="44"/>
  <c r="D149" i="44"/>
  <c r="F149" i="44"/>
  <c r="H149" i="44"/>
  <c r="L149" i="44"/>
  <c r="N149" i="44"/>
  <c r="H150" i="44"/>
  <c r="L150" i="44"/>
  <c r="D151" i="44"/>
  <c r="F151" i="44"/>
  <c r="H151" i="44"/>
  <c r="L151" i="44"/>
  <c r="N151" i="44"/>
  <c r="D152" i="44"/>
  <c r="F152" i="44"/>
  <c r="H152" i="44"/>
  <c r="L152" i="44"/>
  <c r="N152" i="44"/>
  <c r="D153" i="44"/>
  <c r="F153" i="44"/>
  <c r="H153" i="44"/>
  <c r="L153" i="44"/>
  <c r="N153" i="44"/>
  <c r="D154" i="44"/>
  <c r="F154" i="44"/>
  <c r="H154" i="44"/>
  <c r="L154" i="44"/>
  <c r="N154" i="44"/>
  <c r="D155" i="44"/>
  <c r="F155" i="44"/>
  <c r="H155" i="44"/>
  <c r="L155" i="44"/>
  <c r="N155" i="44"/>
  <c r="H156" i="44"/>
  <c r="L156" i="44"/>
  <c r="D157" i="44"/>
  <c r="F157" i="44"/>
  <c r="H157" i="44"/>
  <c r="L157" i="44"/>
  <c r="N157" i="44"/>
  <c r="D158" i="44"/>
  <c r="F158" i="44"/>
  <c r="H158" i="44"/>
  <c r="L158" i="44"/>
  <c r="N158" i="44"/>
  <c r="D159" i="44"/>
  <c r="F159" i="44"/>
  <c r="H159" i="44"/>
  <c r="L159" i="44"/>
  <c r="N159" i="44"/>
  <c r="D160" i="44"/>
  <c r="F160" i="44"/>
  <c r="H160" i="44"/>
  <c r="L160" i="44"/>
  <c r="N160" i="44"/>
  <c r="D161" i="44"/>
  <c r="F161" i="44"/>
  <c r="H161" i="44"/>
  <c r="L161" i="44"/>
  <c r="N161" i="44"/>
  <c r="H162" i="44"/>
  <c r="L162" i="44"/>
  <c r="D163" i="44"/>
  <c r="F163" i="44"/>
  <c r="H163" i="44"/>
  <c r="L163" i="44"/>
  <c r="N163" i="44"/>
  <c r="D164" i="44"/>
  <c r="F164" i="44"/>
  <c r="H164" i="44"/>
  <c r="L164" i="44"/>
  <c r="N164" i="44"/>
  <c r="D165" i="44"/>
  <c r="F165" i="44"/>
  <c r="H165" i="44"/>
  <c r="L165" i="44"/>
  <c r="N165" i="44"/>
  <c r="D166" i="44"/>
  <c r="F166" i="44"/>
  <c r="H166" i="44"/>
  <c r="L166" i="44"/>
  <c r="N166" i="44"/>
  <c r="D167" i="44"/>
  <c r="F167" i="44"/>
  <c r="H167" i="44"/>
  <c r="L167" i="44"/>
  <c r="N167" i="44"/>
  <c r="H168" i="44"/>
  <c r="L168" i="44"/>
  <c r="D169" i="44"/>
  <c r="F169" i="44"/>
  <c r="H169" i="44"/>
  <c r="L169" i="44"/>
  <c r="N169" i="44"/>
  <c r="D170" i="44"/>
  <c r="F170" i="44"/>
  <c r="H170" i="44"/>
  <c r="L170" i="44"/>
  <c r="N170" i="44"/>
  <c r="D171" i="44"/>
  <c r="F171" i="44"/>
  <c r="H171" i="44"/>
  <c r="L171" i="44"/>
  <c r="N171" i="44"/>
  <c r="D172" i="44"/>
  <c r="F172" i="44"/>
  <c r="H172" i="44"/>
  <c r="L172" i="44"/>
  <c r="N172" i="44"/>
  <c r="D173" i="44"/>
  <c r="F173" i="44"/>
  <c r="H173" i="44"/>
  <c r="L173" i="44"/>
  <c r="N173" i="44"/>
  <c r="H174" i="44"/>
  <c r="L174" i="44"/>
  <c r="D175" i="44"/>
  <c r="F175" i="44"/>
  <c r="H175" i="44"/>
  <c r="L175" i="44"/>
  <c r="N175" i="44"/>
  <c r="D176" i="44"/>
  <c r="F176" i="44"/>
  <c r="H176" i="44"/>
  <c r="L176" i="44"/>
  <c r="N176" i="44"/>
  <c r="D177" i="44"/>
  <c r="F177" i="44"/>
  <c r="H177" i="44"/>
  <c r="L177" i="44"/>
  <c r="N177" i="44"/>
  <c r="D178" i="44"/>
  <c r="F178" i="44"/>
  <c r="H178" i="44"/>
  <c r="L178" i="44"/>
  <c r="N178" i="44"/>
  <c r="D179" i="44"/>
  <c r="F179" i="44"/>
  <c r="H179" i="44"/>
  <c r="L179" i="44"/>
  <c r="N179" i="44"/>
  <c r="H180" i="44"/>
  <c r="L180" i="44"/>
  <c r="D181" i="44"/>
  <c r="F181" i="44"/>
  <c r="H181" i="44"/>
  <c r="L181" i="44"/>
  <c r="N181" i="44"/>
  <c r="D182" i="44"/>
  <c r="F182" i="44"/>
  <c r="H182" i="44"/>
  <c r="L182" i="44"/>
  <c r="N182" i="44"/>
  <c r="D183" i="44"/>
  <c r="F183" i="44"/>
  <c r="H183" i="44"/>
  <c r="L183" i="44"/>
  <c r="N183" i="44"/>
  <c r="D184" i="44"/>
  <c r="F184" i="44"/>
  <c r="H184" i="44"/>
  <c r="L184" i="44"/>
  <c r="N184" i="44"/>
  <c r="D185" i="44"/>
  <c r="F185" i="44"/>
  <c r="H185" i="44"/>
  <c r="L185" i="44"/>
  <c r="N185" i="44"/>
  <c r="H186" i="44"/>
  <c r="L186" i="44"/>
  <c r="D187" i="44"/>
  <c r="F187" i="44"/>
  <c r="H187" i="44"/>
  <c r="L187" i="44"/>
  <c r="N187" i="44"/>
  <c r="D188" i="44"/>
  <c r="F188" i="44"/>
  <c r="H188" i="44"/>
  <c r="L188" i="44"/>
  <c r="N188" i="44"/>
  <c r="D189" i="44"/>
  <c r="F189" i="44"/>
  <c r="H189" i="44"/>
  <c r="L189" i="44"/>
  <c r="N189" i="44"/>
  <c r="D190" i="44"/>
  <c r="F190" i="44"/>
  <c r="H190" i="44"/>
  <c r="L190" i="44"/>
  <c r="N190" i="44"/>
  <c r="D191" i="44"/>
  <c r="F191" i="44"/>
  <c r="H191" i="44"/>
  <c r="L191" i="44"/>
  <c r="N191" i="44"/>
  <c r="H192" i="44"/>
  <c r="L192" i="44"/>
  <c r="D193" i="44"/>
  <c r="F193" i="44"/>
  <c r="H193" i="44"/>
  <c r="L193" i="44"/>
  <c r="N193" i="44"/>
  <c r="D194" i="44"/>
  <c r="F194" i="44"/>
  <c r="H194" i="44"/>
  <c r="L194" i="44"/>
  <c r="N194" i="44"/>
  <c r="D195" i="44"/>
  <c r="F195" i="44"/>
  <c r="H195" i="44"/>
  <c r="L195" i="44"/>
  <c r="N195" i="44"/>
  <c r="D196" i="44"/>
  <c r="F196" i="44"/>
  <c r="H196" i="44"/>
  <c r="L196" i="44"/>
  <c r="N196" i="44"/>
  <c r="D197" i="44"/>
  <c r="F197" i="44"/>
  <c r="H197" i="44"/>
  <c r="L197" i="44"/>
  <c r="N197" i="44"/>
  <c r="H198" i="44"/>
  <c r="L198" i="44"/>
  <c r="D199" i="44"/>
  <c r="F199" i="44"/>
  <c r="H199" i="44"/>
  <c r="L199" i="44"/>
  <c r="N199" i="44"/>
  <c r="D200" i="44"/>
  <c r="F200" i="44"/>
  <c r="H200" i="44"/>
  <c r="L200" i="44"/>
  <c r="N200" i="44"/>
  <c r="D201" i="44"/>
  <c r="F201" i="44"/>
  <c r="H201" i="44"/>
  <c r="L201" i="44"/>
  <c r="N201" i="44"/>
  <c r="D202" i="44"/>
  <c r="F202" i="44"/>
  <c r="H202" i="44"/>
  <c r="L202" i="44"/>
  <c r="N202" i="44"/>
  <c r="D203" i="44"/>
  <c r="F203" i="44"/>
  <c r="H203" i="44"/>
  <c r="L203" i="44"/>
  <c r="N203" i="44"/>
  <c r="H204" i="44"/>
  <c r="L204" i="44"/>
  <c r="D205" i="44"/>
  <c r="F205" i="44"/>
  <c r="H205" i="44"/>
  <c r="L205" i="44"/>
  <c r="N205" i="44"/>
  <c r="D206" i="44"/>
  <c r="F206" i="44"/>
  <c r="H206" i="44"/>
  <c r="L206" i="44"/>
  <c r="N206" i="44"/>
  <c r="D207" i="44"/>
  <c r="F207" i="44"/>
  <c r="H207" i="44"/>
  <c r="L207" i="44"/>
  <c r="N207" i="44"/>
  <c r="D208" i="44"/>
  <c r="F208" i="44"/>
  <c r="H208" i="44"/>
  <c r="L208" i="44"/>
  <c r="N208" i="44"/>
  <c r="D209" i="44"/>
  <c r="F209" i="44"/>
  <c r="H209" i="44"/>
  <c r="L209" i="44"/>
  <c r="N209" i="44"/>
  <c r="H210" i="44"/>
  <c r="L210" i="44"/>
  <c r="D211" i="44"/>
  <c r="F211" i="44"/>
  <c r="H211" i="44"/>
  <c r="L211" i="44"/>
  <c r="N211" i="44"/>
  <c r="D212" i="44"/>
  <c r="F212" i="44"/>
  <c r="H212" i="44"/>
  <c r="L212" i="44"/>
  <c r="N212" i="44"/>
  <c r="D213" i="44"/>
  <c r="F213" i="44"/>
  <c r="H213" i="44"/>
  <c r="L213" i="44"/>
  <c r="N213" i="44"/>
  <c r="D214" i="44"/>
  <c r="F214" i="44"/>
  <c r="H214" i="44"/>
  <c r="L214" i="44"/>
  <c r="N214" i="44"/>
  <c r="D215" i="44"/>
  <c r="F215" i="44"/>
  <c r="H215" i="44"/>
  <c r="L215" i="44"/>
  <c r="N215" i="44"/>
  <c r="H216" i="44"/>
  <c r="L216" i="44"/>
  <c r="D217" i="44"/>
  <c r="F217" i="44"/>
  <c r="H217" i="44"/>
  <c r="L217" i="44"/>
  <c r="N217" i="44"/>
  <c r="D218" i="44"/>
  <c r="F218" i="44"/>
  <c r="H218" i="44"/>
  <c r="L218" i="44"/>
  <c r="N218" i="44"/>
  <c r="D219" i="44"/>
  <c r="F219" i="44"/>
  <c r="H219" i="44"/>
  <c r="L219" i="44"/>
  <c r="N219" i="44"/>
  <c r="D220" i="44"/>
  <c r="F220" i="44"/>
  <c r="H220" i="44"/>
  <c r="L220" i="44"/>
  <c r="N220" i="44"/>
  <c r="D221" i="44"/>
  <c r="F221" i="44"/>
  <c r="H221" i="44"/>
  <c r="L221" i="44"/>
  <c r="N221" i="44"/>
  <c r="H222" i="44"/>
  <c r="L222" i="44"/>
  <c r="D223" i="44"/>
  <c r="F223" i="44"/>
  <c r="H223" i="44"/>
  <c r="L223" i="44"/>
  <c r="N223" i="44"/>
  <c r="D224" i="44"/>
  <c r="F224" i="44"/>
  <c r="H224" i="44"/>
  <c r="L224" i="44"/>
  <c r="N224" i="44"/>
  <c r="D225" i="44"/>
  <c r="F225" i="44"/>
  <c r="H225" i="44"/>
  <c r="L225" i="44"/>
  <c r="N225" i="44"/>
  <c r="D226" i="44"/>
  <c r="F226" i="44"/>
  <c r="H226" i="44"/>
  <c r="L226" i="44"/>
  <c r="N226" i="44"/>
  <c r="D227" i="44"/>
  <c r="F227" i="44"/>
  <c r="H227" i="44"/>
  <c r="L227" i="44"/>
  <c r="N227" i="44"/>
  <c r="H228" i="44"/>
  <c r="L228" i="44"/>
  <c r="D229" i="44"/>
  <c r="F229" i="44"/>
  <c r="H229" i="44"/>
  <c r="L229" i="44"/>
  <c r="N229" i="44"/>
  <c r="D230" i="44"/>
  <c r="F230" i="44"/>
  <c r="H230" i="44"/>
  <c r="L230" i="44"/>
  <c r="N230" i="44"/>
  <c r="D231" i="44"/>
  <c r="F231" i="44"/>
  <c r="H231" i="44"/>
  <c r="L231" i="44"/>
  <c r="N231" i="44"/>
  <c r="D232" i="44"/>
  <c r="F232" i="44"/>
  <c r="H232" i="44"/>
  <c r="L232" i="44"/>
  <c r="N232" i="44"/>
  <c r="D233" i="44"/>
  <c r="F233" i="44"/>
  <c r="H233" i="44"/>
  <c r="L233" i="44"/>
  <c r="N233" i="44"/>
  <c r="H234" i="44"/>
  <c r="L234" i="44"/>
  <c r="D235" i="44"/>
  <c r="F235" i="44"/>
  <c r="H235" i="44"/>
  <c r="L235" i="44"/>
  <c r="N235" i="44"/>
  <c r="D236" i="44"/>
  <c r="F236" i="44"/>
  <c r="H236" i="44"/>
  <c r="L236" i="44"/>
  <c r="N236" i="44"/>
  <c r="D237" i="44"/>
  <c r="F237" i="44"/>
  <c r="H237" i="44"/>
  <c r="L237" i="44"/>
  <c r="N237" i="44"/>
  <c r="D238" i="44"/>
  <c r="F238" i="44"/>
  <c r="H238" i="44"/>
  <c r="L238" i="44"/>
  <c r="N238" i="44"/>
  <c r="D239" i="44"/>
  <c r="F239" i="44"/>
  <c r="H239" i="44"/>
  <c r="L239" i="44"/>
  <c r="N239" i="44"/>
  <c r="H240" i="44"/>
  <c r="L240" i="44"/>
  <c r="D241" i="44"/>
  <c r="F241" i="44"/>
  <c r="H241" i="44"/>
  <c r="L241" i="44"/>
  <c r="N241" i="44"/>
  <c r="D242" i="44"/>
  <c r="F242" i="44"/>
  <c r="H242" i="44"/>
  <c r="L242" i="44"/>
  <c r="N242" i="44"/>
  <c r="D243" i="44"/>
  <c r="F243" i="44"/>
  <c r="H243" i="44"/>
  <c r="L243" i="44"/>
  <c r="N243" i="44"/>
  <c r="D244" i="44"/>
  <c r="F244" i="44"/>
  <c r="H244" i="44"/>
  <c r="L244" i="44"/>
  <c r="N244" i="44"/>
  <c r="D245" i="44"/>
  <c r="F245" i="44"/>
  <c r="H245" i="44"/>
  <c r="L245" i="44"/>
  <c r="N245" i="44"/>
  <c r="H246" i="44"/>
  <c r="L246" i="44"/>
  <c r="D247" i="44"/>
  <c r="F247" i="44"/>
  <c r="H247" i="44"/>
  <c r="L247" i="44"/>
  <c r="N247" i="44"/>
  <c r="D248" i="44"/>
  <c r="F248" i="44"/>
  <c r="H248" i="44"/>
  <c r="L248" i="44"/>
  <c r="N248" i="44"/>
  <c r="D249" i="44"/>
  <c r="F249" i="44"/>
  <c r="H249" i="44"/>
  <c r="L249" i="44"/>
  <c r="N249" i="44"/>
  <c r="D250" i="44"/>
  <c r="F250" i="44"/>
  <c r="H250" i="44"/>
  <c r="L250" i="44"/>
  <c r="N250" i="44"/>
  <c r="D251" i="44"/>
  <c r="F251" i="44"/>
  <c r="H251" i="44"/>
  <c r="L251" i="44"/>
  <c r="N251" i="44"/>
  <c r="H252" i="44"/>
  <c r="L252" i="44"/>
  <c r="D253" i="44"/>
  <c r="F253" i="44"/>
  <c r="H253" i="44"/>
  <c r="L253" i="44"/>
  <c r="N253" i="44"/>
  <c r="D254" i="44"/>
  <c r="F254" i="44"/>
  <c r="H254" i="44"/>
  <c r="L254" i="44"/>
  <c r="N254" i="44"/>
  <c r="D255" i="44"/>
  <c r="F255" i="44"/>
  <c r="H255" i="44"/>
  <c r="L255" i="44"/>
  <c r="N255" i="44"/>
  <c r="D256" i="44"/>
  <c r="F256" i="44"/>
  <c r="H256" i="44"/>
  <c r="L256" i="44"/>
  <c r="N256" i="44"/>
  <c r="D257" i="44"/>
  <c r="F257" i="44"/>
  <c r="H257" i="44"/>
  <c r="L257" i="44"/>
  <c r="N257" i="44"/>
  <c r="H258" i="44"/>
  <c r="L258" i="44"/>
  <c r="D259" i="44"/>
  <c r="F259" i="44"/>
  <c r="H259" i="44"/>
  <c r="L259" i="44"/>
  <c r="N259" i="44"/>
  <c r="D260" i="44"/>
  <c r="F260" i="44"/>
  <c r="H260" i="44"/>
  <c r="L260" i="44"/>
  <c r="N260" i="44"/>
  <c r="D261" i="44"/>
  <c r="F261" i="44"/>
  <c r="H261" i="44"/>
  <c r="L261" i="44"/>
  <c r="N261" i="44"/>
  <c r="D262" i="44"/>
  <c r="F262" i="44"/>
  <c r="H262" i="44"/>
  <c r="L262" i="44"/>
  <c r="N262" i="44"/>
  <c r="D263" i="44"/>
  <c r="F263" i="44"/>
  <c r="H263" i="44"/>
  <c r="L263" i="44"/>
  <c r="N263" i="44"/>
  <c r="H264" i="44"/>
  <c r="L264" i="44"/>
  <c r="D265" i="44"/>
  <c r="F265" i="44"/>
  <c r="H265" i="44"/>
  <c r="L265" i="44"/>
  <c r="N265" i="44"/>
  <c r="D266" i="44"/>
  <c r="F266" i="44"/>
  <c r="H266" i="44"/>
  <c r="L266" i="44"/>
  <c r="N266" i="44"/>
  <c r="D267" i="44"/>
  <c r="F267" i="44"/>
  <c r="H267" i="44"/>
  <c r="L267" i="44"/>
  <c r="N267" i="44"/>
  <c r="D268" i="44"/>
  <c r="F268" i="44"/>
  <c r="H268" i="44"/>
  <c r="L268" i="44"/>
  <c r="N268" i="44"/>
  <c r="D269" i="44"/>
  <c r="F269" i="44"/>
  <c r="H269" i="44"/>
  <c r="L269" i="44"/>
  <c r="N269" i="44"/>
  <c r="H270" i="44"/>
  <c r="L270" i="44"/>
  <c r="D271" i="44"/>
  <c r="F271" i="44"/>
  <c r="H271" i="44"/>
  <c r="L271" i="44"/>
  <c r="N271" i="44"/>
  <c r="D272" i="44"/>
  <c r="F272" i="44"/>
  <c r="H272" i="44"/>
  <c r="L272" i="44"/>
  <c r="N272" i="44"/>
  <c r="D273" i="44"/>
  <c r="F273" i="44"/>
  <c r="H273" i="44"/>
  <c r="L273" i="44"/>
  <c r="N273" i="44"/>
  <c r="D274" i="44"/>
  <c r="F274" i="44"/>
  <c r="H274" i="44"/>
  <c r="L274" i="44"/>
  <c r="N274" i="44"/>
  <c r="D275" i="44"/>
  <c r="F275" i="44"/>
  <c r="H275" i="44"/>
  <c r="L275" i="44"/>
  <c r="N275" i="44"/>
  <c r="H276" i="44"/>
  <c r="L276" i="44"/>
  <c r="D277" i="44"/>
  <c r="F277" i="44"/>
  <c r="H277" i="44"/>
  <c r="L277" i="44"/>
  <c r="N277" i="44"/>
  <c r="D278" i="44"/>
  <c r="F278" i="44"/>
  <c r="H278" i="44"/>
  <c r="L278" i="44"/>
  <c r="N278" i="44"/>
  <c r="D279" i="44"/>
  <c r="F279" i="44"/>
  <c r="H279" i="44"/>
  <c r="L279" i="44"/>
  <c r="N279" i="44"/>
  <c r="D280" i="44"/>
  <c r="F280" i="44"/>
  <c r="H280" i="44"/>
  <c r="L280" i="44"/>
  <c r="N280" i="44"/>
  <c r="D281" i="44"/>
  <c r="F281" i="44"/>
  <c r="H281" i="44"/>
  <c r="L281" i="44"/>
  <c r="N281" i="44"/>
  <c r="H282" i="44"/>
  <c r="L282" i="44"/>
  <c r="D283" i="44"/>
  <c r="F283" i="44"/>
  <c r="H283" i="44"/>
  <c r="L283" i="44"/>
  <c r="N283" i="44"/>
  <c r="D284" i="44"/>
  <c r="F284" i="44"/>
  <c r="H284" i="44"/>
  <c r="L284" i="44"/>
  <c r="N284" i="44"/>
  <c r="D285" i="44"/>
  <c r="F285" i="44"/>
  <c r="H285" i="44"/>
  <c r="L285" i="44"/>
  <c r="N285" i="44"/>
  <c r="D286" i="44"/>
  <c r="F286" i="44"/>
  <c r="H286" i="44"/>
  <c r="L286" i="44"/>
  <c r="N286" i="44"/>
  <c r="D287" i="44"/>
  <c r="F287" i="44"/>
  <c r="H287" i="44"/>
  <c r="L287" i="44"/>
  <c r="N287" i="44"/>
  <c r="H288" i="44"/>
  <c r="L288" i="44"/>
  <c r="D289" i="44"/>
  <c r="F289" i="44"/>
  <c r="H289" i="44"/>
  <c r="L289" i="44"/>
  <c r="N289" i="44"/>
  <c r="D290" i="44"/>
  <c r="F290" i="44"/>
  <c r="H290" i="44"/>
  <c r="L290" i="44"/>
  <c r="N290" i="44"/>
  <c r="D291" i="44"/>
  <c r="F291" i="44"/>
  <c r="H291" i="44"/>
  <c r="L291" i="44"/>
  <c r="N291" i="44"/>
  <c r="D292" i="44"/>
  <c r="F292" i="44"/>
  <c r="H292" i="44"/>
  <c r="L292" i="44"/>
  <c r="N292" i="44"/>
  <c r="D293" i="44"/>
  <c r="F293" i="44"/>
  <c r="H293" i="44"/>
  <c r="L293" i="44"/>
  <c r="N293" i="44"/>
  <c r="H294" i="44"/>
  <c r="L294" i="44"/>
  <c r="D295" i="44"/>
  <c r="F295" i="44"/>
  <c r="H295" i="44"/>
  <c r="L295" i="44"/>
  <c r="N295" i="44"/>
  <c r="D296" i="44"/>
  <c r="F296" i="44"/>
  <c r="H296" i="44"/>
  <c r="L296" i="44"/>
  <c r="N296" i="44"/>
  <c r="D297" i="44"/>
  <c r="F297" i="44"/>
  <c r="H297" i="44"/>
  <c r="L297" i="44"/>
  <c r="N297" i="44"/>
  <c r="D298" i="44"/>
  <c r="F298" i="44"/>
  <c r="H298" i="44"/>
  <c r="L298" i="44"/>
  <c r="N298" i="44"/>
  <c r="D299" i="44"/>
  <c r="F299" i="44"/>
  <c r="H299" i="44"/>
  <c r="L299" i="44"/>
  <c r="N299" i="44"/>
  <c r="H300" i="44"/>
  <c r="L300" i="44"/>
  <c r="D301" i="44"/>
  <c r="F301" i="44"/>
  <c r="H301" i="44"/>
  <c r="L301" i="44"/>
  <c r="N301" i="44"/>
  <c r="D302" i="44"/>
  <c r="F302" i="44"/>
  <c r="H302" i="44"/>
  <c r="L302" i="44"/>
  <c r="N302" i="44"/>
  <c r="D303" i="44"/>
  <c r="F303" i="44"/>
  <c r="H303" i="44"/>
  <c r="L303" i="44"/>
  <c r="N303" i="44"/>
  <c r="D304" i="44"/>
  <c r="F304" i="44"/>
  <c r="H304" i="44"/>
  <c r="L304" i="44"/>
  <c r="N304" i="44"/>
  <c r="D305" i="44"/>
  <c r="F305" i="44"/>
  <c r="H305" i="44"/>
  <c r="L305" i="44"/>
  <c r="N305" i="44"/>
  <c r="H306" i="44"/>
  <c r="L306" i="44"/>
  <c r="D307" i="44"/>
  <c r="F307" i="44"/>
  <c r="H307" i="44"/>
  <c r="L307" i="44"/>
  <c r="N307" i="44"/>
  <c r="D308" i="44"/>
  <c r="F308" i="44"/>
  <c r="H308" i="44"/>
  <c r="L308" i="44"/>
  <c r="N308" i="44"/>
  <c r="D309" i="44"/>
  <c r="F309" i="44"/>
  <c r="H309" i="44"/>
  <c r="L309" i="44"/>
  <c r="N309" i="44"/>
  <c r="D310" i="44"/>
  <c r="F310" i="44"/>
  <c r="H310" i="44"/>
  <c r="L310" i="44"/>
  <c r="N310" i="44"/>
  <c r="D311" i="44"/>
  <c r="F311" i="44"/>
  <c r="H311" i="44"/>
  <c r="L311" i="44"/>
  <c r="N311" i="44"/>
  <c r="H312" i="44"/>
  <c r="L312" i="44"/>
  <c r="D313" i="44"/>
  <c r="F313" i="44"/>
  <c r="H313" i="44"/>
  <c r="L313" i="44"/>
  <c r="N313" i="44"/>
  <c r="D314" i="44"/>
  <c r="F314" i="44"/>
  <c r="H314" i="44"/>
  <c r="L314" i="44"/>
  <c r="N314" i="44"/>
  <c r="D315" i="44"/>
  <c r="F315" i="44"/>
  <c r="H315" i="44"/>
  <c r="L315" i="44"/>
  <c r="N315" i="44"/>
  <c r="D316" i="44"/>
  <c r="F316" i="44"/>
  <c r="H316" i="44"/>
  <c r="L316" i="44"/>
  <c r="N316" i="44"/>
  <c r="D317" i="44"/>
  <c r="F317" i="44"/>
  <c r="H317" i="44"/>
  <c r="L317" i="44"/>
  <c r="N317" i="44"/>
  <c r="H318" i="44"/>
  <c r="L318" i="44"/>
  <c r="D319" i="44"/>
  <c r="F319" i="44"/>
  <c r="H319" i="44"/>
  <c r="L319" i="44"/>
  <c r="N319" i="44"/>
  <c r="D320" i="44"/>
  <c r="F320" i="44"/>
  <c r="H320" i="44"/>
  <c r="L320" i="44"/>
  <c r="N320" i="44"/>
  <c r="D321" i="44"/>
  <c r="F321" i="44"/>
  <c r="H321" i="44"/>
  <c r="L321" i="44"/>
  <c r="N321" i="44"/>
  <c r="D322" i="44"/>
  <c r="F322" i="44"/>
  <c r="H322" i="44"/>
  <c r="L322" i="44"/>
  <c r="N322" i="44"/>
  <c r="D323" i="44"/>
  <c r="F323" i="44"/>
  <c r="H323" i="44"/>
  <c r="L323" i="44"/>
  <c r="N323" i="44"/>
  <c r="H324" i="44"/>
  <c r="L324" i="44"/>
  <c r="D325" i="44"/>
  <c r="F325" i="44"/>
  <c r="H325" i="44"/>
  <c r="L325" i="44"/>
  <c r="N325" i="44"/>
  <c r="D326" i="44"/>
  <c r="F326" i="44"/>
  <c r="H326" i="44"/>
  <c r="L326" i="44"/>
  <c r="N326" i="44"/>
  <c r="D327" i="44"/>
  <c r="F327" i="44"/>
  <c r="H327" i="44"/>
  <c r="L327" i="44"/>
  <c r="N327" i="44"/>
  <c r="D328" i="44"/>
  <c r="F328" i="44"/>
  <c r="H328" i="44"/>
  <c r="L328" i="44"/>
  <c r="N328" i="44"/>
  <c r="D329" i="44"/>
  <c r="F329" i="44"/>
  <c r="H329" i="44"/>
  <c r="L329" i="44"/>
  <c r="N329" i="44"/>
  <c r="H330" i="44"/>
  <c r="L330" i="44"/>
  <c r="D331" i="44"/>
  <c r="F331" i="44"/>
  <c r="H331" i="44"/>
  <c r="L331" i="44"/>
  <c r="N331" i="44"/>
  <c r="D332" i="44"/>
  <c r="F332" i="44"/>
  <c r="H332" i="44"/>
  <c r="L332" i="44"/>
  <c r="N332" i="44"/>
  <c r="D333" i="44"/>
  <c r="F333" i="44"/>
  <c r="H333" i="44"/>
  <c r="L333" i="44"/>
  <c r="N333" i="44"/>
  <c r="D334" i="44"/>
  <c r="F334" i="44"/>
  <c r="H334" i="44"/>
  <c r="L334" i="44"/>
  <c r="N334" i="44"/>
  <c r="D335" i="44"/>
  <c r="F335" i="44"/>
  <c r="H335" i="44"/>
  <c r="L335" i="44"/>
  <c r="N335" i="44"/>
  <c r="H336" i="44"/>
  <c r="L336" i="44"/>
  <c r="D337" i="44"/>
  <c r="F337" i="44"/>
  <c r="H337" i="44"/>
  <c r="L337" i="44"/>
  <c r="N337" i="44"/>
  <c r="D338" i="44"/>
  <c r="F338" i="44"/>
  <c r="H338" i="44"/>
  <c r="L338" i="44"/>
  <c r="N338" i="44"/>
  <c r="D339" i="44"/>
  <c r="F339" i="44"/>
  <c r="H339" i="44"/>
  <c r="L339" i="44"/>
  <c r="N339" i="44"/>
  <c r="D340" i="44"/>
  <c r="F340" i="44"/>
  <c r="H340" i="44"/>
  <c r="L340" i="44"/>
  <c r="N340" i="44"/>
  <c r="D341" i="44"/>
  <c r="F341" i="44"/>
  <c r="H341" i="44"/>
  <c r="L341" i="44"/>
  <c r="N341" i="44"/>
  <c r="H342" i="44"/>
  <c r="L342" i="44"/>
  <c r="D343" i="44"/>
  <c r="F343" i="44"/>
  <c r="H343" i="44"/>
  <c r="L343" i="44"/>
  <c r="N343" i="44"/>
  <c r="D344" i="44"/>
  <c r="F344" i="44"/>
  <c r="H344" i="44"/>
  <c r="L344" i="44"/>
  <c r="N344" i="44"/>
  <c r="D345" i="44"/>
  <c r="F345" i="44"/>
  <c r="H345" i="44"/>
  <c r="L345" i="44"/>
  <c r="N345" i="44"/>
  <c r="D346" i="44"/>
  <c r="F346" i="44"/>
  <c r="H346" i="44"/>
  <c r="L346" i="44"/>
  <c r="N346" i="44"/>
  <c r="D347" i="44"/>
  <c r="F347" i="44"/>
  <c r="H347" i="44"/>
  <c r="L347" i="44"/>
  <c r="N347" i="44"/>
  <c r="H348" i="44"/>
  <c r="L348" i="44"/>
  <c r="D349" i="44"/>
  <c r="F349" i="44"/>
  <c r="H349" i="44"/>
  <c r="L349" i="44"/>
  <c r="N349" i="44"/>
  <c r="D350" i="44"/>
  <c r="F350" i="44"/>
  <c r="H350" i="44"/>
  <c r="L350" i="44"/>
  <c r="N350" i="44"/>
  <c r="D351" i="44"/>
  <c r="F351" i="44"/>
  <c r="H351" i="44"/>
  <c r="L351" i="44"/>
  <c r="N351" i="44"/>
  <c r="D352" i="44"/>
  <c r="F352" i="44"/>
  <c r="H352" i="44"/>
  <c r="L352" i="44"/>
  <c r="N352" i="44"/>
  <c r="D353" i="44"/>
  <c r="F353" i="44"/>
  <c r="H353" i="44"/>
  <c r="L353" i="44"/>
  <c r="N353" i="44"/>
  <c r="H354" i="44"/>
  <c r="L354" i="44"/>
  <c r="D355" i="44"/>
  <c r="F355" i="44"/>
  <c r="H355" i="44"/>
  <c r="L355" i="44"/>
  <c r="N355" i="44"/>
  <c r="D356" i="44"/>
  <c r="F356" i="44"/>
  <c r="H356" i="44"/>
  <c r="L356" i="44"/>
  <c r="N356" i="44"/>
  <c r="D357" i="44"/>
  <c r="F357" i="44"/>
  <c r="H357" i="44"/>
  <c r="L357" i="44"/>
  <c r="N357" i="44"/>
  <c r="D358" i="44"/>
  <c r="F358" i="44"/>
  <c r="H358" i="44"/>
  <c r="L358" i="44"/>
  <c r="N358" i="44"/>
  <c r="D359" i="44"/>
  <c r="F359" i="44"/>
  <c r="H359" i="44"/>
  <c r="L359" i="44"/>
  <c r="N359" i="44"/>
  <c r="H360" i="44"/>
  <c r="L360" i="44"/>
  <c r="D361" i="44"/>
  <c r="F361" i="44"/>
  <c r="H361" i="44"/>
  <c r="L361" i="44"/>
  <c r="N361" i="44"/>
  <c r="D362" i="44"/>
  <c r="F362" i="44"/>
  <c r="H362" i="44"/>
  <c r="L362" i="44"/>
  <c r="N362" i="44"/>
  <c r="D363" i="44"/>
  <c r="F363" i="44"/>
  <c r="H363" i="44"/>
  <c r="L363" i="44"/>
  <c r="N363" i="44"/>
  <c r="D364" i="44"/>
  <c r="F364" i="44"/>
  <c r="H364" i="44"/>
  <c r="L364" i="44"/>
  <c r="N364" i="44"/>
  <c r="D365" i="44"/>
  <c r="F365" i="44"/>
  <c r="H365" i="44"/>
  <c r="L365" i="44"/>
  <c r="N365" i="44"/>
  <c r="H366" i="44"/>
  <c r="L366" i="44"/>
  <c r="D367" i="44"/>
  <c r="F367" i="44"/>
  <c r="H367" i="44"/>
  <c r="L367" i="44"/>
  <c r="N367" i="44"/>
  <c r="D368" i="44"/>
  <c r="F368" i="44"/>
  <c r="H368" i="44"/>
  <c r="L368" i="44"/>
  <c r="N368" i="44"/>
  <c r="D369" i="44"/>
  <c r="F369" i="44"/>
  <c r="H369" i="44"/>
  <c r="L369" i="44"/>
  <c r="N369" i="44"/>
  <c r="D370" i="44"/>
  <c r="F370" i="44"/>
  <c r="H370" i="44"/>
  <c r="L370" i="44"/>
  <c r="N370" i="44"/>
  <c r="D371" i="44"/>
  <c r="F371" i="44"/>
  <c r="H371" i="44"/>
  <c r="L371" i="44"/>
  <c r="N371" i="44"/>
  <c r="H372" i="44"/>
  <c r="L372" i="44"/>
  <c r="D373" i="44"/>
  <c r="F373" i="44"/>
  <c r="H373" i="44"/>
  <c r="L373" i="44"/>
  <c r="N373" i="44"/>
  <c r="D374" i="44"/>
  <c r="F374" i="44"/>
  <c r="H374" i="44"/>
  <c r="L374" i="44"/>
  <c r="N374" i="44"/>
  <c r="D375" i="44"/>
  <c r="F375" i="44"/>
  <c r="H375" i="44"/>
  <c r="L375" i="44"/>
  <c r="N375" i="44"/>
  <c r="D376" i="44"/>
  <c r="F376" i="44"/>
  <c r="H376" i="44"/>
  <c r="L376" i="44"/>
  <c r="N376" i="44"/>
  <c r="D377" i="44"/>
  <c r="F377" i="44"/>
  <c r="H377" i="44"/>
  <c r="L377" i="44"/>
  <c r="N377" i="44"/>
  <c r="H378" i="44"/>
  <c r="L378" i="44"/>
  <c r="D379" i="44"/>
  <c r="F379" i="44"/>
  <c r="H379" i="44"/>
  <c r="L379" i="44"/>
  <c r="N379" i="44"/>
  <c r="D380" i="44"/>
  <c r="F380" i="44"/>
  <c r="H380" i="44"/>
  <c r="L380" i="44"/>
  <c r="N380" i="44"/>
  <c r="D381" i="44"/>
  <c r="F381" i="44"/>
  <c r="H381" i="44"/>
  <c r="L381" i="44"/>
  <c r="N381" i="44"/>
  <c r="D382" i="44"/>
  <c r="F382" i="44"/>
  <c r="H382" i="44"/>
  <c r="L382" i="44"/>
  <c r="N382" i="44"/>
  <c r="D383" i="44"/>
  <c r="F383" i="44"/>
  <c r="H383" i="44"/>
  <c r="L383" i="44"/>
  <c r="N383" i="44"/>
  <c r="H384" i="44"/>
  <c r="L384" i="44"/>
  <c r="D385" i="44"/>
  <c r="F385" i="44"/>
  <c r="H385" i="44"/>
  <c r="L385" i="44"/>
  <c r="N385" i="44"/>
  <c r="D386" i="44"/>
  <c r="F386" i="44"/>
  <c r="H386" i="44"/>
  <c r="L386" i="44"/>
  <c r="N386" i="44"/>
  <c r="D387" i="44"/>
  <c r="F387" i="44"/>
  <c r="H387" i="44"/>
  <c r="L387" i="44"/>
  <c r="N387" i="44"/>
  <c r="D388" i="44"/>
  <c r="F388" i="44"/>
  <c r="H388" i="44"/>
  <c r="L388" i="44"/>
  <c r="N388" i="44"/>
  <c r="D389" i="44"/>
  <c r="F389" i="44"/>
  <c r="H389" i="44"/>
  <c r="L389" i="44"/>
  <c r="N389" i="44"/>
  <c r="H390" i="44"/>
  <c r="L390" i="44"/>
  <c r="D391" i="44"/>
  <c r="F391" i="44"/>
  <c r="H391" i="44"/>
  <c r="L391" i="44"/>
  <c r="N391" i="44"/>
  <c r="D392" i="44"/>
  <c r="F392" i="44"/>
  <c r="H392" i="44"/>
  <c r="L392" i="44"/>
  <c r="N392" i="44"/>
  <c r="D393" i="44"/>
  <c r="F393" i="44"/>
  <c r="H393" i="44"/>
  <c r="L393" i="44"/>
  <c r="N393" i="44"/>
  <c r="D394" i="44"/>
  <c r="F394" i="44"/>
  <c r="H394" i="44"/>
  <c r="L394" i="44"/>
  <c r="N394" i="44"/>
  <c r="D395" i="44"/>
  <c r="F395" i="44"/>
  <c r="H395" i="44"/>
  <c r="L395" i="44"/>
  <c r="N395" i="44"/>
  <c r="H396" i="44"/>
  <c r="L396" i="44"/>
  <c r="D397" i="44"/>
  <c r="F397" i="44"/>
  <c r="H397" i="44"/>
  <c r="L397" i="44"/>
  <c r="N397" i="44"/>
  <c r="D398" i="44"/>
  <c r="F398" i="44"/>
  <c r="H398" i="44"/>
  <c r="L398" i="44"/>
  <c r="N398" i="44"/>
  <c r="D399" i="44"/>
  <c r="F399" i="44"/>
  <c r="H399" i="44"/>
  <c r="L399" i="44"/>
  <c r="N399" i="44"/>
  <c r="D400" i="44"/>
  <c r="F400" i="44"/>
  <c r="H400" i="44"/>
  <c r="L400" i="44"/>
  <c r="N400" i="44"/>
  <c r="D401" i="44"/>
  <c r="F401" i="44"/>
  <c r="H401" i="44"/>
  <c r="L401" i="44"/>
  <c r="N401" i="44"/>
  <c r="H402" i="44"/>
  <c r="L402" i="44"/>
  <c r="D403" i="44"/>
  <c r="F403" i="44"/>
  <c r="H403" i="44"/>
  <c r="L403" i="44"/>
  <c r="N403" i="44"/>
  <c r="D404" i="44"/>
  <c r="F404" i="44"/>
  <c r="H404" i="44"/>
  <c r="L404" i="44"/>
  <c r="N404" i="44"/>
  <c r="D405" i="44"/>
  <c r="F405" i="44"/>
  <c r="H405" i="44"/>
  <c r="L405" i="44"/>
  <c r="N405" i="44"/>
  <c r="D406" i="44"/>
  <c r="F406" i="44"/>
  <c r="H406" i="44"/>
  <c r="L406" i="44"/>
  <c r="N406" i="44"/>
  <c r="D407" i="44"/>
  <c r="F407" i="44"/>
  <c r="H407" i="44"/>
  <c r="L407" i="44"/>
  <c r="N407" i="44"/>
  <c r="H408" i="44"/>
  <c r="L408" i="44"/>
  <c r="D409" i="44"/>
  <c r="F409" i="44"/>
  <c r="H409" i="44"/>
  <c r="L409" i="44"/>
  <c r="N409" i="44"/>
  <c r="D410" i="44"/>
  <c r="F410" i="44"/>
  <c r="H410" i="44"/>
  <c r="L410" i="44"/>
  <c r="N410" i="44"/>
  <c r="D411" i="44"/>
  <c r="F411" i="44"/>
  <c r="H411" i="44"/>
  <c r="L411" i="44"/>
  <c r="N411" i="44"/>
  <c r="D412" i="44"/>
  <c r="F412" i="44"/>
  <c r="H412" i="44"/>
  <c r="L412" i="44"/>
  <c r="N412" i="44"/>
  <c r="D413" i="44"/>
  <c r="F413" i="44"/>
  <c r="H413" i="44"/>
  <c r="L413" i="44"/>
  <c r="N413" i="44"/>
  <c r="H414" i="44"/>
  <c r="L414" i="44"/>
  <c r="D415" i="44"/>
  <c r="F415" i="44"/>
  <c r="H415" i="44"/>
  <c r="L415" i="44"/>
  <c r="N415" i="44"/>
  <c r="D416" i="44"/>
  <c r="F416" i="44"/>
  <c r="H416" i="44"/>
  <c r="L416" i="44"/>
  <c r="N416" i="44"/>
  <c r="D417" i="44"/>
  <c r="F417" i="44"/>
  <c r="H417" i="44"/>
  <c r="L417" i="44"/>
  <c r="N417" i="44"/>
  <c r="D418" i="44"/>
  <c r="F418" i="44"/>
  <c r="H418" i="44"/>
  <c r="L418" i="44"/>
  <c r="N418" i="44"/>
  <c r="D419" i="44"/>
  <c r="F419" i="44"/>
  <c r="H419" i="44"/>
  <c r="L419" i="44"/>
  <c r="N419" i="44"/>
  <c r="H420" i="44"/>
  <c r="L420" i="44"/>
  <c r="D421" i="44"/>
  <c r="F421" i="44"/>
  <c r="H421" i="44"/>
  <c r="L421" i="44"/>
  <c r="N421" i="44"/>
  <c r="D422" i="44"/>
  <c r="F422" i="44"/>
  <c r="H422" i="44"/>
  <c r="L422" i="44"/>
  <c r="N422" i="44"/>
  <c r="D423" i="44"/>
  <c r="F423" i="44"/>
  <c r="H423" i="44"/>
  <c r="L423" i="44"/>
  <c r="N423" i="44"/>
  <c r="D424" i="44"/>
  <c r="F424" i="44"/>
  <c r="H424" i="44"/>
  <c r="L424" i="44"/>
  <c r="N424" i="44"/>
  <c r="D425" i="44"/>
  <c r="F425" i="44"/>
  <c r="H425" i="44"/>
  <c r="L425" i="44"/>
  <c r="N425" i="44"/>
  <c r="H426" i="44"/>
  <c r="L426" i="44"/>
  <c r="D427" i="44"/>
  <c r="F427" i="44"/>
  <c r="H427" i="44"/>
  <c r="L427" i="44"/>
  <c r="N427" i="44"/>
  <c r="D428" i="44"/>
  <c r="F428" i="44"/>
  <c r="H428" i="44"/>
  <c r="L428" i="44"/>
  <c r="N428" i="44"/>
  <c r="D429" i="44"/>
  <c r="F429" i="44"/>
  <c r="H429" i="44"/>
  <c r="L429" i="44"/>
  <c r="N429" i="44"/>
  <c r="D430" i="44"/>
  <c r="F430" i="44"/>
  <c r="H430" i="44"/>
  <c r="L430" i="44"/>
  <c r="N430" i="44"/>
  <c r="D431" i="44"/>
  <c r="F431" i="44"/>
  <c r="H431" i="44"/>
  <c r="L431" i="44"/>
  <c r="N431" i="44"/>
  <c r="H432" i="44"/>
  <c r="L432" i="44"/>
  <c r="D433" i="44"/>
  <c r="F433" i="44"/>
  <c r="H433" i="44"/>
  <c r="L433" i="44"/>
  <c r="N433" i="44"/>
  <c r="D434" i="44"/>
  <c r="F434" i="44"/>
  <c r="H434" i="44"/>
  <c r="L434" i="44"/>
  <c r="N434" i="44"/>
  <c r="D435" i="44"/>
  <c r="F435" i="44"/>
  <c r="H435" i="44"/>
  <c r="L435" i="44"/>
  <c r="N435" i="44"/>
  <c r="D436" i="44"/>
  <c r="F436" i="44"/>
  <c r="H436" i="44"/>
  <c r="L436" i="44"/>
  <c r="N436" i="44"/>
  <c r="D437" i="44"/>
  <c r="F437" i="44"/>
  <c r="H437" i="44"/>
  <c r="L437" i="44"/>
  <c r="N437" i="44"/>
  <c r="H438" i="44"/>
  <c r="L438" i="44"/>
  <c r="D439" i="44"/>
  <c r="F439" i="44"/>
  <c r="H439" i="44"/>
  <c r="L439" i="44"/>
  <c r="N439" i="44"/>
  <c r="D440" i="44"/>
  <c r="F440" i="44"/>
  <c r="H440" i="44"/>
  <c r="L440" i="44"/>
  <c r="N440" i="44"/>
  <c r="D441" i="44"/>
  <c r="F441" i="44"/>
  <c r="H441" i="44"/>
  <c r="L441" i="44"/>
  <c r="N441" i="44"/>
  <c r="D442" i="44"/>
  <c r="F442" i="44"/>
  <c r="H442" i="44"/>
  <c r="L442" i="44"/>
  <c r="N442" i="44"/>
  <c r="D443" i="44"/>
  <c r="F443" i="44"/>
  <c r="H443" i="44"/>
  <c r="L443" i="44"/>
  <c r="N443" i="44"/>
  <c r="D444" i="44"/>
  <c r="F444" i="44"/>
  <c r="H444" i="44"/>
  <c r="L444" i="44"/>
  <c r="N444" i="44"/>
  <c r="D445" i="44"/>
  <c r="F445" i="44"/>
  <c r="H445" i="44"/>
  <c r="L445" i="44"/>
  <c r="N445" i="44"/>
  <c r="D446" i="44"/>
  <c r="F446" i="44"/>
  <c r="H446" i="44"/>
  <c r="L446" i="44"/>
  <c r="N446" i="44"/>
  <c r="N11" i="44"/>
  <c r="L11" i="44"/>
  <c r="H11" i="44"/>
  <c r="F11" i="44"/>
  <c r="D11" i="44"/>
  <c r="C446" i="44"/>
  <c r="C445" i="44"/>
  <c r="C444" i="44"/>
  <c r="C443" i="44"/>
  <c r="C442" i="44"/>
  <c r="C441" i="44"/>
  <c r="C440" i="44"/>
  <c r="C439" i="44"/>
  <c r="C438" i="44"/>
  <c r="C437" i="44"/>
  <c r="C436" i="44"/>
  <c r="C435" i="44"/>
  <c r="C434" i="44"/>
  <c r="C433" i="44"/>
  <c r="C432" i="44"/>
  <c r="C431" i="44"/>
  <c r="C430" i="44"/>
  <c r="C429" i="44"/>
  <c r="C428" i="44"/>
  <c r="C427" i="44"/>
  <c r="C426" i="44"/>
  <c r="C425" i="44"/>
  <c r="C424" i="44"/>
  <c r="C423" i="44"/>
  <c r="C422" i="44"/>
  <c r="C421" i="44"/>
  <c r="C420" i="44"/>
  <c r="C419" i="44"/>
  <c r="C418" i="44"/>
  <c r="C417" i="44"/>
  <c r="C416" i="44"/>
  <c r="C415" i="44"/>
  <c r="C414" i="44"/>
  <c r="C413" i="44"/>
  <c r="C412" i="44"/>
  <c r="C411" i="44"/>
  <c r="C410" i="44"/>
  <c r="C409" i="44"/>
  <c r="C408" i="44"/>
  <c r="C407" i="44"/>
  <c r="C406" i="44"/>
  <c r="C405" i="44"/>
  <c r="C404" i="44"/>
  <c r="C403" i="44"/>
  <c r="C402" i="44"/>
  <c r="C401" i="44"/>
  <c r="C400" i="44"/>
  <c r="C399" i="44"/>
  <c r="C398" i="44"/>
  <c r="C397" i="44"/>
  <c r="C396" i="44"/>
  <c r="C395" i="44"/>
  <c r="C394" i="44"/>
  <c r="C393" i="44"/>
  <c r="C392" i="44"/>
  <c r="C391" i="44"/>
  <c r="C390" i="44"/>
  <c r="C389" i="44"/>
  <c r="C388" i="44"/>
  <c r="C387" i="44"/>
  <c r="C386" i="44"/>
  <c r="C385" i="44"/>
  <c r="C384" i="44"/>
  <c r="C383" i="44"/>
  <c r="C382" i="44"/>
  <c r="C381" i="44"/>
  <c r="C380" i="44"/>
  <c r="C379" i="44"/>
  <c r="C378" i="44"/>
  <c r="C377" i="44"/>
  <c r="C376" i="44"/>
  <c r="C375" i="44"/>
  <c r="C374" i="44"/>
  <c r="C373" i="44"/>
  <c r="C372" i="44"/>
  <c r="C371" i="44"/>
  <c r="C370" i="44"/>
  <c r="C369" i="44"/>
  <c r="C368" i="44"/>
  <c r="C367" i="44"/>
  <c r="C366" i="44"/>
  <c r="C365" i="44"/>
  <c r="C364" i="44"/>
  <c r="C363" i="44"/>
  <c r="C362" i="44"/>
  <c r="C361" i="44"/>
  <c r="C360" i="44"/>
  <c r="C359" i="44"/>
  <c r="C358" i="44"/>
  <c r="C357" i="44"/>
  <c r="C356" i="44"/>
  <c r="C355" i="44"/>
  <c r="C354" i="44"/>
  <c r="C353" i="44"/>
  <c r="C352" i="44"/>
  <c r="C351" i="44"/>
  <c r="C350" i="44"/>
  <c r="C349" i="44"/>
  <c r="C348" i="44"/>
  <c r="C347" i="44"/>
  <c r="C346" i="44"/>
  <c r="C345" i="44"/>
  <c r="C344" i="44"/>
  <c r="C343" i="44"/>
  <c r="C342" i="44"/>
  <c r="C341" i="44"/>
  <c r="C340" i="44"/>
  <c r="C339" i="44"/>
  <c r="C338" i="44"/>
  <c r="C337" i="44"/>
  <c r="C336" i="44"/>
  <c r="C335" i="44"/>
  <c r="C334" i="44"/>
  <c r="C333" i="44"/>
  <c r="C332" i="44"/>
  <c r="C331" i="44"/>
  <c r="C330" i="44"/>
  <c r="C329" i="44"/>
  <c r="C328" i="44"/>
  <c r="C327" i="44"/>
  <c r="C326" i="44"/>
  <c r="C325" i="44"/>
  <c r="C324" i="44"/>
  <c r="C323" i="44"/>
  <c r="C322" i="44"/>
  <c r="C321" i="44"/>
  <c r="C320" i="44"/>
  <c r="C319" i="44"/>
  <c r="C318" i="44"/>
  <c r="C317" i="44"/>
  <c r="C316" i="44"/>
  <c r="C315" i="44"/>
  <c r="C314" i="44"/>
  <c r="C313" i="44"/>
  <c r="C312" i="44"/>
  <c r="C311" i="44"/>
  <c r="C310" i="44"/>
  <c r="C309" i="44"/>
  <c r="C308" i="44"/>
  <c r="C307" i="44"/>
  <c r="C306" i="44"/>
  <c r="C305" i="44"/>
  <c r="C304" i="44"/>
  <c r="C303" i="44"/>
  <c r="C302" i="44"/>
  <c r="C301" i="44"/>
  <c r="C300" i="44"/>
  <c r="C299" i="44"/>
  <c r="C298" i="44"/>
  <c r="C297" i="44"/>
  <c r="C296" i="44"/>
  <c r="C295" i="44"/>
  <c r="C294" i="44"/>
  <c r="C293" i="44"/>
  <c r="C292" i="44"/>
  <c r="C291" i="44"/>
  <c r="C290" i="44"/>
  <c r="C289" i="44"/>
  <c r="C288" i="44"/>
  <c r="C287" i="44"/>
  <c r="C286" i="44"/>
  <c r="C285" i="44"/>
  <c r="C284" i="44"/>
  <c r="C283" i="44"/>
  <c r="C282" i="44"/>
  <c r="C281" i="44"/>
  <c r="C280" i="44"/>
  <c r="C279" i="44"/>
  <c r="C278" i="44"/>
  <c r="C277" i="44"/>
  <c r="C276" i="44"/>
  <c r="C275" i="44"/>
  <c r="C274" i="44"/>
  <c r="C273" i="44"/>
  <c r="C272" i="44"/>
  <c r="C271" i="44"/>
  <c r="C270" i="44"/>
  <c r="C269" i="44"/>
  <c r="C268" i="44"/>
  <c r="C267" i="44"/>
  <c r="C266" i="44"/>
  <c r="C265" i="44"/>
  <c r="C264" i="44"/>
  <c r="C263" i="44"/>
  <c r="C262" i="44"/>
  <c r="C261" i="44"/>
  <c r="C260" i="44"/>
  <c r="C259" i="44"/>
  <c r="C258" i="44"/>
  <c r="C257" i="44"/>
  <c r="C256" i="44"/>
  <c r="C255" i="44"/>
  <c r="C254" i="44"/>
  <c r="C253" i="44"/>
  <c r="C252" i="44"/>
  <c r="C251" i="44"/>
  <c r="C250" i="44"/>
  <c r="C249" i="44"/>
  <c r="C248" i="44"/>
  <c r="C247" i="44"/>
  <c r="C246" i="44"/>
  <c r="C245" i="44"/>
  <c r="C244" i="44"/>
  <c r="C243" i="44"/>
  <c r="C242" i="44"/>
  <c r="C241" i="44"/>
  <c r="C240" i="44"/>
  <c r="C239" i="44"/>
  <c r="C238" i="44"/>
  <c r="C237" i="44"/>
  <c r="C236" i="44"/>
  <c r="C235" i="44"/>
  <c r="C234" i="44"/>
  <c r="C233" i="44"/>
  <c r="C232" i="44"/>
  <c r="C231" i="44"/>
  <c r="C230" i="44"/>
  <c r="C229" i="44"/>
  <c r="C228" i="44"/>
  <c r="C227" i="44"/>
  <c r="C226" i="44"/>
  <c r="C225" i="44"/>
  <c r="C224" i="44"/>
  <c r="C223" i="44"/>
  <c r="C222" i="44"/>
  <c r="C221" i="44"/>
  <c r="C220" i="44"/>
  <c r="C219" i="44"/>
  <c r="C218" i="44"/>
  <c r="C217" i="44"/>
  <c r="C216" i="44"/>
  <c r="C215" i="44"/>
  <c r="C214" i="44"/>
  <c r="C213" i="44"/>
  <c r="C212" i="44"/>
  <c r="C211" i="44"/>
  <c r="C210" i="44"/>
  <c r="C209" i="44"/>
  <c r="C208" i="44"/>
  <c r="C207" i="44"/>
  <c r="C206" i="44"/>
  <c r="C205" i="44"/>
  <c r="C204" i="44"/>
  <c r="C203" i="44"/>
  <c r="C202" i="44"/>
  <c r="C201" i="44"/>
  <c r="C200" i="44"/>
  <c r="C199" i="44"/>
  <c r="C198" i="44"/>
  <c r="C197" i="44"/>
  <c r="C196" i="44"/>
  <c r="C195" i="44"/>
  <c r="C194" i="44"/>
  <c r="C193" i="44"/>
  <c r="C192" i="44"/>
  <c r="C191" i="44"/>
  <c r="C190" i="44"/>
  <c r="C189" i="44"/>
  <c r="C188" i="44"/>
  <c r="C187" i="44"/>
  <c r="C186" i="44"/>
  <c r="C185" i="44"/>
  <c r="C184" i="44"/>
  <c r="C183" i="44"/>
  <c r="C182" i="44"/>
  <c r="C181" i="44"/>
  <c r="C180" i="44"/>
  <c r="C179" i="44"/>
  <c r="C178" i="44"/>
  <c r="C177" i="44"/>
  <c r="C176" i="44"/>
  <c r="C175" i="44"/>
  <c r="C174" i="44"/>
  <c r="C173" i="44"/>
  <c r="C172" i="44"/>
  <c r="C171" i="44"/>
  <c r="C170" i="44"/>
  <c r="C169" i="44"/>
  <c r="C168" i="44"/>
  <c r="C167" i="44"/>
  <c r="C166" i="44"/>
  <c r="C165" i="44"/>
  <c r="C164" i="44"/>
  <c r="C163" i="44"/>
  <c r="C162" i="44"/>
  <c r="C161" i="44"/>
  <c r="C160" i="44"/>
  <c r="C159" i="44"/>
  <c r="C158" i="44"/>
  <c r="C157" i="44"/>
  <c r="C156" i="44"/>
  <c r="C155" i="44"/>
  <c r="C154" i="44"/>
  <c r="C153" i="44"/>
  <c r="C152" i="44"/>
  <c r="C151" i="44"/>
  <c r="C150" i="44"/>
  <c r="C149" i="44"/>
  <c r="C148" i="44"/>
  <c r="C147" i="44"/>
  <c r="C146" i="44"/>
  <c r="C145" i="44"/>
  <c r="C144" i="44"/>
  <c r="C143" i="44"/>
  <c r="C142" i="44"/>
  <c r="C141" i="44"/>
  <c r="C140" i="44"/>
  <c r="C139" i="44"/>
  <c r="C138" i="44"/>
  <c r="C137" i="44"/>
  <c r="C136" i="44"/>
  <c r="C135" i="44"/>
  <c r="C134" i="44"/>
  <c r="C133" i="44"/>
  <c r="C132" i="44"/>
  <c r="C131" i="44"/>
  <c r="C130" i="44"/>
  <c r="C129" i="44"/>
  <c r="C128" i="44"/>
  <c r="C127" i="44"/>
  <c r="C126" i="44"/>
  <c r="C125" i="44"/>
  <c r="C124" i="44"/>
  <c r="C123" i="44"/>
  <c r="C122" i="44"/>
  <c r="C121" i="44"/>
  <c r="C120" i="44"/>
  <c r="C119" i="44"/>
  <c r="C118" i="44"/>
  <c r="C117" i="44"/>
  <c r="C116" i="44"/>
  <c r="C115" i="44"/>
  <c r="C114" i="44"/>
  <c r="C113" i="44"/>
  <c r="C112" i="44"/>
  <c r="C111" i="44"/>
  <c r="C110" i="44"/>
  <c r="C109" i="44"/>
  <c r="C108" i="44"/>
  <c r="C107" i="44"/>
  <c r="C106" i="44"/>
  <c r="C105" i="44"/>
  <c r="C104" i="44"/>
  <c r="C103" i="44"/>
  <c r="C102" i="44"/>
  <c r="C101" i="44"/>
  <c r="C100" i="44"/>
  <c r="C99" i="44"/>
  <c r="C98" i="44"/>
  <c r="C97" i="44"/>
  <c r="C96" i="44"/>
  <c r="C95" i="44"/>
  <c r="C94" i="44"/>
  <c r="C93" i="44"/>
  <c r="C92" i="44"/>
  <c r="C91" i="44"/>
  <c r="C90" i="44"/>
  <c r="C89" i="44"/>
  <c r="C88" i="44"/>
  <c r="C87" i="44"/>
  <c r="C86" i="44"/>
  <c r="C85" i="44"/>
  <c r="C84" i="44"/>
  <c r="C83" i="44"/>
  <c r="C82" i="44"/>
  <c r="C81" i="44"/>
  <c r="C80" i="44"/>
  <c r="C79" i="44"/>
  <c r="C78" i="44"/>
  <c r="C77" i="44"/>
  <c r="C76" i="44"/>
  <c r="C75" i="44"/>
  <c r="C74" i="44"/>
  <c r="C73" i="44"/>
  <c r="C72" i="44"/>
  <c r="C71" i="44"/>
  <c r="C70" i="44"/>
  <c r="C69" i="44"/>
  <c r="C68" i="44"/>
  <c r="C67" i="44"/>
  <c r="C66" i="44"/>
  <c r="C65" i="44"/>
  <c r="C64" i="44"/>
  <c r="C63" i="44"/>
  <c r="C62" i="44"/>
  <c r="C61" i="44"/>
  <c r="C60" i="44"/>
  <c r="C59" i="44"/>
  <c r="C58" i="44"/>
  <c r="C57" i="44"/>
  <c r="C56" i="44"/>
  <c r="C55" i="44"/>
  <c r="C54" i="44"/>
  <c r="C53" i="44"/>
  <c r="C52" i="44"/>
  <c r="C51" i="44"/>
  <c r="C50" i="44"/>
  <c r="C49" i="44"/>
  <c r="C48" i="44"/>
  <c r="C47" i="44"/>
  <c r="C46" i="44"/>
  <c r="C45" i="44"/>
  <c r="C44" i="44"/>
  <c r="C43" i="44"/>
  <c r="C42" i="44"/>
  <c r="C41" i="44"/>
  <c r="C40" i="44"/>
  <c r="C39" i="44"/>
  <c r="C38" i="44"/>
  <c r="C37" i="44"/>
  <c r="C36" i="44"/>
  <c r="C35" i="44"/>
  <c r="C34" i="44"/>
  <c r="C33" i="44"/>
  <c r="C32" i="44"/>
  <c r="C31" i="44"/>
  <c r="C30" i="44"/>
  <c r="C29" i="44"/>
  <c r="C28" i="44"/>
  <c r="C27" i="44"/>
  <c r="C26" i="44"/>
  <c r="C25" i="44"/>
  <c r="C24" i="44"/>
  <c r="C23" i="44"/>
  <c r="C22" i="44"/>
  <c r="C21" i="44"/>
  <c r="C20" i="44"/>
  <c r="C19" i="44"/>
  <c r="C18" i="44"/>
  <c r="C17" i="44"/>
  <c r="C16" i="44"/>
  <c r="C15" i="44"/>
  <c r="C14" i="44"/>
  <c r="C13" i="44"/>
  <c r="C12" i="44"/>
  <c r="C11" i="44"/>
  <c r="AP58" i="44" l="1"/>
  <c r="AN128" i="44"/>
  <c r="AP130" i="44"/>
  <c r="AN132" i="44"/>
  <c r="AP142" i="44"/>
  <c r="AN144" i="44"/>
  <c r="AP150" i="44"/>
  <c r="AN156" i="44"/>
  <c r="AP198" i="44"/>
  <c r="AP210" i="44"/>
  <c r="AN216" i="44"/>
  <c r="AP222" i="44"/>
  <c r="AN228" i="44"/>
  <c r="AP234" i="44"/>
  <c r="AN240" i="44"/>
  <c r="AP354" i="44"/>
  <c r="AN360" i="44"/>
  <c r="AP366" i="44"/>
  <c r="AN372" i="44"/>
  <c r="AP378" i="44"/>
  <c r="AN384" i="44"/>
  <c r="AP390" i="44"/>
  <c r="AN396" i="44"/>
  <c r="AP402" i="44"/>
  <c r="AN408" i="44"/>
  <c r="AP414" i="44"/>
  <c r="AN420" i="44"/>
  <c r="AP426" i="44"/>
  <c r="AN432" i="44"/>
  <c r="AP438" i="44"/>
  <c r="AP446" i="44"/>
  <c r="BA83" i="57"/>
  <c r="AP239" i="44"/>
  <c r="AN245" i="44"/>
  <c r="AP251" i="44"/>
  <c r="AN257" i="44"/>
  <c r="AP263" i="44"/>
  <c r="AN269" i="44"/>
  <c r="AP275" i="44"/>
  <c r="AN281" i="44"/>
  <c r="AP287" i="44"/>
  <c r="AN293" i="44"/>
  <c r="AP299" i="44"/>
  <c r="AN305" i="44"/>
  <c r="AP311" i="44"/>
  <c r="AN317" i="44"/>
  <c r="AP323" i="44"/>
  <c r="AN329" i="44"/>
  <c r="AP335" i="44"/>
  <c r="AN341" i="44"/>
  <c r="AP347" i="44"/>
  <c r="AP431" i="44"/>
  <c r="AP443" i="44"/>
  <c r="AP245" i="44"/>
  <c r="AP437" i="44"/>
  <c r="AP445" i="44"/>
  <c r="AP128" i="44"/>
  <c r="AN162" i="44"/>
  <c r="AP168" i="44"/>
  <c r="AN174" i="44"/>
  <c r="AP180" i="44"/>
  <c r="AN186" i="44"/>
  <c r="AP192" i="44"/>
  <c r="AP372" i="44"/>
  <c r="AP444" i="44"/>
  <c r="AN11" i="44"/>
  <c r="AN129" i="44"/>
  <c r="AP131" i="44"/>
  <c r="AP143" i="44"/>
  <c r="AN149" i="44"/>
  <c r="AP155" i="44"/>
  <c r="AN161" i="44"/>
  <c r="AP167" i="44"/>
  <c r="AN173" i="44"/>
  <c r="AP179" i="44"/>
  <c r="AN185" i="44"/>
  <c r="AP191" i="44"/>
  <c r="AN197" i="44"/>
  <c r="AP203" i="44"/>
  <c r="AN209" i="44"/>
  <c r="AP215" i="44"/>
  <c r="AN221" i="44"/>
  <c r="AP227" i="44"/>
  <c r="AN233" i="44"/>
  <c r="AN353" i="44"/>
  <c r="AP359" i="44"/>
  <c r="AN365" i="44"/>
  <c r="AP371" i="44"/>
  <c r="AN377" i="44"/>
  <c r="AP383" i="44"/>
  <c r="AN389" i="44"/>
  <c r="AP162" i="44"/>
  <c r="AN168" i="44"/>
  <c r="AP174" i="44"/>
  <c r="AN180" i="44"/>
  <c r="AP186" i="44"/>
  <c r="AN192" i="44"/>
  <c r="AP246" i="44"/>
  <c r="AN252" i="44"/>
  <c r="AP258" i="44"/>
  <c r="AN264" i="44"/>
  <c r="AP270" i="44"/>
  <c r="AN276" i="44"/>
  <c r="AP282" i="44"/>
  <c r="AN288" i="44"/>
  <c r="AP294" i="44"/>
  <c r="AN300" i="44"/>
  <c r="AP306" i="44"/>
  <c r="AN312" i="44"/>
  <c r="AP318" i="44"/>
  <c r="AN324" i="44"/>
  <c r="AP330" i="44"/>
  <c r="AN336" i="44"/>
  <c r="AP342" i="44"/>
  <c r="AN348" i="44"/>
  <c r="AP129" i="44"/>
  <c r="AN131" i="44"/>
  <c r="AN143" i="44"/>
  <c r="AP149" i="44"/>
  <c r="AN155" i="44"/>
  <c r="AP161" i="44"/>
  <c r="AN167" i="44"/>
  <c r="AP173" i="44"/>
  <c r="AN179" i="44"/>
  <c r="AP185" i="44"/>
  <c r="AN191" i="44"/>
  <c r="AP197" i="44"/>
  <c r="AN203" i="44"/>
  <c r="AP209" i="44"/>
  <c r="AN215" i="44"/>
  <c r="AP221" i="44"/>
  <c r="AN227" i="44"/>
  <c r="AP233" i="44"/>
  <c r="AN239" i="44"/>
  <c r="AN251" i="44"/>
  <c r="AP257" i="44"/>
  <c r="AN263" i="44"/>
  <c r="AP269" i="44"/>
  <c r="AN275" i="44"/>
  <c r="AP281" i="44"/>
  <c r="AN287" i="44"/>
  <c r="AP293" i="44"/>
  <c r="AN299" i="44"/>
  <c r="AP305" i="44"/>
  <c r="AN311" i="44"/>
  <c r="AP317" i="44"/>
  <c r="AN323" i="44"/>
  <c r="AP329" i="44"/>
  <c r="AN335" i="44"/>
  <c r="AP341" i="44"/>
  <c r="AN347" i="44"/>
  <c r="AP353" i="44"/>
  <c r="AN359" i="44"/>
  <c r="AP365" i="44"/>
  <c r="AN371" i="44"/>
  <c r="AP377" i="44"/>
  <c r="AN383" i="44"/>
  <c r="AP389" i="44"/>
  <c r="AN58" i="44"/>
  <c r="AN130" i="44"/>
  <c r="AP132" i="44"/>
  <c r="AN142" i="44"/>
  <c r="AP144" i="44"/>
  <c r="AN150" i="44"/>
  <c r="AP156" i="44"/>
  <c r="AN198" i="44"/>
  <c r="AN210" i="44"/>
  <c r="AP216" i="44"/>
  <c r="AN222" i="44"/>
  <c r="AP228" i="44"/>
  <c r="AN234" i="44"/>
  <c r="AP240" i="44"/>
  <c r="AN246" i="44"/>
  <c r="AP252" i="44"/>
  <c r="AN258" i="44"/>
  <c r="AP264" i="44"/>
  <c r="AN270" i="44"/>
  <c r="AP276" i="44"/>
  <c r="AN282" i="44"/>
  <c r="AP288" i="44"/>
  <c r="AN294" i="44"/>
  <c r="AP300" i="44"/>
  <c r="AN306" i="44"/>
  <c r="AP312" i="44"/>
  <c r="AN318" i="44"/>
  <c r="AP324" i="44"/>
  <c r="AN330" i="44"/>
  <c r="AP336" i="44"/>
  <c r="AN342" i="44"/>
  <c r="AP348" i="44"/>
  <c r="AN354" i="44"/>
  <c r="AP360" i="44"/>
  <c r="AN366" i="44"/>
  <c r="AN378" i="44"/>
  <c r="AP384" i="44"/>
  <c r="AN390" i="44"/>
  <c r="AP395" i="44"/>
  <c r="AN401" i="44"/>
  <c r="AP407" i="44"/>
  <c r="AN413" i="44"/>
  <c r="AP419" i="44"/>
  <c r="AN425" i="44"/>
  <c r="AN437" i="44"/>
  <c r="AN445" i="44"/>
  <c r="AN444" i="44"/>
  <c r="AN395" i="44"/>
  <c r="AP401" i="44"/>
  <c r="AN407" i="44"/>
  <c r="AP413" i="44"/>
  <c r="AN419" i="44"/>
  <c r="AP425" i="44"/>
  <c r="AN431" i="44"/>
  <c r="AN443" i="44"/>
  <c r="AP396" i="44"/>
  <c r="AN402" i="44"/>
  <c r="AP408" i="44"/>
  <c r="AN414" i="44"/>
  <c r="AP420" i="44"/>
  <c r="AN426" i="44"/>
  <c r="AP432" i="44"/>
  <c r="AN438" i="44"/>
  <c r="AN446" i="44"/>
  <c r="D5" i="43"/>
  <c r="B3" i="43"/>
  <c r="P7" i="43" l="1"/>
  <c r="P6" i="43"/>
  <c r="P5" i="43"/>
  <c r="P90" i="43"/>
  <c r="F12" i="43"/>
  <c r="H12" i="43"/>
  <c r="J12" i="43"/>
  <c r="L12" i="43"/>
  <c r="P12" i="43"/>
  <c r="F13" i="43"/>
  <c r="H13" i="43"/>
  <c r="J13" i="43"/>
  <c r="L13" i="43"/>
  <c r="P13" i="43"/>
  <c r="F14" i="43"/>
  <c r="H14" i="43"/>
  <c r="J14" i="43"/>
  <c r="L14" i="43"/>
  <c r="P14" i="43"/>
  <c r="F15" i="43"/>
  <c r="H15" i="43"/>
  <c r="J15" i="43"/>
  <c r="L15" i="43"/>
  <c r="P15" i="43"/>
  <c r="F16" i="43"/>
  <c r="H16" i="43"/>
  <c r="J16" i="43"/>
  <c r="L16" i="43"/>
  <c r="P16" i="43"/>
  <c r="F17" i="43"/>
  <c r="H17" i="43"/>
  <c r="J17" i="43"/>
  <c r="L17" i="43"/>
  <c r="P17" i="43"/>
  <c r="F18" i="43"/>
  <c r="H18" i="43"/>
  <c r="J18" i="43"/>
  <c r="L18" i="43"/>
  <c r="P18" i="43"/>
  <c r="F19" i="43"/>
  <c r="H19" i="43"/>
  <c r="J19" i="43"/>
  <c r="L19" i="43"/>
  <c r="P19" i="43"/>
  <c r="F20" i="43"/>
  <c r="H20" i="43"/>
  <c r="J20" i="43"/>
  <c r="L20" i="43"/>
  <c r="P20" i="43"/>
  <c r="F21" i="43"/>
  <c r="H21" i="43"/>
  <c r="J21" i="43"/>
  <c r="L21" i="43"/>
  <c r="P21" i="43"/>
  <c r="F22" i="43"/>
  <c r="H22" i="43"/>
  <c r="J22" i="43"/>
  <c r="L22" i="43"/>
  <c r="P22" i="43"/>
  <c r="F23" i="43"/>
  <c r="H23" i="43"/>
  <c r="J23" i="43"/>
  <c r="L23" i="43"/>
  <c r="P23" i="43"/>
  <c r="F24" i="43"/>
  <c r="H24" i="43"/>
  <c r="J24" i="43"/>
  <c r="L24" i="43"/>
  <c r="P24" i="43"/>
  <c r="F25" i="43"/>
  <c r="H25" i="43"/>
  <c r="J25" i="43"/>
  <c r="L25" i="43"/>
  <c r="P25" i="43"/>
  <c r="F26" i="43"/>
  <c r="H26" i="43"/>
  <c r="J26" i="43"/>
  <c r="L26" i="43"/>
  <c r="P26" i="43"/>
  <c r="F27" i="43"/>
  <c r="H27" i="43"/>
  <c r="J27" i="43"/>
  <c r="L27" i="43"/>
  <c r="P27" i="43"/>
  <c r="F28" i="43"/>
  <c r="H28" i="43"/>
  <c r="J28" i="43"/>
  <c r="L28" i="43"/>
  <c r="P28" i="43"/>
  <c r="F29" i="43"/>
  <c r="H29" i="43"/>
  <c r="J29" i="43"/>
  <c r="L29" i="43"/>
  <c r="P29" i="43"/>
  <c r="F30" i="43"/>
  <c r="H30" i="43"/>
  <c r="J30" i="43"/>
  <c r="L30" i="43"/>
  <c r="N30" i="43"/>
  <c r="P30" i="43"/>
  <c r="F31" i="43"/>
  <c r="H31" i="43"/>
  <c r="J31" i="43"/>
  <c r="L31" i="43"/>
  <c r="P31" i="43"/>
  <c r="F32" i="43"/>
  <c r="H32" i="43"/>
  <c r="J32" i="43"/>
  <c r="L32" i="43"/>
  <c r="P32" i="43"/>
  <c r="F33" i="43"/>
  <c r="H33" i="43"/>
  <c r="J33" i="43"/>
  <c r="L33" i="43"/>
  <c r="P33" i="43"/>
  <c r="F34" i="43"/>
  <c r="H34" i="43"/>
  <c r="J34" i="43"/>
  <c r="L34" i="43"/>
  <c r="P34" i="43"/>
  <c r="F35" i="43"/>
  <c r="H35" i="43"/>
  <c r="J35" i="43"/>
  <c r="L35" i="43"/>
  <c r="P35" i="43"/>
  <c r="F36" i="43"/>
  <c r="H36" i="43"/>
  <c r="J36" i="43"/>
  <c r="L36" i="43"/>
  <c r="P36" i="43"/>
  <c r="F37" i="43"/>
  <c r="H37" i="43"/>
  <c r="J37" i="43"/>
  <c r="L37" i="43"/>
  <c r="P37" i="43"/>
  <c r="F38" i="43"/>
  <c r="H38" i="43"/>
  <c r="J38" i="43"/>
  <c r="L38" i="43"/>
  <c r="P38" i="43"/>
  <c r="F39" i="43"/>
  <c r="H39" i="43"/>
  <c r="J39" i="43"/>
  <c r="L39" i="43"/>
  <c r="P39" i="43"/>
  <c r="F40" i="43"/>
  <c r="H40" i="43"/>
  <c r="J40" i="43"/>
  <c r="L40" i="43"/>
  <c r="P40" i="43"/>
  <c r="F41" i="43"/>
  <c r="H41" i="43"/>
  <c r="J41" i="43"/>
  <c r="L41" i="43"/>
  <c r="P41" i="43"/>
  <c r="F42" i="43"/>
  <c r="H42" i="43"/>
  <c r="J42" i="43"/>
  <c r="L42" i="43"/>
  <c r="P42" i="43"/>
  <c r="F43" i="43"/>
  <c r="H43" i="43"/>
  <c r="J43" i="43"/>
  <c r="L43" i="43"/>
  <c r="P43" i="43"/>
  <c r="F44" i="43"/>
  <c r="H44" i="43"/>
  <c r="J44" i="43"/>
  <c r="L44" i="43"/>
  <c r="P44" i="43"/>
  <c r="F45" i="43"/>
  <c r="H45" i="43"/>
  <c r="J45" i="43"/>
  <c r="L45" i="43"/>
  <c r="P45" i="43"/>
  <c r="F46" i="43"/>
  <c r="H46" i="43"/>
  <c r="J46" i="43"/>
  <c r="L46" i="43"/>
  <c r="P46" i="43"/>
  <c r="F47" i="43"/>
  <c r="H47" i="43"/>
  <c r="J47" i="43"/>
  <c r="L47" i="43"/>
  <c r="P47" i="43"/>
  <c r="F48" i="43"/>
  <c r="H48" i="43"/>
  <c r="J48" i="43"/>
  <c r="L48" i="43"/>
  <c r="P48" i="43"/>
  <c r="F49" i="43"/>
  <c r="H49" i="43"/>
  <c r="J49" i="43"/>
  <c r="L49" i="43"/>
  <c r="P49" i="43"/>
  <c r="F50" i="43"/>
  <c r="H50" i="43"/>
  <c r="J50" i="43"/>
  <c r="L50" i="43"/>
  <c r="P50" i="43"/>
  <c r="F51" i="43"/>
  <c r="H51" i="43"/>
  <c r="J51" i="43"/>
  <c r="L51" i="43"/>
  <c r="P51" i="43"/>
  <c r="F52" i="43"/>
  <c r="H52" i="43"/>
  <c r="J52" i="43"/>
  <c r="L52" i="43"/>
  <c r="P52" i="43"/>
  <c r="F53" i="43"/>
  <c r="H53" i="43"/>
  <c r="J53" i="43"/>
  <c r="L53" i="43"/>
  <c r="P53" i="43"/>
  <c r="F54" i="43"/>
  <c r="H54" i="43"/>
  <c r="J54" i="43"/>
  <c r="L54" i="43"/>
  <c r="P54" i="43"/>
  <c r="F55" i="43"/>
  <c r="H55" i="43"/>
  <c r="J55" i="43"/>
  <c r="L55" i="43"/>
  <c r="P55" i="43"/>
  <c r="F56" i="43"/>
  <c r="H56" i="43"/>
  <c r="J56" i="43"/>
  <c r="L56" i="43"/>
  <c r="P56" i="43"/>
  <c r="F57" i="43"/>
  <c r="H57" i="43"/>
  <c r="J57" i="43"/>
  <c r="L57" i="43"/>
  <c r="P57" i="43"/>
  <c r="F58" i="43"/>
  <c r="H58" i="43"/>
  <c r="J58" i="43"/>
  <c r="L58" i="43"/>
  <c r="P58" i="43"/>
  <c r="F59" i="43"/>
  <c r="H59" i="43"/>
  <c r="J59" i="43"/>
  <c r="L59" i="43"/>
  <c r="P59" i="43"/>
  <c r="F60" i="43"/>
  <c r="H60" i="43"/>
  <c r="J60" i="43"/>
  <c r="L60" i="43"/>
  <c r="P60" i="43"/>
  <c r="F61" i="43"/>
  <c r="H61" i="43"/>
  <c r="J61" i="43"/>
  <c r="L61" i="43"/>
  <c r="P61" i="43"/>
  <c r="F62" i="43"/>
  <c r="H62" i="43"/>
  <c r="J62" i="43"/>
  <c r="L62" i="43"/>
  <c r="P62" i="43"/>
  <c r="F63" i="43"/>
  <c r="H63" i="43"/>
  <c r="J63" i="43"/>
  <c r="L63" i="43"/>
  <c r="P63" i="43"/>
  <c r="F64" i="43"/>
  <c r="H64" i="43"/>
  <c r="J64" i="43"/>
  <c r="L64" i="43"/>
  <c r="P64" i="43"/>
  <c r="F65" i="43"/>
  <c r="H65" i="43"/>
  <c r="J65" i="43"/>
  <c r="L65" i="43"/>
  <c r="P65" i="43"/>
  <c r="F66" i="43"/>
  <c r="H66" i="43"/>
  <c r="J66" i="43"/>
  <c r="L66" i="43"/>
  <c r="P66" i="43"/>
  <c r="F67" i="43"/>
  <c r="H67" i="43"/>
  <c r="J67" i="43"/>
  <c r="L67" i="43"/>
  <c r="P67" i="43"/>
  <c r="F68" i="43"/>
  <c r="H68" i="43"/>
  <c r="J68" i="43"/>
  <c r="L68" i="43"/>
  <c r="P68" i="43"/>
  <c r="F69" i="43"/>
  <c r="H69" i="43"/>
  <c r="J69" i="43"/>
  <c r="L69" i="43"/>
  <c r="P69" i="43"/>
  <c r="F70" i="43"/>
  <c r="H70" i="43"/>
  <c r="J70" i="43"/>
  <c r="L70" i="43"/>
  <c r="P70" i="43"/>
  <c r="F71" i="43"/>
  <c r="H71" i="43"/>
  <c r="J71" i="43"/>
  <c r="L71" i="43"/>
  <c r="P71" i="43"/>
  <c r="F72" i="43"/>
  <c r="H72" i="43"/>
  <c r="J72" i="43"/>
  <c r="L72" i="43"/>
  <c r="P72" i="43"/>
  <c r="F73" i="43"/>
  <c r="H73" i="43"/>
  <c r="J73" i="43"/>
  <c r="L73" i="43"/>
  <c r="P73" i="43"/>
  <c r="F74" i="43"/>
  <c r="H74" i="43"/>
  <c r="J74" i="43"/>
  <c r="L74" i="43"/>
  <c r="P74" i="43"/>
  <c r="F75" i="43"/>
  <c r="H75" i="43"/>
  <c r="J75" i="43"/>
  <c r="L75" i="43"/>
  <c r="P75" i="43"/>
  <c r="F76" i="43"/>
  <c r="H76" i="43"/>
  <c r="J76" i="43"/>
  <c r="L76" i="43"/>
  <c r="P76" i="43"/>
  <c r="F77" i="43"/>
  <c r="H77" i="43"/>
  <c r="J77" i="43"/>
  <c r="L77" i="43"/>
  <c r="P77" i="43"/>
  <c r="F78" i="43"/>
  <c r="H78" i="43"/>
  <c r="J78" i="43"/>
  <c r="L78" i="43"/>
  <c r="P78" i="43"/>
  <c r="F79" i="43"/>
  <c r="H79" i="43"/>
  <c r="J79" i="43"/>
  <c r="L79" i="43"/>
  <c r="P79" i="43"/>
  <c r="F80" i="43"/>
  <c r="H80" i="43"/>
  <c r="J80" i="43"/>
  <c r="L80" i="43"/>
  <c r="P80" i="43"/>
  <c r="F81" i="43"/>
  <c r="H81" i="43"/>
  <c r="J81" i="43"/>
  <c r="L81" i="43"/>
  <c r="P81" i="43"/>
  <c r="F82" i="43"/>
  <c r="H82" i="43"/>
  <c r="J82" i="43"/>
  <c r="L82" i="43"/>
  <c r="P82" i="43"/>
  <c r="F83" i="43"/>
  <c r="H83" i="43"/>
  <c r="J83" i="43"/>
  <c r="L83" i="43"/>
  <c r="P83" i="43"/>
  <c r="F84" i="43"/>
  <c r="H84" i="43"/>
  <c r="J84" i="43"/>
  <c r="L84" i="43"/>
  <c r="P84" i="43"/>
  <c r="AL10" i="43"/>
  <c r="AK10" i="43"/>
  <c r="AJ10" i="43"/>
  <c r="AI10" i="43"/>
  <c r="AH10" i="43"/>
  <c r="AG10" i="43"/>
  <c r="AF10" i="43"/>
  <c r="AE10" i="43"/>
  <c r="AD10" i="43"/>
  <c r="AC10" i="43"/>
  <c r="AB10" i="43"/>
  <c r="AA10" i="43"/>
  <c r="Z10" i="43"/>
  <c r="Y10" i="43"/>
  <c r="X10" i="43"/>
  <c r="W10" i="43"/>
  <c r="V10" i="43"/>
  <c r="U10" i="43"/>
  <c r="T10" i="43"/>
  <c r="S10" i="43"/>
  <c r="R10" i="43"/>
  <c r="Q10" i="43"/>
  <c r="Q4" i="43"/>
  <c r="R4" i="43"/>
  <c r="S4" i="43"/>
  <c r="T4" i="43"/>
  <c r="U4" i="43"/>
  <c r="V4" i="43"/>
  <c r="AN4" i="43" s="1"/>
  <c r="W4" i="43"/>
  <c r="X4" i="43"/>
  <c r="Y4" i="43"/>
  <c r="Z4" i="43"/>
  <c r="AA4" i="43"/>
  <c r="AB4" i="43"/>
  <c r="AC4" i="43"/>
  <c r="AD4" i="43"/>
  <c r="AE4" i="43"/>
  <c r="AF4" i="43"/>
  <c r="AG4" i="43"/>
  <c r="AH4" i="43"/>
  <c r="AI4" i="43"/>
  <c r="AJ4" i="43"/>
  <c r="AK4" i="43"/>
  <c r="AL4" i="43"/>
  <c r="AP4" i="43" s="1"/>
  <c r="P4" i="43"/>
  <c r="P10" i="43"/>
  <c r="P11" i="43"/>
  <c r="L11" i="43"/>
  <c r="J11" i="43"/>
  <c r="F11" i="43"/>
  <c r="H11" i="43"/>
  <c r="P92" i="43" l="1"/>
  <c r="C64" i="57" l="1"/>
  <c r="C65" i="57"/>
  <c r="C66" i="57"/>
  <c r="C67" i="57"/>
  <c r="C68" i="57"/>
  <c r="C69" i="57"/>
  <c r="C70" i="57"/>
  <c r="C71" i="57"/>
  <c r="C72" i="57"/>
  <c r="C73" i="57"/>
  <c r="C74" i="57"/>
  <c r="C75" i="57"/>
  <c r="C76" i="57"/>
  <c r="C77" i="57"/>
  <c r="C78" i="57"/>
  <c r="C79" i="57"/>
  <c r="C80" i="57"/>
  <c r="C81" i="57"/>
  <c r="O4" i="42"/>
  <c r="P4" i="42"/>
  <c r="Q4" i="42"/>
  <c r="R4" i="42"/>
  <c r="S4" i="42"/>
  <c r="T4" i="42"/>
  <c r="AL4" i="42" s="1"/>
  <c r="U4" i="42"/>
  <c r="V4" i="42"/>
  <c r="W4" i="42"/>
  <c r="X4" i="42"/>
  <c r="Y4" i="42"/>
  <c r="Z4" i="42"/>
  <c r="AA4" i="42"/>
  <c r="AB4" i="42"/>
  <c r="AC4" i="42"/>
  <c r="AD4" i="42"/>
  <c r="AE4" i="42"/>
  <c r="AF4" i="42"/>
  <c r="AG4" i="42"/>
  <c r="AH4" i="42"/>
  <c r="AI4" i="42"/>
  <c r="AJ4" i="42"/>
  <c r="AN4" i="42" s="1"/>
  <c r="N4" i="42"/>
  <c r="D12" i="42"/>
  <c r="D13" i="42"/>
  <c r="D14" i="42"/>
  <c r="D15" i="42"/>
  <c r="D16" i="42"/>
  <c r="D17" i="42"/>
  <c r="D18" i="42"/>
  <c r="D19" i="42"/>
  <c r="D20" i="42"/>
  <c r="D21" i="42"/>
  <c r="D22" i="42"/>
  <c r="D23" i="42"/>
  <c r="D24" i="42"/>
  <c r="D25" i="42"/>
  <c r="D26" i="42"/>
  <c r="D27" i="42"/>
  <c r="D28" i="42"/>
  <c r="D29" i="42"/>
  <c r="D30" i="42"/>
  <c r="D31" i="42"/>
  <c r="D32" i="42"/>
  <c r="D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B3" i="42"/>
  <c r="D11" i="42"/>
  <c r="C9" i="57"/>
  <c r="C10" i="57"/>
  <c r="C11" i="57"/>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8" i="57"/>
  <c r="S6" i="57"/>
  <c r="T7" i="57" s="1"/>
  <c r="AT6" i="57"/>
  <c r="AU6" i="57" s="1"/>
  <c r="AV7" i="57" s="1"/>
  <c r="AP6" i="57"/>
  <c r="AQ6" i="57" s="1"/>
  <c r="AR7" i="57" s="1"/>
  <c r="AL6" i="57"/>
  <c r="AM6" i="57" s="1"/>
  <c r="AN7" i="57" s="1"/>
  <c r="AH6" i="57"/>
  <c r="AI6" i="57" s="1"/>
  <c r="AJ7" i="57" s="1"/>
  <c r="AD6" i="57"/>
  <c r="AE6" i="57" s="1"/>
  <c r="AF7" i="57" s="1"/>
  <c r="Z6" i="57"/>
  <c r="AA6" i="57" s="1"/>
  <c r="AB7" i="57" s="1"/>
  <c r="V6" i="57"/>
  <c r="W6" i="57" s="1"/>
  <c r="X7" i="57" s="1"/>
  <c r="N6" i="57"/>
  <c r="O6" i="57" s="1"/>
  <c r="P7" i="57" s="1"/>
  <c r="J6" i="57"/>
  <c r="K6" i="57" s="1"/>
  <c r="L7" i="57" s="1"/>
  <c r="F6" i="57"/>
  <c r="G6" i="57" s="1"/>
  <c r="H7" i="57" s="1"/>
  <c r="H53" i="57" l="1"/>
  <c r="H64" i="57"/>
  <c r="H80" i="57" l="1"/>
  <c r="H78" i="57"/>
  <c r="H21" i="57"/>
  <c r="L21" i="57" s="1"/>
  <c r="P21" i="57" s="1"/>
  <c r="T21" i="57" s="1"/>
  <c r="X21" i="57" s="1"/>
  <c r="AB21" i="57" s="1"/>
  <c r="H37" i="57"/>
  <c r="L37" i="57" s="1"/>
  <c r="P37" i="57" s="1"/>
  <c r="T37" i="57" s="1"/>
  <c r="X37" i="57" s="1"/>
  <c r="AB37" i="57" s="1"/>
  <c r="AZ44" i="57"/>
  <c r="H77" i="57"/>
  <c r="L77" i="57" s="1"/>
  <c r="P77" i="57" s="1"/>
  <c r="T77" i="57" s="1"/>
  <c r="X77" i="57" s="1"/>
  <c r="AB77" i="57" s="1"/>
  <c r="H18" i="57"/>
  <c r="L18" i="57" s="1"/>
  <c r="P18" i="57" s="1"/>
  <c r="T18" i="57" s="1"/>
  <c r="X18" i="57" s="1"/>
  <c r="AB18" i="57" s="1"/>
  <c r="AZ26" i="57"/>
  <c r="H50" i="57"/>
  <c r="L50" i="57" s="1"/>
  <c r="P50" i="57" s="1"/>
  <c r="T50" i="57" s="1"/>
  <c r="X50" i="57" s="1"/>
  <c r="AB50" i="57" s="1"/>
  <c r="AZ12" i="57"/>
  <c r="H74" i="57"/>
  <c r="H55" i="57"/>
  <c r="L55" i="57" s="1"/>
  <c r="P55" i="57" s="1"/>
  <c r="T55" i="57" s="1"/>
  <c r="X55" i="57" s="1"/>
  <c r="AB55" i="57" s="1"/>
  <c r="L53" i="57"/>
  <c r="P53" i="57" s="1"/>
  <c r="T53" i="57" s="1"/>
  <c r="X53" i="57" s="1"/>
  <c r="AB53" i="57" s="1"/>
  <c r="AY34" i="57"/>
  <c r="AY28" i="57"/>
  <c r="AY68" i="57"/>
  <c r="AY72" i="57"/>
  <c r="AZ76" i="57"/>
  <c r="AZ9" i="57"/>
  <c r="AZ13" i="57"/>
  <c r="H17" i="57"/>
  <c r="L17" i="57" s="1"/>
  <c r="P17" i="57" s="1"/>
  <c r="T17" i="57" s="1"/>
  <c r="X17" i="57" s="1"/>
  <c r="AB17" i="57" s="1"/>
  <c r="AY25" i="57"/>
  <c r="AZ29" i="57"/>
  <c r="AZ33" i="57"/>
  <c r="AY41" i="57"/>
  <c r="AZ45" i="57"/>
  <c r="AZ49" i="57"/>
  <c r="H61" i="57"/>
  <c r="L61" i="57" s="1"/>
  <c r="P61" i="57" s="1"/>
  <c r="T61" i="57" s="1"/>
  <c r="X61" i="57" s="1"/>
  <c r="AB61" i="57" s="1"/>
  <c r="H66" i="57"/>
  <c r="L66" i="57" s="1"/>
  <c r="P66" i="57" s="1"/>
  <c r="T66" i="57" s="1"/>
  <c r="X66" i="57" s="1"/>
  <c r="AB66" i="57" s="1"/>
  <c r="AY19" i="57"/>
  <c r="AY27" i="57"/>
  <c r="AZ39" i="57"/>
  <c r="AY65" i="57"/>
  <c r="H69" i="57"/>
  <c r="L69" i="57" s="1"/>
  <c r="P69" i="57" s="1"/>
  <c r="T69" i="57" s="1"/>
  <c r="X69" i="57" s="1"/>
  <c r="AB69" i="57" s="1"/>
  <c r="H73" i="57"/>
  <c r="L73" i="57" s="1"/>
  <c r="P73" i="57" s="1"/>
  <c r="T73" i="57" s="1"/>
  <c r="X73" i="57" s="1"/>
  <c r="AB73" i="57" s="1"/>
  <c r="AY81" i="57"/>
  <c r="AY10" i="57"/>
  <c r="AY14" i="57"/>
  <c r="AZ22" i="57"/>
  <c r="AY26" i="57"/>
  <c r="H30" i="57"/>
  <c r="L30" i="57" s="1"/>
  <c r="P30" i="57" s="1"/>
  <c r="T30" i="57" s="1"/>
  <c r="X30" i="57" s="1"/>
  <c r="AB30" i="57" s="1"/>
  <c r="AZ38" i="57"/>
  <c r="AY42" i="57"/>
  <c r="AY46" i="57"/>
  <c r="AZ54" i="57"/>
  <c r="H58" i="57"/>
  <c r="L58" i="57" s="1"/>
  <c r="P58" i="57" s="1"/>
  <c r="T58" i="57" s="1"/>
  <c r="X58" i="57" s="1"/>
  <c r="AB58" i="57" s="1"/>
  <c r="H62" i="57"/>
  <c r="L62" i="57" s="1"/>
  <c r="P62" i="57" s="1"/>
  <c r="T62" i="57" s="1"/>
  <c r="X62" i="57" s="1"/>
  <c r="AB62" i="57" s="1"/>
  <c r="AZ11" i="57"/>
  <c r="AZ23" i="57"/>
  <c r="AY35" i="57"/>
  <c r="AZ63" i="57"/>
  <c r="AZ67" i="57"/>
  <c r="H71" i="57"/>
  <c r="L71" i="57" s="1"/>
  <c r="P71" i="57" s="1"/>
  <c r="T71" i="57" s="1"/>
  <c r="X71" i="57" s="1"/>
  <c r="AB71" i="57" s="1"/>
  <c r="H79" i="57"/>
  <c r="L79" i="57" s="1"/>
  <c r="P79" i="57" s="1"/>
  <c r="T79" i="57" s="1"/>
  <c r="X79" i="57" s="1"/>
  <c r="AB79" i="57" s="1"/>
  <c r="AY12" i="57"/>
  <c r="AZ16" i="57"/>
  <c r="AZ24" i="57"/>
  <c r="H28" i="57"/>
  <c r="L28" i="57" s="1"/>
  <c r="P28" i="57" s="1"/>
  <c r="T28" i="57" s="1"/>
  <c r="X28" i="57" s="1"/>
  <c r="AB28" i="57" s="1"/>
  <c r="H32" i="57"/>
  <c r="L32" i="57" s="1"/>
  <c r="P32" i="57" s="1"/>
  <c r="T32" i="57" s="1"/>
  <c r="X32" i="57" s="1"/>
  <c r="AB32" i="57" s="1"/>
  <c r="AZ40" i="57"/>
  <c r="H44" i="57"/>
  <c r="L44" i="57" s="1"/>
  <c r="P44" i="57" s="1"/>
  <c r="T44" i="57" s="1"/>
  <c r="X44" i="57" s="1"/>
  <c r="AB44" i="57" s="1"/>
  <c r="H48" i="57"/>
  <c r="L48" i="57" s="1"/>
  <c r="P48" i="57" s="1"/>
  <c r="T48" i="57" s="1"/>
  <c r="X48" i="57" s="1"/>
  <c r="AB48" i="57" s="1"/>
  <c r="AZ56" i="57"/>
  <c r="H60" i="57"/>
  <c r="L60" i="57" s="1"/>
  <c r="P60" i="57" s="1"/>
  <c r="T60" i="57" s="1"/>
  <c r="X60" i="57" s="1"/>
  <c r="AB60" i="57" s="1"/>
  <c r="H8" i="57"/>
  <c r="L8" i="57" s="1"/>
  <c r="P8" i="57" s="1"/>
  <c r="T8" i="57" s="1"/>
  <c r="X8" i="57" s="1"/>
  <c r="AB8" i="57" s="1"/>
  <c r="AF8" i="57" s="1"/>
  <c r="AJ8" i="57" s="1"/>
  <c r="AZ15" i="57"/>
  <c r="H43" i="57"/>
  <c r="L43" i="57" s="1"/>
  <c r="P43" i="57" s="1"/>
  <c r="T43" i="57" s="1"/>
  <c r="X43" i="57" s="1"/>
  <c r="AB43" i="57" s="1"/>
  <c r="AZ59" i="57"/>
  <c r="U83" i="57"/>
  <c r="AY31" i="57"/>
  <c r="AZ72" i="57"/>
  <c r="L80" i="57"/>
  <c r="P80" i="57" s="1"/>
  <c r="T80" i="57" s="1"/>
  <c r="X80" i="57" s="1"/>
  <c r="AB80" i="57" s="1"/>
  <c r="AZ68" i="57"/>
  <c r="AY76" i="57"/>
  <c r="AZ64" i="57"/>
  <c r="H68" i="57"/>
  <c r="L68" i="57" s="1"/>
  <c r="P68" i="57" s="1"/>
  <c r="T68" i="57" s="1"/>
  <c r="X68" i="57" s="1"/>
  <c r="AB68" i="57" s="1"/>
  <c r="H72" i="57"/>
  <c r="L72" i="57" s="1"/>
  <c r="P72" i="57" s="1"/>
  <c r="T72" i="57" s="1"/>
  <c r="X72" i="57" s="1"/>
  <c r="AB72" i="57" s="1"/>
  <c r="AZ80" i="57"/>
  <c r="AY9" i="57"/>
  <c r="H13" i="57"/>
  <c r="L13" i="57" s="1"/>
  <c r="P13" i="57" s="1"/>
  <c r="T13" i="57" s="1"/>
  <c r="X13" i="57" s="1"/>
  <c r="AB13" i="57" s="1"/>
  <c r="AY21" i="57"/>
  <c r="AZ25" i="57"/>
  <c r="H29" i="57"/>
  <c r="L29" i="57" s="1"/>
  <c r="P29" i="57" s="1"/>
  <c r="T29" i="57" s="1"/>
  <c r="X29" i="57" s="1"/>
  <c r="AB29" i="57" s="1"/>
  <c r="AY37" i="57"/>
  <c r="AZ41" i="57"/>
  <c r="H45" i="57"/>
  <c r="L45" i="57" s="1"/>
  <c r="P45" i="57" s="1"/>
  <c r="T45" i="57" s="1"/>
  <c r="X45" i="57" s="1"/>
  <c r="AB45" i="57" s="1"/>
  <c r="AY53" i="57"/>
  <c r="AZ57" i="57"/>
  <c r="AZ61" i="57"/>
  <c r="AZ78" i="57"/>
  <c r="AZ19" i="57"/>
  <c r="H27" i="57"/>
  <c r="L27" i="57" s="1"/>
  <c r="P27" i="57" s="1"/>
  <c r="T27" i="57" s="1"/>
  <c r="X27" i="57" s="1"/>
  <c r="AB27" i="57" s="1"/>
  <c r="H51" i="57"/>
  <c r="L51" i="57" s="1"/>
  <c r="P51" i="57" s="1"/>
  <c r="T51" i="57" s="1"/>
  <c r="X51" i="57" s="1"/>
  <c r="AB51" i="57" s="1"/>
  <c r="AZ65" i="57"/>
  <c r="AZ69" i="57"/>
  <c r="AY77" i="57"/>
  <c r="H81" i="57"/>
  <c r="L81" i="57" s="1"/>
  <c r="P81" i="57" s="1"/>
  <c r="T81" i="57" s="1"/>
  <c r="X81" i="57" s="1"/>
  <c r="AB81" i="57" s="1"/>
  <c r="H10" i="57"/>
  <c r="L10" i="57" s="1"/>
  <c r="P10" i="57" s="1"/>
  <c r="T10" i="57" s="1"/>
  <c r="X10" i="57" s="1"/>
  <c r="AB10" i="57" s="1"/>
  <c r="AZ18" i="57"/>
  <c r="H22" i="57"/>
  <c r="L22" i="57" s="1"/>
  <c r="P22" i="57" s="1"/>
  <c r="T22" i="57" s="1"/>
  <c r="X22" i="57" s="1"/>
  <c r="AB22" i="57" s="1"/>
  <c r="H26" i="57"/>
  <c r="L26" i="57" s="1"/>
  <c r="P26" i="57" s="1"/>
  <c r="T26" i="57" s="1"/>
  <c r="X26" i="57" s="1"/>
  <c r="AB26" i="57" s="1"/>
  <c r="AZ34" i="57"/>
  <c r="H38" i="57"/>
  <c r="L38" i="57" s="1"/>
  <c r="P38" i="57" s="1"/>
  <c r="T38" i="57" s="1"/>
  <c r="X38" i="57" s="1"/>
  <c r="AB38" i="57" s="1"/>
  <c r="H42" i="57"/>
  <c r="L42" i="57" s="1"/>
  <c r="P42" i="57" s="1"/>
  <c r="T42" i="57" s="1"/>
  <c r="X42" i="57" s="1"/>
  <c r="AB42" i="57" s="1"/>
  <c r="AZ50" i="57"/>
  <c r="AY54" i="57"/>
  <c r="AY58" i="57"/>
  <c r="AZ70" i="57"/>
  <c r="AY11" i="57"/>
  <c r="AY23" i="57"/>
  <c r="AZ47" i="57"/>
  <c r="AY63" i="57"/>
  <c r="AY67" i="57"/>
  <c r="AY75" i="57"/>
  <c r="AZ79" i="57"/>
  <c r="H12" i="57"/>
  <c r="L12" i="57" s="1"/>
  <c r="P12" i="57" s="1"/>
  <c r="T12" i="57" s="1"/>
  <c r="X12" i="57" s="1"/>
  <c r="AB12" i="57" s="1"/>
  <c r="AY20" i="57"/>
  <c r="AY24" i="57"/>
  <c r="AZ28" i="57"/>
  <c r="AY36" i="57"/>
  <c r="AY40" i="57"/>
  <c r="AY52" i="57"/>
  <c r="AY56" i="57"/>
  <c r="AZ60" i="57"/>
  <c r="N83" i="57"/>
  <c r="M83" i="57"/>
  <c r="Q83" i="57"/>
  <c r="AZ74" i="57"/>
  <c r="AY15" i="57"/>
  <c r="H31" i="57"/>
  <c r="L31" i="57" s="1"/>
  <c r="P31" i="57" s="1"/>
  <c r="T31" i="57" s="1"/>
  <c r="X31" i="57" s="1"/>
  <c r="AB31" i="57" s="1"/>
  <c r="AY55" i="57"/>
  <c r="H59" i="57"/>
  <c r="L59" i="57" s="1"/>
  <c r="P59" i="57" s="1"/>
  <c r="T59" i="57" s="1"/>
  <c r="X59" i="57" s="1"/>
  <c r="AB59" i="57" s="1"/>
  <c r="R83" i="57"/>
  <c r="L64" i="57"/>
  <c r="P64" i="57" s="1"/>
  <c r="T64" i="57" s="1"/>
  <c r="X64" i="57" s="1"/>
  <c r="AB64" i="57" s="1"/>
  <c r="H76" i="57"/>
  <c r="L76" i="57" s="1"/>
  <c r="P76" i="57" s="1"/>
  <c r="T76" i="57" s="1"/>
  <c r="X76" i="57" s="1"/>
  <c r="AB76" i="57" s="1"/>
  <c r="AY13" i="57"/>
  <c r="AZ17" i="57"/>
  <c r="AY29" i="57"/>
  <c r="H33" i="57"/>
  <c r="L33" i="57" s="1"/>
  <c r="P33" i="57" s="1"/>
  <c r="T33" i="57" s="1"/>
  <c r="X33" i="57" s="1"/>
  <c r="AB33" i="57" s="1"/>
  <c r="AY45" i="57"/>
  <c r="H49" i="57"/>
  <c r="L49" i="57" s="1"/>
  <c r="P49" i="57" s="1"/>
  <c r="T49" i="57" s="1"/>
  <c r="X49" i="57" s="1"/>
  <c r="AB49" i="57" s="1"/>
  <c r="AY61" i="57"/>
  <c r="AY66" i="57"/>
  <c r="L78" i="57"/>
  <c r="P78" i="57" s="1"/>
  <c r="T78" i="57" s="1"/>
  <c r="X78" i="57" s="1"/>
  <c r="AB78" i="57" s="1"/>
  <c r="AZ27" i="57"/>
  <c r="H39" i="57"/>
  <c r="L39" i="57" s="1"/>
  <c r="P39" i="57" s="1"/>
  <c r="T39" i="57" s="1"/>
  <c r="X39" i="57" s="1"/>
  <c r="AB39" i="57" s="1"/>
  <c r="AY51" i="57"/>
  <c r="AY69" i="57"/>
  <c r="AZ73" i="57"/>
  <c r="AZ10" i="57"/>
  <c r="H14" i="57"/>
  <c r="L14" i="57" s="1"/>
  <c r="P14" i="57" s="1"/>
  <c r="T14" i="57" s="1"/>
  <c r="X14" i="57" s="1"/>
  <c r="AB14" i="57" s="1"/>
  <c r="AY30" i="57"/>
  <c r="AZ42" i="57"/>
  <c r="H46" i="57"/>
  <c r="L46" i="57" s="1"/>
  <c r="P46" i="57" s="1"/>
  <c r="T46" i="57" s="1"/>
  <c r="X46" i="57" s="1"/>
  <c r="AB46" i="57" s="1"/>
  <c r="AZ58" i="57"/>
  <c r="AY62" i="57"/>
  <c r="AY70" i="57"/>
  <c r="H23" i="57"/>
  <c r="L23" i="57" s="1"/>
  <c r="P23" i="57" s="1"/>
  <c r="T23" i="57" s="1"/>
  <c r="X23" i="57" s="1"/>
  <c r="AB23" i="57" s="1"/>
  <c r="H35" i="57"/>
  <c r="L35" i="57" s="1"/>
  <c r="P35" i="57" s="1"/>
  <c r="T35" i="57" s="1"/>
  <c r="X35" i="57" s="1"/>
  <c r="AB35" i="57" s="1"/>
  <c r="AY47" i="57"/>
  <c r="H67" i="57"/>
  <c r="L67" i="57" s="1"/>
  <c r="P67" i="57" s="1"/>
  <c r="T67" i="57" s="1"/>
  <c r="X67" i="57" s="1"/>
  <c r="AB67" i="57" s="1"/>
  <c r="AZ71" i="57"/>
  <c r="AZ75" i="57"/>
  <c r="H16" i="57"/>
  <c r="L16" i="57" s="1"/>
  <c r="P16" i="57" s="1"/>
  <c r="T16" i="57" s="1"/>
  <c r="X16" i="57" s="1"/>
  <c r="AB16" i="57" s="1"/>
  <c r="AZ20" i="57"/>
  <c r="AY32" i="57"/>
  <c r="AZ36" i="57"/>
  <c r="AY44" i="57"/>
  <c r="AY48" i="57"/>
  <c r="AZ52" i="57"/>
  <c r="AY60" i="57"/>
  <c r="E83" i="57"/>
  <c r="AY8" i="57"/>
  <c r="V83" i="57"/>
  <c r="Z83" i="57"/>
  <c r="L74" i="57"/>
  <c r="P74" i="57" s="1"/>
  <c r="T74" i="57" s="1"/>
  <c r="X74" i="57" s="1"/>
  <c r="AB74" i="57" s="1"/>
  <c r="AZ31" i="57"/>
  <c r="AY43" i="57"/>
  <c r="AY57" i="57"/>
  <c r="I83" i="57"/>
  <c r="AY64" i="57"/>
  <c r="AY80" i="57"/>
  <c r="H9" i="57"/>
  <c r="L9" i="57" s="1"/>
  <c r="P9" i="57" s="1"/>
  <c r="T9" i="57" s="1"/>
  <c r="X9" i="57" s="1"/>
  <c r="AB9" i="57" s="1"/>
  <c r="AY17" i="57"/>
  <c r="AZ21" i="57"/>
  <c r="H25" i="57"/>
  <c r="L25" i="57" s="1"/>
  <c r="P25" i="57" s="1"/>
  <c r="T25" i="57" s="1"/>
  <c r="X25" i="57" s="1"/>
  <c r="AB25" i="57" s="1"/>
  <c r="AY33" i="57"/>
  <c r="AZ37" i="57"/>
  <c r="H41" i="57"/>
  <c r="L41" i="57" s="1"/>
  <c r="P41" i="57" s="1"/>
  <c r="T41" i="57" s="1"/>
  <c r="X41" i="57" s="1"/>
  <c r="AB41" i="57" s="1"/>
  <c r="AY49" i="57"/>
  <c r="AZ53" i="57"/>
  <c r="H57" i="57"/>
  <c r="L57" i="57" s="1"/>
  <c r="P57" i="57" s="1"/>
  <c r="T57" i="57" s="1"/>
  <c r="X57" i="57" s="1"/>
  <c r="AB57" i="57" s="1"/>
  <c r="AZ66" i="57"/>
  <c r="AY78" i="57"/>
  <c r="H19" i="57"/>
  <c r="L19" i="57" s="1"/>
  <c r="P19" i="57" s="1"/>
  <c r="T19" i="57" s="1"/>
  <c r="X19" i="57" s="1"/>
  <c r="AB19" i="57" s="1"/>
  <c r="AY39" i="57"/>
  <c r="AZ51" i="57"/>
  <c r="H65" i="57"/>
  <c r="L65" i="57" s="1"/>
  <c r="P65" i="57" s="1"/>
  <c r="T65" i="57" s="1"/>
  <c r="X65" i="57" s="1"/>
  <c r="AB65" i="57" s="1"/>
  <c r="AY73" i="57"/>
  <c r="AZ77" i="57"/>
  <c r="AZ81" i="57"/>
  <c r="AZ14" i="57"/>
  <c r="AY18" i="57"/>
  <c r="AY22" i="57"/>
  <c r="AZ30" i="57"/>
  <c r="H34" i="57"/>
  <c r="L34" i="57" s="1"/>
  <c r="P34" i="57" s="1"/>
  <c r="T34" i="57" s="1"/>
  <c r="X34" i="57" s="1"/>
  <c r="AB34" i="57" s="1"/>
  <c r="AY38" i="57"/>
  <c r="AZ46" i="57"/>
  <c r="AY50" i="57"/>
  <c r="H54" i="57"/>
  <c r="L54" i="57" s="1"/>
  <c r="P54" i="57" s="1"/>
  <c r="T54" i="57" s="1"/>
  <c r="X54" i="57" s="1"/>
  <c r="AB54" i="57" s="1"/>
  <c r="AZ62" i="57"/>
  <c r="H70" i="57"/>
  <c r="L70" i="57" s="1"/>
  <c r="P70" i="57" s="1"/>
  <c r="T70" i="57" s="1"/>
  <c r="X70" i="57" s="1"/>
  <c r="AB70" i="57" s="1"/>
  <c r="H11" i="57"/>
  <c r="L11" i="57" s="1"/>
  <c r="P11" i="57" s="1"/>
  <c r="T11" i="57" s="1"/>
  <c r="X11" i="57" s="1"/>
  <c r="AB11" i="57" s="1"/>
  <c r="AZ35" i="57"/>
  <c r="H47" i="57"/>
  <c r="L47" i="57" s="1"/>
  <c r="P47" i="57" s="1"/>
  <c r="T47" i="57" s="1"/>
  <c r="X47" i="57" s="1"/>
  <c r="AB47" i="57" s="1"/>
  <c r="H63" i="57"/>
  <c r="L63" i="57" s="1"/>
  <c r="P63" i="57" s="1"/>
  <c r="T63" i="57" s="1"/>
  <c r="X63" i="57" s="1"/>
  <c r="AB63" i="57" s="1"/>
  <c r="AY71" i="57"/>
  <c r="H75" i="57"/>
  <c r="L75" i="57" s="1"/>
  <c r="P75" i="57" s="1"/>
  <c r="T75" i="57" s="1"/>
  <c r="X75" i="57" s="1"/>
  <c r="AB75" i="57" s="1"/>
  <c r="AY79" i="57"/>
  <c r="AY16" i="57"/>
  <c r="H20" i="57"/>
  <c r="L20" i="57" s="1"/>
  <c r="P20" i="57" s="1"/>
  <c r="T20" i="57" s="1"/>
  <c r="X20" i="57" s="1"/>
  <c r="AB20" i="57" s="1"/>
  <c r="H24" i="57"/>
  <c r="L24" i="57" s="1"/>
  <c r="P24" i="57" s="1"/>
  <c r="T24" i="57" s="1"/>
  <c r="X24" i="57" s="1"/>
  <c r="AB24" i="57" s="1"/>
  <c r="AZ32" i="57"/>
  <c r="H36" i="57"/>
  <c r="L36" i="57" s="1"/>
  <c r="P36" i="57" s="1"/>
  <c r="T36" i="57" s="1"/>
  <c r="X36" i="57" s="1"/>
  <c r="AB36" i="57" s="1"/>
  <c r="H40" i="57"/>
  <c r="L40" i="57" s="1"/>
  <c r="P40" i="57" s="1"/>
  <c r="T40" i="57" s="1"/>
  <c r="X40" i="57" s="1"/>
  <c r="AB40" i="57" s="1"/>
  <c r="AZ48" i="57"/>
  <c r="H52" i="57"/>
  <c r="L52" i="57" s="1"/>
  <c r="P52" i="57" s="1"/>
  <c r="T52" i="57" s="1"/>
  <c r="X52" i="57" s="1"/>
  <c r="AB52" i="57" s="1"/>
  <c r="H56" i="57"/>
  <c r="L56" i="57" s="1"/>
  <c r="P56" i="57" s="1"/>
  <c r="T56" i="57" s="1"/>
  <c r="X56" i="57" s="1"/>
  <c r="AB56" i="57" s="1"/>
  <c r="F83" i="57"/>
  <c r="AZ8" i="57"/>
  <c r="Y83" i="57"/>
  <c r="J83" i="57"/>
  <c r="AY74" i="57"/>
  <c r="H15" i="57"/>
  <c r="L15" i="57" s="1"/>
  <c r="P15" i="57" s="1"/>
  <c r="T15" i="57" s="1"/>
  <c r="X15" i="57" s="1"/>
  <c r="AB15" i="57" s="1"/>
  <c r="AZ43" i="57"/>
  <c r="AZ55" i="57"/>
  <c r="AY59" i="57"/>
  <c r="H83" i="57" l="1"/>
  <c r="AY83" i="57"/>
  <c r="AZ83" i="57"/>
  <c r="AN8" i="57"/>
  <c r="AR8" i="57" l="1"/>
  <c r="AV8" i="57" l="1"/>
  <c r="A67" i="33" l="1"/>
  <c r="L108" i="33"/>
  <c r="L100" i="33"/>
  <c r="L88" i="33"/>
  <c r="J108" i="33"/>
  <c r="J100" i="33"/>
  <c r="J88" i="33"/>
  <c r="O111" i="33"/>
  <c r="P108" i="33"/>
  <c r="O108" i="33"/>
  <c r="N108" i="33"/>
  <c r="O106" i="33"/>
  <c r="O105" i="33"/>
  <c r="O104" i="33"/>
  <c r="O103" i="33"/>
  <c r="P100" i="33"/>
  <c r="N100" i="33"/>
  <c r="O97" i="33"/>
  <c r="O94" i="33"/>
  <c r="O93" i="33"/>
  <c r="O92" i="33"/>
  <c r="O91" i="33"/>
  <c r="P88" i="33"/>
  <c r="N88" i="33"/>
  <c r="O88" i="33" s="1"/>
  <c r="O85" i="33"/>
  <c r="O81" i="33"/>
  <c r="O80" i="33"/>
  <c r="O79" i="33"/>
  <c r="L57" i="33"/>
  <c r="L46" i="33"/>
  <c r="L30" i="33"/>
  <c r="L21" i="33"/>
  <c r="J57" i="33"/>
  <c r="J46" i="33"/>
  <c r="J30" i="33"/>
  <c r="J21" i="33"/>
  <c r="P57" i="33"/>
  <c r="N57" i="33"/>
  <c r="O55" i="33"/>
  <c r="O54" i="33"/>
  <c r="O52" i="33"/>
  <c r="O50" i="33"/>
  <c r="P46" i="33"/>
  <c r="N46" i="33"/>
  <c r="O43" i="33"/>
  <c r="O42" i="33"/>
  <c r="O41" i="33"/>
  <c r="O40" i="33"/>
  <c r="O38" i="33"/>
  <c r="O37" i="33"/>
  <c r="O36" i="33"/>
  <c r="O33" i="33"/>
  <c r="P30" i="33"/>
  <c r="N30" i="33"/>
  <c r="O30" i="33" s="1"/>
  <c r="O24" i="33"/>
  <c r="P21" i="33"/>
  <c r="N21" i="33"/>
  <c r="O21" i="33" s="1"/>
  <c r="O19" i="33"/>
  <c r="O18" i="33"/>
  <c r="O17" i="33"/>
  <c r="O16" i="33"/>
  <c r="D19" i="20"/>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D73" i="20" s="1"/>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B12" i="20"/>
  <c r="O57" i="33" l="1"/>
  <c r="O83" i="33"/>
  <c r="P60" i="33"/>
  <c r="O46" i="33"/>
  <c r="N60" i="33"/>
  <c r="O100" i="33"/>
  <c r="D101" i="20"/>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O323" i="36"/>
  <c r="P114" i="33"/>
  <c r="N114" i="33"/>
  <c r="J114" i="33"/>
  <c r="L114" i="33"/>
  <c r="J60" i="33"/>
  <c r="L60" i="33"/>
  <c r="O114" i="33"/>
  <c r="O60" i="33"/>
  <c r="I58" i="37" l="1"/>
  <c r="G40" i="33" l="1"/>
  <c r="I40" i="33"/>
  <c r="K40" i="33"/>
  <c r="E97" i="33" l="1"/>
  <c r="E41" i="33"/>
  <c r="E50" i="33"/>
  <c r="P69" i="33" l="1"/>
  <c r="P6" i="33"/>
  <c r="M129" i="34"/>
  <c r="M67" i="34"/>
  <c r="M5" i="34"/>
  <c r="N69" i="35"/>
  <c r="N6" i="35"/>
  <c r="O570" i="36"/>
  <c r="O510" i="36"/>
  <c r="O447" i="36"/>
  <c r="O384" i="36"/>
  <c r="O321" i="36"/>
  <c r="O258" i="36"/>
  <c r="P195" i="36"/>
  <c r="P132" i="36"/>
  <c r="O69" i="36"/>
  <c r="O6" i="36"/>
  <c r="P198" i="37"/>
  <c r="P135" i="37"/>
  <c r="P72" i="37"/>
  <c r="P6" i="37"/>
  <c r="P576" i="38" l="1"/>
  <c r="P513" i="38"/>
  <c r="P447" i="38"/>
  <c r="P384" i="38"/>
  <c r="P321" i="38"/>
  <c r="P258" i="38"/>
  <c r="P195" i="38"/>
  <c r="P132" i="38"/>
  <c r="P69" i="38"/>
  <c r="P6" i="38"/>
  <c r="M1198" i="39"/>
  <c r="M1135" i="39"/>
  <c r="M1072" i="39"/>
  <c r="M1008" i="39"/>
  <c r="M945" i="39"/>
  <c r="M882" i="39"/>
  <c r="M819" i="39"/>
  <c r="M756" i="39"/>
  <c r="M693" i="39"/>
  <c r="M630" i="39"/>
  <c r="M567" i="39"/>
  <c r="M504" i="39"/>
  <c r="M441" i="39"/>
  <c r="M378" i="39"/>
  <c r="M315" i="39"/>
  <c r="M253" i="39"/>
  <c r="M191" i="39"/>
  <c r="M129" i="39"/>
  <c r="M66" i="39"/>
  <c r="M7" i="39"/>
  <c r="M68" i="3"/>
  <c r="M6" i="3"/>
  <c r="AT83" i="57" l="1"/>
  <c r="AS83" i="57"/>
  <c r="AO83" i="57"/>
  <c r="AP83" i="57"/>
  <c r="AP10" i="44" l="1"/>
  <c r="AN10" i="44"/>
  <c r="AL10" i="42"/>
  <c r="AN10" i="43" l="1"/>
  <c r="B161" i="2" l="1"/>
  <c r="C161" i="2"/>
  <c r="D161" i="2"/>
  <c r="C20" i="1" l="1"/>
  <c r="J345" i="1" l="1"/>
  <c r="F345" i="1"/>
  <c r="H345" i="1" l="1"/>
  <c r="M185" i="38"/>
  <c r="K56" i="2" l="1"/>
  <c r="D83" i="57" l="1"/>
  <c r="AF14" i="57" l="1"/>
  <c r="AJ14" i="57" s="1"/>
  <c r="AN14" i="57" s="1"/>
  <c r="AR14" i="57" s="1"/>
  <c r="AV14" i="57" s="1"/>
  <c r="AF26" i="57"/>
  <c r="AJ26" i="57" s="1"/>
  <c r="AN26" i="57" s="1"/>
  <c r="AR26" i="57" s="1"/>
  <c r="AV26" i="57" s="1"/>
  <c r="AF42" i="57"/>
  <c r="AJ42" i="57" s="1"/>
  <c r="AN42" i="57" s="1"/>
  <c r="AR42" i="57" s="1"/>
  <c r="AV42" i="57" s="1"/>
  <c r="AF54" i="57"/>
  <c r="AJ54" i="57" s="1"/>
  <c r="AN54" i="57" s="1"/>
  <c r="AR54" i="57" s="1"/>
  <c r="AV54" i="57" s="1"/>
  <c r="L83" i="57"/>
  <c r="AF13" i="57"/>
  <c r="AJ13" i="57" s="1"/>
  <c r="AN13" i="57" s="1"/>
  <c r="AR13" i="57" s="1"/>
  <c r="AV13" i="57" s="1"/>
  <c r="AF17" i="57"/>
  <c r="AJ17" i="57" s="1"/>
  <c r="AN17" i="57" s="1"/>
  <c r="AR17" i="57" s="1"/>
  <c r="AV17" i="57" s="1"/>
  <c r="AF21" i="57"/>
  <c r="AJ21" i="57" s="1"/>
  <c r="AN21" i="57" s="1"/>
  <c r="AR21" i="57" s="1"/>
  <c r="AV21" i="57" s="1"/>
  <c r="AF25" i="57"/>
  <c r="AJ25" i="57" s="1"/>
  <c r="AN25" i="57" s="1"/>
  <c r="AR25" i="57" s="1"/>
  <c r="AV25" i="57" s="1"/>
  <c r="AF29" i="57"/>
  <c r="AJ29" i="57" s="1"/>
  <c r="AN29" i="57" s="1"/>
  <c r="AR29" i="57" s="1"/>
  <c r="AV29" i="57" s="1"/>
  <c r="AF33" i="57"/>
  <c r="AJ33" i="57" s="1"/>
  <c r="AN33" i="57" s="1"/>
  <c r="AR33" i="57" s="1"/>
  <c r="AV33" i="57" s="1"/>
  <c r="AF37" i="57"/>
  <c r="AJ37" i="57" s="1"/>
  <c r="AN37" i="57" s="1"/>
  <c r="AR37" i="57" s="1"/>
  <c r="AV37" i="57" s="1"/>
  <c r="AF41" i="57"/>
  <c r="AJ41" i="57" s="1"/>
  <c r="AN41" i="57" s="1"/>
  <c r="AR41" i="57" s="1"/>
  <c r="AV41" i="57" s="1"/>
  <c r="AF45" i="57"/>
  <c r="AJ45" i="57" s="1"/>
  <c r="AN45" i="57" s="1"/>
  <c r="AR45" i="57" s="1"/>
  <c r="AV45" i="57" s="1"/>
  <c r="AF49" i="57"/>
  <c r="AJ49" i="57" s="1"/>
  <c r="AN49" i="57" s="1"/>
  <c r="AR49" i="57" s="1"/>
  <c r="AV49" i="57" s="1"/>
  <c r="AF53" i="57"/>
  <c r="AJ53" i="57" s="1"/>
  <c r="AN53" i="57" s="1"/>
  <c r="AR53" i="57" s="1"/>
  <c r="AV53" i="57" s="1"/>
  <c r="AF57" i="57"/>
  <c r="AJ57" i="57" s="1"/>
  <c r="AN57" i="57" s="1"/>
  <c r="AR57" i="57" s="1"/>
  <c r="AV57" i="57" s="1"/>
  <c r="AF61" i="57"/>
  <c r="AJ61" i="57" s="1"/>
  <c r="AN61" i="57" s="1"/>
  <c r="AR61" i="57" s="1"/>
  <c r="AV61" i="57" s="1"/>
  <c r="AF10" i="57"/>
  <c r="AJ10" i="57" s="1"/>
  <c r="AN10" i="57" s="1"/>
  <c r="AR10" i="57" s="1"/>
  <c r="AV10" i="57" s="1"/>
  <c r="AF22" i="57"/>
  <c r="AJ22" i="57" s="1"/>
  <c r="AN22" i="57" s="1"/>
  <c r="AR22" i="57" s="1"/>
  <c r="AV22" i="57" s="1"/>
  <c r="AF34" i="57"/>
  <c r="AJ34" i="57" s="1"/>
  <c r="AN34" i="57" s="1"/>
  <c r="AR34" i="57" s="1"/>
  <c r="AV34" i="57" s="1"/>
  <c r="AF46" i="57"/>
  <c r="AJ46" i="57" s="1"/>
  <c r="AN46" i="57" s="1"/>
  <c r="AR46" i="57" s="1"/>
  <c r="AV46" i="57" s="1"/>
  <c r="AF58" i="57"/>
  <c r="AJ58" i="57" s="1"/>
  <c r="AN58" i="57" s="1"/>
  <c r="AR58" i="57" s="1"/>
  <c r="AV58" i="57" s="1"/>
  <c r="AF11" i="57"/>
  <c r="AJ11" i="57" s="1"/>
  <c r="AN11" i="57" s="1"/>
  <c r="AR11" i="57" s="1"/>
  <c r="AV11" i="57" s="1"/>
  <c r="AF15" i="57"/>
  <c r="AJ15" i="57" s="1"/>
  <c r="AN15" i="57" s="1"/>
  <c r="AR15" i="57" s="1"/>
  <c r="AV15" i="57" s="1"/>
  <c r="AF19" i="57"/>
  <c r="AJ19" i="57" s="1"/>
  <c r="AN19" i="57" s="1"/>
  <c r="AR19" i="57" s="1"/>
  <c r="AV19" i="57" s="1"/>
  <c r="AF23" i="57"/>
  <c r="AJ23" i="57" s="1"/>
  <c r="AN23" i="57" s="1"/>
  <c r="AR23" i="57" s="1"/>
  <c r="AV23" i="57" s="1"/>
  <c r="AF27" i="57"/>
  <c r="AJ27" i="57" s="1"/>
  <c r="AN27" i="57" s="1"/>
  <c r="AR27" i="57" s="1"/>
  <c r="AV27" i="57" s="1"/>
  <c r="AF31" i="57"/>
  <c r="AJ31" i="57" s="1"/>
  <c r="AN31" i="57" s="1"/>
  <c r="AR31" i="57" s="1"/>
  <c r="AV31" i="57" s="1"/>
  <c r="AF35" i="57"/>
  <c r="AJ35" i="57" s="1"/>
  <c r="AN35" i="57" s="1"/>
  <c r="AR35" i="57" s="1"/>
  <c r="AV35" i="57" s="1"/>
  <c r="AF39" i="57"/>
  <c r="AJ39" i="57" s="1"/>
  <c r="AN39" i="57" s="1"/>
  <c r="AR39" i="57" s="1"/>
  <c r="AV39" i="57" s="1"/>
  <c r="AF43" i="57"/>
  <c r="AJ43" i="57" s="1"/>
  <c r="AN43" i="57" s="1"/>
  <c r="AR43" i="57" s="1"/>
  <c r="AV43" i="57" s="1"/>
  <c r="AF47" i="57"/>
  <c r="AJ47" i="57" s="1"/>
  <c r="AN47" i="57" s="1"/>
  <c r="AR47" i="57" s="1"/>
  <c r="AV47" i="57" s="1"/>
  <c r="AF51" i="57"/>
  <c r="AJ51" i="57" s="1"/>
  <c r="AN51" i="57" s="1"/>
  <c r="AR51" i="57" s="1"/>
  <c r="AV51" i="57" s="1"/>
  <c r="AF55" i="57"/>
  <c r="AJ55" i="57" s="1"/>
  <c r="AN55" i="57" s="1"/>
  <c r="AR55" i="57" s="1"/>
  <c r="AV55" i="57" s="1"/>
  <c r="AF59" i="57"/>
  <c r="AJ59" i="57" s="1"/>
  <c r="AN59" i="57" s="1"/>
  <c r="AR59" i="57" s="1"/>
  <c r="AV59" i="57" s="1"/>
  <c r="AF63" i="57"/>
  <c r="AJ63" i="57" s="1"/>
  <c r="AN63" i="57" s="1"/>
  <c r="AR63" i="57" s="1"/>
  <c r="AV63" i="57" s="1"/>
  <c r="AF18" i="57"/>
  <c r="AJ18" i="57" s="1"/>
  <c r="AN18" i="57" s="1"/>
  <c r="AR18" i="57" s="1"/>
  <c r="AV18" i="57" s="1"/>
  <c r="AF30" i="57"/>
  <c r="AJ30" i="57" s="1"/>
  <c r="AN30" i="57" s="1"/>
  <c r="AR30" i="57" s="1"/>
  <c r="AV30" i="57" s="1"/>
  <c r="AF38" i="57"/>
  <c r="AJ38" i="57" s="1"/>
  <c r="AN38" i="57" s="1"/>
  <c r="AR38" i="57" s="1"/>
  <c r="AV38" i="57" s="1"/>
  <c r="AF50" i="57"/>
  <c r="AJ50" i="57" s="1"/>
  <c r="AN50" i="57" s="1"/>
  <c r="AR50" i="57" s="1"/>
  <c r="AV50" i="57" s="1"/>
  <c r="AF62" i="57"/>
  <c r="AJ62" i="57" s="1"/>
  <c r="AN62" i="57" s="1"/>
  <c r="AR62" i="57" s="1"/>
  <c r="AV62" i="57" s="1"/>
  <c r="AF12" i="57"/>
  <c r="AJ12" i="57" s="1"/>
  <c r="AN12" i="57" s="1"/>
  <c r="AR12" i="57" s="1"/>
  <c r="AV12" i="57" s="1"/>
  <c r="AF16" i="57"/>
  <c r="AJ16" i="57" s="1"/>
  <c r="AN16" i="57" s="1"/>
  <c r="AR16" i="57" s="1"/>
  <c r="AV16" i="57" s="1"/>
  <c r="AF20" i="57"/>
  <c r="AJ20" i="57" s="1"/>
  <c r="AN20" i="57" s="1"/>
  <c r="AR20" i="57" s="1"/>
  <c r="AV20" i="57" s="1"/>
  <c r="AF24" i="57"/>
  <c r="AJ24" i="57" s="1"/>
  <c r="AN24" i="57" s="1"/>
  <c r="AR24" i="57" s="1"/>
  <c r="AV24" i="57" s="1"/>
  <c r="AF28" i="57"/>
  <c r="AJ28" i="57" s="1"/>
  <c r="AN28" i="57" s="1"/>
  <c r="AR28" i="57" s="1"/>
  <c r="AV28" i="57" s="1"/>
  <c r="AF32" i="57"/>
  <c r="AJ32" i="57" s="1"/>
  <c r="AN32" i="57" s="1"/>
  <c r="AR32" i="57" s="1"/>
  <c r="AV32" i="57" s="1"/>
  <c r="AF36" i="57"/>
  <c r="AJ36" i="57" s="1"/>
  <c r="AN36" i="57" s="1"/>
  <c r="AR36" i="57" s="1"/>
  <c r="AV36" i="57" s="1"/>
  <c r="AF40" i="57"/>
  <c r="AJ40" i="57" s="1"/>
  <c r="AN40" i="57" s="1"/>
  <c r="AR40" i="57" s="1"/>
  <c r="AV40" i="57" s="1"/>
  <c r="AF44" i="57"/>
  <c r="AJ44" i="57" s="1"/>
  <c r="AN44" i="57" s="1"/>
  <c r="AR44" i="57" s="1"/>
  <c r="AV44" i="57" s="1"/>
  <c r="AF48" i="57"/>
  <c r="AJ48" i="57" s="1"/>
  <c r="AN48" i="57" s="1"/>
  <c r="AR48" i="57" s="1"/>
  <c r="AV48" i="57" s="1"/>
  <c r="AF52" i="57"/>
  <c r="AJ52" i="57" s="1"/>
  <c r="AN52" i="57" s="1"/>
  <c r="AR52" i="57" s="1"/>
  <c r="AV52" i="57" s="1"/>
  <c r="AF56" i="57"/>
  <c r="AJ56" i="57" s="1"/>
  <c r="AN56" i="57" s="1"/>
  <c r="AR56" i="57" s="1"/>
  <c r="AV56" i="57" s="1"/>
  <c r="AF60" i="57"/>
  <c r="AJ60" i="57" s="1"/>
  <c r="AN60" i="57" s="1"/>
  <c r="AR60" i="57" s="1"/>
  <c r="AV60" i="57" s="1"/>
  <c r="P83" i="57"/>
  <c r="AK83" i="57"/>
  <c r="AH83" i="57"/>
  <c r="AC83" i="57"/>
  <c r="AL83" i="57"/>
  <c r="AG83" i="57"/>
  <c r="AD83" i="57"/>
  <c r="T83" i="57" l="1"/>
  <c r="X83" i="57"/>
  <c r="AB83" i="57"/>
  <c r="AF9" i="57" l="1"/>
  <c r="AJ9" i="57" l="1"/>
  <c r="AF83" i="57"/>
  <c r="AN9" i="57" l="1"/>
  <c r="AJ83" i="57"/>
  <c r="AR9" i="57" l="1"/>
  <c r="AN83" i="57"/>
  <c r="B12" i="44"/>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B40" i="44" s="1"/>
  <c r="B41" i="44" s="1"/>
  <c r="B42" i="44" s="1"/>
  <c r="B43" i="44" s="1"/>
  <c r="B44" i="44" s="1"/>
  <c r="B45" i="44" s="1"/>
  <c r="B46" i="44" s="1"/>
  <c r="B47" i="44" s="1"/>
  <c r="B48" i="44" s="1"/>
  <c r="B49" i="44" s="1"/>
  <c r="B50" i="44" s="1"/>
  <c r="B51" i="44" s="1"/>
  <c r="B52" i="44" s="1"/>
  <c r="B53" i="44" s="1"/>
  <c r="B54" i="44" s="1"/>
  <c r="B55" i="44" s="1"/>
  <c r="B56" i="44" s="1"/>
  <c r="B57" i="44" s="1"/>
  <c r="B58" i="44" s="1"/>
  <c r="B59" i="44" s="1"/>
  <c r="B60" i="44" s="1"/>
  <c r="B61" i="44" s="1"/>
  <c r="B62" i="44" s="1"/>
  <c r="B63" i="44" s="1"/>
  <c r="B64" i="44" s="1"/>
  <c r="B65" i="44" s="1"/>
  <c r="B66" i="44" s="1"/>
  <c r="B67" i="44" s="1"/>
  <c r="B68" i="44" s="1"/>
  <c r="B69" i="44" s="1"/>
  <c r="B70" i="44" s="1"/>
  <c r="B71" i="44" s="1"/>
  <c r="B72" i="44" s="1"/>
  <c r="B73" i="44" s="1"/>
  <c r="B74" i="44" s="1"/>
  <c r="B75" i="44" s="1"/>
  <c r="B76" i="44" s="1"/>
  <c r="B77" i="44" s="1"/>
  <c r="B78" i="44" s="1"/>
  <c r="B79" i="44" s="1"/>
  <c r="B80" i="44" s="1"/>
  <c r="B81" i="44" s="1"/>
  <c r="B82" i="44" s="1"/>
  <c r="B83" i="44" s="1"/>
  <c r="B84" i="44" s="1"/>
  <c r="B85" i="44" s="1"/>
  <c r="B86" i="44" s="1"/>
  <c r="B87" i="44" s="1"/>
  <c r="B88" i="44" s="1"/>
  <c r="B89" i="44" s="1"/>
  <c r="B90" i="44" s="1"/>
  <c r="B91" i="44" s="1"/>
  <c r="B92" i="44" s="1"/>
  <c r="B93" i="44" s="1"/>
  <c r="B94" i="44" s="1"/>
  <c r="B95" i="44" s="1"/>
  <c r="B96" i="44" s="1"/>
  <c r="B97" i="44" s="1"/>
  <c r="B98" i="44" s="1"/>
  <c r="B99" i="44" s="1"/>
  <c r="B100" i="44" s="1"/>
  <c r="B101" i="44" s="1"/>
  <c r="B102" i="44" s="1"/>
  <c r="B103" i="44" s="1"/>
  <c r="B104" i="44" s="1"/>
  <c r="B105" i="44" s="1"/>
  <c r="B106" i="44" s="1"/>
  <c r="B107" i="44" s="1"/>
  <c r="B108" i="44" s="1"/>
  <c r="B109" i="44" s="1"/>
  <c r="B110" i="44" s="1"/>
  <c r="B111" i="44" s="1"/>
  <c r="AK85" i="42"/>
  <c r="AV9" i="57" l="1"/>
  <c r="AR83" i="57"/>
  <c r="A502" i="39"/>
  <c r="B7" i="20"/>
  <c r="AV83" i="57" l="1"/>
  <c r="B205" i="2" l="1"/>
  <c r="B206" i="2"/>
  <c r="B207" i="2"/>
  <c r="B208" i="2"/>
  <c r="B209" i="2"/>
  <c r="B210" i="2"/>
  <c r="B211" i="2"/>
  <c r="B212" i="2"/>
  <c r="B213" i="2"/>
  <c r="B214" i="2"/>
  <c r="B215" i="2"/>
  <c r="B216" i="2"/>
  <c r="B217" i="2"/>
  <c r="B218" i="2"/>
  <c r="B219" i="2"/>
  <c r="B220" i="2"/>
  <c r="B221" i="2"/>
  <c r="B222" i="2"/>
  <c r="B223" i="2"/>
  <c r="B224" i="2"/>
  <c r="B225" i="2"/>
  <c r="B226" i="2"/>
  <c r="B227" i="2"/>
  <c r="B229" i="2"/>
  <c r="B230" i="2"/>
  <c r="B231" i="2"/>
  <c r="A70" i="3" l="1"/>
  <c r="M68" i="39" l="1"/>
  <c r="M70" i="3"/>
  <c r="A75" i="37" l="1"/>
  <c r="A138" i="37" s="1"/>
  <c r="A201" i="37" s="1"/>
  <c r="R1" i="35" l="1"/>
  <c r="S1" i="36"/>
  <c r="P1" i="39"/>
  <c r="T1" i="38"/>
  <c r="G101" i="3" l="1"/>
  <c r="G99" i="3"/>
  <c r="G97" i="3"/>
  <c r="G95" i="3"/>
  <c r="G93" i="3"/>
  <c r="G91" i="3"/>
  <c r="G89" i="3"/>
  <c r="G82" i="3"/>
  <c r="G76" i="3"/>
  <c r="A4" i="39" l="1"/>
  <c r="A4" i="38" s="1"/>
  <c r="A376" i="39"/>
  <c r="N59" i="38" l="1"/>
  <c r="D226" i="37" l="1"/>
  <c r="N84" i="35"/>
  <c r="H84" i="35"/>
  <c r="H101" i="3" s="1"/>
  <c r="H21" i="35"/>
  <c r="C43" i="1" l="1"/>
  <c r="K58" i="2"/>
  <c r="B81" i="37" s="1"/>
  <c r="B207" i="37" s="1"/>
  <c r="L58" i="2"/>
  <c r="C81" i="37" s="1"/>
  <c r="C207" i="37" s="1"/>
  <c r="K59" i="2"/>
  <c r="B82" i="37" s="1"/>
  <c r="B208" i="37" s="1"/>
  <c r="L59" i="2"/>
  <c r="C82" i="37" s="1"/>
  <c r="C208" i="37" s="1"/>
  <c r="K60" i="2"/>
  <c r="B83" i="37" s="1"/>
  <c r="B209" i="37" s="1"/>
  <c r="L60" i="2"/>
  <c r="C83" i="37" s="1"/>
  <c r="C209" i="37" s="1"/>
  <c r="K61" i="2"/>
  <c r="B84" i="37" s="1"/>
  <c r="B210" i="37" s="1"/>
  <c r="L61" i="2"/>
  <c r="C84" i="37" s="1"/>
  <c r="C210" i="37" s="1"/>
  <c r="K62" i="2"/>
  <c r="B85" i="37" s="1"/>
  <c r="B211" i="37" s="1"/>
  <c r="L62" i="2"/>
  <c r="C85" i="37" s="1"/>
  <c r="C211" i="37" s="1"/>
  <c r="K63" i="2"/>
  <c r="B86" i="37" s="1"/>
  <c r="B212" i="37" s="1"/>
  <c r="L63" i="2"/>
  <c r="C86" i="37" s="1"/>
  <c r="C212" i="37" s="1"/>
  <c r="K64" i="2"/>
  <c r="B87" i="37" s="1"/>
  <c r="B213" i="37" s="1"/>
  <c r="L64" i="2"/>
  <c r="C87" i="37" s="1"/>
  <c r="C213" i="37" s="1"/>
  <c r="K65" i="2"/>
  <c r="B88" i="37" s="1"/>
  <c r="B214" i="37" s="1"/>
  <c r="L65" i="2"/>
  <c r="C88" i="37" s="1"/>
  <c r="C214" i="37" s="1"/>
  <c r="K66" i="2"/>
  <c r="B89" i="37" s="1"/>
  <c r="B215" i="37" s="1"/>
  <c r="L66" i="2"/>
  <c r="C89" i="37" s="1"/>
  <c r="C215" i="37" s="1"/>
  <c r="K67" i="2"/>
  <c r="B90" i="37" s="1"/>
  <c r="B216" i="37" s="1"/>
  <c r="L67" i="2"/>
  <c r="C90" i="37" s="1"/>
  <c r="C216" i="37" s="1"/>
  <c r="K68" i="2"/>
  <c r="B91" i="37" s="1"/>
  <c r="B217" i="37" s="1"/>
  <c r="L68" i="2"/>
  <c r="C91" i="37" s="1"/>
  <c r="C217" i="37" s="1"/>
  <c r="K69" i="2"/>
  <c r="B92" i="37" s="1"/>
  <c r="B218" i="37" s="1"/>
  <c r="L69" i="2"/>
  <c r="C92" i="37" s="1"/>
  <c r="C218" i="37" s="1"/>
  <c r="K70" i="2"/>
  <c r="B93" i="37" s="1"/>
  <c r="B219" i="37" s="1"/>
  <c r="L70" i="2"/>
  <c r="C93" i="37" s="1"/>
  <c r="C219" i="37" s="1"/>
  <c r="K71" i="2"/>
  <c r="B94" i="37" s="1"/>
  <c r="B220" i="37" s="1"/>
  <c r="L71" i="2"/>
  <c r="C94" i="37" s="1"/>
  <c r="C220" i="37" s="1"/>
  <c r="K72" i="2"/>
  <c r="B95" i="37" s="1"/>
  <c r="B221" i="37" s="1"/>
  <c r="L72" i="2"/>
  <c r="C95" i="37" s="1"/>
  <c r="C221" i="37" s="1"/>
  <c r="K73" i="2"/>
  <c r="B96" i="37" s="1"/>
  <c r="B222" i="37" s="1"/>
  <c r="L73" i="2"/>
  <c r="C96" i="37" s="1"/>
  <c r="C222" i="37" s="1"/>
  <c r="K74" i="2"/>
  <c r="B97" i="37" s="1"/>
  <c r="B223" i="37" s="1"/>
  <c r="L74" i="2"/>
  <c r="C97" i="37" s="1"/>
  <c r="C223" i="37" s="1"/>
  <c r="K75" i="2"/>
  <c r="B98" i="37" s="1"/>
  <c r="B224" i="37" s="1"/>
  <c r="L75" i="2"/>
  <c r="C98" i="37" s="1"/>
  <c r="C224" i="37" s="1"/>
  <c r="K76" i="2"/>
  <c r="B99" i="37" s="1"/>
  <c r="B225" i="37" s="1"/>
  <c r="L76" i="2"/>
  <c r="C99" i="37" s="1"/>
  <c r="C225" i="37" s="1"/>
  <c r="K77" i="2"/>
  <c r="B100" i="37" s="1"/>
  <c r="B226" i="37" s="1"/>
  <c r="L77" i="2"/>
  <c r="C100" i="37" s="1"/>
  <c r="C226" i="37" s="1"/>
  <c r="O572" i="36" l="1"/>
  <c r="J550" i="36"/>
  <c r="J546" i="36"/>
  <c r="J540" i="36"/>
  <c r="J534" i="36"/>
  <c r="J533" i="36"/>
  <c r="O512" i="36"/>
  <c r="O449" i="36"/>
  <c r="O386" i="36"/>
  <c r="J531" i="36"/>
  <c r="O260" i="36"/>
  <c r="J213" i="36"/>
  <c r="L213" i="36" s="1"/>
  <c r="P213" i="36" s="1"/>
  <c r="N211" i="36"/>
  <c r="P197" i="36"/>
  <c r="A192" i="36"/>
  <c r="J147" i="36"/>
  <c r="L147" i="36" s="1"/>
  <c r="P147" i="36" s="1"/>
  <c r="N145" i="36"/>
  <c r="P134" i="36"/>
  <c r="O71" i="36"/>
  <c r="O8" i="36"/>
  <c r="M171" i="38" l="1"/>
  <c r="M162" i="38"/>
  <c r="M147" i="38"/>
  <c r="J542" i="38"/>
  <c r="J528" i="38"/>
  <c r="J413" i="38" l="1"/>
  <c r="J399" i="38"/>
  <c r="E121" i="1" l="1"/>
  <c r="A628" i="39" l="1"/>
  <c r="A2" i="39" l="1"/>
  <c r="A2" i="38" s="1"/>
  <c r="A374" i="39"/>
  <c r="E94" i="33"/>
  <c r="E93" i="33"/>
  <c r="E92" i="33"/>
  <c r="G97" i="33"/>
  <c r="G94" i="33"/>
  <c r="G93" i="33"/>
  <c r="G92" i="33"/>
  <c r="G80" i="33"/>
  <c r="G79" i="33"/>
  <c r="I111" i="33"/>
  <c r="I105" i="33"/>
  <c r="I104" i="33"/>
  <c r="I103" i="33"/>
  <c r="I97" i="33"/>
  <c r="I94" i="33"/>
  <c r="I93" i="33"/>
  <c r="I92" i="33"/>
  <c r="I91" i="33"/>
  <c r="I85" i="33"/>
  <c r="I81" i="33"/>
  <c r="I80" i="33"/>
  <c r="I79" i="33"/>
  <c r="K111" i="33"/>
  <c r="K105" i="33"/>
  <c r="K104" i="33"/>
  <c r="K103" i="33"/>
  <c r="K97" i="33"/>
  <c r="K94" i="33"/>
  <c r="K93" i="33"/>
  <c r="K92" i="33"/>
  <c r="K91" i="33"/>
  <c r="K85" i="33"/>
  <c r="K81" i="33"/>
  <c r="K80" i="33"/>
  <c r="K79" i="33"/>
  <c r="M111" i="33"/>
  <c r="M105" i="33"/>
  <c r="M104" i="33"/>
  <c r="M103" i="33"/>
  <c r="M97" i="33"/>
  <c r="M94" i="33"/>
  <c r="M93" i="33"/>
  <c r="M92" i="33"/>
  <c r="M91" i="33"/>
  <c r="M85" i="33"/>
  <c r="M81" i="33"/>
  <c r="M80" i="33"/>
  <c r="M79" i="33"/>
  <c r="E55" i="33"/>
  <c r="E43" i="33"/>
  <c r="E38" i="33"/>
  <c r="E36" i="33"/>
  <c r="E24" i="33"/>
  <c r="G50" i="33"/>
  <c r="G43" i="33"/>
  <c r="G41" i="33"/>
  <c r="G38" i="33"/>
  <c r="G36" i="33"/>
  <c r="G24" i="33"/>
  <c r="I52" i="33"/>
  <c r="I50" i="33"/>
  <c r="I43" i="33"/>
  <c r="I42" i="33"/>
  <c r="I41" i="33"/>
  <c r="I38" i="33"/>
  <c r="I37" i="33"/>
  <c r="I36" i="33"/>
  <c r="I33" i="33"/>
  <c r="I24" i="33"/>
  <c r="I19" i="33"/>
  <c r="I18" i="33"/>
  <c r="I17" i="33"/>
  <c r="I16" i="33"/>
  <c r="M54" i="33"/>
  <c r="M52" i="33"/>
  <c r="M50" i="33"/>
  <c r="M43" i="33"/>
  <c r="M42" i="33"/>
  <c r="M41" i="33"/>
  <c r="M38" i="33"/>
  <c r="M37" i="33"/>
  <c r="M36" i="33"/>
  <c r="M33" i="33"/>
  <c r="M24" i="33"/>
  <c r="M19" i="33"/>
  <c r="M18" i="33"/>
  <c r="M17" i="33"/>
  <c r="M16" i="33"/>
  <c r="K54" i="33"/>
  <c r="K52" i="33"/>
  <c r="K50" i="33"/>
  <c r="K43" i="33"/>
  <c r="K42" i="33"/>
  <c r="K41" i="33"/>
  <c r="K38" i="33"/>
  <c r="K37" i="33"/>
  <c r="K36" i="33"/>
  <c r="K33" i="33"/>
  <c r="K24" i="33"/>
  <c r="K19" i="33"/>
  <c r="K18" i="33"/>
  <c r="K17" i="33"/>
  <c r="K16" i="33"/>
  <c r="G55" i="33"/>
  <c r="M55" i="33" l="1"/>
  <c r="K106" i="33"/>
  <c r="M83" i="33"/>
  <c r="I83" i="33"/>
  <c r="K55" i="33"/>
  <c r="M106" i="33"/>
  <c r="I55" i="33"/>
  <c r="K83" i="33"/>
  <c r="I106" i="33"/>
  <c r="A65" i="38" l="1"/>
  <c r="A128" i="38" s="1"/>
  <c r="A191" i="38" s="1"/>
  <c r="A254" i="38" s="1"/>
  <c r="A317" i="38" s="1"/>
  <c r="A380" i="38" s="1"/>
  <c r="A443" i="38" s="1"/>
  <c r="A509" i="38" s="1"/>
  <c r="A572" i="38" s="1"/>
  <c r="A1" i="38"/>
  <c r="A1" i="37" s="1"/>
  <c r="A1" i="36" s="1"/>
  <c r="A64" i="36" s="1"/>
  <c r="A127" i="36" s="1"/>
  <c r="A190" i="36" s="1"/>
  <c r="A253" i="36" s="1"/>
  <c r="A316" i="36" s="1"/>
  <c r="A379" i="36" s="1"/>
  <c r="A442" i="36" s="1"/>
  <c r="A505" i="36" s="1"/>
  <c r="A565" i="36" s="1"/>
  <c r="A195" i="37"/>
  <c r="K101" i="3"/>
  <c r="D11" i="1"/>
  <c r="C11" i="1"/>
  <c r="P200" i="37"/>
  <c r="A9" i="39"/>
  <c r="A68" i="39" s="1"/>
  <c r="A255" i="39" s="1"/>
  <c r="A317" i="39" s="1"/>
  <c r="A443" i="39" s="1"/>
  <c r="A632" i="39" s="1"/>
  <c r="A134" i="38" s="1"/>
  <c r="A133" i="38"/>
  <c r="A73" i="37" s="1"/>
  <c r="A70" i="36" s="1"/>
  <c r="A196" i="36" s="1"/>
  <c r="A448" i="36" s="1"/>
  <c r="A511" i="36" s="1"/>
  <c r="A571" i="36" s="1"/>
  <c r="A7" i="38"/>
  <c r="A7" i="37" s="1"/>
  <c r="A7" i="36" s="1"/>
  <c r="A133" i="36" s="1"/>
  <c r="A259" i="36" s="1"/>
  <c r="A322" i="36" s="1"/>
  <c r="A385" i="36" s="1"/>
  <c r="P8" i="37"/>
  <c r="F368" i="1"/>
  <c r="F359" i="1"/>
  <c r="A3" i="5"/>
  <c r="P8" i="33"/>
  <c r="H21" i="33"/>
  <c r="M21" i="33"/>
  <c r="D30" i="33"/>
  <c r="F30" i="33"/>
  <c r="H30" i="33"/>
  <c r="K30" i="33"/>
  <c r="M30" i="33"/>
  <c r="H46" i="33"/>
  <c r="I46" i="33" s="1"/>
  <c r="M46" i="33"/>
  <c r="P71" i="33"/>
  <c r="H76" i="33"/>
  <c r="J76" i="33"/>
  <c r="L76" i="33"/>
  <c r="N76" i="33"/>
  <c r="P76" i="33"/>
  <c r="E79" i="33"/>
  <c r="E80" i="33"/>
  <c r="H100" i="33"/>
  <c r="I100" i="33" s="1"/>
  <c r="M100" i="33"/>
  <c r="L21" i="35"/>
  <c r="H108" i="33"/>
  <c r="M108" i="33"/>
  <c r="M7" i="34"/>
  <c r="M69" i="34"/>
  <c r="M131" i="34"/>
  <c r="N8" i="35"/>
  <c r="N71" i="35"/>
  <c r="F79" i="35"/>
  <c r="J79" i="35"/>
  <c r="F81" i="35"/>
  <c r="F84" i="35"/>
  <c r="F92" i="35"/>
  <c r="F93" i="35"/>
  <c r="F94" i="35"/>
  <c r="P74" i="37"/>
  <c r="I125" i="37"/>
  <c r="P137" i="37"/>
  <c r="J187" i="37"/>
  <c r="J251" i="37"/>
  <c r="P8" i="38"/>
  <c r="N21" i="38"/>
  <c r="N36" i="38"/>
  <c r="N45" i="38"/>
  <c r="A56" i="38"/>
  <c r="A57" i="38" s="1"/>
  <c r="A58" i="38" s="1"/>
  <c r="A59" i="38" s="1"/>
  <c r="P71" i="38"/>
  <c r="N93" i="38"/>
  <c r="P134" i="38"/>
  <c r="A182" i="38"/>
  <c r="A183" i="38" s="1"/>
  <c r="A184" i="38" s="1"/>
  <c r="A185" i="38" s="1"/>
  <c r="P197" i="38"/>
  <c r="M219" i="38"/>
  <c r="P260" i="38"/>
  <c r="P323" i="38"/>
  <c r="A381" i="38"/>
  <c r="P386" i="38"/>
  <c r="A420" i="38"/>
  <c r="A421" i="38" s="1"/>
  <c r="A422" i="38" s="1"/>
  <c r="A423" i="38" s="1"/>
  <c r="A424" i="38" s="1"/>
  <c r="A425" i="38" s="1"/>
  <c r="A426" i="38" s="1"/>
  <c r="A427" i="38" s="1"/>
  <c r="A428" i="38" s="1"/>
  <c r="A429" i="38" s="1"/>
  <c r="P449" i="38"/>
  <c r="P515" i="38"/>
  <c r="A549" i="38"/>
  <c r="A550" i="38" s="1"/>
  <c r="A551" i="38" s="1"/>
  <c r="A552" i="38" s="1"/>
  <c r="A553" i="38" s="1"/>
  <c r="A554" i="38" s="1"/>
  <c r="A555" i="38" s="1"/>
  <c r="A556" i="38" s="1"/>
  <c r="A557" i="38" s="1"/>
  <c r="A558" i="38" s="1"/>
  <c r="P578" i="38"/>
  <c r="L27" i="39"/>
  <c r="J31" i="39"/>
  <c r="A61" i="39"/>
  <c r="A63" i="39"/>
  <c r="A130" i="38" s="1"/>
  <c r="A70" i="37" s="1"/>
  <c r="A67" i="36" s="1"/>
  <c r="A193" i="36" s="1"/>
  <c r="A445" i="36" s="1"/>
  <c r="A508" i="36" s="1"/>
  <c r="A568" i="36" s="1"/>
  <c r="L86" i="39"/>
  <c r="A125" i="39"/>
  <c r="A127" i="39"/>
  <c r="K143" i="39"/>
  <c r="K157" i="39"/>
  <c r="A187" i="39"/>
  <c r="A189" i="39"/>
  <c r="K213" i="39"/>
  <c r="A249" i="39"/>
  <c r="A251" i="39"/>
  <c r="I267" i="39"/>
  <c r="I281" i="39"/>
  <c r="I290" i="39"/>
  <c r="I304" i="39"/>
  <c r="A311" i="39"/>
  <c r="A313" i="39"/>
  <c r="I338" i="39"/>
  <c r="A437" i="39"/>
  <c r="A439" i="39"/>
  <c r="A500" i="39"/>
  <c r="H519" i="39"/>
  <c r="H533" i="39"/>
  <c r="H542" i="39"/>
  <c r="H556" i="39"/>
  <c r="A563" i="39"/>
  <c r="A565" i="39"/>
  <c r="H590" i="39"/>
  <c r="A626" i="39"/>
  <c r="H645" i="39"/>
  <c r="H659" i="39"/>
  <c r="H668" i="39"/>
  <c r="H682" i="39"/>
  <c r="A689" i="39"/>
  <c r="A691" i="39"/>
  <c r="H716" i="39"/>
  <c r="A752" i="39"/>
  <c r="A754" i="39"/>
  <c r="A815" i="39"/>
  <c r="A878" i="39"/>
  <c r="A880" i="39"/>
  <c r="A941" i="39"/>
  <c r="A1004" i="39"/>
  <c r="A1006" i="39"/>
  <c r="A1068" i="39"/>
  <c r="A1131" i="39"/>
  <c r="A1133" i="39"/>
  <c r="A1194" i="39"/>
  <c r="B1" i="3"/>
  <c r="A63" i="3" s="1"/>
  <c r="A2" i="3"/>
  <c r="A64" i="3" s="1"/>
  <c r="A4" i="3"/>
  <c r="G103" i="3"/>
  <c r="G105" i="3"/>
  <c r="G107" i="3"/>
  <c r="C26" i="1"/>
  <c r="G20" i="1"/>
  <c r="G26" i="1"/>
  <c r="A3" i="40"/>
  <c r="I21" i="33" l="1"/>
  <c r="G30" i="33"/>
  <c r="K100" i="33"/>
  <c r="E30" i="33"/>
  <c r="I108" i="33"/>
  <c r="A695" i="39"/>
  <c r="A821" i="39" s="1"/>
  <c r="A947" i="39" s="1"/>
  <c r="A1074" i="39" s="1"/>
  <c r="A1200" i="39" s="1"/>
  <c r="K46" i="33"/>
  <c r="I30" i="33"/>
  <c r="K21" i="33"/>
  <c r="K108" i="33"/>
  <c r="J365" i="1"/>
  <c r="C49" i="1"/>
  <c r="C47" i="1"/>
  <c r="C45" i="1"/>
  <c r="J359" i="1"/>
  <c r="H359" i="1" s="1"/>
  <c r="A64" i="38"/>
  <c r="J368" i="1"/>
  <c r="H368" i="1" s="1"/>
  <c r="F360" i="1"/>
  <c r="A131" i="39"/>
  <c r="A193" i="39" s="1"/>
  <c r="A380" i="39" s="1"/>
  <c r="A506" i="39" s="1"/>
  <c r="A569" i="39" s="1"/>
  <c r="A758" i="39" s="1"/>
  <c r="A884" i="39" s="1"/>
  <c r="A1010" i="39" s="1"/>
  <c r="A1137" i="39" s="1"/>
  <c r="A67" i="37"/>
  <c r="A193" i="38"/>
  <c r="A319" i="38" s="1"/>
  <c r="A511" i="38" s="1"/>
  <c r="A574" i="38" s="1"/>
  <c r="A196" i="38"/>
  <c r="A322" i="38" s="1"/>
  <c r="A514" i="38" s="1"/>
  <c r="A577" i="38" s="1"/>
  <c r="A127" i="38"/>
  <c r="A190" i="38" s="1"/>
  <c r="A253" i="38" s="1"/>
  <c r="A316" i="38" s="1"/>
  <c r="A379" i="38" s="1"/>
  <c r="A442" i="38" s="1"/>
  <c r="A508" i="38" s="1"/>
  <c r="A571" i="38" s="1"/>
  <c r="A70" i="38"/>
  <c r="A259" i="38" s="1"/>
  <c r="A385" i="38" s="1"/>
  <c r="A448" i="38" s="1"/>
  <c r="N88" i="35"/>
  <c r="A2" i="37"/>
  <c r="A2" i="36" s="1"/>
  <c r="A65" i="36" s="1"/>
  <c r="A128" i="36" s="1"/>
  <c r="A191" i="36" s="1"/>
  <c r="A254" i="36" s="1"/>
  <c r="A317" i="36" s="1"/>
  <c r="A380" i="36" s="1"/>
  <c r="A443" i="36" s="1"/>
  <c r="A506" i="36" s="1"/>
  <c r="A566" i="36" s="1"/>
  <c r="G49" i="1"/>
  <c r="E85" i="33"/>
  <c r="G105" i="33"/>
  <c r="G85" i="33"/>
  <c r="E84" i="33"/>
  <c r="H88" i="33"/>
  <c r="H114" i="33" s="1"/>
  <c r="G45" i="1"/>
  <c r="A66" i="3"/>
  <c r="A1196" i="39"/>
  <c r="A1070" i="39"/>
  <c r="A943" i="39"/>
  <c r="A817" i="39"/>
  <c r="G43" i="1"/>
  <c r="A136" i="37"/>
  <c r="A8" i="38"/>
  <c r="L25" i="35"/>
  <c r="K39" i="3"/>
  <c r="F365" i="1" s="1"/>
  <c r="A4" i="37"/>
  <c r="A4" i="36" s="1"/>
  <c r="A130" i="36" s="1"/>
  <c r="A256" i="36" s="1"/>
  <c r="A319" i="36" s="1"/>
  <c r="A382" i="36" s="1"/>
  <c r="A67" i="38"/>
  <c r="A256" i="38" s="1"/>
  <c r="A382" i="38" s="1"/>
  <c r="A445" i="38" s="1"/>
  <c r="A74" i="37"/>
  <c r="A71" i="36" s="1"/>
  <c r="A197" i="36" s="1"/>
  <c r="A449" i="36" s="1"/>
  <c r="A512" i="36" s="1"/>
  <c r="A572" i="36" s="1"/>
  <c r="A197" i="38"/>
  <c r="A323" i="38" s="1"/>
  <c r="A515" i="38" s="1"/>
  <c r="A578" i="38" s="1"/>
  <c r="H25" i="35"/>
  <c r="B10" i="5"/>
  <c r="H31" i="35" s="1"/>
  <c r="L31" i="35" s="1"/>
  <c r="H88" i="35"/>
  <c r="L84" i="35"/>
  <c r="L88" i="35" s="1"/>
  <c r="A70" i="35"/>
  <c r="A7" i="35"/>
  <c r="A199" i="37"/>
  <c r="M57" i="33"/>
  <c r="H57" i="33"/>
  <c r="H60" i="33" s="1"/>
  <c r="B17" i="5"/>
  <c r="H30" i="35" s="1"/>
  <c r="L30" i="35" s="1"/>
  <c r="A130" i="37"/>
  <c r="A193" i="37" s="1"/>
  <c r="A196" i="37"/>
  <c r="I57" i="33" l="1"/>
  <c r="G57" i="33"/>
  <c r="M114" i="33"/>
  <c r="M88" i="33"/>
  <c r="I88" i="33"/>
  <c r="K57" i="33"/>
  <c r="K88" i="33"/>
  <c r="H365" i="1"/>
  <c r="G47" i="1"/>
  <c r="J360" i="1"/>
  <c r="H360" i="1" s="1"/>
  <c r="A68" i="37"/>
  <c r="A131" i="37"/>
  <c r="A194" i="37" s="1"/>
  <c r="E105" i="33"/>
  <c r="K114" i="33"/>
  <c r="A71" i="38"/>
  <c r="A260" i="38" s="1"/>
  <c r="A386" i="38" s="1"/>
  <c r="A449" i="38" s="1"/>
  <c r="A8" i="37"/>
  <c r="A8" i="36" s="1"/>
  <c r="A134" i="36" s="1"/>
  <c r="A260" i="36" s="1"/>
  <c r="A133" i="37"/>
  <c r="A200" i="37"/>
  <c r="A67" i="35"/>
  <c r="M60" i="33"/>
  <c r="A2" i="35"/>
  <c r="A1" i="35"/>
  <c r="K60" i="33" l="1"/>
  <c r="I60" i="33"/>
  <c r="I114" i="33"/>
  <c r="A323" i="36"/>
  <c r="A386" i="36"/>
  <c r="A137" i="37"/>
  <c r="A4" i="35"/>
  <c r="A71" i="35"/>
  <c r="A2" i="34"/>
  <c r="A65" i="35"/>
  <c r="A64" i="35"/>
  <c r="A1" i="34"/>
  <c r="F215" i="36" l="1"/>
  <c r="J211" i="36"/>
  <c r="F149" i="36"/>
  <c r="K20" i="36" s="1"/>
  <c r="O20" i="36" s="1"/>
  <c r="F42" i="33" s="1"/>
  <c r="J145" i="36"/>
  <c r="A8" i="35"/>
  <c r="A7" i="34" s="1"/>
  <c r="A1" i="33"/>
  <c r="A64" i="33" s="1"/>
  <c r="A63" i="34"/>
  <c r="A125" i="34" s="1"/>
  <c r="A2" i="33"/>
  <c r="A65" i="33" s="1"/>
  <c r="A64" i="34"/>
  <c r="A126" i="34" s="1"/>
  <c r="G42" i="33" l="1"/>
  <c r="J149" i="36"/>
  <c r="L145" i="36"/>
  <c r="J215" i="36"/>
  <c r="L211" i="36"/>
  <c r="A69" i="34"/>
  <c r="A131" i="34" s="1"/>
  <c r="A8" i="33"/>
  <c r="A71" i="33" s="1"/>
  <c r="K86" i="36" l="1"/>
  <c r="O86" i="36" s="1"/>
  <c r="L215" i="36"/>
  <c r="P211" i="36"/>
  <c r="P215" i="36" s="1"/>
  <c r="P145" i="36"/>
  <c r="P149" i="36" s="1"/>
  <c r="L149" i="36"/>
  <c r="D42" i="33" l="1"/>
  <c r="E42" i="33" s="1"/>
  <c r="H93" i="3"/>
  <c r="K31" i="3"/>
  <c r="F358" i="1" s="1"/>
  <c r="B337" i="1" s="1"/>
  <c r="K93" i="3" l="1"/>
  <c r="C35" i="1"/>
  <c r="E267" i="1"/>
  <c r="G35" i="1" l="1"/>
  <c r="J358" i="1"/>
  <c r="C17" i="5"/>
  <c r="H93" i="35" s="1"/>
  <c r="L93" i="35" s="1"/>
  <c r="F337" i="1" l="1"/>
  <c r="D337" i="1" s="1"/>
  <c r="H358" i="1"/>
  <c r="D17" i="5"/>
  <c r="N93" i="35" s="1"/>
  <c r="J470" i="38" l="1"/>
  <c r="J599" i="38" l="1"/>
  <c r="D10" i="5" l="1"/>
  <c r="N94" i="35" s="1"/>
  <c r="C10" i="5"/>
  <c r="H94" i="35" s="1"/>
  <c r="L94" i="35" s="1"/>
  <c r="J362" i="36" l="1"/>
  <c r="J549" i="36" l="1"/>
  <c r="K398" i="36" l="1"/>
  <c r="K584" i="36" s="1"/>
  <c r="L413" i="36" l="1"/>
  <c r="L599" i="36" s="1"/>
  <c r="K396" i="36" l="1"/>
  <c r="K582" i="36" s="1"/>
  <c r="K394" i="36"/>
  <c r="K580" i="36" s="1"/>
  <c r="J350" i="36" l="1"/>
  <c r="J537" i="36" l="1"/>
  <c r="J335" i="36"/>
  <c r="J522" i="36" l="1"/>
  <c r="J355" i="36"/>
  <c r="J542" i="36" l="1"/>
  <c r="J354" i="36"/>
  <c r="J357" i="36"/>
  <c r="J356" i="36"/>
  <c r="J339" i="36"/>
  <c r="J336" i="36"/>
  <c r="J338" i="36"/>
  <c r="J332" i="36"/>
  <c r="J341" i="36"/>
  <c r="J528" i="36" l="1"/>
  <c r="J543" i="36"/>
  <c r="J541" i="36"/>
  <c r="J519" i="36"/>
  <c r="J523" i="36"/>
  <c r="J526" i="36"/>
  <c r="J544" i="36"/>
  <c r="J525" i="36"/>
  <c r="J331" i="36" l="1"/>
  <c r="J518" i="36" l="1"/>
  <c r="J361" i="36" l="1"/>
  <c r="J548" i="36" l="1"/>
  <c r="J343" i="36"/>
  <c r="J530" i="36" l="1"/>
  <c r="J334" i="36"/>
  <c r="J521" i="36" l="1"/>
  <c r="J348" i="36" l="1"/>
  <c r="J535" i="36" l="1"/>
  <c r="J345" i="36"/>
  <c r="J532" i="36" l="1"/>
  <c r="J360" i="36"/>
  <c r="J547" i="36" l="1"/>
  <c r="J342" i="36" l="1"/>
  <c r="J529" i="36" l="1"/>
  <c r="J340" i="36" l="1"/>
  <c r="J527" i="36" l="1"/>
  <c r="J349" i="36" l="1"/>
  <c r="J536" i="36" l="1"/>
  <c r="J337" i="36" l="1"/>
  <c r="J524" i="36" l="1"/>
  <c r="J333" i="36"/>
  <c r="J520" i="36" l="1"/>
  <c r="K251" i="37" l="1"/>
  <c r="K187" i="37"/>
  <c r="AP11" i="44" l="1"/>
  <c r="P85" i="43" l="1"/>
  <c r="P91" i="43" s="1"/>
  <c r="B25" i="5" l="1"/>
  <c r="C25" i="5" l="1"/>
  <c r="D25" i="5"/>
  <c r="G52" i="33" l="1"/>
  <c r="E52" i="33" l="1"/>
  <c r="D57" i="33"/>
  <c r="E57" i="33" l="1"/>
  <c r="N90" i="42" l="1"/>
  <c r="AI10" i="42" l="1"/>
  <c r="AJ10" i="42"/>
  <c r="AJ10" i="45" l="1"/>
  <c r="AJ4" i="45"/>
  <c r="AN4" i="45" s="1"/>
  <c r="AN10" i="45" s="1"/>
  <c r="AI10" i="45"/>
  <c r="AI4" i="45"/>
  <c r="P4" i="45" l="1"/>
  <c r="Q4" i="45"/>
  <c r="R4" i="45"/>
  <c r="S4" i="45"/>
  <c r="T4" i="45"/>
  <c r="AL4" i="45" s="1"/>
  <c r="AL10" i="45" s="1"/>
  <c r="U4" i="45"/>
  <c r="V4" i="45"/>
  <c r="W4" i="45"/>
  <c r="X4" i="45"/>
  <c r="Y4" i="45"/>
  <c r="Z4" i="45"/>
  <c r="AA4" i="45"/>
  <c r="AB4" i="45"/>
  <c r="AC4" i="45"/>
  <c r="AD4" i="45"/>
  <c r="AE4" i="45"/>
  <c r="AF4" i="45"/>
  <c r="AG4" i="45"/>
  <c r="AH4" i="45"/>
  <c r="O4" i="45" l="1"/>
  <c r="N10" i="45"/>
  <c r="N34" i="42" l="1"/>
  <c r="AW31" i="57" s="1"/>
  <c r="AX31" i="57" s="1"/>
  <c r="N34" i="45" l="1"/>
  <c r="F34" i="42"/>
  <c r="N62" i="45"/>
  <c r="N62" i="42"/>
  <c r="AW59" i="57" s="1"/>
  <c r="AX59" i="57" s="1"/>
  <c r="F62" i="42"/>
  <c r="H62" i="45" l="1"/>
  <c r="F62" i="45"/>
  <c r="H34" i="45"/>
  <c r="F34" i="45"/>
  <c r="H34" i="42"/>
  <c r="H62" i="42"/>
  <c r="J34" i="45" l="1"/>
  <c r="J34" i="42"/>
  <c r="J62" i="45"/>
  <c r="J62" i="42"/>
  <c r="AH10" i="42" l="1"/>
  <c r="AG10" i="42"/>
  <c r="AF10" i="42"/>
  <c r="AE10" i="42"/>
  <c r="AD10" i="42"/>
  <c r="AC10" i="42"/>
  <c r="AB10" i="42"/>
  <c r="AA10" i="42"/>
  <c r="Z10" i="42"/>
  <c r="Y10" i="42"/>
  <c r="X10" i="42"/>
  <c r="W10" i="42"/>
  <c r="V10" i="42"/>
  <c r="U10" i="42"/>
  <c r="S10" i="42"/>
  <c r="R10" i="42"/>
  <c r="Q10" i="42"/>
  <c r="P10" i="42"/>
  <c r="O10" i="42"/>
  <c r="AH10" i="45"/>
  <c r="AG10" i="45"/>
  <c r="AF10" i="45"/>
  <c r="AE10" i="45"/>
  <c r="AD10" i="45"/>
  <c r="AC10" i="45"/>
  <c r="AB10" i="45"/>
  <c r="AA10" i="45"/>
  <c r="Z10" i="45"/>
  <c r="Y10" i="45"/>
  <c r="X10" i="45"/>
  <c r="W10" i="45"/>
  <c r="V10" i="45"/>
  <c r="U10" i="45"/>
  <c r="T10" i="45"/>
  <c r="S10" i="45"/>
  <c r="R10" i="45"/>
  <c r="Q10" i="45"/>
  <c r="P10" i="45"/>
  <c r="O10" i="45"/>
  <c r="T10" i="42" l="1"/>
  <c r="N10" i="42" l="1"/>
  <c r="H67" i="45" l="1"/>
  <c r="F67" i="45"/>
  <c r="F67" i="42"/>
  <c r="H67" i="42" l="1"/>
  <c r="N67" i="45"/>
  <c r="N67" i="42"/>
  <c r="AW64" i="57" s="1"/>
  <c r="AX64" i="57" s="1"/>
  <c r="N66" i="42" l="1"/>
  <c r="AW63" i="57" s="1"/>
  <c r="AX63" i="57" s="1"/>
  <c r="N59" i="42"/>
  <c r="AW56" i="57" s="1"/>
  <c r="AX56" i="57" s="1"/>
  <c r="F5" i="42" l="1"/>
  <c r="F5" i="45"/>
  <c r="N13" i="45" l="1"/>
  <c r="N14" i="45"/>
  <c r="N17" i="45"/>
  <c r="N18" i="45"/>
  <c r="N21" i="45"/>
  <c r="N22" i="45"/>
  <c r="N25" i="45"/>
  <c r="N26" i="45"/>
  <c r="N29" i="45"/>
  <c r="N30" i="45"/>
  <c r="N33" i="45"/>
  <c r="N35" i="45"/>
  <c r="N38" i="45"/>
  <c r="N39" i="45"/>
  <c r="N42" i="45"/>
  <c r="N43" i="45"/>
  <c r="N46" i="45"/>
  <c r="N47" i="45"/>
  <c r="N50" i="45"/>
  <c r="N51" i="45"/>
  <c r="N54" i="45"/>
  <c r="N55" i="45"/>
  <c r="N58" i="45"/>
  <c r="N59" i="45"/>
  <c r="N63" i="45"/>
  <c r="N64" i="45"/>
  <c r="N68" i="45"/>
  <c r="N69" i="45"/>
  <c r="N72" i="45"/>
  <c r="N73" i="45"/>
  <c r="N76" i="45"/>
  <c r="N77" i="45"/>
  <c r="N80" i="45"/>
  <c r="N81" i="45"/>
  <c r="N84" i="45"/>
  <c r="N11" i="45"/>
  <c r="N12" i="45"/>
  <c r="N15" i="45"/>
  <c r="N16" i="45"/>
  <c r="N19" i="45"/>
  <c r="N20" i="45"/>
  <c r="N23" i="45"/>
  <c r="N24" i="45"/>
  <c r="N27" i="45"/>
  <c r="N28" i="45"/>
  <c r="N31" i="45"/>
  <c r="N32" i="45"/>
  <c r="N36" i="45"/>
  <c r="N37" i="45"/>
  <c r="N40" i="45"/>
  <c r="N41" i="45"/>
  <c r="N44" i="45"/>
  <c r="N45" i="45"/>
  <c r="N48" i="45"/>
  <c r="N49" i="45"/>
  <c r="N52" i="45"/>
  <c r="N53" i="45"/>
  <c r="N56" i="45"/>
  <c r="N57" i="45"/>
  <c r="N60" i="45"/>
  <c r="N61" i="45"/>
  <c r="N65" i="45"/>
  <c r="N66" i="45"/>
  <c r="N70" i="45"/>
  <c r="N71" i="45"/>
  <c r="N74" i="45"/>
  <c r="N75" i="45"/>
  <c r="N78" i="45"/>
  <c r="N79" i="45"/>
  <c r="N82" i="45"/>
  <c r="N83" i="45"/>
  <c r="H82" i="45" l="1"/>
  <c r="F82" i="45"/>
  <c r="H60" i="45"/>
  <c r="F60" i="45"/>
  <c r="H78" i="45"/>
  <c r="F78" i="45"/>
  <c r="H56" i="45"/>
  <c r="F56" i="45"/>
  <c r="N85" i="45"/>
  <c r="H74" i="45"/>
  <c r="F74" i="45"/>
  <c r="H70" i="45"/>
  <c r="F70" i="45"/>
  <c r="H65" i="45"/>
  <c r="F65" i="45"/>
  <c r="H52" i="45"/>
  <c r="F52" i="45"/>
  <c r="H48" i="45"/>
  <c r="F48" i="45"/>
  <c r="H44" i="45"/>
  <c r="F44" i="45"/>
  <c r="H40" i="45"/>
  <c r="F40" i="45"/>
  <c r="H84" i="45"/>
  <c r="F84" i="45"/>
  <c r="H80" i="45"/>
  <c r="F80" i="45"/>
  <c r="H76" i="45"/>
  <c r="F76" i="45"/>
  <c r="H72" i="45"/>
  <c r="F72" i="45"/>
  <c r="H68" i="45"/>
  <c r="F68" i="45"/>
  <c r="H63" i="45"/>
  <c r="F63" i="45"/>
  <c r="H58" i="45"/>
  <c r="F58" i="45"/>
  <c r="H54" i="45"/>
  <c r="F54" i="45"/>
  <c r="H50" i="45"/>
  <c r="F50" i="45"/>
  <c r="H46" i="45"/>
  <c r="F46" i="45"/>
  <c r="H42" i="45"/>
  <c r="F42" i="45"/>
  <c r="H38" i="45"/>
  <c r="F38" i="45"/>
  <c r="H81" i="45"/>
  <c r="F81" i="45"/>
  <c r="H77" i="45"/>
  <c r="F77" i="45"/>
  <c r="H73" i="45"/>
  <c r="F73" i="45"/>
  <c r="H69" i="45"/>
  <c r="F69" i="45"/>
  <c r="H64" i="45"/>
  <c r="F64" i="45"/>
  <c r="H59" i="45"/>
  <c r="F59" i="45"/>
  <c r="H55" i="45"/>
  <c r="F55" i="45"/>
  <c r="H51" i="45"/>
  <c r="F51" i="45"/>
  <c r="H47" i="45"/>
  <c r="F47" i="45"/>
  <c r="H43" i="45"/>
  <c r="F43" i="45"/>
  <c r="H39" i="45"/>
  <c r="F39" i="45"/>
  <c r="H83" i="45"/>
  <c r="F83" i="45"/>
  <c r="H79" i="45"/>
  <c r="F79" i="45"/>
  <c r="H75" i="45"/>
  <c r="F75" i="45"/>
  <c r="H71" i="45"/>
  <c r="F71" i="45"/>
  <c r="H66" i="45"/>
  <c r="F66" i="45"/>
  <c r="H61" i="45"/>
  <c r="F61" i="45"/>
  <c r="H57" i="45"/>
  <c r="F57" i="45"/>
  <c r="H53" i="45"/>
  <c r="F53" i="45"/>
  <c r="H49" i="45"/>
  <c r="F49" i="45"/>
  <c r="H45" i="45"/>
  <c r="F45" i="45"/>
  <c r="H41" i="45"/>
  <c r="F41" i="45"/>
  <c r="H37" i="45"/>
  <c r="F37" i="45"/>
  <c r="J38" i="45"/>
  <c r="H38" i="42"/>
  <c r="H63" i="42"/>
  <c r="H80" i="42"/>
  <c r="H53" i="42"/>
  <c r="H42" i="42"/>
  <c r="J50" i="45"/>
  <c r="H50" i="42"/>
  <c r="H58" i="42"/>
  <c r="H68" i="42"/>
  <c r="H76" i="42"/>
  <c r="J84" i="45"/>
  <c r="H84" i="42"/>
  <c r="J41" i="45"/>
  <c r="H41" i="42"/>
  <c r="H49" i="42"/>
  <c r="H57" i="42"/>
  <c r="H66" i="42"/>
  <c r="H75" i="42"/>
  <c r="H83" i="42"/>
  <c r="H46" i="42"/>
  <c r="H72" i="42"/>
  <c r="J45" i="45"/>
  <c r="H45" i="42"/>
  <c r="H71" i="42"/>
  <c r="H44" i="42"/>
  <c r="H52" i="42"/>
  <c r="J60" i="45"/>
  <c r="H60" i="42"/>
  <c r="H70" i="42"/>
  <c r="J78" i="45"/>
  <c r="H78" i="42"/>
  <c r="H43" i="42"/>
  <c r="H51" i="42"/>
  <c r="J59" i="45"/>
  <c r="H59" i="42"/>
  <c r="H69" i="42"/>
  <c r="H77" i="42"/>
  <c r="H54" i="42"/>
  <c r="H37" i="42"/>
  <c r="H61" i="42"/>
  <c r="H79" i="42"/>
  <c r="H40" i="42"/>
  <c r="H48" i="42"/>
  <c r="H56" i="42"/>
  <c r="H65" i="42"/>
  <c r="H74" i="42"/>
  <c r="H82" i="42"/>
  <c r="H39" i="42"/>
  <c r="H47" i="42"/>
  <c r="H55" i="42"/>
  <c r="H64" i="42"/>
  <c r="H73" i="42"/>
  <c r="H81" i="42"/>
  <c r="N91" i="45" l="1"/>
  <c r="N92" i="45"/>
  <c r="J71" i="45"/>
  <c r="J70" i="45"/>
  <c r="J75" i="45"/>
  <c r="J39" i="45"/>
  <c r="J79" i="45"/>
  <c r="J55" i="45"/>
  <c r="J37" i="45"/>
  <c r="J57" i="45"/>
  <c r="J68" i="45"/>
  <c r="J76" i="45"/>
  <c r="J54" i="45"/>
  <c r="J66" i="45"/>
  <c r="J42" i="45"/>
  <c r="J73" i="45"/>
  <c r="J51" i="45"/>
  <c r="J74" i="45"/>
  <c r="J56" i="45"/>
  <c r="J40" i="45"/>
  <c r="J61" i="45"/>
  <c r="J53" i="45"/>
  <c r="J46" i="45"/>
  <c r="J44" i="45"/>
  <c r="J69" i="45"/>
  <c r="J81" i="45"/>
  <c r="J47" i="45"/>
  <c r="J63" i="45"/>
  <c r="J52" i="45"/>
  <c r="J65" i="45"/>
  <c r="J77" i="45"/>
  <c r="J58" i="45"/>
  <c r="J49" i="45"/>
  <c r="J82" i="45"/>
  <c r="J48" i="45"/>
  <c r="J64" i="45"/>
  <c r="J80" i="45"/>
  <c r="J72" i="45"/>
  <c r="J43" i="45"/>
  <c r="J83" i="45"/>
  <c r="J67" i="45"/>
  <c r="J67" i="42"/>
  <c r="F83" i="42" l="1"/>
  <c r="F81" i="42"/>
  <c r="F79" i="42"/>
  <c r="F77" i="42"/>
  <c r="F75" i="42"/>
  <c r="F73" i="42"/>
  <c r="F71" i="42"/>
  <c r="F61" i="42"/>
  <c r="F84" i="42"/>
  <c r="F82" i="42"/>
  <c r="F80" i="42"/>
  <c r="F78" i="42"/>
  <c r="F76" i="42"/>
  <c r="F74" i="42"/>
  <c r="F72" i="42"/>
  <c r="F70" i="42"/>
  <c r="F69" i="42"/>
  <c r="F68" i="42"/>
  <c r="F66" i="42"/>
  <c r="F65" i="42"/>
  <c r="F64" i="42"/>
  <c r="F63" i="42"/>
  <c r="F60" i="42"/>
  <c r="F59" i="42"/>
  <c r="F58" i="42"/>
  <c r="F57" i="42"/>
  <c r="F56" i="42"/>
  <c r="F55" i="42"/>
  <c r="F54" i="42"/>
  <c r="F53" i="42"/>
  <c r="F52" i="42"/>
  <c r="F51" i="42"/>
  <c r="F50" i="42"/>
  <c r="F49" i="42"/>
  <c r="F48" i="42"/>
  <c r="F47" i="42"/>
  <c r="F46" i="42"/>
  <c r="F45" i="42"/>
  <c r="F44" i="42"/>
  <c r="F43" i="42"/>
  <c r="F42" i="42"/>
  <c r="F41" i="42"/>
  <c r="F40" i="42"/>
  <c r="F39" i="42"/>
  <c r="F38" i="42"/>
  <c r="F37" i="42"/>
  <c r="F36" i="42"/>
  <c r="F35" i="42"/>
  <c r="F33" i="42"/>
  <c r="F32" i="42"/>
  <c r="F31" i="42"/>
  <c r="F30" i="42"/>
  <c r="F29" i="42"/>
  <c r="F28" i="42"/>
  <c r="F27" i="42"/>
  <c r="F26" i="42"/>
  <c r="F25" i="42"/>
  <c r="F24" i="42"/>
  <c r="F23" i="42"/>
  <c r="F22" i="42"/>
  <c r="F21" i="42"/>
  <c r="F20" i="42"/>
  <c r="F19" i="42"/>
  <c r="F18" i="42"/>
  <c r="F17" i="42"/>
  <c r="F16" i="42"/>
  <c r="F15" i="42"/>
  <c r="F14" i="42"/>
  <c r="F13" i="42"/>
  <c r="F12" i="42"/>
  <c r="H13" i="45" l="1"/>
  <c r="F13" i="45"/>
  <c r="H21" i="45"/>
  <c r="F21" i="45"/>
  <c r="H33" i="45"/>
  <c r="F33" i="45"/>
  <c r="H14" i="45"/>
  <c r="F14" i="45"/>
  <c r="H18" i="45"/>
  <c r="F18" i="45"/>
  <c r="H22" i="45"/>
  <c r="F22" i="45"/>
  <c r="H26" i="45"/>
  <c r="F26" i="45"/>
  <c r="H30" i="45"/>
  <c r="F30" i="45"/>
  <c r="H35" i="45"/>
  <c r="F35" i="45"/>
  <c r="H17" i="45"/>
  <c r="F17" i="45"/>
  <c r="H25" i="45"/>
  <c r="F25" i="45"/>
  <c r="H29" i="45"/>
  <c r="F29" i="45"/>
  <c r="H15" i="45"/>
  <c r="F15" i="45"/>
  <c r="H19" i="45"/>
  <c r="F19" i="45"/>
  <c r="H23" i="45"/>
  <c r="F23" i="45"/>
  <c r="H27" i="45"/>
  <c r="F27" i="45"/>
  <c r="H31" i="45"/>
  <c r="F31" i="45"/>
  <c r="H36" i="45"/>
  <c r="F36" i="45"/>
  <c r="H12" i="45"/>
  <c r="F12" i="45"/>
  <c r="H16" i="45"/>
  <c r="F16" i="45"/>
  <c r="H20" i="45"/>
  <c r="F20" i="45"/>
  <c r="H24" i="45"/>
  <c r="F24" i="45"/>
  <c r="H28" i="45"/>
  <c r="F28" i="45"/>
  <c r="H32" i="45"/>
  <c r="F32" i="45"/>
  <c r="H11" i="45"/>
  <c r="F11" i="45"/>
  <c r="H11" i="42"/>
  <c r="H17" i="42"/>
  <c r="H21" i="42"/>
  <c r="H25" i="42"/>
  <c r="H29" i="42"/>
  <c r="H33" i="42"/>
  <c r="H13" i="42"/>
  <c r="H15" i="42"/>
  <c r="H19" i="42"/>
  <c r="H23" i="42"/>
  <c r="H27" i="42"/>
  <c r="H31" i="42"/>
  <c r="H36" i="42"/>
  <c r="H12" i="42"/>
  <c r="H14" i="42"/>
  <c r="H16" i="42"/>
  <c r="H18" i="42"/>
  <c r="H20" i="42"/>
  <c r="H22" i="42"/>
  <c r="H24" i="42"/>
  <c r="H26" i="42"/>
  <c r="H28" i="42"/>
  <c r="H30" i="42"/>
  <c r="H32" i="42"/>
  <c r="H35" i="42"/>
  <c r="J11" i="45" l="1"/>
  <c r="J11" i="42"/>
  <c r="J36" i="45"/>
  <c r="J35" i="45"/>
  <c r="J33" i="45"/>
  <c r="J32" i="45"/>
  <c r="J31" i="45"/>
  <c r="J30" i="45"/>
  <c r="J29" i="45"/>
  <c r="J28" i="45"/>
  <c r="J27" i="45"/>
  <c r="J26" i="45"/>
  <c r="J25" i="45"/>
  <c r="J24" i="45"/>
  <c r="J23" i="45"/>
  <c r="J22" i="45"/>
  <c r="J21" i="45"/>
  <c r="J20" i="45"/>
  <c r="J19" i="45"/>
  <c r="J18" i="45"/>
  <c r="J17" i="45"/>
  <c r="J16" i="45"/>
  <c r="J15" i="45"/>
  <c r="J14" i="45"/>
  <c r="J13" i="45"/>
  <c r="J12" i="45"/>
  <c r="J81" i="42"/>
  <c r="J77" i="42"/>
  <c r="J73" i="42"/>
  <c r="J61" i="42"/>
  <c r="J82" i="42"/>
  <c r="J78" i="42"/>
  <c r="J74" i="42"/>
  <c r="J70" i="42"/>
  <c r="J68" i="42"/>
  <c r="J65" i="42"/>
  <c r="J63" i="42"/>
  <c r="J59" i="42"/>
  <c r="J57" i="42"/>
  <c r="J55" i="42"/>
  <c r="J53" i="42"/>
  <c r="J51" i="42"/>
  <c r="J49" i="42"/>
  <c r="J47" i="42"/>
  <c r="J45" i="42"/>
  <c r="J43" i="42"/>
  <c r="J41" i="42"/>
  <c r="J39" i="42"/>
  <c r="J36" i="42"/>
  <c r="J33" i="42"/>
  <c r="J31" i="42"/>
  <c r="J29" i="42"/>
  <c r="J27" i="42"/>
  <c r="J25" i="42"/>
  <c r="J23" i="42"/>
  <c r="J21" i="42"/>
  <c r="J19" i="42"/>
  <c r="J17" i="42"/>
  <c r="J15" i="42"/>
  <c r="J13" i="42"/>
  <c r="J83" i="42"/>
  <c r="J79" i="42"/>
  <c r="J75" i="42"/>
  <c r="J71" i="42"/>
  <c r="J84" i="42"/>
  <c r="J80" i="42"/>
  <c r="J76" i="42"/>
  <c r="J72" i="42"/>
  <c r="J69" i="42"/>
  <c r="J66" i="42"/>
  <c r="J64" i="42"/>
  <c r="J60" i="42"/>
  <c r="J58" i="42"/>
  <c r="J56" i="42"/>
  <c r="J54" i="42"/>
  <c r="J52" i="42"/>
  <c r="J50" i="42"/>
  <c r="J48" i="42"/>
  <c r="J46" i="42"/>
  <c r="J44" i="42"/>
  <c r="J42" i="42"/>
  <c r="J40" i="42"/>
  <c r="J38" i="42"/>
  <c r="J37" i="42"/>
  <c r="J35" i="42"/>
  <c r="J32" i="42"/>
  <c r="J30" i="42"/>
  <c r="J28" i="42"/>
  <c r="J26" i="42"/>
  <c r="J24" i="42"/>
  <c r="J22" i="42"/>
  <c r="J20" i="42"/>
  <c r="J18" i="42"/>
  <c r="J16" i="42"/>
  <c r="J14" i="42"/>
  <c r="J12" i="42"/>
  <c r="L30" i="45" l="1"/>
  <c r="N13" i="42" l="1"/>
  <c r="AW10" i="57" s="1"/>
  <c r="AX10" i="57" s="1"/>
  <c r="N15" i="42"/>
  <c r="AW12" i="57" s="1"/>
  <c r="AX12" i="57" s="1"/>
  <c r="N17" i="42"/>
  <c r="AW14" i="57" s="1"/>
  <c r="AX14" i="57" s="1"/>
  <c r="N19" i="42"/>
  <c r="AW16" i="57" s="1"/>
  <c r="AX16" i="57" s="1"/>
  <c r="N21" i="42"/>
  <c r="AW18" i="57" s="1"/>
  <c r="AX18" i="57" s="1"/>
  <c r="N23" i="42"/>
  <c r="AW20" i="57" s="1"/>
  <c r="AX20" i="57" s="1"/>
  <c r="N25" i="42"/>
  <c r="AW22" i="57" s="1"/>
  <c r="AX22" i="57" s="1"/>
  <c r="N27" i="42"/>
  <c r="AW24" i="57" s="1"/>
  <c r="AX24" i="57" s="1"/>
  <c r="N29" i="42"/>
  <c r="AW26" i="57" s="1"/>
  <c r="AX26" i="57" s="1"/>
  <c r="N31" i="42"/>
  <c r="AW28" i="57" s="1"/>
  <c r="AX28" i="57" s="1"/>
  <c r="N33" i="42"/>
  <c r="AW30" i="57" s="1"/>
  <c r="AX30" i="57" s="1"/>
  <c r="N36" i="42"/>
  <c r="AW33" i="57" s="1"/>
  <c r="AX33" i="57" s="1"/>
  <c r="N11" i="42" l="1"/>
  <c r="N83" i="42"/>
  <c r="AW80" i="57" s="1"/>
  <c r="AX80" i="57" s="1"/>
  <c r="N81" i="42"/>
  <c r="AW78" i="57" s="1"/>
  <c r="AX78" i="57" s="1"/>
  <c r="N79" i="42"/>
  <c r="AW76" i="57" s="1"/>
  <c r="AX76" i="57" s="1"/>
  <c r="N77" i="42"/>
  <c r="AW74" i="57" s="1"/>
  <c r="AX74" i="57" s="1"/>
  <c r="N75" i="42"/>
  <c r="AW72" i="57" s="1"/>
  <c r="AX72" i="57" s="1"/>
  <c r="N73" i="42"/>
  <c r="AW70" i="57" s="1"/>
  <c r="AX70" i="57" s="1"/>
  <c r="N71" i="42"/>
  <c r="AW68" i="57" s="1"/>
  <c r="AX68" i="57" s="1"/>
  <c r="N69" i="42"/>
  <c r="AW66" i="57" s="1"/>
  <c r="AX66" i="57" s="1"/>
  <c r="N64" i="42"/>
  <c r="AW61" i="57" s="1"/>
  <c r="AX61" i="57" s="1"/>
  <c r="N61" i="42"/>
  <c r="AW58" i="57" s="1"/>
  <c r="AX58" i="57" s="1"/>
  <c r="N57" i="42"/>
  <c r="AW54" i="57" s="1"/>
  <c r="AX54" i="57" s="1"/>
  <c r="N55" i="42"/>
  <c r="AW52" i="57" s="1"/>
  <c r="AX52" i="57" s="1"/>
  <c r="N53" i="42"/>
  <c r="AW50" i="57" s="1"/>
  <c r="AX50" i="57" s="1"/>
  <c r="N51" i="42"/>
  <c r="AW48" i="57" s="1"/>
  <c r="AX48" i="57" s="1"/>
  <c r="N49" i="42"/>
  <c r="AW46" i="57" s="1"/>
  <c r="AX46" i="57" s="1"/>
  <c r="N47" i="42"/>
  <c r="AW44" i="57" s="1"/>
  <c r="AX44" i="57" s="1"/>
  <c r="N45" i="42"/>
  <c r="AW42" i="57" s="1"/>
  <c r="AX42" i="57" s="1"/>
  <c r="N43" i="42"/>
  <c r="AW40" i="57" s="1"/>
  <c r="AX40" i="57" s="1"/>
  <c r="N41" i="42"/>
  <c r="AW38" i="57" s="1"/>
  <c r="AX38" i="57" s="1"/>
  <c r="N39" i="42"/>
  <c r="AW36" i="57" s="1"/>
  <c r="AX36" i="57" s="1"/>
  <c r="N37" i="42"/>
  <c r="AW34" i="57" s="1"/>
  <c r="AX34" i="57" s="1"/>
  <c r="N84" i="42"/>
  <c r="AW81" i="57" s="1"/>
  <c r="AX81" i="57" s="1"/>
  <c r="N82" i="42"/>
  <c r="AW79" i="57" s="1"/>
  <c r="AX79" i="57" s="1"/>
  <c r="N80" i="42"/>
  <c r="AW77" i="57" s="1"/>
  <c r="AX77" i="57" s="1"/>
  <c r="N78" i="42"/>
  <c r="AW75" i="57" s="1"/>
  <c r="AX75" i="57" s="1"/>
  <c r="N76" i="42"/>
  <c r="AW73" i="57" s="1"/>
  <c r="AX73" i="57" s="1"/>
  <c r="N74" i="42"/>
  <c r="AW71" i="57" s="1"/>
  <c r="AX71" i="57" s="1"/>
  <c r="N72" i="42"/>
  <c r="AW69" i="57" s="1"/>
  <c r="AX69" i="57" s="1"/>
  <c r="N70" i="42"/>
  <c r="AW67" i="57" s="1"/>
  <c r="AX67" i="57" s="1"/>
  <c r="N68" i="42"/>
  <c r="AW65" i="57" s="1"/>
  <c r="AX65" i="57" s="1"/>
  <c r="N65" i="42"/>
  <c r="AW62" i="57" s="1"/>
  <c r="AX62" i="57" s="1"/>
  <c r="N63" i="42"/>
  <c r="AW60" i="57" s="1"/>
  <c r="AX60" i="57" s="1"/>
  <c r="N60" i="42"/>
  <c r="AW57" i="57" s="1"/>
  <c r="AX57" i="57" s="1"/>
  <c r="N58" i="42"/>
  <c r="AW55" i="57" s="1"/>
  <c r="AX55" i="57" s="1"/>
  <c r="N56" i="42"/>
  <c r="AW53" i="57" s="1"/>
  <c r="AX53" i="57" s="1"/>
  <c r="N54" i="42"/>
  <c r="AW51" i="57" s="1"/>
  <c r="AX51" i="57" s="1"/>
  <c r="N52" i="42"/>
  <c r="AW49" i="57" s="1"/>
  <c r="AX49" i="57" s="1"/>
  <c r="N50" i="42"/>
  <c r="AW47" i="57" s="1"/>
  <c r="AX47" i="57" s="1"/>
  <c r="N48" i="42"/>
  <c r="AW45" i="57" s="1"/>
  <c r="AX45" i="57" s="1"/>
  <c r="N46" i="42"/>
  <c r="AW43" i="57" s="1"/>
  <c r="AX43" i="57" s="1"/>
  <c r="N44" i="42"/>
  <c r="AW41" i="57" s="1"/>
  <c r="AX41" i="57" s="1"/>
  <c r="N42" i="42"/>
  <c r="AW39" i="57" s="1"/>
  <c r="AX39" i="57" s="1"/>
  <c r="N40" i="42"/>
  <c r="AW37" i="57" s="1"/>
  <c r="AX37" i="57" s="1"/>
  <c r="N38" i="42"/>
  <c r="AW35" i="57" s="1"/>
  <c r="AX35" i="57" s="1"/>
  <c r="N35" i="42"/>
  <c r="AW32" i="57" s="1"/>
  <c r="AX32" i="57" s="1"/>
  <c r="N32" i="42"/>
  <c r="AW29" i="57" s="1"/>
  <c r="AX29" i="57" s="1"/>
  <c r="N30" i="42"/>
  <c r="AW27" i="57" s="1"/>
  <c r="AX27" i="57" s="1"/>
  <c r="N28" i="42"/>
  <c r="AW25" i="57" s="1"/>
  <c r="AX25" i="57" s="1"/>
  <c r="N26" i="42"/>
  <c r="AW23" i="57" s="1"/>
  <c r="AX23" i="57" s="1"/>
  <c r="N24" i="42"/>
  <c r="AW21" i="57" s="1"/>
  <c r="AX21" i="57" s="1"/>
  <c r="N22" i="42"/>
  <c r="AW19" i="57" s="1"/>
  <c r="AX19" i="57" s="1"/>
  <c r="N20" i="42"/>
  <c r="AW17" i="57" s="1"/>
  <c r="AX17" i="57" s="1"/>
  <c r="N18" i="42"/>
  <c r="AW15" i="57" s="1"/>
  <c r="AX15" i="57" s="1"/>
  <c r="N16" i="42"/>
  <c r="AW13" i="57" s="1"/>
  <c r="AX13" i="57" s="1"/>
  <c r="N14" i="42"/>
  <c r="AW11" i="57" s="1"/>
  <c r="AX11" i="57" s="1"/>
  <c r="N12" i="42"/>
  <c r="AW9" i="57" s="1"/>
  <c r="AX9" i="57" s="1"/>
  <c r="AW8" i="57" l="1"/>
  <c r="AX8" i="57" s="1"/>
  <c r="N85" i="42"/>
  <c r="F11" i="42"/>
  <c r="L30" i="42"/>
  <c r="A27" i="57" s="1"/>
  <c r="N92" i="42" l="1"/>
  <c r="N5" i="42"/>
  <c r="N91" i="42"/>
  <c r="AW83" i="57"/>
  <c r="AX83" i="57"/>
  <c r="J327" i="44" l="1"/>
  <c r="J234" i="44" l="1"/>
  <c r="J275" i="44"/>
  <c r="J203" i="44"/>
  <c r="J390" i="44"/>
  <c r="J180" i="44"/>
  <c r="J431" i="44"/>
  <c r="J227" i="44"/>
  <c r="J263" i="44"/>
  <c r="J149" i="44"/>
  <c r="J209" i="44"/>
  <c r="J395" i="44"/>
  <c r="J419" i="44"/>
  <c r="J396" i="44"/>
  <c r="J414" i="44"/>
  <c r="J174" i="44"/>
  <c r="J197" i="44"/>
  <c r="J281" i="44"/>
  <c r="J222" i="44"/>
  <c r="J228" i="44"/>
  <c r="J269" i="44"/>
  <c r="J147" i="44"/>
  <c r="J168" i="44"/>
  <c r="J225" i="44"/>
  <c r="J311" i="44"/>
  <c r="J425" i="44"/>
  <c r="J239" i="44"/>
  <c r="J240" i="44"/>
  <c r="J437" i="44"/>
  <c r="J423" i="44"/>
  <c r="J399" i="44"/>
  <c r="J405" i="44"/>
  <c r="J375" i="44"/>
  <c r="J273" i="44"/>
  <c r="J393" i="44" l="1"/>
  <c r="J162" i="44"/>
  <c r="J411" i="44"/>
  <c r="J387" i="44"/>
  <c r="J435" i="44"/>
  <c r="J420" i="44"/>
  <c r="J371" i="44"/>
  <c r="J257" i="44"/>
  <c r="J333" i="44"/>
  <c r="J377" i="44"/>
  <c r="J401" i="44"/>
  <c r="J372" i="44"/>
  <c r="J267" i="44"/>
  <c r="J258" i="44"/>
  <c r="J417" i="44"/>
  <c r="J153" i="44"/>
  <c r="J207" i="44"/>
  <c r="J237" i="44"/>
  <c r="J426" i="44"/>
  <c r="J353" i="44"/>
  <c r="J445" i="44"/>
  <c r="J179" i="44"/>
  <c r="J354" i="44"/>
  <c r="J293" i="44"/>
  <c r="J264" i="44"/>
  <c r="J348" i="44"/>
  <c r="J305" i="44"/>
  <c r="J287" i="44"/>
  <c r="J342" i="44"/>
  <c r="J192" i="44"/>
  <c r="J167" i="44"/>
  <c r="J438" i="44"/>
  <c r="J270" i="44"/>
  <c r="J282" i="44"/>
  <c r="J294" i="44"/>
  <c r="J210" i="44"/>
  <c r="J216" i="44"/>
  <c r="J366" i="44"/>
  <c r="J432" i="44"/>
  <c r="J300" i="44"/>
  <c r="J156" i="44"/>
  <c r="J299" i="44"/>
  <c r="J413" i="44"/>
  <c r="J245" i="44"/>
  <c r="J408" i="44"/>
  <c r="J384" i="44"/>
  <c r="J402" i="44"/>
  <c r="J323" i="44"/>
  <c r="J365" i="44"/>
  <c r="J318" i="44"/>
  <c r="J336" i="44"/>
  <c r="J330" i="44"/>
  <c r="J443" i="44"/>
  <c r="J324" i="44"/>
  <c r="J198" i="44"/>
  <c r="J173" i="44"/>
  <c r="J360" i="44"/>
  <c r="J306" i="44"/>
  <c r="J191" i="44"/>
  <c r="J204" i="44"/>
  <c r="J276" i="44"/>
  <c r="J161" i="44"/>
  <c r="J329" i="44"/>
  <c r="J186" i="44"/>
  <c r="J383" i="44"/>
  <c r="J215" i="44"/>
  <c r="J233" i="44"/>
  <c r="J407" i="44"/>
  <c r="J444" i="44"/>
  <c r="J378" i="44"/>
  <c r="J335" i="44"/>
  <c r="J185" i="44"/>
  <c r="J252" i="44"/>
  <c r="J221" i="44"/>
  <c r="J317" i="44"/>
  <c r="J251" i="44"/>
  <c r="J446" i="44"/>
  <c r="J389" i="44"/>
  <c r="J246" i="44"/>
  <c r="J359" i="44"/>
  <c r="J347" i="44"/>
  <c r="J312" i="44"/>
  <c r="J150" i="44"/>
  <c r="J341" i="44"/>
  <c r="J288" i="44"/>
  <c r="J219" i="44"/>
  <c r="J155" i="44"/>
  <c r="J351" i="44"/>
  <c r="J363" i="44"/>
  <c r="J357" i="44"/>
  <c r="J381" i="44"/>
  <c r="J429" i="44"/>
  <c r="J369" i="44"/>
  <c r="J441" i="44"/>
  <c r="J339" i="44"/>
  <c r="J345" i="44"/>
  <c r="J321" i="44"/>
  <c r="J315" i="44"/>
  <c r="J309" i="44"/>
  <c r="J303" i="44"/>
  <c r="J297" i="44"/>
  <c r="J285" i="44"/>
  <c r="J279" i="44"/>
  <c r="J261" i="44"/>
  <c r="J255" i="44"/>
  <c r="J249" i="44"/>
  <c r="J231" i="44"/>
  <c r="J213" i="44"/>
  <c r="J189" i="44"/>
  <c r="J201" i="44"/>
  <c r="J195" i="44"/>
  <c r="J171" i="44"/>
  <c r="J183" i="44"/>
  <c r="J177" i="44"/>
  <c r="J165" i="44"/>
  <c r="J159" i="44"/>
  <c r="J291" i="44"/>
  <c r="J243" i="44"/>
  <c r="J428" i="44" l="1"/>
  <c r="J430" i="44"/>
  <c r="J433" i="44"/>
  <c r="J421" i="44"/>
  <c r="J424" i="44"/>
  <c r="J427" i="44"/>
  <c r="J436" i="44"/>
  <c r="J434" i="44"/>
  <c r="J422" i="44"/>
  <c r="J403" i="44"/>
  <c r="J415" i="44"/>
  <c r="J406" i="44"/>
  <c r="J412" i="44"/>
  <c r="J410" i="44"/>
  <c r="J416" i="44"/>
  <c r="J418" i="44"/>
  <c r="J409" i="44"/>
  <c r="J397" i="44"/>
  <c r="J392" i="44"/>
  <c r="J391" i="44"/>
  <c r="J394" i="44"/>
  <c r="J400" i="44"/>
  <c r="J398" i="44"/>
  <c r="J373" i="44"/>
  <c r="J388" i="44"/>
  <c r="J382" i="44"/>
  <c r="J385" i="44"/>
  <c r="J386" i="44"/>
  <c r="J374" i="44"/>
  <c r="J380" i="44"/>
  <c r="J376" i="44"/>
  <c r="J379" i="44"/>
  <c r="J367" i="44"/>
  <c r="J358" i="44"/>
  <c r="J355" i="44"/>
  <c r="J368" i="44"/>
  <c r="J370" i="44"/>
  <c r="J364" i="44"/>
  <c r="J361" i="44"/>
  <c r="J362" i="44"/>
  <c r="J356" i="44"/>
  <c r="J349" i="44"/>
  <c r="J352" i="44"/>
  <c r="J338" i="44"/>
  <c r="J344" i="44"/>
  <c r="J346" i="44"/>
  <c r="J343" i="44"/>
  <c r="J337" i="44"/>
  <c r="J340" i="44"/>
  <c r="J404" i="44" l="1"/>
  <c r="J350" i="44"/>
  <c r="P26" i="59" l="1"/>
  <c r="P28" i="59"/>
  <c r="P27" i="59" l="1"/>
  <c r="P29" i="59"/>
  <c r="P31" i="59"/>
  <c r="P30" i="59"/>
  <c r="J128" i="44" l="1"/>
  <c r="J16" i="44"/>
  <c r="J119" i="44"/>
  <c r="J23" i="44"/>
  <c r="J106" i="44"/>
  <c r="J17" i="44"/>
  <c r="J84" i="44" l="1"/>
  <c r="J41" i="44"/>
  <c r="J440" i="44"/>
  <c r="J442" i="44"/>
  <c r="J439" i="44"/>
  <c r="J331" i="44"/>
  <c r="J332" i="44"/>
  <c r="J334" i="44"/>
  <c r="J328" i="44"/>
  <c r="J325" i="44"/>
  <c r="J326" i="44"/>
  <c r="J322" i="44"/>
  <c r="J319" i="44"/>
  <c r="J320" i="44"/>
  <c r="J316" i="44"/>
  <c r="J314" i="44"/>
  <c r="J313" i="44"/>
  <c r="J307" i="44"/>
  <c r="J308" i="44"/>
  <c r="J310" i="44"/>
  <c r="J304" i="44"/>
  <c r="J302" i="44"/>
  <c r="J301" i="44"/>
  <c r="J296" i="44"/>
  <c r="J298" i="44"/>
  <c r="J295" i="44"/>
  <c r="J289" i="44"/>
  <c r="J292" i="44"/>
  <c r="J290" i="44"/>
  <c r="J283" i="44"/>
  <c r="J284" i="44"/>
  <c r="J286" i="44"/>
  <c r="J280" i="44"/>
  <c r="J278" i="44"/>
  <c r="J277" i="44"/>
  <c r="J274" i="44"/>
  <c r="J271" i="44"/>
  <c r="J272" i="44"/>
  <c r="J266" i="44"/>
  <c r="J265" i="44"/>
  <c r="J268" i="44"/>
  <c r="J262" i="44"/>
  <c r="J259" i="44"/>
  <c r="J260" i="44"/>
  <c r="J256" i="44"/>
  <c r="J254" i="44"/>
  <c r="J253" i="44"/>
  <c r="J247" i="44"/>
  <c r="J250" i="44"/>
  <c r="J248" i="44"/>
  <c r="J241" i="44"/>
  <c r="J242" i="44"/>
  <c r="J244" i="44"/>
  <c r="J236" i="44"/>
  <c r="J235" i="44"/>
  <c r="J238" i="44"/>
  <c r="J232" i="44"/>
  <c r="J230" i="44"/>
  <c r="J229" i="44"/>
  <c r="J226" i="44"/>
  <c r="J223" i="44"/>
  <c r="J224" i="44"/>
  <c r="J217" i="44"/>
  <c r="J220" i="44"/>
  <c r="J218" i="44"/>
  <c r="J214" i="44"/>
  <c r="J212" i="44"/>
  <c r="J211" i="44"/>
  <c r="J206" i="44"/>
  <c r="J205" i="44"/>
  <c r="J208" i="44"/>
  <c r="J202" i="44"/>
  <c r="J200" i="44"/>
  <c r="J199" i="44"/>
  <c r="J193" i="44"/>
  <c r="J196" i="44"/>
  <c r="J194" i="44"/>
  <c r="J187" i="44"/>
  <c r="J188" i="44"/>
  <c r="J190" i="44"/>
  <c r="J184" i="44"/>
  <c r="J181" i="44"/>
  <c r="J182" i="44"/>
  <c r="J178" i="44"/>
  <c r="J175" i="44"/>
  <c r="J176" i="44"/>
  <c r="J169" i="44"/>
  <c r="J172" i="44"/>
  <c r="J170" i="44"/>
  <c r="J163" i="44"/>
  <c r="J164" i="44"/>
  <c r="J166" i="44"/>
  <c r="J158" i="44"/>
  <c r="J160" i="44"/>
  <c r="J157" i="44"/>
  <c r="J152" i="44"/>
  <c r="J151" i="44"/>
  <c r="J154" i="44"/>
  <c r="J148" i="44"/>
  <c r="J47" i="44"/>
  <c r="J53" i="44"/>
  <c r="J98" i="44"/>
  <c r="J56" i="44"/>
  <c r="J78" i="44"/>
  <c r="J140" i="44"/>
  <c r="J137" i="44"/>
  <c r="J76" i="44"/>
  <c r="J51" i="44"/>
  <c r="J71" i="44"/>
  <c r="J77" i="44"/>
  <c r="J143" i="44"/>
  <c r="J142" i="44"/>
  <c r="J117" i="44"/>
  <c r="J139" i="44"/>
  <c r="J129" i="44"/>
  <c r="J59" i="44"/>
  <c r="J52" i="44"/>
  <c r="J29" i="44"/>
  <c r="J130" i="44"/>
  <c r="J132" i="44"/>
  <c r="J22" i="44"/>
  <c r="J82" i="44"/>
  <c r="J118" i="44"/>
  <c r="J40" i="44"/>
  <c r="J83" i="44"/>
  <c r="J45" i="44"/>
  <c r="J127" i="44"/>
  <c r="J50" i="44"/>
  <c r="J90" i="44"/>
  <c r="J141" i="44"/>
  <c r="J46" i="44"/>
  <c r="J72" i="44"/>
  <c r="J125" i="44"/>
  <c r="J85" i="44"/>
  <c r="J79" i="44"/>
  <c r="J107" i="44"/>
  <c r="J91" i="44"/>
  <c r="J138" i="44"/>
  <c r="J44" i="44"/>
  <c r="J133" i="44"/>
  <c r="J93" i="44"/>
  <c r="J63" i="44"/>
  <c r="J62" i="44"/>
  <c r="J92" i="44"/>
  <c r="J145" i="44"/>
  <c r="J126" i="44"/>
  <c r="J99" i="44"/>
  <c r="J144" i="44"/>
  <c r="J69" i="44"/>
  <c r="J60" i="44"/>
  <c r="J65" i="44"/>
  <c r="J35" i="44"/>
  <c r="J104" i="44"/>
  <c r="J34" i="44"/>
  <c r="J89" i="44"/>
  <c r="J97" i="44"/>
  <c r="J146" i="44"/>
  <c r="J55" i="44"/>
  <c r="J28" i="44"/>
  <c r="J131" i="44"/>
  <c r="J66" i="44"/>
  <c r="J70" i="44"/>
  <c r="J120" i="44"/>
  <c r="J105" i="44" l="1"/>
  <c r="P20" i="59" l="1"/>
  <c r="J103" i="44"/>
  <c r="J109" i="44"/>
  <c r="J123" i="44"/>
  <c r="P22" i="59"/>
  <c r="P33" i="59"/>
  <c r="P25" i="59"/>
  <c r="P21" i="59"/>
  <c r="P17" i="59"/>
  <c r="P15" i="59"/>
  <c r="P11" i="59"/>
  <c r="J73" i="44"/>
  <c r="P32" i="59"/>
  <c r="P14" i="59"/>
  <c r="J108" i="44"/>
  <c r="P23" i="59"/>
  <c r="P19" i="59"/>
  <c r="P13" i="59"/>
  <c r="J112" i="44"/>
  <c r="J114" i="44"/>
  <c r="P24" i="59"/>
  <c r="P18" i="59"/>
  <c r="P16" i="59"/>
  <c r="P12" i="59"/>
  <c r="J136" i="44"/>
  <c r="N34" i="43"/>
  <c r="L34" i="42"/>
  <c r="A31" i="57" s="1"/>
  <c r="L34" i="45"/>
  <c r="J74" i="44" l="1"/>
  <c r="J26" i="44"/>
  <c r="J38" i="44"/>
  <c r="N62" i="43"/>
  <c r="L62" i="45"/>
  <c r="L62" i="42"/>
  <c r="A59" i="57" s="1"/>
  <c r="J134" i="44"/>
  <c r="J122" i="44"/>
  <c r="J94" i="44"/>
  <c r="J80" i="44"/>
  <c r="J19" i="44"/>
  <c r="J110" i="44"/>
  <c r="J20" i="44"/>
  <c r="J61" i="44"/>
  <c r="J124" i="44"/>
  <c r="J68" i="44"/>
  <c r="J116" i="44"/>
  <c r="J113" i="44"/>
  <c r="J75" i="44"/>
  <c r="J25" i="44"/>
  <c r="J15" i="44"/>
  <c r="J14" i="44"/>
  <c r="J64" i="44"/>
  <c r="J67" i="44"/>
  <c r="J81" i="44"/>
  <c r="J48" i="44"/>
  <c r="J49" i="44"/>
  <c r="J30" i="44"/>
  <c r="J43" i="44"/>
  <c r="J102" i="44"/>
  <c r="J21" i="44"/>
  <c r="J39" i="44"/>
  <c r="J18" i="44"/>
  <c r="J57" i="44"/>
  <c r="J100" i="44"/>
  <c r="J13" i="44"/>
  <c r="J33" i="44"/>
  <c r="J101" i="44"/>
  <c r="J95" i="44"/>
  <c r="J87" i="44"/>
  <c r="J111" i="44"/>
  <c r="J37" i="44"/>
  <c r="J115" i="44"/>
  <c r="J32" i="44"/>
  <c r="J121" i="44"/>
  <c r="J135" i="44"/>
  <c r="J88" i="44"/>
  <c r="J86" i="44"/>
  <c r="J54" i="44"/>
  <c r="J31" i="44"/>
  <c r="J27" i="44"/>
  <c r="J42" i="44"/>
  <c r="J24" i="44"/>
  <c r="J58" i="44"/>
  <c r="J36" i="44"/>
  <c r="J96" i="44"/>
  <c r="N73" i="43" l="1"/>
  <c r="N74" i="43"/>
  <c r="N65" i="43"/>
  <c r="N56" i="43"/>
  <c r="N48" i="43"/>
  <c r="N40" i="43"/>
  <c r="N64" i="43"/>
  <c r="N47" i="43"/>
  <c r="N39" i="43"/>
  <c r="N79" i="43"/>
  <c r="N37" i="43"/>
  <c r="N54" i="43"/>
  <c r="N77" i="43"/>
  <c r="N69" i="43"/>
  <c r="N59" i="43"/>
  <c r="N51" i="43"/>
  <c r="N43" i="43"/>
  <c r="N78" i="43"/>
  <c r="N70" i="43"/>
  <c r="N60" i="43"/>
  <c r="N52" i="43"/>
  <c r="N44" i="43"/>
  <c r="N71" i="43"/>
  <c r="N45" i="43"/>
  <c r="N72" i="43"/>
  <c r="N46" i="43"/>
  <c r="N81" i="43"/>
  <c r="N55" i="43"/>
  <c r="N82" i="43"/>
  <c r="N61" i="43"/>
  <c r="N83" i="43"/>
  <c r="N75" i="43"/>
  <c r="N57" i="43"/>
  <c r="N49" i="43"/>
  <c r="N41" i="43"/>
  <c r="N84" i="43"/>
  <c r="N76" i="43"/>
  <c r="N68" i="43"/>
  <c r="N58" i="43"/>
  <c r="N50" i="43"/>
  <c r="N42" i="43"/>
  <c r="N53" i="43"/>
  <c r="N80" i="43"/>
  <c r="N63" i="43"/>
  <c r="N38" i="43"/>
  <c r="L78" i="45"/>
  <c r="L65" i="45"/>
  <c r="L54" i="45"/>
  <c r="L53" i="45"/>
  <c r="L83" i="45" l="1"/>
  <c r="L84" i="45"/>
  <c r="L58" i="45"/>
  <c r="L75" i="45"/>
  <c r="L38" i="45"/>
  <c r="L41" i="45"/>
  <c r="L42" i="45"/>
  <c r="L80" i="45"/>
  <c r="L52" i="45"/>
  <c r="L57" i="45"/>
  <c r="L76" i="45"/>
  <c r="L70" i="45"/>
  <c r="L63" i="45"/>
  <c r="L49" i="45"/>
  <c r="L68" i="45"/>
  <c r="L50" i="45"/>
  <c r="L61" i="45"/>
  <c r="L46" i="45"/>
  <c r="L55" i="45"/>
  <c r="L60" i="45"/>
  <c r="L69" i="45"/>
  <c r="L45" i="45"/>
  <c r="L44" i="45"/>
  <c r="L51" i="45"/>
  <c r="L73" i="45"/>
  <c r="L79" i="45"/>
  <c r="L48" i="45"/>
  <c r="L64" i="45"/>
  <c r="L39" i="45"/>
  <c r="L72" i="45"/>
  <c r="L43" i="45"/>
  <c r="L59" i="45"/>
  <c r="L77" i="45"/>
  <c r="L40" i="45"/>
  <c r="L82" i="45"/>
  <c r="L81" i="45"/>
  <c r="L56" i="45"/>
  <c r="L74" i="45"/>
  <c r="L47" i="45"/>
  <c r="L71" i="45"/>
  <c r="L37" i="45"/>
  <c r="N66" i="43"/>
  <c r="L67" i="42"/>
  <c r="A64" i="57" s="1"/>
  <c r="L66" i="45"/>
  <c r="N67" i="43" l="1"/>
  <c r="L67" i="45"/>
  <c r="N31" i="43" l="1"/>
  <c r="N18" i="43"/>
  <c r="N29" i="43"/>
  <c r="N21" i="43"/>
  <c r="N17" i="43"/>
  <c r="N13" i="43"/>
  <c r="N36" i="43"/>
  <c r="N22" i="43"/>
  <c r="N14" i="43"/>
  <c r="N33" i="43"/>
  <c r="N28" i="43"/>
  <c r="N24" i="43"/>
  <c r="N20" i="43"/>
  <c r="N16" i="43"/>
  <c r="N12" i="43"/>
  <c r="N26" i="43"/>
  <c r="N35" i="43"/>
  <c r="N25" i="43"/>
  <c r="N32" i="43"/>
  <c r="N27" i="43"/>
  <c r="N23" i="43"/>
  <c r="N19" i="43"/>
  <c r="N15" i="43"/>
  <c r="N11" i="43"/>
  <c r="L11" i="45"/>
  <c r="I155" i="38" l="1"/>
  <c r="L155" i="38" s="1"/>
  <c r="N155" i="38" s="1"/>
  <c r="P206" i="38"/>
  <c r="H43" i="38"/>
  <c r="L43" i="38" s="1"/>
  <c r="P43" i="38" s="1"/>
  <c r="I169" i="38"/>
  <c r="L169" i="38" s="1"/>
  <c r="N169" i="38" s="1"/>
  <c r="I159" i="38"/>
  <c r="L159" i="38" s="1"/>
  <c r="N159" i="38" s="1"/>
  <c r="H80" i="38"/>
  <c r="I183" i="38"/>
  <c r="L183" i="38" s="1"/>
  <c r="N183" i="38" s="1"/>
  <c r="H33" i="38"/>
  <c r="L33" i="38" s="1"/>
  <c r="P33" i="38" s="1"/>
  <c r="I182" i="38"/>
  <c r="L182" i="38" s="1"/>
  <c r="N182" i="38" s="1"/>
  <c r="P154" i="38"/>
  <c r="E130" i="1" s="1"/>
  <c r="I154" i="38"/>
  <c r="L154" i="38" s="1"/>
  <c r="N154" i="38" s="1"/>
  <c r="P159" i="38"/>
  <c r="E135" i="1" s="1"/>
  <c r="I206" i="38"/>
  <c r="P169" i="38"/>
  <c r="H28" i="38"/>
  <c r="L28" i="38" s="1"/>
  <c r="P28" i="38" s="1"/>
  <c r="H57" i="38"/>
  <c r="L57" i="38" s="1"/>
  <c r="P57" i="38" s="1"/>
  <c r="I160" i="38"/>
  <c r="L160" i="38" s="1"/>
  <c r="N160" i="38" s="1"/>
  <c r="H29" i="38"/>
  <c r="L29" i="38" s="1"/>
  <c r="P29" i="38" s="1"/>
  <c r="P183" i="38"/>
  <c r="P160" i="38"/>
  <c r="P155" i="38"/>
  <c r="E131" i="1" s="1"/>
  <c r="P182" i="38"/>
  <c r="H56" i="38"/>
  <c r="L56" i="38" s="1"/>
  <c r="P56" i="38" s="1"/>
  <c r="H34" i="38"/>
  <c r="L34" i="38" s="1"/>
  <c r="P34" i="38" s="1"/>
  <c r="L12" i="45"/>
  <c r="L18" i="45"/>
  <c r="L20" i="45"/>
  <c r="L24" i="45"/>
  <c r="L35" i="45"/>
  <c r="L13" i="45"/>
  <c r="L15" i="45"/>
  <c r="L19" i="45"/>
  <c r="L23" i="45"/>
  <c r="L29" i="45"/>
  <c r="L14" i="45"/>
  <c r="L16" i="45"/>
  <c r="L22" i="45"/>
  <c r="L26" i="45"/>
  <c r="L28" i="45"/>
  <c r="L32" i="45"/>
  <c r="L17" i="45"/>
  <c r="L21" i="45"/>
  <c r="L25" i="45"/>
  <c r="L27" i="45"/>
  <c r="L31" i="45"/>
  <c r="L33" i="45"/>
  <c r="L36" i="45"/>
  <c r="G679" i="39" l="1"/>
  <c r="G704" i="39"/>
  <c r="G652" i="39"/>
  <c r="G657" i="39"/>
  <c r="L80" i="38"/>
  <c r="E164" i="1"/>
  <c r="G653" i="39"/>
  <c r="L206" i="38"/>
  <c r="G680" i="39"/>
  <c r="G666" i="39"/>
  <c r="N206" i="38" l="1"/>
  <c r="P80" i="38"/>
  <c r="J11" i="44" l="1"/>
  <c r="AJ34" i="45" l="1"/>
  <c r="AI34" i="45"/>
  <c r="AI62" i="45"/>
  <c r="AJ62" i="45"/>
  <c r="AJ67" i="45"/>
  <c r="AI67" i="45"/>
  <c r="AJ80" i="45"/>
  <c r="AJ72" i="45"/>
  <c r="AJ63" i="45"/>
  <c r="AJ54" i="45"/>
  <c r="AJ46" i="45"/>
  <c r="AJ38" i="45"/>
  <c r="AI70" i="45"/>
  <c r="AI52" i="45"/>
  <c r="AJ79" i="45"/>
  <c r="AJ71" i="45"/>
  <c r="AJ61" i="45"/>
  <c r="AJ53" i="45"/>
  <c r="AJ45" i="45"/>
  <c r="AJ37" i="45"/>
  <c r="AI82" i="45"/>
  <c r="AI65" i="45"/>
  <c r="AI48" i="45"/>
  <c r="AI81" i="45"/>
  <c r="AI73" i="45"/>
  <c r="AJ64" i="45"/>
  <c r="AI55" i="45"/>
  <c r="AI47" i="45"/>
  <c r="AI39" i="45"/>
  <c r="AI80" i="45"/>
  <c r="AI72" i="45"/>
  <c r="AI63" i="45"/>
  <c r="AI54" i="45"/>
  <c r="AI46" i="45"/>
  <c r="AI38" i="45"/>
  <c r="AJ70" i="45"/>
  <c r="AJ52" i="45"/>
  <c r="AI79" i="45"/>
  <c r="AI71" i="45"/>
  <c r="AI61" i="45"/>
  <c r="AI53" i="45"/>
  <c r="AI45" i="45"/>
  <c r="AI37" i="45"/>
  <c r="AJ82" i="45"/>
  <c r="AJ65" i="45"/>
  <c r="AJ48" i="45"/>
  <c r="AJ81" i="45"/>
  <c r="AJ73" i="45"/>
  <c r="AI64" i="45"/>
  <c r="AJ55" i="45"/>
  <c r="AJ47" i="45"/>
  <c r="AJ39" i="45"/>
  <c r="AJ84" i="45"/>
  <c r="AJ76" i="45"/>
  <c r="AJ68" i="45"/>
  <c r="AJ58" i="45"/>
  <c r="AJ50" i="45"/>
  <c r="AJ42" i="45"/>
  <c r="AI78" i="45"/>
  <c r="AI56" i="45"/>
  <c r="AI44" i="45"/>
  <c r="AJ83" i="45"/>
  <c r="AJ75" i="45"/>
  <c r="AI66" i="45"/>
  <c r="AJ57" i="45"/>
  <c r="AJ49" i="45"/>
  <c r="AJ41" i="45"/>
  <c r="AI74" i="45"/>
  <c r="AI60" i="45"/>
  <c r="AI40" i="45"/>
  <c r="AI77" i="45"/>
  <c r="AI69" i="45"/>
  <c r="AI59" i="45"/>
  <c r="AI51" i="45"/>
  <c r="AI43" i="45"/>
  <c r="AI84" i="45"/>
  <c r="AI76" i="45"/>
  <c r="AI68" i="45"/>
  <c r="AI58" i="45"/>
  <c r="AI50" i="45"/>
  <c r="AI42" i="45"/>
  <c r="AJ78" i="45"/>
  <c r="AJ56" i="45"/>
  <c r="AJ44" i="45"/>
  <c r="AI83" i="45"/>
  <c r="AI75" i="45"/>
  <c r="AJ66" i="45"/>
  <c r="AI57" i="45"/>
  <c r="AI49" i="45"/>
  <c r="AI41" i="45"/>
  <c r="AJ74" i="45"/>
  <c r="AJ60" i="45"/>
  <c r="AJ40" i="45"/>
  <c r="AJ77" i="45"/>
  <c r="AJ69" i="45"/>
  <c r="AJ59" i="45"/>
  <c r="AJ51" i="45"/>
  <c r="AJ43" i="45"/>
  <c r="AJ15" i="45"/>
  <c r="AJ23" i="45"/>
  <c r="AJ31" i="45"/>
  <c r="AI12" i="45"/>
  <c r="AI20" i="45"/>
  <c r="AI28" i="45"/>
  <c r="AJ11" i="45"/>
  <c r="AI17" i="45"/>
  <c r="AI25" i="45"/>
  <c r="AI33" i="45"/>
  <c r="AJ18" i="45"/>
  <c r="AJ26" i="45"/>
  <c r="AI35" i="45"/>
  <c r="AI15" i="45"/>
  <c r="AI23" i="45"/>
  <c r="AI31" i="45"/>
  <c r="AJ12" i="45"/>
  <c r="AJ20" i="45"/>
  <c r="AJ28" i="45"/>
  <c r="AI11" i="45"/>
  <c r="AJ17" i="45"/>
  <c r="AJ25" i="45"/>
  <c r="AJ33" i="45"/>
  <c r="AI18" i="45"/>
  <c r="AI26" i="45"/>
  <c r="AJ35" i="45"/>
  <c r="AJ19" i="45"/>
  <c r="AJ27" i="45"/>
  <c r="AI36" i="45"/>
  <c r="AI16" i="45"/>
  <c r="AI24" i="45"/>
  <c r="AI32" i="45"/>
  <c r="AI13" i="45"/>
  <c r="AI21" i="45"/>
  <c r="AI29" i="45"/>
  <c r="AJ14" i="45"/>
  <c r="AJ22" i="45"/>
  <c r="AJ30" i="45"/>
  <c r="AI19" i="45"/>
  <c r="AI27" i="45"/>
  <c r="AJ36" i="45"/>
  <c r="AJ16" i="45"/>
  <c r="AJ24" i="45"/>
  <c r="AJ32" i="45"/>
  <c r="AJ13" i="45"/>
  <c r="AJ21" i="45"/>
  <c r="AJ29" i="45"/>
  <c r="AI14" i="45"/>
  <c r="AI22" i="45"/>
  <c r="AI30" i="45"/>
  <c r="B62" i="43"/>
  <c r="D62" i="43"/>
  <c r="D34" i="43"/>
  <c r="B34" i="43"/>
  <c r="D67" i="43"/>
  <c r="B67" i="43"/>
  <c r="D74" i="43"/>
  <c r="B54" i="43"/>
  <c r="D58" i="43"/>
  <c r="D51" i="43"/>
  <c r="B47" i="43"/>
  <c r="B77" i="43"/>
  <c r="B72" i="43"/>
  <c r="B55" i="43"/>
  <c r="D44" i="43"/>
  <c r="B46" i="43"/>
  <c r="B64" i="43"/>
  <c r="B66" i="43"/>
  <c r="D38" i="43"/>
  <c r="B42" i="43"/>
  <c r="D78" i="43"/>
  <c r="D80" i="43"/>
  <c r="B68" i="43"/>
  <c r="D50" i="43"/>
  <c r="D37" i="43"/>
  <c r="D73" i="43"/>
  <c r="B60" i="43"/>
  <c r="B48" i="43"/>
  <c r="B70" i="43"/>
  <c r="B52" i="43"/>
  <c r="B59" i="43"/>
  <c r="B45" i="43"/>
  <c r="D84" i="43"/>
  <c r="D76" i="43"/>
  <c r="D61" i="43"/>
  <c r="D57" i="43"/>
  <c r="D82" i="43"/>
  <c r="B71" i="43"/>
  <c r="B41" i="43"/>
  <c r="B81" i="43"/>
  <c r="B39" i="43"/>
  <c r="D45" i="43"/>
  <c r="B84" i="43"/>
  <c r="B76" i="43"/>
  <c r="D69" i="43"/>
  <c r="B83" i="43"/>
  <c r="D42" i="43"/>
  <c r="B80" i="43"/>
  <c r="B50" i="43"/>
  <c r="D56" i="43"/>
  <c r="B63" i="43"/>
  <c r="D79" i="43"/>
  <c r="B74" i="43"/>
  <c r="D54" i="43"/>
  <c r="B58" i="43"/>
  <c r="B51" i="43"/>
  <c r="D47" i="43"/>
  <c r="D77" i="43"/>
  <c r="D72" i="43"/>
  <c r="D55" i="43"/>
  <c r="B44" i="43"/>
  <c r="D46" i="43"/>
  <c r="D64" i="43"/>
  <c r="D66" i="43"/>
  <c r="D53" i="43"/>
  <c r="B57" i="43"/>
  <c r="D65" i="43"/>
  <c r="B82" i="43"/>
  <c r="B43" i="43"/>
  <c r="B37" i="43"/>
  <c r="B73" i="43"/>
  <c r="D60" i="43"/>
  <c r="D48" i="43"/>
  <c r="D70" i="43"/>
  <c r="D52" i="43"/>
  <c r="D39" i="43"/>
  <c r="D75" i="43"/>
  <c r="D49" i="43"/>
  <c r="B40" i="43"/>
  <c r="B69" i="43"/>
  <c r="D83" i="43"/>
  <c r="B53" i="43"/>
  <c r="B65" i="43"/>
  <c r="D43" i="43"/>
  <c r="B56" i="43"/>
  <c r="D63" i="43"/>
  <c r="B79" i="43"/>
  <c r="D59" i="43"/>
  <c r="B75" i="43"/>
  <c r="B49" i="43"/>
  <c r="D40" i="43"/>
  <c r="B61" i="43"/>
  <c r="B38" i="43"/>
  <c r="B78" i="43"/>
  <c r="D68" i="43"/>
  <c r="D71" i="43"/>
  <c r="D41" i="43"/>
  <c r="D81" i="43"/>
  <c r="B30" i="43"/>
  <c r="D26" i="43"/>
  <c r="D36" i="43"/>
  <c r="D28" i="43"/>
  <c r="D23" i="43"/>
  <c r="B25" i="43"/>
  <c r="D35" i="43"/>
  <c r="B11" i="43"/>
  <c r="B13" i="43"/>
  <c r="B14" i="43"/>
  <c r="B15" i="43"/>
  <c r="D24" i="43"/>
  <c r="B33" i="43"/>
  <c r="D19" i="43"/>
  <c r="B21" i="43"/>
  <c r="B27" i="43"/>
  <c r="D22" i="43"/>
  <c r="D11" i="43"/>
  <c r="D30" i="43"/>
  <c r="B26" i="43"/>
  <c r="B36" i="43"/>
  <c r="B28" i="43"/>
  <c r="B23" i="43"/>
  <c r="D25" i="43"/>
  <c r="B35" i="43"/>
  <c r="D20" i="43"/>
  <c r="D29" i="43"/>
  <c r="B22" i="43"/>
  <c r="B31" i="43"/>
  <c r="D17" i="43"/>
  <c r="B16" i="43"/>
  <c r="B18" i="43"/>
  <c r="B29" i="43"/>
  <c r="B17" i="43"/>
  <c r="D16" i="43"/>
  <c r="B19" i="43"/>
  <c r="D12" i="43"/>
  <c r="D21" i="43"/>
  <c r="D32" i="43"/>
  <c r="D18" i="43"/>
  <c r="D27" i="43"/>
  <c r="D13" i="43"/>
  <c r="D14" i="43"/>
  <c r="D15" i="43"/>
  <c r="B24" i="43"/>
  <c r="D33" i="43"/>
  <c r="B12" i="43"/>
  <c r="B32" i="43"/>
  <c r="B20" i="43"/>
  <c r="D31" i="43"/>
  <c r="P34" i="45"/>
  <c r="AB34" i="45"/>
  <c r="T34" i="45"/>
  <c r="AF34" i="45"/>
  <c r="X34" i="45"/>
  <c r="AE34" i="45"/>
  <c r="O34" i="45"/>
  <c r="AH34" i="45"/>
  <c r="R34" i="45"/>
  <c r="U34" i="45"/>
  <c r="Q34" i="45"/>
  <c r="AA34" i="45"/>
  <c r="AD34" i="45"/>
  <c r="AG34" i="45"/>
  <c r="AC34" i="45"/>
  <c r="S34" i="45"/>
  <c r="V34" i="45"/>
  <c r="Y34" i="45"/>
  <c r="W34" i="45"/>
  <c r="Z34" i="45"/>
  <c r="AC62" i="45"/>
  <c r="AB62" i="45"/>
  <c r="R62" i="45"/>
  <c r="AH62" i="45"/>
  <c r="AA62" i="45"/>
  <c r="X62" i="45"/>
  <c r="U62" i="45"/>
  <c r="T62" i="45"/>
  <c r="V62" i="45"/>
  <c r="O62" i="45"/>
  <c r="AE62" i="45"/>
  <c r="P62" i="45"/>
  <c r="Q62" i="45"/>
  <c r="AG62" i="45"/>
  <c r="Z62" i="45"/>
  <c r="S62" i="45"/>
  <c r="Y62" i="45"/>
  <c r="AD62" i="45"/>
  <c r="W62" i="45"/>
  <c r="AF62" i="45"/>
  <c r="X61" i="45"/>
  <c r="Q61" i="45"/>
  <c r="AG61" i="45"/>
  <c r="R61" i="45"/>
  <c r="AA61" i="45"/>
  <c r="P61" i="45"/>
  <c r="W61" i="45"/>
  <c r="V61" i="45"/>
  <c r="AB61" i="45"/>
  <c r="U61" i="45"/>
  <c r="O61" i="45"/>
  <c r="Z61" i="45"/>
  <c r="T61" i="45"/>
  <c r="AC61" i="45"/>
  <c r="AE61" i="45"/>
  <c r="S61" i="45"/>
  <c r="AD61" i="45"/>
  <c r="AF61" i="45"/>
  <c r="Y61" i="45"/>
  <c r="AH61" i="45"/>
  <c r="Q67" i="45"/>
  <c r="T67" i="45"/>
  <c r="AA67" i="45"/>
  <c r="AD67" i="45"/>
  <c r="O67" i="45"/>
  <c r="U67" i="45"/>
  <c r="AF67" i="45"/>
  <c r="P67" i="45"/>
  <c r="W67" i="45"/>
  <c r="Z67" i="45"/>
  <c r="AG67" i="45"/>
  <c r="AB67" i="45"/>
  <c r="S67" i="45"/>
  <c r="V67" i="45"/>
  <c r="AC67" i="45"/>
  <c r="X67" i="45"/>
  <c r="AE67" i="45"/>
  <c r="AH67" i="45"/>
  <c r="R67" i="45"/>
  <c r="Y67" i="45"/>
  <c r="AG81" i="45"/>
  <c r="AG75" i="45"/>
  <c r="AG37" i="45"/>
  <c r="AG55" i="45"/>
  <c r="AG39" i="45"/>
  <c r="AG49" i="45"/>
  <c r="AG82" i="45"/>
  <c r="AG65" i="45"/>
  <c r="AG48" i="45"/>
  <c r="AG76" i="45"/>
  <c r="AG58" i="45"/>
  <c r="AG42" i="45"/>
  <c r="AG74" i="45"/>
  <c r="AG56" i="45"/>
  <c r="AG40" i="45"/>
  <c r="AG50" i="45"/>
  <c r="AG83" i="45"/>
  <c r="AG59" i="45"/>
  <c r="AG43" i="45"/>
  <c r="AG57" i="45"/>
  <c r="AG73" i="45"/>
  <c r="AG66" i="45"/>
  <c r="AG77" i="45"/>
  <c r="AG51" i="45"/>
  <c r="AG79" i="45"/>
  <c r="AG41" i="45"/>
  <c r="AG78" i="45"/>
  <c r="AG60" i="45"/>
  <c r="AG44" i="45"/>
  <c r="AG72" i="45"/>
  <c r="AG54" i="45"/>
  <c r="AG38" i="45"/>
  <c r="AG64" i="45"/>
  <c r="AG53" i="45"/>
  <c r="AG69" i="45"/>
  <c r="AG47" i="45"/>
  <c r="AG71" i="45"/>
  <c r="AG68" i="45"/>
  <c r="AG45" i="45"/>
  <c r="AG70" i="45"/>
  <c r="AG52" i="45"/>
  <c r="AG80" i="45"/>
  <c r="AG63" i="45"/>
  <c r="AG46" i="45"/>
  <c r="AG15" i="45"/>
  <c r="AG28" i="45"/>
  <c r="AG17" i="45"/>
  <c r="AG33" i="45"/>
  <c r="AG19" i="45"/>
  <c r="AG32" i="45"/>
  <c r="AG26" i="45"/>
  <c r="AG31" i="45"/>
  <c r="AG16" i="45"/>
  <c r="AG13" i="45"/>
  <c r="AG29" i="45"/>
  <c r="AG24" i="45"/>
  <c r="AG22" i="45"/>
  <c r="AG27" i="45"/>
  <c r="AG21" i="45"/>
  <c r="AG23" i="45"/>
  <c r="AG14" i="45"/>
  <c r="AG35" i="45"/>
  <c r="AG12" i="45"/>
  <c r="AG25" i="45"/>
  <c r="AG18" i="45"/>
  <c r="AG20" i="45"/>
  <c r="AG36" i="45"/>
  <c r="AG11" i="45"/>
  <c r="AG30" i="45"/>
  <c r="AG84" i="45"/>
  <c r="O84" i="45"/>
  <c r="AN67" i="45" l="1"/>
  <c r="AL62" i="45"/>
  <c r="AN34" i="45"/>
  <c r="AN62" i="45"/>
  <c r="B85" i="43"/>
  <c r="AG85" i="45"/>
  <c r="AG5" i="45"/>
  <c r="AI85" i="45"/>
  <c r="AI5" i="45"/>
  <c r="AL67" i="45"/>
  <c r="AN61" i="45"/>
  <c r="AL61" i="45"/>
  <c r="AL34" i="45"/>
  <c r="D85" i="43"/>
  <c r="AJ85" i="45"/>
  <c r="AJ5" i="45"/>
  <c r="AI90" i="45"/>
  <c r="AJ90" i="45"/>
  <c r="AJ92" i="45" l="1"/>
  <c r="AJ91" i="45"/>
  <c r="AI91" i="45"/>
  <c r="AI92" i="45"/>
  <c r="L33" i="42" l="1"/>
  <c r="A30" i="57" s="1"/>
  <c r="L31" i="42"/>
  <c r="A28" i="57" s="1"/>
  <c r="L29" i="42"/>
  <c r="A26" i="57" s="1"/>
  <c r="L27" i="42"/>
  <c r="A24" i="57" s="1"/>
  <c r="L25" i="42"/>
  <c r="A22" i="57" s="1"/>
  <c r="L23" i="42"/>
  <c r="A20" i="57" s="1"/>
  <c r="L21" i="42"/>
  <c r="A18" i="57" s="1"/>
  <c r="L19" i="42"/>
  <c r="A16" i="57" s="1"/>
  <c r="L17" i="42"/>
  <c r="A14" i="57" s="1"/>
  <c r="L15" i="42"/>
  <c r="A12" i="57" s="1"/>
  <c r="L13" i="42"/>
  <c r="A10" i="57" s="1"/>
  <c r="L11" i="42"/>
  <c r="L83" i="42"/>
  <c r="A80" i="57" s="1"/>
  <c r="L81" i="42"/>
  <c r="A78" i="57" s="1"/>
  <c r="L79" i="42"/>
  <c r="A76" i="57" s="1"/>
  <c r="L77" i="42"/>
  <c r="A74" i="57" s="1"/>
  <c r="L75" i="42"/>
  <c r="A72" i="57" s="1"/>
  <c r="L73" i="42"/>
  <c r="A70" i="57" s="1"/>
  <c r="L71" i="42"/>
  <c r="A68" i="57" s="1"/>
  <c r="L69" i="42"/>
  <c r="A66" i="57" s="1"/>
  <c r="L66" i="42"/>
  <c r="A63" i="57" s="1"/>
  <c r="L64" i="42"/>
  <c r="A61" i="57" s="1"/>
  <c r="L61" i="42"/>
  <c r="A58" i="57" s="1"/>
  <c r="L59" i="42"/>
  <c r="A56" i="57" s="1"/>
  <c r="L57" i="42"/>
  <c r="A54" i="57" s="1"/>
  <c r="L55" i="42"/>
  <c r="A52" i="57" s="1"/>
  <c r="L53" i="42"/>
  <c r="A50" i="57" s="1"/>
  <c r="L51" i="42"/>
  <c r="A48" i="57" s="1"/>
  <c r="L49" i="42"/>
  <c r="A46" i="57" s="1"/>
  <c r="L47" i="42"/>
  <c r="A44" i="57" s="1"/>
  <c r="L45" i="42"/>
  <c r="A42" i="57" s="1"/>
  <c r="L43" i="42"/>
  <c r="A40" i="57" s="1"/>
  <c r="L41" i="42"/>
  <c r="A38" i="57" s="1"/>
  <c r="L39" i="42"/>
  <c r="A36" i="57" s="1"/>
  <c r="L37" i="42"/>
  <c r="A34" i="57" s="1"/>
  <c r="L35" i="42"/>
  <c r="A32" i="57" s="1"/>
  <c r="L32" i="42"/>
  <c r="A29" i="57" s="1"/>
  <c r="L28" i="42"/>
  <c r="A25" i="57" s="1"/>
  <c r="L26" i="42"/>
  <c r="A23" i="57" s="1"/>
  <c r="L24" i="42"/>
  <c r="A21" i="57" s="1"/>
  <c r="L22" i="42"/>
  <c r="A19" i="57" s="1"/>
  <c r="L20" i="42"/>
  <c r="A17" i="57" s="1"/>
  <c r="L18" i="42"/>
  <c r="A15" i="57" s="1"/>
  <c r="L16" i="42"/>
  <c r="A13" i="57" s="1"/>
  <c r="L14" i="42"/>
  <c r="A11" i="57" s="1"/>
  <c r="L12" i="42"/>
  <c r="A9" i="57" s="1"/>
  <c r="L84" i="42"/>
  <c r="A81" i="57" s="1"/>
  <c r="L82" i="42"/>
  <c r="A79" i="57" s="1"/>
  <c r="L80" i="42"/>
  <c r="A77" i="57" s="1"/>
  <c r="L78" i="42"/>
  <c r="A75" i="57" s="1"/>
  <c r="L76" i="42"/>
  <c r="A73" i="57" s="1"/>
  <c r="L74" i="42"/>
  <c r="A71" i="57" s="1"/>
  <c r="L72" i="42"/>
  <c r="A69" i="57" s="1"/>
  <c r="L70" i="42"/>
  <c r="A67" i="57" s="1"/>
  <c r="L68" i="42"/>
  <c r="A65" i="57" s="1"/>
  <c r="L65" i="42"/>
  <c r="A62" i="57" s="1"/>
  <c r="L63" i="42"/>
  <c r="A60" i="57" s="1"/>
  <c r="L60" i="42"/>
  <c r="A57" i="57" s="1"/>
  <c r="L58" i="42"/>
  <c r="A55" i="57" s="1"/>
  <c r="L56" i="42"/>
  <c r="A53" i="57" s="1"/>
  <c r="L54" i="42"/>
  <c r="A51" i="57" s="1"/>
  <c r="L52" i="42"/>
  <c r="A49" i="57" s="1"/>
  <c r="L50" i="42"/>
  <c r="A47" i="57" s="1"/>
  <c r="L48" i="42"/>
  <c r="A45" i="57" s="1"/>
  <c r="L46" i="42"/>
  <c r="A43" i="57" s="1"/>
  <c r="L44" i="42"/>
  <c r="A41" i="57" s="1"/>
  <c r="L42" i="42"/>
  <c r="A39" i="57" s="1"/>
  <c r="L40" i="42"/>
  <c r="A37" i="57" s="1"/>
  <c r="L38" i="42"/>
  <c r="A35" i="57" s="1"/>
  <c r="L36" i="42"/>
  <c r="A33" i="57" s="1"/>
  <c r="G154" i="38" l="1"/>
  <c r="M679" i="39"/>
  <c r="G169" i="38"/>
  <c r="E680" i="39"/>
  <c r="E164" i="39"/>
  <c r="I164" i="39" s="1"/>
  <c r="M164" i="39" s="1"/>
  <c r="E326" i="39"/>
  <c r="E275" i="39"/>
  <c r="G275" i="39" s="1"/>
  <c r="J275" i="39" s="1"/>
  <c r="D77" i="1" s="1"/>
  <c r="E151" i="39"/>
  <c r="I151" i="39" s="1"/>
  <c r="M151" i="39" s="1"/>
  <c r="M302" i="39"/>
  <c r="E96" i="1" s="1"/>
  <c r="G80" i="38"/>
  <c r="E178" i="39"/>
  <c r="I178" i="39" s="1"/>
  <c r="M178" i="39" s="1"/>
  <c r="E279" i="39"/>
  <c r="G279" i="39" s="1"/>
  <c r="J279" i="39" s="1"/>
  <c r="D81" i="1" s="1"/>
  <c r="A8" i="57"/>
  <c r="G159" i="38"/>
  <c r="G155" i="38"/>
  <c r="E155" i="39"/>
  <c r="I155" i="39" s="1"/>
  <c r="M155" i="39" s="1"/>
  <c r="G28" i="38"/>
  <c r="M275" i="39"/>
  <c r="E77" i="1" s="1"/>
  <c r="E288" i="39"/>
  <c r="G288" i="39" s="1"/>
  <c r="J288" i="39" s="1"/>
  <c r="D86" i="1" s="1"/>
  <c r="G206" i="38"/>
  <c r="M680" i="39"/>
  <c r="G182" i="38"/>
  <c r="M279" i="39"/>
  <c r="E81" i="1" s="1"/>
  <c r="E150" i="39"/>
  <c r="I150" i="39" s="1"/>
  <c r="M150" i="39" s="1"/>
  <c r="E679" i="39"/>
  <c r="G57" i="38"/>
  <c r="E666" i="39"/>
  <c r="M666" i="39"/>
  <c r="M704" i="39"/>
  <c r="M657" i="39"/>
  <c r="M653" i="39"/>
  <c r="E653" i="39"/>
  <c r="G43" i="38"/>
  <c r="E274" i="39"/>
  <c r="G274" i="39" s="1"/>
  <c r="J274" i="39" s="1"/>
  <c r="D76" i="1" s="1"/>
  <c r="G29" i="38"/>
  <c r="E177" i="39"/>
  <c r="I177" i="39" s="1"/>
  <c r="M177" i="39" s="1"/>
  <c r="E652" i="39"/>
  <c r="E302" i="39"/>
  <c r="G302" i="39" s="1"/>
  <c r="J302" i="39" s="1"/>
  <c r="D96" i="1" s="1"/>
  <c r="E657" i="39"/>
  <c r="E704" i="39"/>
  <c r="G183" i="38"/>
  <c r="M652" i="39"/>
  <c r="G34" i="38"/>
  <c r="M274" i="39"/>
  <c r="E76" i="1" s="1"/>
  <c r="M301" i="39"/>
  <c r="E95" i="1" s="1"/>
  <c r="G33" i="38"/>
  <c r="M288" i="39"/>
  <c r="E86" i="1" s="1"/>
  <c r="G160" i="38"/>
  <c r="M326" i="39"/>
  <c r="E201" i="39"/>
  <c r="G56" i="38"/>
  <c r="E301" i="39"/>
  <c r="G301" i="39" s="1"/>
  <c r="J301" i="39" s="1"/>
  <c r="D95" i="1" s="1"/>
  <c r="Q40" i="45"/>
  <c r="S40" i="45"/>
  <c r="U40" i="45"/>
  <c r="W40" i="45"/>
  <c r="Y40" i="45"/>
  <c r="AA40" i="45"/>
  <c r="AC40" i="45"/>
  <c r="AE40" i="45"/>
  <c r="P40" i="45"/>
  <c r="R40" i="45"/>
  <c r="T40" i="45"/>
  <c r="V40" i="45"/>
  <c r="X40" i="45"/>
  <c r="Z40" i="45"/>
  <c r="AB40" i="45"/>
  <c r="AD40" i="45"/>
  <c r="AF40" i="45"/>
  <c r="AH40" i="45"/>
  <c r="O40" i="45"/>
  <c r="Q44" i="45"/>
  <c r="S44" i="45"/>
  <c r="U44" i="45"/>
  <c r="W44" i="45"/>
  <c r="Y44" i="45"/>
  <c r="AA44" i="45"/>
  <c r="AC44" i="45"/>
  <c r="AE44" i="45"/>
  <c r="P44" i="45"/>
  <c r="R44" i="45"/>
  <c r="T44" i="45"/>
  <c r="V44" i="45"/>
  <c r="X44" i="45"/>
  <c r="Z44" i="45"/>
  <c r="AB44" i="45"/>
  <c r="AD44" i="45"/>
  <c r="AF44" i="45"/>
  <c r="AH44" i="45"/>
  <c r="O44" i="45"/>
  <c r="Q48" i="45"/>
  <c r="S48" i="45"/>
  <c r="U48" i="45"/>
  <c r="W48" i="45"/>
  <c r="Y48" i="45"/>
  <c r="AA48" i="45"/>
  <c r="AC48" i="45"/>
  <c r="AE48" i="45"/>
  <c r="P48" i="45"/>
  <c r="R48" i="45"/>
  <c r="T48" i="45"/>
  <c r="V48" i="45"/>
  <c r="X48" i="45"/>
  <c r="Z48" i="45"/>
  <c r="AB48" i="45"/>
  <c r="AD48" i="45"/>
  <c r="AF48" i="45"/>
  <c r="AH48" i="45"/>
  <c r="O48" i="45"/>
  <c r="Q52" i="45"/>
  <c r="S52" i="45"/>
  <c r="U52" i="45"/>
  <c r="W52" i="45"/>
  <c r="Y52" i="45"/>
  <c r="AA52" i="45"/>
  <c r="AC52" i="45"/>
  <c r="AE52" i="45"/>
  <c r="P52" i="45"/>
  <c r="R52" i="45"/>
  <c r="T52" i="45"/>
  <c r="V52" i="45"/>
  <c r="X52" i="45"/>
  <c r="Z52" i="45"/>
  <c r="AB52" i="45"/>
  <c r="AD52" i="45"/>
  <c r="AF52" i="45"/>
  <c r="AH52" i="45"/>
  <c r="O52" i="45"/>
  <c r="Q56" i="45"/>
  <c r="S56" i="45"/>
  <c r="U56" i="45"/>
  <c r="W56" i="45"/>
  <c r="Y56" i="45"/>
  <c r="AA56" i="45"/>
  <c r="AC56" i="45"/>
  <c r="AE56" i="45"/>
  <c r="P56" i="45"/>
  <c r="R56" i="45"/>
  <c r="T56" i="45"/>
  <c r="V56" i="45"/>
  <c r="X56" i="45"/>
  <c r="Z56" i="45"/>
  <c r="AB56" i="45"/>
  <c r="AD56" i="45"/>
  <c r="AF56" i="45"/>
  <c r="AH56" i="45"/>
  <c r="O56" i="45"/>
  <c r="P60" i="45"/>
  <c r="R60" i="45"/>
  <c r="T60" i="45"/>
  <c r="Q60" i="45"/>
  <c r="U60" i="45"/>
  <c r="W60" i="45"/>
  <c r="Y60" i="45"/>
  <c r="AA60" i="45"/>
  <c r="AC60" i="45"/>
  <c r="AE60" i="45"/>
  <c r="O60" i="45"/>
  <c r="S60" i="45"/>
  <c r="V60" i="45"/>
  <c r="X60" i="45"/>
  <c r="Z60" i="45"/>
  <c r="AB60" i="45"/>
  <c r="AD60" i="45"/>
  <c r="AF60" i="45"/>
  <c r="AH60" i="45"/>
  <c r="Q65" i="45"/>
  <c r="S65" i="45"/>
  <c r="U65" i="45"/>
  <c r="W65" i="45"/>
  <c r="Y65" i="45"/>
  <c r="AA65" i="45"/>
  <c r="AC65" i="45"/>
  <c r="AE65" i="45"/>
  <c r="O65" i="45"/>
  <c r="P65" i="45"/>
  <c r="R65" i="45"/>
  <c r="T65" i="45"/>
  <c r="V65" i="45"/>
  <c r="X65" i="45"/>
  <c r="Z65" i="45"/>
  <c r="AB65" i="45"/>
  <c r="AD65" i="45"/>
  <c r="AF65" i="45"/>
  <c r="AH65" i="45"/>
  <c r="Q70" i="45"/>
  <c r="S70" i="45"/>
  <c r="U70" i="45"/>
  <c r="W70" i="45"/>
  <c r="Y70" i="45"/>
  <c r="AA70" i="45"/>
  <c r="AC70" i="45"/>
  <c r="AE70" i="45"/>
  <c r="O70" i="45"/>
  <c r="P70" i="45"/>
  <c r="R70" i="45"/>
  <c r="T70" i="45"/>
  <c r="V70" i="45"/>
  <c r="X70" i="45"/>
  <c r="Z70" i="45"/>
  <c r="AB70" i="45"/>
  <c r="AD70" i="45"/>
  <c r="AF70" i="45"/>
  <c r="AH70" i="45"/>
  <c r="Q74" i="45"/>
  <c r="S74" i="45"/>
  <c r="U74" i="45"/>
  <c r="W74" i="45"/>
  <c r="Y74" i="45"/>
  <c r="AA74" i="45"/>
  <c r="AC74" i="45"/>
  <c r="AE74" i="45"/>
  <c r="O74" i="45"/>
  <c r="P74" i="45"/>
  <c r="R74" i="45"/>
  <c r="T74" i="45"/>
  <c r="V74" i="45"/>
  <c r="X74" i="45"/>
  <c r="Z74" i="45"/>
  <c r="AB74" i="45"/>
  <c r="AD74" i="45"/>
  <c r="AF74" i="45"/>
  <c r="AH74" i="45"/>
  <c r="Q78" i="45"/>
  <c r="S78" i="45"/>
  <c r="U78" i="45"/>
  <c r="W78" i="45"/>
  <c r="Y78" i="45"/>
  <c r="AA78" i="45"/>
  <c r="AC78" i="45"/>
  <c r="AE78" i="45"/>
  <c r="O78" i="45"/>
  <c r="P78" i="45"/>
  <c r="R78" i="45"/>
  <c r="T78" i="45"/>
  <c r="V78" i="45"/>
  <c r="X78" i="45"/>
  <c r="Z78" i="45"/>
  <c r="AB78" i="45"/>
  <c r="AD78" i="45"/>
  <c r="AF78" i="45"/>
  <c r="AH78" i="45"/>
  <c r="Q82" i="45"/>
  <c r="S82" i="45"/>
  <c r="U82" i="45"/>
  <c r="W82" i="45"/>
  <c r="Y82" i="45"/>
  <c r="AA82" i="45"/>
  <c r="AC82" i="45"/>
  <c r="AE82" i="45"/>
  <c r="O82" i="45"/>
  <c r="P82" i="45"/>
  <c r="R82" i="45"/>
  <c r="T82" i="45"/>
  <c r="V82" i="45"/>
  <c r="X82" i="45"/>
  <c r="Z82" i="45"/>
  <c r="AB82" i="45"/>
  <c r="AD82" i="45"/>
  <c r="AF82" i="45"/>
  <c r="AH82" i="45"/>
  <c r="Q12" i="45"/>
  <c r="S12" i="45"/>
  <c r="U12" i="45"/>
  <c r="W12" i="45"/>
  <c r="Y12" i="45"/>
  <c r="AA12" i="45"/>
  <c r="AC12" i="45"/>
  <c r="AE12" i="45"/>
  <c r="P12" i="45"/>
  <c r="R12" i="45"/>
  <c r="T12" i="45"/>
  <c r="V12" i="45"/>
  <c r="X12" i="45"/>
  <c r="Z12" i="45"/>
  <c r="AB12" i="45"/>
  <c r="AD12" i="45"/>
  <c r="AF12" i="45"/>
  <c r="AH12" i="45"/>
  <c r="O12" i="45"/>
  <c r="Q14" i="45"/>
  <c r="S14" i="45"/>
  <c r="U14" i="45"/>
  <c r="W14" i="45"/>
  <c r="Y14" i="45"/>
  <c r="AA14" i="45"/>
  <c r="AC14" i="45"/>
  <c r="AE14" i="45"/>
  <c r="P14" i="45"/>
  <c r="R14" i="45"/>
  <c r="T14" i="45"/>
  <c r="V14" i="45"/>
  <c r="X14" i="45"/>
  <c r="Z14" i="45"/>
  <c r="AB14" i="45"/>
  <c r="AD14" i="45"/>
  <c r="AF14" i="45"/>
  <c r="AH14" i="45"/>
  <c r="O14" i="45"/>
  <c r="Q16" i="45"/>
  <c r="S16" i="45"/>
  <c r="U16" i="45"/>
  <c r="W16" i="45"/>
  <c r="Y16" i="45"/>
  <c r="AA16" i="45"/>
  <c r="AC16" i="45"/>
  <c r="AE16" i="45"/>
  <c r="P16" i="45"/>
  <c r="R16" i="45"/>
  <c r="T16" i="45"/>
  <c r="V16" i="45"/>
  <c r="X16" i="45"/>
  <c r="Z16" i="45"/>
  <c r="AB16" i="45"/>
  <c r="AD16" i="45"/>
  <c r="AF16" i="45"/>
  <c r="AH16" i="45"/>
  <c r="O16" i="45"/>
  <c r="Q18" i="45"/>
  <c r="S18" i="45"/>
  <c r="U18" i="45"/>
  <c r="W18" i="45"/>
  <c r="Y18" i="45"/>
  <c r="AA18" i="45"/>
  <c r="AC18" i="45"/>
  <c r="AE18" i="45"/>
  <c r="P18" i="45"/>
  <c r="R18" i="45"/>
  <c r="T18" i="45"/>
  <c r="V18" i="45"/>
  <c r="X18" i="45"/>
  <c r="Z18" i="45"/>
  <c r="AB18" i="45"/>
  <c r="AD18" i="45"/>
  <c r="AF18" i="45"/>
  <c r="AH18" i="45"/>
  <c r="O18" i="45"/>
  <c r="Q20" i="45"/>
  <c r="S20" i="45"/>
  <c r="U20" i="45"/>
  <c r="W20" i="45"/>
  <c r="Y20" i="45"/>
  <c r="AA20" i="45"/>
  <c r="AC20" i="45"/>
  <c r="AE20" i="45"/>
  <c r="P20" i="45"/>
  <c r="R20" i="45"/>
  <c r="T20" i="45"/>
  <c r="V20" i="45"/>
  <c r="X20" i="45"/>
  <c r="Z20" i="45"/>
  <c r="AB20" i="45"/>
  <c r="AD20" i="45"/>
  <c r="AF20" i="45"/>
  <c r="AH20" i="45"/>
  <c r="O20" i="45"/>
  <c r="Q22" i="45"/>
  <c r="S22" i="45"/>
  <c r="U22" i="45"/>
  <c r="W22" i="45"/>
  <c r="Y22" i="45"/>
  <c r="AA22" i="45"/>
  <c r="AC22" i="45"/>
  <c r="AE22" i="45"/>
  <c r="P22" i="45"/>
  <c r="R22" i="45"/>
  <c r="T22" i="45"/>
  <c r="V22" i="45"/>
  <c r="X22" i="45"/>
  <c r="Z22" i="45"/>
  <c r="AB22" i="45"/>
  <c r="AD22" i="45"/>
  <c r="AF22" i="45"/>
  <c r="AH22" i="45"/>
  <c r="O22" i="45"/>
  <c r="Q24" i="45"/>
  <c r="S24" i="45"/>
  <c r="U24" i="45"/>
  <c r="W24" i="45"/>
  <c r="Y24" i="45"/>
  <c r="AA24" i="45"/>
  <c r="AC24" i="45"/>
  <c r="AE24" i="45"/>
  <c r="P24" i="45"/>
  <c r="R24" i="45"/>
  <c r="T24" i="45"/>
  <c r="V24" i="45"/>
  <c r="X24" i="45"/>
  <c r="Z24" i="45"/>
  <c r="AB24" i="45"/>
  <c r="AD24" i="45"/>
  <c r="AF24" i="45"/>
  <c r="AH24" i="45"/>
  <c r="O24" i="45"/>
  <c r="Q26" i="45"/>
  <c r="S26" i="45"/>
  <c r="U26" i="45"/>
  <c r="W26" i="45"/>
  <c r="Y26" i="45"/>
  <c r="AA26" i="45"/>
  <c r="AC26" i="45"/>
  <c r="AE26" i="45"/>
  <c r="P26" i="45"/>
  <c r="R26" i="45"/>
  <c r="T26" i="45"/>
  <c r="V26" i="45"/>
  <c r="X26" i="45"/>
  <c r="Z26" i="45"/>
  <c r="AB26" i="45"/>
  <c r="AD26" i="45"/>
  <c r="AF26" i="45"/>
  <c r="AH26" i="45"/>
  <c r="O26" i="45"/>
  <c r="Q28" i="45"/>
  <c r="S28" i="45"/>
  <c r="U28" i="45"/>
  <c r="W28" i="45"/>
  <c r="Y28" i="45"/>
  <c r="AA28" i="45"/>
  <c r="AC28" i="45"/>
  <c r="AE28" i="45"/>
  <c r="P28" i="45"/>
  <c r="R28" i="45"/>
  <c r="T28" i="45"/>
  <c r="V28" i="45"/>
  <c r="X28" i="45"/>
  <c r="Z28" i="45"/>
  <c r="AB28" i="45"/>
  <c r="AD28" i="45"/>
  <c r="AF28" i="45"/>
  <c r="AH28" i="45"/>
  <c r="O28" i="45"/>
  <c r="Q30" i="45"/>
  <c r="S30" i="45"/>
  <c r="U30" i="45"/>
  <c r="W30" i="45"/>
  <c r="Y30" i="45"/>
  <c r="AA30" i="45"/>
  <c r="AC30" i="45"/>
  <c r="AE30" i="45"/>
  <c r="P30" i="45"/>
  <c r="R30" i="45"/>
  <c r="T30" i="45"/>
  <c r="V30" i="45"/>
  <c r="X30" i="45"/>
  <c r="Z30" i="45"/>
  <c r="AB30" i="45"/>
  <c r="AD30" i="45"/>
  <c r="AF30" i="45"/>
  <c r="AH30" i="45"/>
  <c r="O30" i="45"/>
  <c r="Q32" i="45"/>
  <c r="S32" i="45"/>
  <c r="U32" i="45"/>
  <c r="W32" i="45"/>
  <c r="Y32" i="45"/>
  <c r="AA32" i="45"/>
  <c r="AC32" i="45"/>
  <c r="AE32" i="45"/>
  <c r="P32" i="45"/>
  <c r="R32" i="45"/>
  <c r="T32" i="45"/>
  <c r="V32" i="45"/>
  <c r="X32" i="45"/>
  <c r="Z32" i="45"/>
  <c r="AB32" i="45"/>
  <c r="AD32" i="45"/>
  <c r="AF32" i="45"/>
  <c r="AH32" i="45"/>
  <c r="O32" i="45"/>
  <c r="Q35" i="45"/>
  <c r="S35" i="45"/>
  <c r="U35" i="45"/>
  <c r="W35" i="45"/>
  <c r="Y35" i="45"/>
  <c r="AA35" i="45"/>
  <c r="AC35" i="45"/>
  <c r="AE35" i="45"/>
  <c r="P35" i="45"/>
  <c r="R35" i="45"/>
  <c r="T35" i="45"/>
  <c r="V35" i="45"/>
  <c r="X35" i="45"/>
  <c r="Z35" i="45"/>
  <c r="AB35" i="45"/>
  <c r="AD35" i="45"/>
  <c r="AF35" i="45"/>
  <c r="AH35" i="45"/>
  <c r="O35" i="45"/>
  <c r="Q37" i="45"/>
  <c r="S37" i="45"/>
  <c r="U37" i="45"/>
  <c r="W37" i="45"/>
  <c r="Y37" i="45"/>
  <c r="AA37" i="45"/>
  <c r="AC37" i="45"/>
  <c r="AE37" i="45"/>
  <c r="P37" i="45"/>
  <c r="R37" i="45"/>
  <c r="T37" i="45"/>
  <c r="V37" i="45"/>
  <c r="X37" i="45"/>
  <c r="Z37" i="45"/>
  <c r="AB37" i="45"/>
  <c r="AD37" i="45"/>
  <c r="AF37" i="45"/>
  <c r="AH37" i="45"/>
  <c r="O37" i="45"/>
  <c r="Q39" i="45"/>
  <c r="S39" i="45"/>
  <c r="U39" i="45"/>
  <c r="W39" i="45"/>
  <c r="Y39" i="45"/>
  <c r="AA39" i="45"/>
  <c r="AC39" i="45"/>
  <c r="AE39" i="45"/>
  <c r="P39" i="45"/>
  <c r="R39" i="45"/>
  <c r="T39" i="45"/>
  <c r="V39" i="45"/>
  <c r="X39" i="45"/>
  <c r="Z39" i="45"/>
  <c r="AB39" i="45"/>
  <c r="AD39" i="45"/>
  <c r="AF39" i="45"/>
  <c r="AH39" i="45"/>
  <c r="O39" i="45"/>
  <c r="Q41" i="45"/>
  <c r="S41" i="45"/>
  <c r="U41" i="45"/>
  <c r="W41" i="45"/>
  <c r="Y41" i="45"/>
  <c r="AA41" i="45"/>
  <c r="AC41" i="45"/>
  <c r="AE41" i="45"/>
  <c r="P41" i="45"/>
  <c r="R41" i="45"/>
  <c r="T41" i="45"/>
  <c r="V41" i="45"/>
  <c r="X41" i="45"/>
  <c r="Z41" i="45"/>
  <c r="AB41" i="45"/>
  <c r="AD41" i="45"/>
  <c r="AF41" i="45"/>
  <c r="AH41" i="45"/>
  <c r="O41" i="45"/>
  <c r="Q43" i="45"/>
  <c r="S43" i="45"/>
  <c r="U43" i="45"/>
  <c r="W43" i="45"/>
  <c r="Y43" i="45"/>
  <c r="AA43" i="45"/>
  <c r="AC43" i="45"/>
  <c r="AE43" i="45"/>
  <c r="P43" i="45"/>
  <c r="R43" i="45"/>
  <c r="T43" i="45"/>
  <c r="V43" i="45"/>
  <c r="X43" i="45"/>
  <c r="Z43" i="45"/>
  <c r="AB43" i="45"/>
  <c r="AD43" i="45"/>
  <c r="AF43" i="45"/>
  <c r="AH43" i="45"/>
  <c r="O43" i="45"/>
  <c r="Q45" i="45"/>
  <c r="S45" i="45"/>
  <c r="U45" i="45"/>
  <c r="W45" i="45"/>
  <c r="Y45" i="45"/>
  <c r="AA45" i="45"/>
  <c r="AC45" i="45"/>
  <c r="AE45" i="45"/>
  <c r="P45" i="45"/>
  <c r="R45" i="45"/>
  <c r="T45" i="45"/>
  <c r="V45" i="45"/>
  <c r="X45" i="45"/>
  <c r="Z45" i="45"/>
  <c r="AB45" i="45"/>
  <c r="AD45" i="45"/>
  <c r="AF45" i="45"/>
  <c r="AH45" i="45"/>
  <c r="O45" i="45"/>
  <c r="Q47" i="45"/>
  <c r="S47" i="45"/>
  <c r="U47" i="45"/>
  <c r="W47" i="45"/>
  <c r="Y47" i="45"/>
  <c r="AA47" i="45"/>
  <c r="AC47" i="45"/>
  <c r="AE47" i="45"/>
  <c r="P47" i="45"/>
  <c r="R47" i="45"/>
  <c r="T47" i="45"/>
  <c r="V47" i="45"/>
  <c r="X47" i="45"/>
  <c r="Z47" i="45"/>
  <c r="AB47" i="45"/>
  <c r="AD47" i="45"/>
  <c r="AF47" i="45"/>
  <c r="AH47" i="45"/>
  <c r="O47" i="45"/>
  <c r="Q49" i="45"/>
  <c r="S49" i="45"/>
  <c r="U49" i="45"/>
  <c r="W49" i="45"/>
  <c r="Y49" i="45"/>
  <c r="AA49" i="45"/>
  <c r="AC49" i="45"/>
  <c r="AE49" i="45"/>
  <c r="P49" i="45"/>
  <c r="R49" i="45"/>
  <c r="T49" i="45"/>
  <c r="V49" i="45"/>
  <c r="X49" i="45"/>
  <c r="Z49" i="45"/>
  <c r="AB49" i="45"/>
  <c r="AD49" i="45"/>
  <c r="AF49" i="45"/>
  <c r="AH49" i="45"/>
  <c r="O49" i="45"/>
  <c r="Q51" i="45"/>
  <c r="S51" i="45"/>
  <c r="U51" i="45"/>
  <c r="W51" i="45"/>
  <c r="Y51" i="45"/>
  <c r="AA51" i="45"/>
  <c r="AC51" i="45"/>
  <c r="AE51" i="45"/>
  <c r="P51" i="45"/>
  <c r="R51" i="45"/>
  <c r="T51" i="45"/>
  <c r="V51" i="45"/>
  <c r="X51" i="45"/>
  <c r="Z51" i="45"/>
  <c r="AB51" i="45"/>
  <c r="AD51" i="45"/>
  <c r="AF51" i="45"/>
  <c r="AH51" i="45"/>
  <c r="O51" i="45"/>
  <c r="Q53" i="45"/>
  <c r="S53" i="45"/>
  <c r="U53" i="45"/>
  <c r="W53" i="45"/>
  <c r="Y53" i="45"/>
  <c r="AA53" i="45"/>
  <c r="AC53" i="45"/>
  <c r="AE53" i="45"/>
  <c r="P53" i="45"/>
  <c r="R53" i="45"/>
  <c r="T53" i="45"/>
  <c r="V53" i="45"/>
  <c r="X53" i="45"/>
  <c r="Z53" i="45"/>
  <c r="AB53" i="45"/>
  <c r="AD53" i="45"/>
  <c r="AF53" i="45"/>
  <c r="AH53" i="45"/>
  <c r="O53" i="45"/>
  <c r="Q55" i="45"/>
  <c r="S55" i="45"/>
  <c r="U55" i="45"/>
  <c r="W55" i="45"/>
  <c r="Y55" i="45"/>
  <c r="AA55" i="45"/>
  <c r="AC55" i="45"/>
  <c r="AE55" i="45"/>
  <c r="P55" i="45"/>
  <c r="R55" i="45"/>
  <c r="T55" i="45"/>
  <c r="V55" i="45"/>
  <c r="X55" i="45"/>
  <c r="Z55" i="45"/>
  <c r="AB55" i="45"/>
  <c r="AD55" i="45"/>
  <c r="AF55" i="45"/>
  <c r="AH55" i="45"/>
  <c r="O55" i="45"/>
  <c r="Q57" i="45"/>
  <c r="S57" i="45"/>
  <c r="U57" i="45"/>
  <c r="W57" i="45"/>
  <c r="Y57" i="45"/>
  <c r="AA57" i="45"/>
  <c r="P57" i="45"/>
  <c r="R57" i="45"/>
  <c r="T57" i="45"/>
  <c r="V57" i="45"/>
  <c r="X57" i="45"/>
  <c r="Z57" i="45"/>
  <c r="AB57" i="45"/>
  <c r="AD57" i="45"/>
  <c r="AF57" i="45"/>
  <c r="AH57" i="45"/>
  <c r="AE57" i="45"/>
  <c r="AC57" i="45"/>
  <c r="O57" i="45"/>
  <c r="P59" i="45"/>
  <c r="R59" i="45"/>
  <c r="T59" i="45"/>
  <c r="V59" i="45"/>
  <c r="X59" i="45"/>
  <c r="Z59" i="45"/>
  <c r="AB59" i="45"/>
  <c r="AD59" i="45"/>
  <c r="AF59" i="45"/>
  <c r="AH59" i="45"/>
  <c r="S59" i="45"/>
  <c r="W59" i="45"/>
  <c r="AA59" i="45"/>
  <c r="AE59" i="45"/>
  <c r="Q59" i="45"/>
  <c r="U59" i="45"/>
  <c r="Y59" i="45"/>
  <c r="AC59" i="45"/>
  <c r="O59" i="45"/>
  <c r="Q64" i="45"/>
  <c r="S64" i="45"/>
  <c r="U64" i="45"/>
  <c r="W64" i="45"/>
  <c r="Y64" i="45"/>
  <c r="AA64" i="45"/>
  <c r="AC64" i="45"/>
  <c r="AE64" i="45"/>
  <c r="P64" i="45"/>
  <c r="R64" i="45"/>
  <c r="T64" i="45"/>
  <c r="V64" i="45"/>
  <c r="X64" i="45"/>
  <c r="Z64" i="45"/>
  <c r="AB64" i="45"/>
  <c r="AD64" i="45"/>
  <c r="AF64" i="45"/>
  <c r="AH64" i="45"/>
  <c r="O64" i="45"/>
  <c r="Q66" i="45"/>
  <c r="S66" i="45"/>
  <c r="U66" i="45"/>
  <c r="W66" i="45"/>
  <c r="Y66" i="45"/>
  <c r="AA66" i="45"/>
  <c r="AC66" i="45"/>
  <c r="AE66" i="45"/>
  <c r="P66" i="45"/>
  <c r="R66" i="45"/>
  <c r="T66" i="45"/>
  <c r="V66" i="45"/>
  <c r="X66" i="45"/>
  <c r="Z66" i="45"/>
  <c r="AB66" i="45"/>
  <c r="AD66" i="45"/>
  <c r="AF66" i="45"/>
  <c r="AH66" i="45"/>
  <c r="O66" i="45"/>
  <c r="Q69" i="45"/>
  <c r="S69" i="45"/>
  <c r="U69" i="45"/>
  <c r="W69" i="45"/>
  <c r="Y69" i="45"/>
  <c r="AA69" i="45"/>
  <c r="AC69" i="45"/>
  <c r="AE69" i="45"/>
  <c r="P69" i="45"/>
  <c r="R69" i="45"/>
  <c r="T69" i="45"/>
  <c r="V69" i="45"/>
  <c r="X69" i="45"/>
  <c r="Z69" i="45"/>
  <c r="AB69" i="45"/>
  <c r="AD69" i="45"/>
  <c r="AF69" i="45"/>
  <c r="AH69" i="45"/>
  <c r="O69" i="45"/>
  <c r="Q71" i="45"/>
  <c r="S71" i="45"/>
  <c r="U71" i="45"/>
  <c r="W71" i="45"/>
  <c r="Y71" i="45"/>
  <c r="AA71" i="45"/>
  <c r="AC71" i="45"/>
  <c r="AE71" i="45"/>
  <c r="P71" i="45"/>
  <c r="R71" i="45"/>
  <c r="T71" i="45"/>
  <c r="V71" i="45"/>
  <c r="X71" i="45"/>
  <c r="Z71" i="45"/>
  <c r="AB71" i="45"/>
  <c r="AD71" i="45"/>
  <c r="AF71" i="45"/>
  <c r="AH71" i="45"/>
  <c r="O71" i="45"/>
  <c r="Q73" i="45"/>
  <c r="S73" i="45"/>
  <c r="U73" i="45"/>
  <c r="W73" i="45"/>
  <c r="Y73" i="45"/>
  <c r="AA73" i="45"/>
  <c r="AC73" i="45"/>
  <c r="AE73" i="45"/>
  <c r="P73" i="45"/>
  <c r="R73" i="45"/>
  <c r="T73" i="45"/>
  <c r="V73" i="45"/>
  <c r="X73" i="45"/>
  <c r="Z73" i="45"/>
  <c r="AB73" i="45"/>
  <c r="AD73" i="45"/>
  <c r="AF73" i="45"/>
  <c r="AH73" i="45"/>
  <c r="O73" i="45"/>
  <c r="Q75" i="45"/>
  <c r="S75" i="45"/>
  <c r="U75" i="45"/>
  <c r="W75" i="45"/>
  <c r="Y75" i="45"/>
  <c r="AA75" i="45"/>
  <c r="AC75" i="45"/>
  <c r="AE75" i="45"/>
  <c r="P75" i="45"/>
  <c r="R75" i="45"/>
  <c r="T75" i="45"/>
  <c r="V75" i="45"/>
  <c r="X75" i="45"/>
  <c r="Z75" i="45"/>
  <c r="AB75" i="45"/>
  <c r="AD75" i="45"/>
  <c r="AF75" i="45"/>
  <c r="AH75" i="45"/>
  <c r="O75" i="45"/>
  <c r="Q77" i="45"/>
  <c r="S77" i="45"/>
  <c r="U77" i="45"/>
  <c r="W77" i="45"/>
  <c r="Y77" i="45"/>
  <c r="AA77" i="45"/>
  <c r="AC77" i="45"/>
  <c r="AE77" i="45"/>
  <c r="P77" i="45"/>
  <c r="R77" i="45"/>
  <c r="T77" i="45"/>
  <c r="V77" i="45"/>
  <c r="X77" i="45"/>
  <c r="Z77" i="45"/>
  <c r="AB77" i="45"/>
  <c r="AD77" i="45"/>
  <c r="AF77" i="45"/>
  <c r="AH77" i="45"/>
  <c r="O77" i="45"/>
  <c r="Q79" i="45"/>
  <c r="S79" i="45"/>
  <c r="U79" i="45"/>
  <c r="W79" i="45"/>
  <c r="Y79" i="45"/>
  <c r="AA79" i="45"/>
  <c r="AC79" i="45"/>
  <c r="AE79" i="45"/>
  <c r="P79" i="45"/>
  <c r="R79" i="45"/>
  <c r="T79" i="45"/>
  <c r="V79" i="45"/>
  <c r="X79" i="45"/>
  <c r="Z79" i="45"/>
  <c r="AB79" i="45"/>
  <c r="AD79" i="45"/>
  <c r="AF79" i="45"/>
  <c r="AH79" i="45"/>
  <c r="O79" i="45"/>
  <c r="Q81" i="45"/>
  <c r="S81" i="45"/>
  <c r="U81" i="45"/>
  <c r="W81" i="45"/>
  <c r="Y81" i="45"/>
  <c r="AA81" i="45"/>
  <c r="AC81" i="45"/>
  <c r="AE81" i="45"/>
  <c r="P81" i="45"/>
  <c r="R81" i="45"/>
  <c r="T81" i="45"/>
  <c r="V81" i="45"/>
  <c r="X81" i="45"/>
  <c r="Z81" i="45"/>
  <c r="AB81" i="45"/>
  <c r="AD81" i="45"/>
  <c r="AF81" i="45"/>
  <c r="AH81" i="45"/>
  <c r="O81" i="45"/>
  <c r="Q83" i="45"/>
  <c r="S83" i="45"/>
  <c r="U83" i="45"/>
  <c r="W83" i="45"/>
  <c r="Y83" i="45"/>
  <c r="AA83" i="45"/>
  <c r="AC83" i="45"/>
  <c r="AE83" i="45"/>
  <c r="P83" i="45"/>
  <c r="R83" i="45"/>
  <c r="T83" i="45"/>
  <c r="V83" i="45"/>
  <c r="X83" i="45"/>
  <c r="Z83" i="45"/>
  <c r="AB83" i="45"/>
  <c r="AD83" i="45"/>
  <c r="AF83" i="45"/>
  <c r="AH83" i="45"/>
  <c r="O83" i="45"/>
  <c r="Q11" i="45"/>
  <c r="S11" i="45"/>
  <c r="U11" i="45"/>
  <c r="W11" i="45"/>
  <c r="Y11" i="45"/>
  <c r="AA11" i="45"/>
  <c r="AC11" i="45"/>
  <c r="AE11" i="45"/>
  <c r="P11" i="45"/>
  <c r="R11" i="45"/>
  <c r="T11" i="45"/>
  <c r="V11" i="45"/>
  <c r="X11" i="45"/>
  <c r="Z11" i="45"/>
  <c r="AB11" i="45"/>
  <c r="AD11" i="45"/>
  <c r="AF11" i="45"/>
  <c r="AH11" i="45"/>
  <c r="O11" i="45"/>
  <c r="Q13" i="45"/>
  <c r="S13" i="45"/>
  <c r="U13" i="45"/>
  <c r="W13" i="45"/>
  <c r="Y13" i="45"/>
  <c r="AA13" i="45"/>
  <c r="AC13" i="45"/>
  <c r="AE13" i="45"/>
  <c r="P13" i="45"/>
  <c r="R13" i="45"/>
  <c r="T13" i="45"/>
  <c r="V13" i="45"/>
  <c r="X13" i="45"/>
  <c r="Z13" i="45"/>
  <c r="AB13" i="45"/>
  <c r="AD13" i="45"/>
  <c r="AF13" i="45"/>
  <c r="AH13" i="45"/>
  <c r="O13" i="45"/>
  <c r="Q15" i="45"/>
  <c r="S15" i="45"/>
  <c r="U15" i="45"/>
  <c r="W15" i="45"/>
  <c r="Y15" i="45"/>
  <c r="AA15" i="45"/>
  <c r="AC15" i="45"/>
  <c r="AE15" i="45"/>
  <c r="P15" i="45"/>
  <c r="R15" i="45"/>
  <c r="T15" i="45"/>
  <c r="V15" i="45"/>
  <c r="X15" i="45"/>
  <c r="Z15" i="45"/>
  <c r="AB15" i="45"/>
  <c r="AD15" i="45"/>
  <c r="AF15" i="45"/>
  <c r="AH15" i="45"/>
  <c r="O15" i="45"/>
  <c r="Q17" i="45"/>
  <c r="S17" i="45"/>
  <c r="U17" i="45"/>
  <c r="W17" i="45"/>
  <c r="Y17" i="45"/>
  <c r="AA17" i="45"/>
  <c r="AC17" i="45"/>
  <c r="AE17" i="45"/>
  <c r="P17" i="45"/>
  <c r="R17" i="45"/>
  <c r="T17" i="45"/>
  <c r="V17" i="45"/>
  <c r="X17" i="45"/>
  <c r="Z17" i="45"/>
  <c r="AB17" i="45"/>
  <c r="AD17" i="45"/>
  <c r="AF17" i="45"/>
  <c r="AH17" i="45"/>
  <c r="O17" i="45"/>
  <c r="Q19" i="45"/>
  <c r="S19" i="45"/>
  <c r="U19" i="45"/>
  <c r="W19" i="45"/>
  <c r="Y19" i="45"/>
  <c r="AA19" i="45"/>
  <c r="AC19" i="45"/>
  <c r="AE19" i="45"/>
  <c r="P19" i="45"/>
  <c r="R19" i="45"/>
  <c r="T19" i="45"/>
  <c r="V19" i="45"/>
  <c r="X19" i="45"/>
  <c r="Z19" i="45"/>
  <c r="AB19" i="45"/>
  <c r="AD19" i="45"/>
  <c r="AF19" i="45"/>
  <c r="AH19" i="45"/>
  <c r="O19" i="45"/>
  <c r="Q21" i="45"/>
  <c r="S21" i="45"/>
  <c r="U21" i="45"/>
  <c r="W21" i="45"/>
  <c r="Y21" i="45"/>
  <c r="AA21" i="45"/>
  <c r="AC21" i="45"/>
  <c r="AE21" i="45"/>
  <c r="P21" i="45"/>
  <c r="R21" i="45"/>
  <c r="T21" i="45"/>
  <c r="V21" i="45"/>
  <c r="X21" i="45"/>
  <c r="Z21" i="45"/>
  <c r="AB21" i="45"/>
  <c r="AD21" i="45"/>
  <c r="AF21" i="45"/>
  <c r="AH21" i="45"/>
  <c r="O21" i="45"/>
  <c r="Q23" i="45"/>
  <c r="S23" i="45"/>
  <c r="U23" i="45"/>
  <c r="W23" i="45"/>
  <c r="Y23" i="45"/>
  <c r="AA23" i="45"/>
  <c r="AC23" i="45"/>
  <c r="AE23" i="45"/>
  <c r="P23" i="45"/>
  <c r="R23" i="45"/>
  <c r="T23" i="45"/>
  <c r="V23" i="45"/>
  <c r="X23" i="45"/>
  <c r="Z23" i="45"/>
  <c r="AB23" i="45"/>
  <c r="AD23" i="45"/>
  <c r="AF23" i="45"/>
  <c r="AH23" i="45"/>
  <c r="O23" i="45"/>
  <c r="Q25" i="45"/>
  <c r="S25" i="45"/>
  <c r="U25" i="45"/>
  <c r="W25" i="45"/>
  <c r="Y25" i="45"/>
  <c r="AA25" i="45"/>
  <c r="AC25" i="45"/>
  <c r="AE25" i="45"/>
  <c r="P25" i="45"/>
  <c r="R25" i="45"/>
  <c r="T25" i="45"/>
  <c r="V25" i="45"/>
  <c r="X25" i="45"/>
  <c r="Z25" i="45"/>
  <c r="AB25" i="45"/>
  <c r="AD25" i="45"/>
  <c r="AF25" i="45"/>
  <c r="AH25" i="45"/>
  <c r="O25" i="45"/>
  <c r="Q27" i="45"/>
  <c r="S27" i="45"/>
  <c r="U27" i="45"/>
  <c r="W27" i="45"/>
  <c r="Y27" i="45"/>
  <c r="AA27" i="45"/>
  <c r="AC27" i="45"/>
  <c r="AE27" i="45"/>
  <c r="P27" i="45"/>
  <c r="R27" i="45"/>
  <c r="T27" i="45"/>
  <c r="V27" i="45"/>
  <c r="X27" i="45"/>
  <c r="Z27" i="45"/>
  <c r="AB27" i="45"/>
  <c r="AD27" i="45"/>
  <c r="AF27" i="45"/>
  <c r="AH27" i="45"/>
  <c r="O27" i="45"/>
  <c r="Q29" i="45"/>
  <c r="S29" i="45"/>
  <c r="U29" i="45"/>
  <c r="W29" i="45"/>
  <c r="Y29" i="45"/>
  <c r="AA29" i="45"/>
  <c r="AC29" i="45"/>
  <c r="AE29" i="45"/>
  <c r="P29" i="45"/>
  <c r="R29" i="45"/>
  <c r="T29" i="45"/>
  <c r="V29" i="45"/>
  <c r="X29" i="45"/>
  <c r="Z29" i="45"/>
  <c r="AB29" i="45"/>
  <c r="AD29" i="45"/>
  <c r="AF29" i="45"/>
  <c r="AH29" i="45"/>
  <c r="O29" i="45"/>
  <c r="Q31" i="45"/>
  <c r="S31" i="45"/>
  <c r="U31" i="45"/>
  <c r="W31" i="45"/>
  <c r="Y31" i="45"/>
  <c r="AA31" i="45"/>
  <c r="AC31" i="45"/>
  <c r="AE31" i="45"/>
  <c r="P31" i="45"/>
  <c r="R31" i="45"/>
  <c r="T31" i="45"/>
  <c r="V31" i="45"/>
  <c r="X31" i="45"/>
  <c r="Z31" i="45"/>
  <c r="AB31" i="45"/>
  <c r="AD31" i="45"/>
  <c r="AF31" i="45"/>
  <c r="AH31" i="45"/>
  <c r="O31" i="45"/>
  <c r="Q33" i="45"/>
  <c r="S33" i="45"/>
  <c r="U33" i="45"/>
  <c r="W33" i="45"/>
  <c r="Y33" i="45"/>
  <c r="AA33" i="45"/>
  <c r="AC33" i="45"/>
  <c r="AE33" i="45"/>
  <c r="P33" i="45"/>
  <c r="R33" i="45"/>
  <c r="T33" i="45"/>
  <c r="V33" i="45"/>
  <c r="X33" i="45"/>
  <c r="Z33" i="45"/>
  <c r="AB33" i="45"/>
  <c r="AD33" i="45"/>
  <c r="AF33" i="45"/>
  <c r="AH33" i="45"/>
  <c r="O33" i="45"/>
  <c r="Q36" i="45"/>
  <c r="S36" i="45"/>
  <c r="U36" i="45"/>
  <c r="W36" i="45"/>
  <c r="Y36" i="45"/>
  <c r="AA36" i="45"/>
  <c r="AC36" i="45"/>
  <c r="AE36" i="45"/>
  <c r="P36" i="45"/>
  <c r="R36" i="45"/>
  <c r="T36" i="45"/>
  <c r="V36" i="45"/>
  <c r="X36" i="45"/>
  <c r="Z36" i="45"/>
  <c r="AB36" i="45"/>
  <c r="AD36" i="45"/>
  <c r="AF36" i="45"/>
  <c r="AH36" i="45"/>
  <c r="O36" i="45"/>
  <c r="Q38" i="45"/>
  <c r="S38" i="45"/>
  <c r="U38" i="45"/>
  <c r="W38" i="45"/>
  <c r="Y38" i="45"/>
  <c r="AA38" i="45"/>
  <c r="AC38" i="45"/>
  <c r="AE38" i="45"/>
  <c r="P38" i="45"/>
  <c r="R38" i="45"/>
  <c r="T38" i="45"/>
  <c r="V38" i="45"/>
  <c r="X38" i="45"/>
  <c r="Z38" i="45"/>
  <c r="AB38" i="45"/>
  <c r="AD38" i="45"/>
  <c r="AF38" i="45"/>
  <c r="AH38" i="45"/>
  <c r="O38" i="45"/>
  <c r="Q42" i="45"/>
  <c r="S42" i="45"/>
  <c r="U42" i="45"/>
  <c r="W42" i="45"/>
  <c r="Y42" i="45"/>
  <c r="AA42" i="45"/>
  <c r="AC42" i="45"/>
  <c r="AE42" i="45"/>
  <c r="P42" i="45"/>
  <c r="R42" i="45"/>
  <c r="T42" i="45"/>
  <c r="V42" i="45"/>
  <c r="X42" i="45"/>
  <c r="Z42" i="45"/>
  <c r="AB42" i="45"/>
  <c r="AD42" i="45"/>
  <c r="AF42" i="45"/>
  <c r="AH42" i="45"/>
  <c r="O42" i="45"/>
  <c r="Q46" i="45"/>
  <c r="S46" i="45"/>
  <c r="U46" i="45"/>
  <c r="W46" i="45"/>
  <c r="Y46" i="45"/>
  <c r="AA46" i="45"/>
  <c r="AC46" i="45"/>
  <c r="AE46" i="45"/>
  <c r="P46" i="45"/>
  <c r="R46" i="45"/>
  <c r="T46" i="45"/>
  <c r="V46" i="45"/>
  <c r="X46" i="45"/>
  <c r="Z46" i="45"/>
  <c r="AB46" i="45"/>
  <c r="AD46" i="45"/>
  <c r="AF46" i="45"/>
  <c r="AH46" i="45"/>
  <c r="O46" i="45"/>
  <c r="Q50" i="45"/>
  <c r="S50" i="45"/>
  <c r="U50" i="45"/>
  <c r="W50" i="45"/>
  <c r="Y50" i="45"/>
  <c r="AA50" i="45"/>
  <c r="AC50" i="45"/>
  <c r="AE50" i="45"/>
  <c r="P50" i="45"/>
  <c r="R50" i="45"/>
  <c r="T50" i="45"/>
  <c r="V50" i="45"/>
  <c r="X50" i="45"/>
  <c r="Z50" i="45"/>
  <c r="AB50" i="45"/>
  <c r="AD50" i="45"/>
  <c r="AF50" i="45"/>
  <c r="AH50" i="45"/>
  <c r="O50" i="45"/>
  <c r="Q54" i="45"/>
  <c r="S54" i="45"/>
  <c r="U54" i="45"/>
  <c r="W54" i="45"/>
  <c r="Y54" i="45"/>
  <c r="AA54" i="45"/>
  <c r="AC54" i="45"/>
  <c r="AE54" i="45"/>
  <c r="P54" i="45"/>
  <c r="R54" i="45"/>
  <c r="T54" i="45"/>
  <c r="V54" i="45"/>
  <c r="X54" i="45"/>
  <c r="Z54" i="45"/>
  <c r="AB54" i="45"/>
  <c r="AD54" i="45"/>
  <c r="AF54" i="45"/>
  <c r="AH54" i="45"/>
  <c r="O54" i="45"/>
  <c r="P58" i="45"/>
  <c r="R58" i="45"/>
  <c r="T58" i="45"/>
  <c r="V58" i="45"/>
  <c r="X58" i="45"/>
  <c r="Z58" i="45"/>
  <c r="AB58" i="45"/>
  <c r="AD58" i="45"/>
  <c r="AF58" i="45"/>
  <c r="AH58" i="45"/>
  <c r="Q58" i="45"/>
  <c r="U58" i="45"/>
  <c r="Y58" i="45"/>
  <c r="AC58" i="45"/>
  <c r="O58" i="45"/>
  <c r="S58" i="45"/>
  <c r="W58" i="45"/>
  <c r="AA58" i="45"/>
  <c r="AE58" i="45"/>
  <c r="Q63" i="45"/>
  <c r="S63" i="45"/>
  <c r="U63" i="45"/>
  <c r="W63" i="45"/>
  <c r="Y63" i="45"/>
  <c r="AA63" i="45"/>
  <c r="AC63" i="45"/>
  <c r="AE63" i="45"/>
  <c r="O63" i="45"/>
  <c r="P63" i="45"/>
  <c r="R63" i="45"/>
  <c r="T63" i="45"/>
  <c r="V63" i="45"/>
  <c r="X63" i="45"/>
  <c r="Z63" i="45"/>
  <c r="AB63" i="45"/>
  <c r="AD63" i="45"/>
  <c r="AF63" i="45"/>
  <c r="AH63" i="45"/>
  <c r="Q68" i="45"/>
  <c r="S68" i="45"/>
  <c r="U68" i="45"/>
  <c r="W68" i="45"/>
  <c r="Y68" i="45"/>
  <c r="AA68" i="45"/>
  <c r="AC68" i="45"/>
  <c r="AE68" i="45"/>
  <c r="O68" i="45"/>
  <c r="P68" i="45"/>
  <c r="R68" i="45"/>
  <c r="T68" i="45"/>
  <c r="V68" i="45"/>
  <c r="X68" i="45"/>
  <c r="Z68" i="45"/>
  <c r="AB68" i="45"/>
  <c r="AD68" i="45"/>
  <c r="AF68" i="45"/>
  <c r="AH68" i="45"/>
  <c r="Q72" i="45"/>
  <c r="S72" i="45"/>
  <c r="U72" i="45"/>
  <c r="W72" i="45"/>
  <c r="Y72" i="45"/>
  <c r="AA72" i="45"/>
  <c r="AC72" i="45"/>
  <c r="AE72" i="45"/>
  <c r="O72" i="45"/>
  <c r="P72" i="45"/>
  <c r="R72" i="45"/>
  <c r="T72" i="45"/>
  <c r="V72" i="45"/>
  <c r="X72" i="45"/>
  <c r="Z72" i="45"/>
  <c r="AB72" i="45"/>
  <c r="AD72" i="45"/>
  <c r="AF72" i="45"/>
  <c r="AH72" i="45"/>
  <c r="Q76" i="45"/>
  <c r="S76" i="45"/>
  <c r="U76" i="45"/>
  <c r="W76" i="45"/>
  <c r="Y76" i="45"/>
  <c r="AA76" i="45"/>
  <c r="AC76" i="45"/>
  <c r="AE76" i="45"/>
  <c r="O76" i="45"/>
  <c r="P76" i="45"/>
  <c r="R76" i="45"/>
  <c r="T76" i="45"/>
  <c r="V76" i="45"/>
  <c r="X76" i="45"/>
  <c r="Z76" i="45"/>
  <c r="AB76" i="45"/>
  <c r="AD76" i="45"/>
  <c r="AF76" i="45"/>
  <c r="AH76" i="45"/>
  <c r="Q80" i="45"/>
  <c r="S80" i="45"/>
  <c r="U80" i="45"/>
  <c r="W80" i="45"/>
  <c r="Y80" i="45"/>
  <c r="AA80" i="45"/>
  <c r="AC80" i="45"/>
  <c r="AE80" i="45"/>
  <c r="O80" i="45"/>
  <c r="P80" i="45"/>
  <c r="R80" i="45"/>
  <c r="T80" i="45"/>
  <c r="V80" i="45"/>
  <c r="X80" i="45"/>
  <c r="Z80" i="45"/>
  <c r="AB80" i="45"/>
  <c r="AD80" i="45"/>
  <c r="AF80" i="45"/>
  <c r="AH80" i="45"/>
  <c r="Q84" i="45"/>
  <c r="S84" i="45"/>
  <c r="U84" i="45"/>
  <c r="W84" i="45"/>
  <c r="Y84" i="45"/>
  <c r="AA84" i="45"/>
  <c r="AC84" i="45"/>
  <c r="AE84" i="45"/>
  <c r="P84" i="45"/>
  <c r="R84" i="45"/>
  <c r="T84" i="45"/>
  <c r="V84" i="45"/>
  <c r="X84" i="45"/>
  <c r="Z84" i="45"/>
  <c r="AB84" i="45"/>
  <c r="AD84" i="45"/>
  <c r="AF84" i="45"/>
  <c r="AH84" i="45"/>
  <c r="AL31" i="45" l="1"/>
  <c r="AL23" i="45"/>
  <c r="AL15" i="45"/>
  <c r="G536" i="39" s="1"/>
  <c r="AL81" i="45"/>
  <c r="AL73" i="45"/>
  <c r="AL59" i="45"/>
  <c r="AL51" i="45"/>
  <c r="AL43" i="45"/>
  <c r="AL18" i="45"/>
  <c r="AL74" i="45"/>
  <c r="AL46" i="45"/>
  <c r="AL33" i="45"/>
  <c r="AL25" i="45"/>
  <c r="AL17" i="45"/>
  <c r="AL83" i="45"/>
  <c r="G587" i="39" s="1"/>
  <c r="AL75" i="45"/>
  <c r="AL66" i="45"/>
  <c r="AL53" i="45"/>
  <c r="AL45" i="45"/>
  <c r="AL37" i="45"/>
  <c r="G547" i="39" s="1"/>
  <c r="AL28" i="45"/>
  <c r="G528" i="39" s="1"/>
  <c r="AL20" i="45"/>
  <c r="G546" i="39" s="1"/>
  <c r="AL12" i="45"/>
  <c r="G516" i="39" s="1"/>
  <c r="AL52" i="45"/>
  <c r="AL84" i="45"/>
  <c r="G588" i="39" s="1"/>
  <c r="AL68" i="45"/>
  <c r="AL64" i="45"/>
  <c r="AL35" i="45"/>
  <c r="AL26" i="45"/>
  <c r="AN14" i="45"/>
  <c r="AN84" i="45"/>
  <c r="G714" i="39" s="1"/>
  <c r="AN50" i="45"/>
  <c r="AN69" i="45"/>
  <c r="AN74" i="45"/>
  <c r="AN68" i="45"/>
  <c r="AN36" i="45"/>
  <c r="G664" i="39" s="1"/>
  <c r="AN27" i="45"/>
  <c r="G651" i="39" s="1"/>
  <c r="AN30" i="45"/>
  <c r="AN22" i="45"/>
  <c r="AN56" i="45"/>
  <c r="AL58" i="45"/>
  <c r="AL42" i="45"/>
  <c r="AN19" i="45"/>
  <c r="G663" i="39" s="1"/>
  <c r="AF5" i="45"/>
  <c r="AF85" i="45"/>
  <c r="X5" i="45"/>
  <c r="X85" i="45"/>
  <c r="P5" i="45"/>
  <c r="P85" i="45"/>
  <c r="Y85" i="45"/>
  <c r="Y5" i="45"/>
  <c r="AN11" i="45"/>
  <c r="Q85" i="45"/>
  <c r="Q5" i="45"/>
  <c r="AN77" i="45"/>
  <c r="G709" i="39" s="1"/>
  <c r="AN55" i="45"/>
  <c r="AN47" i="45"/>
  <c r="AN39" i="45"/>
  <c r="AL48" i="45"/>
  <c r="AN40" i="45"/>
  <c r="AN38" i="45"/>
  <c r="AN29" i="45"/>
  <c r="G655" i="39" s="1"/>
  <c r="AN71" i="45"/>
  <c r="AN57" i="45"/>
  <c r="G678" i="39" s="1"/>
  <c r="AN49" i="45"/>
  <c r="G676" i="39" s="1"/>
  <c r="AN41" i="45"/>
  <c r="AN32" i="45"/>
  <c r="AN24" i="45"/>
  <c r="AN16" i="45"/>
  <c r="G671" i="39" s="1"/>
  <c r="AL78" i="45"/>
  <c r="G584" i="39" s="1"/>
  <c r="AN78" i="45"/>
  <c r="G710" i="39" s="1"/>
  <c r="AN44" i="45"/>
  <c r="AL72" i="45"/>
  <c r="AN79" i="45"/>
  <c r="G711" i="39" s="1"/>
  <c r="AN76" i="45"/>
  <c r="G708" i="39" s="1"/>
  <c r="AN31" i="45"/>
  <c r="AN15" i="45"/>
  <c r="G662" i="39" s="1"/>
  <c r="AN81" i="45"/>
  <c r="AL77" i="45"/>
  <c r="G583" i="39" s="1"/>
  <c r="AN64" i="45"/>
  <c r="AL55" i="45"/>
  <c r="AN51" i="45"/>
  <c r="AL47" i="45"/>
  <c r="AN43" i="45"/>
  <c r="AL39" i="45"/>
  <c r="AN35" i="45"/>
  <c r="AL30" i="45"/>
  <c r="AN26" i="45"/>
  <c r="G650" i="39" s="1"/>
  <c r="AL22" i="45"/>
  <c r="AN18" i="45"/>
  <c r="AL14" i="45"/>
  <c r="AL82" i="45"/>
  <c r="AN82" i="45"/>
  <c r="AL65" i="45"/>
  <c r="AN65" i="45"/>
  <c r="AL56" i="45"/>
  <c r="AN48" i="45"/>
  <c r="AL40" i="45"/>
  <c r="AN72" i="45"/>
  <c r="AN54" i="45"/>
  <c r="AN21" i="45"/>
  <c r="AN13" i="45"/>
  <c r="AD5" i="45"/>
  <c r="AD85" i="45"/>
  <c r="V5" i="45"/>
  <c r="V85" i="45"/>
  <c r="AE5" i="45"/>
  <c r="AE85" i="45"/>
  <c r="W5" i="45"/>
  <c r="W85" i="45"/>
  <c r="AL76" i="45"/>
  <c r="G582" i="39" s="1"/>
  <c r="AN58" i="45"/>
  <c r="AL50" i="45"/>
  <c r="AN42" i="45"/>
  <c r="AL36" i="45"/>
  <c r="G538" i="39" s="1"/>
  <c r="AL27" i="45"/>
  <c r="G525" i="39" s="1"/>
  <c r="AN23" i="45"/>
  <c r="AL19" i="45"/>
  <c r="G537" i="39" s="1"/>
  <c r="AL11" i="45"/>
  <c r="G515" i="39" s="1"/>
  <c r="O5" i="45"/>
  <c r="O85" i="45"/>
  <c r="AB85" i="45"/>
  <c r="AB5" i="45"/>
  <c r="T85" i="45"/>
  <c r="T5" i="45"/>
  <c r="AC5" i="45"/>
  <c r="AC85" i="45"/>
  <c r="U85" i="45"/>
  <c r="U5" i="45"/>
  <c r="AN73" i="45"/>
  <c r="AL69" i="45"/>
  <c r="AN59" i="45"/>
  <c r="AL80" i="45"/>
  <c r="AN80" i="45"/>
  <c r="AL63" i="45"/>
  <c r="AN63" i="45"/>
  <c r="AL54" i="45"/>
  <c r="AN46" i="45"/>
  <c r="AL38" i="45"/>
  <c r="AN33" i="45"/>
  <c r="AL29" i="45"/>
  <c r="G529" i="39" s="1"/>
  <c r="AN25" i="45"/>
  <c r="AL21" i="45"/>
  <c r="AN17" i="45"/>
  <c r="AL13" i="45"/>
  <c r="AH85" i="45"/>
  <c r="AH5" i="45"/>
  <c r="Z85" i="45"/>
  <c r="Z5" i="45"/>
  <c r="R85" i="45"/>
  <c r="R5" i="45"/>
  <c r="AA5" i="45"/>
  <c r="AA85" i="45"/>
  <c r="S5" i="45"/>
  <c r="S85" i="45"/>
  <c r="AN83" i="45"/>
  <c r="G713" i="39" s="1"/>
  <c r="AL79" i="45"/>
  <c r="G585" i="39" s="1"/>
  <c r="AN75" i="45"/>
  <c r="AL71" i="45"/>
  <c r="AN66" i="45"/>
  <c r="AL57" i="45"/>
  <c r="G552" i="39" s="1"/>
  <c r="AN53" i="45"/>
  <c r="AL49" i="45"/>
  <c r="G550" i="39" s="1"/>
  <c r="AN45" i="45"/>
  <c r="AL41" i="45"/>
  <c r="AN37" i="45"/>
  <c r="G673" i="39" s="1"/>
  <c r="AL32" i="45"/>
  <c r="AN28" i="45"/>
  <c r="G654" i="39" s="1"/>
  <c r="AL24" i="45"/>
  <c r="AN20" i="45"/>
  <c r="G672" i="39" s="1"/>
  <c r="AL16" i="45"/>
  <c r="G545" i="39" s="1"/>
  <c r="AN12" i="45"/>
  <c r="G642" i="39" s="1"/>
  <c r="AL70" i="45"/>
  <c r="AN70" i="45"/>
  <c r="AL60" i="45"/>
  <c r="AN60" i="45"/>
  <c r="AN52" i="45"/>
  <c r="AL44" i="45"/>
  <c r="I201" i="39"/>
  <c r="G326" i="39"/>
  <c r="E97" i="1"/>
  <c r="E587" i="39"/>
  <c r="E548" i="39"/>
  <c r="E524" i="39"/>
  <c r="E578" i="39"/>
  <c r="E531" i="39"/>
  <c r="E585" i="39"/>
  <c r="E546" i="39"/>
  <c r="E522" i="39"/>
  <c r="E553" i="39"/>
  <c r="E529" i="39"/>
  <c r="E583" i="39"/>
  <c r="E540" i="39"/>
  <c r="E516" i="39"/>
  <c r="E551" i="39"/>
  <c r="E527" i="39"/>
  <c r="E581" i="39"/>
  <c r="E538" i="39"/>
  <c r="E588" i="39"/>
  <c r="E549" i="39"/>
  <c r="E525" i="39"/>
  <c r="E528" i="39"/>
  <c r="E539" i="39"/>
  <c r="E515" i="39"/>
  <c r="E526" i="39"/>
  <c r="E537" i="39"/>
  <c r="E579" i="39"/>
  <c r="E536" i="39"/>
  <c r="E586" i="39"/>
  <c r="E547" i="39"/>
  <c r="E523" i="39"/>
  <c r="E554" i="39"/>
  <c r="E530" i="39"/>
  <c r="E584" i="39"/>
  <c r="E545" i="39"/>
  <c r="E517" i="39"/>
  <c r="E552" i="39"/>
  <c r="E582" i="39"/>
  <c r="E550" i="39"/>
  <c r="E580" i="39"/>
  <c r="G540" i="39"/>
  <c r="G531" i="39"/>
  <c r="G527" i="39"/>
  <c r="G578" i="39"/>
  <c r="G554" i="39"/>
  <c r="G524" i="39"/>
  <c r="G553" i="39"/>
  <c r="G526" i="39"/>
  <c r="O90" i="45"/>
  <c r="AH90" i="45"/>
  <c r="AD90" i="45"/>
  <c r="Z90" i="45"/>
  <c r="V90" i="45"/>
  <c r="R90" i="45"/>
  <c r="AG90" i="45"/>
  <c r="AC90" i="45"/>
  <c r="Y90" i="45"/>
  <c r="U90" i="45"/>
  <c r="Q90" i="45"/>
  <c r="AF90" i="45"/>
  <c r="AB90" i="45"/>
  <c r="X90" i="45"/>
  <c r="T90" i="45"/>
  <c r="P90" i="45"/>
  <c r="AE90" i="45"/>
  <c r="AA90" i="45"/>
  <c r="W90" i="45"/>
  <c r="S90" i="45"/>
  <c r="G517" i="39" l="1"/>
  <c r="G523" i="39"/>
  <c r="G522" i="39"/>
  <c r="G539" i="39"/>
  <c r="G542" i="39" s="1"/>
  <c r="G648" i="39"/>
  <c r="G530" i="39"/>
  <c r="G581" i="39"/>
  <c r="G549" i="39"/>
  <c r="G586" i="39"/>
  <c r="G551" i="39"/>
  <c r="G579" i="39"/>
  <c r="G712" i="39"/>
  <c r="G548" i="39"/>
  <c r="G580" i="39"/>
  <c r="AH91" i="45"/>
  <c r="AH92" i="45"/>
  <c r="G656" i="39"/>
  <c r="AA91" i="45"/>
  <c r="AA92" i="45"/>
  <c r="O92" i="45"/>
  <c r="O91" i="45"/>
  <c r="G705" i="39"/>
  <c r="G665" i="39"/>
  <c r="G668" i="39" s="1"/>
  <c r="Q91" i="45"/>
  <c r="Q92" i="45"/>
  <c r="P92" i="45"/>
  <c r="P91" i="45"/>
  <c r="AF92" i="45"/>
  <c r="AF91" i="45"/>
  <c r="G706" i="39"/>
  <c r="Z92" i="45"/>
  <c r="Z91" i="45"/>
  <c r="G649" i="39"/>
  <c r="U91" i="45"/>
  <c r="U92" i="45"/>
  <c r="T91" i="45"/>
  <c r="T92" i="45"/>
  <c r="G643" i="39"/>
  <c r="AE91" i="45"/>
  <c r="AE92" i="45"/>
  <c r="AD92" i="45"/>
  <c r="AD91" i="45"/>
  <c r="G675" i="39"/>
  <c r="G674" i="39"/>
  <c r="AN85" i="45"/>
  <c r="AN5" i="45"/>
  <c r="G722" i="39" s="1"/>
  <c r="G641" i="39"/>
  <c r="G677" i="39"/>
  <c r="R91" i="45"/>
  <c r="R92" i="45"/>
  <c r="AB92" i="45"/>
  <c r="AB91" i="45"/>
  <c r="W91" i="45"/>
  <c r="W92" i="45"/>
  <c r="V92" i="45"/>
  <c r="V91" i="45"/>
  <c r="Y91" i="45"/>
  <c r="Y92" i="45"/>
  <c r="AG91" i="45"/>
  <c r="AG92" i="45"/>
  <c r="AN90" i="45"/>
  <c r="AL90" i="45"/>
  <c r="S91" i="45"/>
  <c r="S92" i="45"/>
  <c r="AC91" i="45"/>
  <c r="AC92" i="45"/>
  <c r="AL5" i="45"/>
  <c r="AL85" i="45"/>
  <c r="G707" i="39"/>
  <c r="X92" i="45"/>
  <c r="X91" i="45"/>
  <c r="G519" i="39"/>
  <c r="E556" i="39"/>
  <c r="J326" i="39"/>
  <c r="E533" i="39"/>
  <c r="E590" i="39"/>
  <c r="E542" i="39"/>
  <c r="E519" i="39"/>
  <c r="M201" i="39"/>
  <c r="E594" i="39" l="1"/>
  <c r="G533" i="39"/>
  <c r="G659" i="39"/>
  <c r="G590" i="39"/>
  <c r="G556" i="39"/>
  <c r="G682" i="39"/>
  <c r="AL91" i="45"/>
  <c r="AL92" i="45"/>
  <c r="G645" i="39"/>
  <c r="G716" i="39"/>
  <c r="AN92" i="45"/>
  <c r="AN91" i="45"/>
  <c r="D97" i="1"/>
  <c r="G594" i="39" l="1"/>
  <c r="G720" i="39"/>
  <c r="G723" i="39" s="1"/>
  <c r="J12" i="44" l="1"/>
  <c r="F528" i="39" l="1"/>
  <c r="L528" i="39" s="1"/>
  <c r="F666" i="39"/>
  <c r="F642" i="39"/>
  <c r="F527" i="39"/>
  <c r="L527" i="39" s="1"/>
  <c r="F526" i="39"/>
  <c r="L526" i="39" s="1"/>
  <c r="F704" i="39"/>
  <c r="F578" i="39"/>
  <c r="F554" i="39"/>
  <c r="L554" i="39" s="1"/>
  <c r="F664" i="39"/>
  <c r="F524" i="39"/>
  <c r="L524" i="39" s="1"/>
  <c r="F662" i="39"/>
  <c r="F657" i="39"/>
  <c r="F546" i="39"/>
  <c r="L546" i="39" s="1"/>
  <c r="F522" i="39"/>
  <c r="F652" i="39"/>
  <c r="L652" i="39" s="1"/>
  <c r="F679" i="39"/>
  <c r="L679" i="39" s="1"/>
  <c r="F540" i="39"/>
  <c r="L540" i="39" s="1"/>
  <c r="F516" i="39"/>
  <c r="L516" i="39" s="1"/>
  <c r="F654" i="39"/>
  <c r="F582" i="39"/>
  <c r="L582" i="39" s="1"/>
  <c r="F653" i="39"/>
  <c r="L653" i="39" s="1"/>
  <c r="F538" i="39"/>
  <c r="L538" i="39" s="1"/>
  <c r="F672" i="39"/>
  <c r="F648" i="39"/>
  <c r="F553" i="39"/>
  <c r="L553" i="39" s="1"/>
  <c r="F536" i="39"/>
  <c r="F650" i="39"/>
  <c r="F531" i="39"/>
  <c r="L531" i="39" s="1"/>
  <c r="F708" i="39"/>
  <c r="L704" i="39"/>
  <c r="F680" i="39"/>
  <c r="L680" i="39" s="1"/>
  <c r="L657" i="39"/>
  <c r="L666" i="39"/>
  <c r="L522" i="39" l="1"/>
  <c r="L578" i="39"/>
  <c r="L536" i="39"/>
  <c r="Q67" i="43" l="1"/>
  <c r="Q62" i="43"/>
  <c r="Q34" i="43"/>
  <c r="S32" i="59" l="1"/>
  <c r="Q61" i="43" l="1"/>
  <c r="Q84" i="43"/>
  <c r="Q17" i="43" l="1"/>
  <c r="Q30" i="43"/>
  <c r="Q65" i="43"/>
  <c r="Q12" i="43"/>
  <c r="Q28" i="43"/>
  <c r="Q56" i="43"/>
  <c r="Q72" i="43"/>
  <c r="Q76" i="43"/>
  <c r="Q52" i="43"/>
  <c r="Q58" i="43"/>
  <c r="Q24" i="43"/>
  <c r="Q47" i="43"/>
  <c r="Q81" i="43"/>
  <c r="Q46" i="43"/>
  <c r="Q27" i="43"/>
  <c r="Q19" i="43"/>
  <c r="Q63" i="43"/>
  <c r="Q29" i="43"/>
  <c r="Q21" i="43"/>
  <c r="Q13" i="43"/>
  <c r="Q20" i="43"/>
  <c r="Q51" i="43"/>
  <c r="Q54" i="43"/>
  <c r="Q41" i="43"/>
  <c r="Q44" i="43"/>
  <c r="Q55" i="43"/>
  <c r="Q53" i="43"/>
  <c r="Q42" i="43"/>
  <c r="Q32" i="43"/>
  <c r="Q83" i="43"/>
  <c r="Q37" i="43"/>
  <c r="Q70" i="43"/>
  <c r="Q36" i="43"/>
  <c r="Q59" i="43"/>
  <c r="Q26" i="43"/>
  <c r="Q33" i="43"/>
  <c r="Q25" i="43"/>
  <c r="Q66" i="43"/>
  <c r="Q18" i="43"/>
  <c r="Q16" i="43"/>
  <c r="Q45" i="43"/>
  <c r="Q48" i="43"/>
  <c r="Q57" i="43"/>
  <c r="Q40" i="43"/>
  <c r="Q39" i="43"/>
  <c r="Q79" i="43"/>
  <c r="Q78" i="43"/>
  <c r="Q73" i="43"/>
  <c r="Q50" i="43"/>
  <c r="Q75" i="43"/>
  <c r="Q69" i="43"/>
  <c r="Q31" i="43"/>
  <c r="Q23" i="43"/>
  <c r="Q15" i="43"/>
  <c r="Q14" i="43"/>
  <c r="Q77" i="43"/>
  <c r="Q64" i="43"/>
  <c r="Q74" i="43"/>
  <c r="Q71" i="43"/>
  <c r="Q80" i="43"/>
  <c r="Q38" i="43"/>
  <c r="Q35" i="43"/>
  <c r="Q22" i="43"/>
  <c r="Q82" i="43"/>
  <c r="Q60" i="43"/>
  <c r="Q43" i="43"/>
  <c r="Q68" i="43"/>
  <c r="Q49" i="43"/>
  <c r="S33" i="59" l="1"/>
  <c r="Q11" i="43" l="1"/>
  <c r="Q85" i="43" s="1"/>
  <c r="Q7" i="43" l="1"/>
  <c r="Q6" i="43" l="1"/>
  <c r="Q5" i="43" l="1"/>
  <c r="Q90" i="43"/>
  <c r="Q91" i="43" s="1"/>
  <c r="Q92" i="43" l="1"/>
  <c r="N162" i="44" l="1"/>
  <c r="N336" i="44" l="1"/>
  <c r="P249" i="44"/>
  <c r="P381" i="44"/>
  <c r="N156" i="44"/>
  <c r="D240" i="44"/>
  <c r="N312" i="44"/>
  <c r="N210" i="44"/>
  <c r="N174" i="44"/>
  <c r="N168" i="44"/>
  <c r="D162" i="44"/>
  <c r="N246" i="44"/>
  <c r="N234" i="44"/>
  <c r="N276" i="44"/>
  <c r="N300" i="44"/>
  <c r="N318" i="44"/>
  <c r="D156" i="44"/>
  <c r="N240" i="44"/>
  <c r="N150" i="44"/>
  <c r="N306" i="44"/>
  <c r="N252" i="44"/>
  <c r="N324" i="44"/>
  <c r="N264" i="44"/>
  <c r="N192" i="44"/>
  <c r="N288" i="44"/>
  <c r="N294" i="44"/>
  <c r="N330" i="44"/>
  <c r="N198" i="44"/>
  <c r="N222" i="44"/>
  <c r="N186" i="44"/>
  <c r="N258" i="44"/>
  <c r="N282" i="44"/>
  <c r="N228" i="44"/>
  <c r="N216" i="44"/>
  <c r="N180" i="44"/>
  <c r="N354" i="44" l="1"/>
  <c r="N432" i="44"/>
  <c r="N438" i="44"/>
  <c r="N402" i="44"/>
  <c r="N426" i="44"/>
  <c r="N408" i="44"/>
  <c r="N420" i="44"/>
  <c r="N414" i="44"/>
  <c r="N396" i="44"/>
  <c r="N378" i="44"/>
  <c r="N360" i="44"/>
  <c r="N390" i="44"/>
  <c r="N372" i="44"/>
  <c r="N384" i="44"/>
  <c r="N342" i="44"/>
  <c r="N270" i="44"/>
  <c r="N366" i="44"/>
  <c r="N348" i="44"/>
  <c r="N204" i="44"/>
  <c r="AJ195" i="44"/>
  <c r="AF195" i="44"/>
  <c r="AB195" i="44"/>
  <c r="X195" i="44"/>
  <c r="T195" i="44"/>
  <c r="AE195" i="44"/>
  <c r="W195" i="44"/>
  <c r="AK195" i="44"/>
  <c r="AG195" i="44"/>
  <c r="AC195" i="44"/>
  <c r="Y195" i="44"/>
  <c r="U195" i="44"/>
  <c r="Q195" i="44"/>
  <c r="AI195" i="44"/>
  <c r="AA195" i="44"/>
  <c r="S195" i="44"/>
  <c r="AH195" i="44"/>
  <c r="R195" i="44"/>
  <c r="AD195" i="44"/>
  <c r="Z195" i="44"/>
  <c r="AL195" i="44"/>
  <c r="V195" i="44"/>
  <c r="AI273" i="44"/>
  <c r="AE273" i="44"/>
  <c r="AA273" i="44"/>
  <c r="W273" i="44"/>
  <c r="S273" i="44"/>
  <c r="AL273" i="44"/>
  <c r="AH273" i="44"/>
  <c r="AD273" i="44"/>
  <c r="Z273" i="44"/>
  <c r="V273" i="44"/>
  <c r="R273" i="44"/>
  <c r="AJ273" i="44"/>
  <c r="AB273" i="44"/>
  <c r="T273" i="44"/>
  <c r="AG273" i="44"/>
  <c r="Y273" i="44"/>
  <c r="Q273" i="44"/>
  <c r="AK273" i="44"/>
  <c r="AC273" i="44"/>
  <c r="U273" i="44"/>
  <c r="AF273" i="44"/>
  <c r="X273" i="44"/>
  <c r="AK375" i="44"/>
  <c r="AG375" i="44"/>
  <c r="AC375" i="44"/>
  <c r="Y375" i="44"/>
  <c r="U375" i="44"/>
  <c r="Q375" i="44"/>
  <c r="AJ375" i="44"/>
  <c r="AF375" i="44"/>
  <c r="AB375" i="44"/>
  <c r="X375" i="44"/>
  <c r="T375" i="44"/>
  <c r="AI375" i="44"/>
  <c r="AA375" i="44"/>
  <c r="S375" i="44"/>
  <c r="AH375" i="44"/>
  <c r="Z375" i="44"/>
  <c r="R375" i="44"/>
  <c r="W375" i="44"/>
  <c r="AD375" i="44"/>
  <c r="AL375" i="44"/>
  <c r="V375" i="44"/>
  <c r="AE375" i="44"/>
  <c r="AL411" i="44"/>
  <c r="AH411" i="44"/>
  <c r="AD411" i="44"/>
  <c r="Z411" i="44"/>
  <c r="V411" i="44"/>
  <c r="R411" i="44"/>
  <c r="AK411" i="44"/>
  <c r="AG411" i="44"/>
  <c r="AC411" i="44"/>
  <c r="Y411" i="44"/>
  <c r="U411" i="44"/>
  <c r="Q411" i="44"/>
  <c r="AI411" i="44"/>
  <c r="AA411" i="44"/>
  <c r="S411" i="44"/>
  <c r="AE411" i="44"/>
  <c r="T411" i="44"/>
  <c r="AB411" i="44"/>
  <c r="AJ411" i="44"/>
  <c r="AF411" i="44"/>
  <c r="X411" i="44"/>
  <c r="W411" i="44"/>
  <c r="AL417" i="44"/>
  <c r="AH417" i="44"/>
  <c r="AD417" i="44"/>
  <c r="Z417" i="44"/>
  <c r="V417" i="44"/>
  <c r="R417" i="44"/>
  <c r="AK417" i="44"/>
  <c r="AG417" i="44"/>
  <c r="AC417" i="44"/>
  <c r="Y417" i="44"/>
  <c r="U417" i="44"/>
  <c r="Q417" i="44"/>
  <c r="AI417" i="44"/>
  <c r="AA417" i="44"/>
  <c r="S417" i="44"/>
  <c r="AB417" i="44"/>
  <c r="AJ417" i="44"/>
  <c r="X417" i="44"/>
  <c r="AF417" i="44"/>
  <c r="AE417" i="44"/>
  <c r="W417" i="44"/>
  <c r="T417" i="44"/>
  <c r="AK219" i="44"/>
  <c r="AG219" i="44"/>
  <c r="AC219" i="44"/>
  <c r="Y219" i="44"/>
  <c r="U219" i="44"/>
  <c r="Q219" i="44"/>
  <c r="AJ219" i="44"/>
  <c r="AF219" i="44"/>
  <c r="AB219" i="44"/>
  <c r="X219" i="44"/>
  <c r="T219" i="44"/>
  <c r="AI219" i="44"/>
  <c r="AA219" i="44"/>
  <c r="S219" i="44"/>
  <c r="Z219" i="44"/>
  <c r="AL219" i="44"/>
  <c r="AD219" i="44"/>
  <c r="V219" i="44"/>
  <c r="AH219" i="44"/>
  <c r="R219" i="44"/>
  <c r="W219" i="44"/>
  <c r="AE219" i="44"/>
  <c r="AI285" i="44"/>
  <c r="AE285" i="44"/>
  <c r="AA285" i="44"/>
  <c r="W285" i="44"/>
  <c r="S285" i="44"/>
  <c r="AL285" i="44"/>
  <c r="AH285" i="44"/>
  <c r="AD285" i="44"/>
  <c r="Z285" i="44"/>
  <c r="V285" i="44"/>
  <c r="R285" i="44"/>
  <c r="AJ285" i="44"/>
  <c r="AB285" i="44"/>
  <c r="T285" i="44"/>
  <c r="AG285" i="44"/>
  <c r="Y285" i="44"/>
  <c r="Q285" i="44"/>
  <c r="AK285" i="44"/>
  <c r="AC285" i="44"/>
  <c r="U285" i="44"/>
  <c r="X285" i="44"/>
  <c r="AF285" i="44"/>
  <c r="AK363" i="44"/>
  <c r="AG363" i="44"/>
  <c r="AC363" i="44"/>
  <c r="Y363" i="44"/>
  <c r="U363" i="44"/>
  <c r="Q363" i="44"/>
  <c r="AJ363" i="44"/>
  <c r="AE363" i="44"/>
  <c r="Z363" i="44"/>
  <c r="T363" i="44"/>
  <c r="AL363" i="44"/>
  <c r="AF363" i="44"/>
  <c r="AA363" i="44"/>
  <c r="V363" i="44"/>
  <c r="AD363" i="44"/>
  <c r="S363" i="44"/>
  <c r="AI363" i="44"/>
  <c r="X363" i="44"/>
  <c r="AH363" i="44"/>
  <c r="W363" i="44"/>
  <c r="AB363" i="44"/>
  <c r="R363" i="44"/>
  <c r="AK387" i="44"/>
  <c r="AG387" i="44"/>
  <c r="AC387" i="44"/>
  <c r="Y387" i="44"/>
  <c r="U387" i="44"/>
  <c r="Q387" i="44"/>
  <c r="AJ387" i="44"/>
  <c r="AF387" i="44"/>
  <c r="AB387" i="44"/>
  <c r="X387" i="44"/>
  <c r="T387" i="44"/>
  <c r="AI387" i="44"/>
  <c r="AA387" i="44"/>
  <c r="S387" i="44"/>
  <c r="AH387" i="44"/>
  <c r="Z387" i="44"/>
  <c r="R387" i="44"/>
  <c r="W387" i="44"/>
  <c r="AD387" i="44"/>
  <c r="V387" i="44"/>
  <c r="AL387" i="44"/>
  <c r="AE387" i="44"/>
  <c r="AL171" i="44"/>
  <c r="AH171" i="44"/>
  <c r="AD171" i="44"/>
  <c r="Z171" i="44"/>
  <c r="V171" i="44"/>
  <c r="R171" i="44"/>
  <c r="AI171" i="44"/>
  <c r="AE171" i="44"/>
  <c r="AA171" i="44"/>
  <c r="W171" i="44"/>
  <c r="S171" i="44"/>
  <c r="AK171" i="44"/>
  <c r="AG171" i="44"/>
  <c r="AC171" i="44"/>
  <c r="Y171" i="44"/>
  <c r="U171" i="44"/>
  <c r="Q171" i="44"/>
  <c r="AB171" i="44"/>
  <c r="X171" i="44"/>
  <c r="AJ171" i="44"/>
  <c r="T171" i="44"/>
  <c r="AF171" i="44"/>
  <c r="AI255" i="44"/>
  <c r="AE255" i="44"/>
  <c r="AA255" i="44"/>
  <c r="W255" i="44"/>
  <c r="S255" i="44"/>
  <c r="AL255" i="44"/>
  <c r="AH255" i="44"/>
  <c r="AD255" i="44"/>
  <c r="Z255" i="44"/>
  <c r="V255" i="44"/>
  <c r="R255" i="44"/>
  <c r="AJ255" i="44"/>
  <c r="AF255" i="44"/>
  <c r="AB255" i="44"/>
  <c r="X255" i="44"/>
  <c r="T255" i="44"/>
  <c r="AG255" i="44"/>
  <c r="Q255" i="44"/>
  <c r="Y255" i="44"/>
  <c r="AK255" i="44"/>
  <c r="U255" i="44"/>
  <c r="AC255" i="44"/>
  <c r="AJ423" i="44"/>
  <c r="AF423" i="44"/>
  <c r="AB423" i="44"/>
  <c r="X423" i="44"/>
  <c r="T423" i="44"/>
  <c r="AK423" i="44"/>
  <c r="AG423" i="44"/>
  <c r="AC423" i="44"/>
  <c r="Y423" i="44"/>
  <c r="U423" i="44"/>
  <c r="Q423" i="44"/>
  <c r="AI423" i="44"/>
  <c r="AA423" i="44"/>
  <c r="S423" i="44"/>
  <c r="AH423" i="44"/>
  <c r="Z423" i="44"/>
  <c r="R423" i="44"/>
  <c r="AL423" i="44"/>
  <c r="V423" i="44"/>
  <c r="W423" i="44"/>
  <c r="AE423" i="44"/>
  <c r="AD423" i="44"/>
  <c r="AL405" i="44"/>
  <c r="AH405" i="44"/>
  <c r="AD405" i="44"/>
  <c r="Z405" i="44"/>
  <c r="V405" i="44"/>
  <c r="R405" i="44"/>
  <c r="AG405" i="44"/>
  <c r="AB405" i="44"/>
  <c r="W405" i="44"/>
  <c r="Q405" i="44"/>
  <c r="AI405" i="44"/>
  <c r="AA405" i="44"/>
  <c r="T405" i="44"/>
  <c r="AF405" i="44"/>
  <c r="Y405" i="44"/>
  <c r="S405" i="44"/>
  <c r="AK405" i="44"/>
  <c r="X405" i="44"/>
  <c r="AJ405" i="44"/>
  <c r="U405" i="44"/>
  <c r="AC405" i="44"/>
  <c r="AE405" i="44"/>
  <c r="AI225" i="44"/>
  <c r="AE225" i="44"/>
  <c r="AA225" i="44"/>
  <c r="W225" i="44"/>
  <c r="S225" i="44"/>
  <c r="AL225" i="44"/>
  <c r="AH225" i="44"/>
  <c r="AD225" i="44"/>
  <c r="Z225" i="44"/>
  <c r="V225" i="44"/>
  <c r="R225" i="44"/>
  <c r="AG225" i="44"/>
  <c r="Y225" i="44"/>
  <c r="Q225" i="44"/>
  <c r="X225" i="44"/>
  <c r="U225" i="44"/>
  <c r="AJ225" i="44"/>
  <c r="AB225" i="44"/>
  <c r="T225" i="44"/>
  <c r="AF225" i="44"/>
  <c r="AK225" i="44"/>
  <c r="AC225" i="44"/>
  <c r="AJ153" i="44"/>
  <c r="AB153" i="44"/>
  <c r="X153" i="44"/>
  <c r="AK153" i="44"/>
  <c r="AG153" i="44"/>
  <c r="AC153" i="44"/>
  <c r="Y153" i="44"/>
  <c r="U153" i="44"/>
  <c r="Q153" i="44"/>
  <c r="AF153" i="44"/>
  <c r="T153" i="44"/>
  <c r="AI153" i="44"/>
  <c r="AE153" i="44"/>
  <c r="AA153" i="44"/>
  <c r="W153" i="44"/>
  <c r="S153" i="44"/>
  <c r="AL153" i="44"/>
  <c r="V153" i="44"/>
  <c r="AH153" i="44"/>
  <c r="R153" i="44"/>
  <c r="AD153" i="44"/>
  <c r="Z153" i="44"/>
  <c r="AG147" i="44"/>
  <c r="Y147" i="44"/>
  <c r="AL147" i="44"/>
  <c r="AH147" i="44"/>
  <c r="AD147" i="44"/>
  <c r="Z147" i="44"/>
  <c r="V147" i="44"/>
  <c r="R147" i="44"/>
  <c r="AK147" i="44"/>
  <c r="AC147" i="44"/>
  <c r="U147" i="44"/>
  <c r="AJ147" i="44"/>
  <c r="AF147" i="44"/>
  <c r="AB147" i="44"/>
  <c r="X147" i="44"/>
  <c r="T147" i="44"/>
  <c r="W147" i="44"/>
  <c r="AI147" i="44"/>
  <c r="S147" i="44"/>
  <c r="AE147" i="44"/>
  <c r="AA147" i="44"/>
  <c r="Q147" i="44"/>
  <c r="AI393" i="44"/>
  <c r="AL393" i="44"/>
  <c r="AG393" i="44"/>
  <c r="AC393" i="44"/>
  <c r="Y393" i="44"/>
  <c r="U393" i="44"/>
  <c r="Q393" i="44"/>
  <c r="AK393" i="44"/>
  <c r="AF393" i="44"/>
  <c r="AB393" i="44"/>
  <c r="X393" i="44"/>
  <c r="T393" i="44"/>
  <c r="AJ393" i="44"/>
  <c r="AA393" i="44"/>
  <c r="S393" i="44"/>
  <c r="AH393" i="44"/>
  <c r="Z393" i="44"/>
  <c r="R393" i="44"/>
  <c r="AE393" i="44"/>
  <c r="V393" i="44"/>
  <c r="AD393" i="44"/>
  <c r="W393" i="44"/>
  <c r="AL189" i="44"/>
  <c r="AH189" i="44"/>
  <c r="AD189" i="44"/>
  <c r="Z189" i="44"/>
  <c r="V189" i="44"/>
  <c r="R189" i="44"/>
  <c r="AI189" i="44"/>
  <c r="AE189" i="44"/>
  <c r="AA189" i="44"/>
  <c r="W189" i="44"/>
  <c r="S189" i="44"/>
  <c r="AK189" i="44"/>
  <c r="AG189" i="44"/>
  <c r="AC189" i="44"/>
  <c r="Y189" i="44"/>
  <c r="U189" i="44"/>
  <c r="Q189" i="44"/>
  <c r="AJ189" i="44"/>
  <c r="T189" i="44"/>
  <c r="AF189" i="44"/>
  <c r="AB189" i="44"/>
  <c r="X189" i="44"/>
  <c r="AJ333" i="44"/>
  <c r="AF333" i="44"/>
  <c r="AB333" i="44"/>
  <c r="X333" i="44"/>
  <c r="T333" i="44"/>
  <c r="AI333" i="44"/>
  <c r="AD333" i="44"/>
  <c r="Y333" i="44"/>
  <c r="S333" i="44"/>
  <c r="AH333" i="44"/>
  <c r="AC333" i="44"/>
  <c r="W333" i="44"/>
  <c r="R333" i="44"/>
  <c r="AE333" i="44"/>
  <c r="U333" i="44"/>
  <c r="AL333" i="44"/>
  <c r="AA333" i="44"/>
  <c r="Q333" i="44"/>
  <c r="AG333" i="44"/>
  <c r="V333" i="44"/>
  <c r="AK333" i="44"/>
  <c r="Z333" i="44"/>
  <c r="AI249" i="44"/>
  <c r="AE249" i="44"/>
  <c r="AA249" i="44"/>
  <c r="W249" i="44"/>
  <c r="S249" i="44"/>
  <c r="AL249" i="44"/>
  <c r="AH249" i="44"/>
  <c r="AD249" i="44"/>
  <c r="Z249" i="44"/>
  <c r="V249" i="44"/>
  <c r="R249" i="44"/>
  <c r="AJ249" i="44"/>
  <c r="AF249" i="44"/>
  <c r="AB249" i="44"/>
  <c r="X249" i="44"/>
  <c r="T249" i="44"/>
  <c r="AC249" i="44"/>
  <c r="Y249" i="44"/>
  <c r="AK249" i="44"/>
  <c r="AG249" i="44"/>
  <c r="Q249" i="44"/>
  <c r="U249" i="44"/>
  <c r="AJ435" i="44"/>
  <c r="AF435" i="44"/>
  <c r="AB435" i="44"/>
  <c r="X435" i="44"/>
  <c r="T435" i="44"/>
  <c r="AK435" i="44"/>
  <c r="AG435" i="44"/>
  <c r="AC435" i="44"/>
  <c r="Y435" i="44"/>
  <c r="U435" i="44"/>
  <c r="Q435" i="44"/>
  <c r="AI435" i="44"/>
  <c r="AA435" i="44"/>
  <c r="S435" i="44"/>
  <c r="AH435" i="44"/>
  <c r="Z435" i="44"/>
  <c r="R435" i="44"/>
  <c r="AL435" i="44"/>
  <c r="V435" i="44"/>
  <c r="AE435" i="44"/>
  <c r="AD435" i="44"/>
  <c r="W435" i="44"/>
  <c r="AJ165" i="44"/>
  <c r="AF165" i="44"/>
  <c r="AB165" i="44"/>
  <c r="X165" i="44"/>
  <c r="T165" i="44"/>
  <c r="AK165" i="44"/>
  <c r="AG165" i="44"/>
  <c r="AC165" i="44"/>
  <c r="Y165" i="44"/>
  <c r="U165" i="44"/>
  <c r="Q165" i="44"/>
  <c r="AI165" i="44"/>
  <c r="AE165" i="44"/>
  <c r="AA165" i="44"/>
  <c r="W165" i="44"/>
  <c r="S165" i="44"/>
  <c r="AD165" i="44"/>
  <c r="Z165" i="44"/>
  <c r="AL165" i="44"/>
  <c r="V165" i="44"/>
  <c r="AH165" i="44"/>
  <c r="R165" i="44"/>
  <c r="AI231" i="44"/>
  <c r="AE231" i="44"/>
  <c r="AA231" i="44"/>
  <c r="W231" i="44"/>
  <c r="S231" i="44"/>
  <c r="AL231" i="44"/>
  <c r="AH231" i="44"/>
  <c r="AD231" i="44"/>
  <c r="Z231" i="44"/>
  <c r="V231" i="44"/>
  <c r="R231" i="44"/>
  <c r="AJ231" i="44"/>
  <c r="AF231" i="44"/>
  <c r="AB231" i="44"/>
  <c r="X231" i="44"/>
  <c r="T231" i="44"/>
  <c r="AK231" i="44"/>
  <c r="U231" i="44"/>
  <c r="Q231" i="44"/>
  <c r="Y231" i="44"/>
  <c r="AG231" i="44"/>
  <c r="AC231" i="44"/>
  <c r="AI237" i="44"/>
  <c r="AE237" i="44"/>
  <c r="AA237" i="44"/>
  <c r="W237" i="44"/>
  <c r="S237" i="44"/>
  <c r="AL237" i="44"/>
  <c r="AH237" i="44"/>
  <c r="AD237" i="44"/>
  <c r="Z237" i="44"/>
  <c r="V237" i="44"/>
  <c r="R237" i="44"/>
  <c r="AJ237" i="44"/>
  <c r="AF237" i="44"/>
  <c r="AB237" i="44"/>
  <c r="X237" i="44"/>
  <c r="T237" i="44"/>
  <c r="Y237" i="44"/>
  <c r="AK237" i="44"/>
  <c r="AC237" i="44"/>
  <c r="U237" i="44"/>
  <c r="AG237" i="44"/>
  <c r="Q237" i="44"/>
  <c r="AK357" i="44"/>
  <c r="AG357" i="44"/>
  <c r="AC357" i="44"/>
  <c r="Y357" i="44"/>
  <c r="U357" i="44"/>
  <c r="Q357" i="44"/>
  <c r="AI357" i="44"/>
  <c r="AD357" i="44"/>
  <c r="X357" i="44"/>
  <c r="S357" i="44"/>
  <c r="AH357" i="44"/>
  <c r="AA357" i="44"/>
  <c r="T357" i="44"/>
  <c r="AL357" i="44"/>
  <c r="AE357" i="44"/>
  <c r="W357" i="44"/>
  <c r="AJ357" i="44"/>
  <c r="AB357" i="44"/>
  <c r="V357" i="44"/>
  <c r="AF357" i="44"/>
  <c r="R357" i="44"/>
  <c r="Z357" i="44"/>
  <c r="AL399" i="44"/>
  <c r="AH399" i="44"/>
  <c r="AD399" i="44"/>
  <c r="Z399" i="44"/>
  <c r="V399" i="44"/>
  <c r="R399" i="44"/>
  <c r="AJ399" i="44"/>
  <c r="AE399" i="44"/>
  <c r="Y399" i="44"/>
  <c r="T399" i="44"/>
  <c r="AK399" i="44"/>
  <c r="AC399" i="44"/>
  <c r="W399" i="44"/>
  <c r="AI399" i="44"/>
  <c r="AB399" i="44"/>
  <c r="U399" i="44"/>
  <c r="AA399" i="44"/>
  <c r="X399" i="44"/>
  <c r="S399" i="44"/>
  <c r="AF399" i="44"/>
  <c r="Q399" i="44"/>
  <c r="AG399" i="44"/>
  <c r="AJ429" i="44"/>
  <c r="AF429" i="44"/>
  <c r="AB429" i="44"/>
  <c r="X429" i="44"/>
  <c r="T429" i="44"/>
  <c r="AK429" i="44"/>
  <c r="AG429" i="44"/>
  <c r="AC429" i="44"/>
  <c r="Y429" i="44"/>
  <c r="U429" i="44"/>
  <c r="Q429" i="44"/>
  <c r="AI429" i="44"/>
  <c r="AA429" i="44"/>
  <c r="S429" i="44"/>
  <c r="AH429" i="44"/>
  <c r="Z429" i="44"/>
  <c r="R429" i="44"/>
  <c r="AD429" i="44"/>
  <c r="V429" i="44"/>
  <c r="AL429" i="44"/>
  <c r="AE429" i="44"/>
  <c r="W429" i="44"/>
  <c r="AK381" i="44"/>
  <c r="AG381" i="44"/>
  <c r="AC381" i="44"/>
  <c r="Y381" i="44"/>
  <c r="U381" i="44"/>
  <c r="Q381" i="44"/>
  <c r="AJ381" i="44"/>
  <c r="AF381" i="44"/>
  <c r="AB381" i="44"/>
  <c r="X381" i="44"/>
  <c r="T381" i="44"/>
  <c r="AI381" i="44"/>
  <c r="AA381" i="44"/>
  <c r="S381" i="44"/>
  <c r="AH381" i="44"/>
  <c r="Z381" i="44"/>
  <c r="R381" i="44"/>
  <c r="AE381" i="44"/>
  <c r="AL381" i="44"/>
  <c r="V381" i="44"/>
  <c r="AD381" i="44"/>
  <c r="W381" i="44"/>
  <c r="AI207" i="44"/>
  <c r="AE207" i="44"/>
  <c r="AA207" i="44"/>
  <c r="W207" i="44"/>
  <c r="S207" i="44"/>
  <c r="AL207" i="44"/>
  <c r="AH207" i="44"/>
  <c r="AD207" i="44"/>
  <c r="Z207" i="44"/>
  <c r="V207" i="44"/>
  <c r="R207" i="44"/>
  <c r="AK207" i="44"/>
  <c r="AC207" i="44"/>
  <c r="U207" i="44"/>
  <c r="AB207" i="44"/>
  <c r="AF207" i="44"/>
  <c r="X207" i="44"/>
  <c r="AJ207" i="44"/>
  <c r="T207" i="44"/>
  <c r="Y207" i="44"/>
  <c r="Q207" i="44"/>
  <c r="AG207" i="44"/>
  <c r="AJ345" i="44"/>
  <c r="AF345" i="44"/>
  <c r="AB345" i="44"/>
  <c r="X345" i="44"/>
  <c r="T345" i="44"/>
  <c r="AL345" i="44"/>
  <c r="AG345" i="44"/>
  <c r="AA345" i="44"/>
  <c r="V345" i="44"/>
  <c r="Q345" i="44"/>
  <c r="AI345" i="44"/>
  <c r="AD345" i="44"/>
  <c r="Y345" i="44"/>
  <c r="S345" i="44"/>
  <c r="AH345" i="44"/>
  <c r="AC345" i="44"/>
  <c r="W345" i="44"/>
  <c r="R345" i="44"/>
  <c r="U345" i="44"/>
  <c r="AK345" i="44"/>
  <c r="Z345" i="44"/>
  <c r="AE345" i="44"/>
  <c r="AJ315" i="44"/>
  <c r="AF315" i="44"/>
  <c r="AB315" i="44"/>
  <c r="AL315" i="44"/>
  <c r="AG315" i="44"/>
  <c r="AA315" i="44"/>
  <c r="W315" i="44"/>
  <c r="S315" i="44"/>
  <c r="AK315" i="44"/>
  <c r="AE315" i="44"/>
  <c r="Z315" i="44"/>
  <c r="V315" i="44"/>
  <c r="R315" i="44"/>
  <c r="AH315" i="44"/>
  <c r="X315" i="44"/>
  <c r="AD315" i="44"/>
  <c r="U315" i="44"/>
  <c r="AI315" i="44"/>
  <c r="Y315" i="44"/>
  <c r="Q315" i="44"/>
  <c r="T315" i="44"/>
  <c r="AC315" i="44"/>
  <c r="AJ339" i="44"/>
  <c r="AF339" i="44"/>
  <c r="AB339" i="44"/>
  <c r="X339" i="44"/>
  <c r="T339" i="44"/>
  <c r="AI339" i="44"/>
  <c r="AD339" i="44"/>
  <c r="Y339" i="44"/>
  <c r="S339" i="44"/>
  <c r="AL339" i="44"/>
  <c r="AG339" i="44"/>
  <c r="AA339" i="44"/>
  <c r="V339" i="44"/>
  <c r="Q339" i="44"/>
  <c r="AK339" i="44"/>
  <c r="AE339" i="44"/>
  <c r="Z339" i="44"/>
  <c r="U339" i="44"/>
  <c r="W339" i="44"/>
  <c r="R339" i="44"/>
  <c r="AC339" i="44"/>
  <c r="AH339" i="44"/>
  <c r="AK351" i="44"/>
  <c r="AG351" i="44"/>
  <c r="AL351" i="44"/>
  <c r="AF351" i="44"/>
  <c r="AB351" i="44"/>
  <c r="X351" i="44"/>
  <c r="T351" i="44"/>
  <c r="AJ351" i="44"/>
  <c r="AD351" i="44"/>
  <c r="Y351" i="44"/>
  <c r="S351" i="44"/>
  <c r="AH351" i="44"/>
  <c r="AA351" i="44"/>
  <c r="V351" i="44"/>
  <c r="Q351" i="44"/>
  <c r="AE351" i="44"/>
  <c r="Z351" i="44"/>
  <c r="U351" i="44"/>
  <c r="R351" i="44"/>
  <c r="AI351" i="44"/>
  <c r="W351" i="44"/>
  <c r="AC351" i="44"/>
  <c r="AJ441" i="44"/>
  <c r="AF441" i="44"/>
  <c r="AB441" i="44"/>
  <c r="X441" i="44"/>
  <c r="T441" i="44"/>
  <c r="AK441" i="44"/>
  <c r="AG441" i="44"/>
  <c r="AC441" i="44"/>
  <c r="Y441" i="44"/>
  <c r="U441" i="44"/>
  <c r="Q441" i="44"/>
  <c r="AI441" i="44"/>
  <c r="AA441" i="44"/>
  <c r="S441" i="44"/>
  <c r="AH441" i="44"/>
  <c r="Z441" i="44"/>
  <c r="R441" i="44"/>
  <c r="AD441" i="44"/>
  <c r="AL441" i="44"/>
  <c r="AE441" i="44"/>
  <c r="W441" i="44"/>
  <c r="V441" i="44"/>
  <c r="AK369" i="44"/>
  <c r="AG369" i="44"/>
  <c r="AC369" i="44"/>
  <c r="Y369" i="44"/>
  <c r="U369" i="44"/>
  <c r="Q369" i="44"/>
  <c r="AJ369" i="44"/>
  <c r="AF369" i="44"/>
  <c r="AB369" i="44"/>
  <c r="X369" i="44"/>
  <c r="T369" i="44"/>
  <c r="AI369" i="44"/>
  <c r="AA369" i="44"/>
  <c r="S369" i="44"/>
  <c r="AH369" i="44"/>
  <c r="Z369" i="44"/>
  <c r="R369" i="44"/>
  <c r="AE369" i="44"/>
  <c r="AL369" i="44"/>
  <c r="V369" i="44"/>
  <c r="AD369" i="44"/>
  <c r="W369" i="44"/>
  <c r="Z204" i="44"/>
  <c r="AK204" i="44"/>
  <c r="AG204" i="44"/>
  <c r="AC204" i="44"/>
  <c r="Y204" i="44"/>
  <c r="U204" i="44"/>
  <c r="AJ204" i="44"/>
  <c r="AF204" i="44"/>
  <c r="AB204" i="44"/>
  <c r="X204" i="44"/>
  <c r="T204" i="44"/>
  <c r="AE204" i="44"/>
  <c r="AA204" i="44"/>
  <c r="S204" i="44"/>
  <c r="AL204" i="44"/>
  <c r="AH204" i="44"/>
  <c r="AD204" i="44"/>
  <c r="R204" i="44"/>
  <c r="AI204" i="44"/>
  <c r="W204" i="44"/>
  <c r="V204" i="44"/>
  <c r="P179" i="44"/>
  <c r="P351" i="44"/>
  <c r="P369" i="44"/>
  <c r="P173" i="44"/>
  <c r="P195" i="44"/>
  <c r="P305" i="44"/>
  <c r="P299" i="44"/>
  <c r="P333" i="44"/>
  <c r="P363" i="44"/>
  <c r="P353" i="44"/>
  <c r="Y201" i="44"/>
  <c r="U201" i="44"/>
  <c r="Q201" i="44"/>
  <c r="W201" i="44"/>
  <c r="S201" i="44"/>
  <c r="V201" i="44"/>
  <c r="R201" i="44"/>
  <c r="X201" i="44"/>
  <c r="T201" i="44"/>
  <c r="AE297" i="44"/>
  <c r="AA297" i="44"/>
  <c r="W297" i="44"/>
  <c r="S297" i="44"/>
  <c r="AG297" i="44"/>
  <c r="AC297" i="44"/>
  <c r="Y297" i="44"/>
  <c r="U297" i="44"/>
  <c r="Q297" i="44"/>
  <c r="AF297" i="44"/>
  <c r="AB297" i="44"/>
  <c r="X297" i="44"/>
  <c r="T297" i="44"/>
  <c r="V297" i="44"/>
  <c r="R297" i="44"/>
  <c r="AD297" i="44"/>
  <c r="Z297" i="44"/>
  <c r="AH297" i="44"/>
  <c r="Y327" i="44"/>
  <c r="U327" i="44"/>
  <c r="Q327" i="44"/>
  <c r="W327" i="44"/>
  <c r="S327" i="44"/>
  <c r="V327" i="44"/>
  <c r="R327" i="44"/>
  <c r="T327" i="44"/>
  <c r="X327" i="44"/>
  <c r="V243" i="44"/>
  <c r="R243" i="44"/>
  <c r="Q243" i="44"/>
  <c r="X243" i="44"/>
  <c r="T243" i="44"/>
  <c r="W243" i="44"/>
  <c r="S243" i="44"/>
  <c r="U243" i="44"/>
  <c r="AD279" i="44"/>
  <c r="Z279" i="44"/>
  <c r="V279" i="44"/>
  <c r="R279" i="44"/>
  <c r="AC279" i="44"/>
  <c r="U279" i="44"/>
  <c r="AB279" i="44"/>
  <c r="X279" i="44"/>
  <c r="T279" i="44"/>
  <c r="AE279" i="44"/>
  <c r="AA279" i="44"/>
  <c r="W279" i="44"/>
  <c r="S279" i="44"/>
  <c r="Y279" i="44"/>
  <c r="Q279" i="44"/>
  <c r="P219" i="44"/>
  <c r="P231" i="44"/>
  <c r="P315" i="44"/>
  <c r="P387" i="44"/>
  <c r="P155" i="44"/>
  <c r="P185" i="44"/>
  <c r="P251" i="44"/>
  <c r="P317" i="44"/>
  <c r="P383" i="44"/>
  <c r="P263" i="44"/>
  <c r="P371" i="44"/>
  <c r="P197" i="44"/>
  <c r="P281" i="44"/>
  <c r="P417" i="44"/>
  <c r="P395" i="44"/>
  <c r="P405" i="44"/>
  <c r="P191" i="44"/>
  <c r="AL267" i="44"/>
  <c r="AH267" i="44"/>
  <c r="AD267" i="44"/>
  <c r="Z267" i="44"/>
  <c r="V267" i="44"/>
  <c r="R267" i="44"/>
  <c r="AK267" i="44"/>
  <c r="AC267" i="44"/>
  <c r="U267" i="44"/>
  <c r="AJ267" i="44"/>
  <c r="AF267" i="44"/>
  <c r="AB267" i="44"/>
  <c r="X267" i="44"/>
  <c r="T267" i="44"/>
  <c r="AI267" i="44"/>
  <c r="AE267" i="44"/>
  <c r="AA267" i="44"/>
  <c r="W267" i="44"/>
  <c r="S267" i="44"/>
  <c r="AG267" i="44"/>
  <c r="Y267" i="44"/>
  <c r="Q267" i="44"/>
  <c r="P399" i="44"/>
  <c r="P227" i="44"/>
  <c r="P257" i="44"/>
  <c r="P401" i="44"/>
  <c r="P377" i="44"/>
  <c r="P207" i="44"/>
  <c r="P413" i="44"/>
  <c r="P419" i="44"/>
  <c r="P429" i="44"/>
  <c r="AL261" i="44"/>
  <c r="AH261" i="44"/>
  <c r="AD261" i="44"/>
  <c r="Z261" i="44"/>
  <c r="V261" i="44"/>
  <c r="R261" i="44"/>
  <c r="AC261" i="44"/>
  <c r="Q261" i="44"/>
  <c r="AJ261" i="44"/>
  <c r="AF261" i="44"/>
  <c r="AB261" i="44"/>
  <c r="X261" i="44"/>
  <c r="T261" i="44"/>
  <c r="AI261" i="44"/>
  <c r="AE261" i="44"/>
  <c r="AA261" i="44"/>
  <c r="W261" i="44"/>
  <c r="S261" i="44"/>
  <c r="AK261" i="44"/>
  <c r="AG261" i="44"/>
  <c r="Y261" i="44"/>
  <c r="U261" i="44"/>
  <c r="P375" i="44"/>
  <c r="P161" i="44"/>
  <c r="P167" i="44"/>
  <c r="P293" i="44"/>
  <c r="P323" i="44"/>
  <c r="P329" i="44"/>
  <c r="P335" i="44"/>
  <c r="P339" i="44"/>
  <c r="P359" i="44"/>
  <c r="P341" i="44"/>
  <c r="P365" i="44"/>
  <c r="P443" i="44"/>
  <c r="P441" i="44"/>
  <c r="AI291" i="44"/>
  <c r="AE291" i="44"/>
  <c r="AA291" i="44"/>
  <c r="W291" i="44"/>
  <c r="S291" i="44"/>
  <c r="AK291" i="44"/>
  <c r="AG291" i="44"/>
  <c r="AC291" i="44"/>
  <c r="Y291" i="44"/>
  <c r="U291" i="44"/>
  <c r="Q291" i="44"/>
  <c r="AJ291" i="44"/>
  <c r="AF291" i="44"/>
  <c r="AB291" i="44"/>
  <c r="X291" i="44"/>
  <c r="T291" i="44"/>
  <c r="AD291" i="44"/>
  <c r="Z291" i="44"/>
  <c r="AL291" i="44"/>
  <c r="V291" i="44"/>
  <c r="AH291" i="44"/>
  <c r="R291" i="44"/>
  <c r="AI309" i="44"/>
  <c r="AE309" i="44"/>
  <c r="AA309" i="44"/>
  <c r="W309" i="44"/>
  <c r="S309" i="44"/>
  <c r="AK309" i="44"/>
  <c r="AG309" i="44"/>
  <c r="AC309" i="44"/>
  <c r="Y309" i="44"/>
  <c r="U309" i="44"/>
  <c r="Q309" i="44"/>
  <c r="AJ309" i="44"/>
  <c r="AF309" i="44"/>
  <c r="AB309" i="44"/>
  <c r="X309" i="44"/>
  <c r="T309" i="44"/>
  <c r="AD309" i="44"/>
  <c r="AL309" i="44"/>
  <c r="V309" i="44"/>
  <c r="AH309" i="44"/>
  <c r="R309" i="44"/>
  <c r="Z309" i="44"/>
  <c r="AL213" i="44"/>
  <c r="AH213" i="44"/>
  <c r="AD213" i="44"/>
  <c r="Z213" i="44"/>
  <c r="V213" i="44"/>
  <c r="R213" i="44"/>
  <c r="AJ213" i="44"/>
  <c r="AF213" i="44"/>
  <c r="AB213" i="44"/>
  <c r="X213" i="44"/>
  <c r="T213" i="44"/>
  <c r="AI213" i="44"/>
  <c r="AE213" i="44"/>
  <c r="AA213" i="44"/>
  <c r="W213" i="44"/>
  <c r="S213" i="44"/>
  <c r="AK213" i="44"/>
  <c r="U213" i="44"/>
  <c r="AG213" i="44"/>
  <c r="Q213" i="44"/>
  <c r="AC213" i="44"/>
  <c r="Y213" i="44"/>
  <c r="P273" i="44"/>
  <c r="P285" i="44"/>
  <c r="P435" i="44"/>
  <c r="P215" i="44"/>
  <c r="P269" i="44"/>
  <c r="P407" i="44"/>
  <c r="P393" i="44"/>
  <c r="P209" i="44"/>
  <c r="P239" i="44"/>
  <c r="P275" i="44"/>
  <c r="P153" i="44"/>
  <c r="P423" i="44"/>
  <c r="P425" i="44"/>
  <c r="P287" i="44"/>
  <c r="P357" i="44"/>
  <c r="X177" i="44"/>
  <c r="T177" i="44"/>
  <c r="Y177" i="44"/>
  <c r="U177" i="44"/>
  <c r="Q177" i="44"/>
  <c r="Z177" i="44"/>
  <c r="R177" i="44"/>
  <c r="W177" i="44"/>
  <c r="V177" i="44"/>
  <c r="S177" i="44"/>
  <c r="P203" i="44"/>
  <c r="P165" i="44"/>
  <c r="P171" i="44"/>
  <c r="P189" i="44"/>
  <c r="P347" i="44"/>
  <c r="P345" i="44"/>
  <c r="AI303" i="44"/>
  <c r="AE303" i="44"/>
  <c r="AA303" i="44"/>
  <c r="W303" i="44"/>
  <c r="S303" i="44"/>
  <c r="AK303" i="44"/>
  <c r="AG303" i="44"/>
  <c r="AC303" i="44"/>
  <c r="Y303" i="44"/>
  <c r="U303" i="44"/>
  <c r="Q303" i="44"/>
  <c r="AJ303" i="44"/>
  <c r="AF303" i="44"/>
  <c r="AB303" i="44"/>
  <c r="X303" i="44"/>
  <c r="T303" i="44"/>
  <c r="Z303" i="44"/>
  <c r="V303" i="44"/>
  <c r="AH303" i="44"/>
  <c r="R303" i="44"/>
  <c r="AD303" i="44"/>
  <c r="AL303" i="44"/>
  <c r="P255" i="44"/>
  <c r="P411" i="44"/>
  <c r="P225" i="44"/>
  <c r="P237" i="44"/>
  <c r="P437" i="44"/>
  <c r="P221" i="44"/>
  <c r="P389" i="44"/>
  <c r="P245" i="44"/>
  <c r="P311" i="44"/>
  <c r="P233" i="44"/>
  <c r="P431" i="44"/>
  <c r="D300" i="44"/>
  <c r="F300" i="44"/>
  <c r="D426" i="44"/>
  <c r="D414" i="44"/>
  <c r="D288" i="44"/>
  <c r="D390" i="44"/>
  <c r="D408" i="44"/>
  <c r="D294" i="44"/>
  <c r="D198" i="44"/>
  <c r="D228" i="44"/>
  <c r="F198" i="44"/>
  <c r="F282" i="44"/>
  <c r="D282" i="44"/>
  <c r="D348" i="44"/>
  <c r="D342" i="44"/>
  <c r="F156" i="44"/>
  <c r="F276" i="44"/>
  <c r="F312" i="44"/>
  <c r="F420" i="44"/>
  <c r="F378" i="44"/>
  <c r="F318" i="44"/>
  <c r="D270" i="44"/>
  <c r="D246" i="44"/>
  <c r="D210" i="44"/>
  <c r="D216" i="44"/>
  <c r="F234" i="44"/>
  <c r="D234" i="44"/>
  <c r="D336" i="44"/>
  <c r="D330" i="44"/>
  <c r="F216" i="44"/>
  <c r="F204" i="44"/>
  <c r="F330" i="44"/>
  <c r="F396" i="44"/>
  <c r="F432" i="44"/>
  <c r="D366" i="44"/>
  <c r="D174" i="44"/>
  <c r="D258" i="44"/>
  <c r="D360" i="44"/>
  <c r="D384" i="44"/>
  <c r="D420" i="44"/>
  <c r="D396" i="44"/>
  <c r="D372" i="44"/>
  <c r="D324" i="44"/>
  <c r="D252" i="44"/>
  <c r="D204" i="44"/>
  <c r="F162" i="44"/>
  <c r="F210" i="44"/>
  <c r="F270" i="44"/>
  <c r="F264" i="44"/>
  <c r="F306" i="44"/>
  <c r="F402" i="44"/>
  <c r="F354" i="44"/>
  <c r="F222" i="44"/>
  <c r="D438" i="44"/>
  <c r="D318" i="44"/>
  <c r="D222" i="44"/>
  <c r="D192" i="44"/>
  <c r="D312" i="44"/>
  <c r="D432" i="44"/>
  <c r="D276" i="44"/>
  <c r="D186" i="44"/>
  <c r="D168" i="44"/>
  <c r="D402" i="44"/>
  <c r="D306" i="44"/>
  <c r="F150" i="44"/>
  <c r="F246" i="44"/>
  <c r="F192" i="44"/>
  <c r="F336" i="44"/>
  <c r="F438" i="44"/>
  <c r="D150" i="44"/>
  <c r="D264" i="44"/>
  <c r="D354" i="44"/>
  <c r="D180" i="44"/>
  <c r="D378" i="44"/>
  <c r="AN195" i="44" l="1"/>
  <c r="AN165" i="44"/>
  <c r="AN315" i="44"/>
  <c r="AN273" i="44"/>
  <c r="AP267" i="44"/>
  <c r="AN411" i="44"/>
  <c r="AP213" i="44"/>
  <c r="AN291" i="44"/>
  <c r="AP291" i="44"/>
  <c r="AP204" i="44"/>
  <c r="AP441" i="44"/>
  <c r="AN351" i="44"/>
  <c r="AP345" i="44"/>
  <c r="AP381" i="44"/>
  <c r="AN429" i="44"/>
  <c r="AN399" i="44"/>
  <c r="AP399" i="44"/>
  <c r="AN357" i="44"/>
  <c r="AN237" i="44"/>
  <c r="AP165" i="44"/>
  <c r="AN435" i="44"/>
  <c r="AP249" i="44"/>
  <c r="AN393" i="44"/>
  <c r="AP153" i="44"/>
  <c r="AN423" i="44"/>
  <c r="AN171" i="44"/>
  <c r="AP171" i="44"/>
  <c r="AN363" i="44"/>
  <c r="AP219" i="44"/>
  <c r="AN303" i="44"/>
  <c r="AP303" i="44"/>
  <c r="AP261" i="44"/>
  <c r="AN261" i="44"/>
  <c r="AN369" i="44"/>
  <c r="AP339" i="44"/>
  <c r="AP315" i="44"/>
  <c r="AN207" i="44"/>
  <c r="AN231" i="44"/>
  <c r="AP231" i="44"/>
  <c r="AN333" i="44"/>
  <c r="AP393" i="44"/>
  <c r="AN147" i="44"/>
  <c r="AN153" i="44"/>
  <c r="AP225" i="44"/>
  <c r="AN405" i="44"/>
  <c r="AP363" i="44"/>
  <c r="AP285" i="44"/>
  <c r="AP417" i="44"/>
  <c r="AP195" i="44"/>
  <c r="AN177" i="44"/>
  <c r="AN213" i="44"/>
  <c r="AN309" i="44"/>
  <c r="AP309" i="44"/>
  <c r="AN267" i="44"/>
  <c r="AN279" i="44"/>
  <c r="AN243" i="44"/>
  <c r="AN201" i="44"/>
  <c r="AP369" i="44"/>
  <c r="AN441" i="44"/>
  <c r="AP351" i="44"/>
  <c r="AN345" i="44"/>
  <c r="AP429" i="44"/>
  <c r="AP357" i="44"/>
  <c r="AP435" i="44"/>
  <c r="AN249" i="44"/>
  <c r="AP333" i="44"/>
  <c r="AN189" i="44"/>
  <c r="AP189" i="44"/>
  <c r="AP147" i="44"/>
  <c r="AN225" i="44"/>
  <c r="AP423" i="44"/>
  <c r="AP255" i="44"/>
  <c r="AN387" i="44"/>
  <c r="AN375" i="44"/>
  <c r="AN327" i="44"/>
  <c r="AN297" i="44"/>
  <c r="Q204" i="44"/>
  <c r="AN204" i="44" s="1"/>
  <c r="AN339" i="44"/>
  <c r="AP207" i="44"/>
  <c r="AN381" i="44"/>
  <c r="AP237" i="44"/>
  <c r="AP405" i="44"/>
  <c r="AN255" i="44"/>
  <c r="AP387" i="44"/>
  <c r="AN285" i="44"/>
  <c r="AN219" i="44"/>
  <c r="AN417" i="44"/>
  <c r="AP411" i="44"/>
  <c r="AP375" i="44"/>
  <c r="AP273" i="44"/>
  <c r="F294" i="44"/>
  <c r="F414" i="44"/>
  <c r="F426" i="44"/>
  <c r="F408" i="44"/>
  <c r="F288" i="44"/>
  <c r="F390" i="44"/>
  <c r="F240" i="44"/>
  <c r="F348" i="44"/>
  <c r="F342" i="44"/>
  <c r="F228" i="44"/>
  <c r="F180" i="44"/>
  <c r="F324" i="44"/>
  <c r="F372" i="44"/>
  <c r="F258" i="44"/>
  <c r="F360" i="44"/>
  <c r="F174" i="44"/>
  <c r="F168" i="44"/>
  <c r="F252" i="44"/>
  <c r="F186" i="44"/>
  <c r="F384" i="44"/>
  <c r="F366" i="44"/>
  <c r="AK20" i="58" l="1"/>
  <c r="AK19" i="58"/>
  <c r="AJ17" i="58"/>
  <c r="AJ18" i="58"/>
  <c r="AJ19" i="58"/>
  <c r="AJ20" i="58"/>
  <c r="AI17" i="58"/>
  <c r="AI18" i="58"/>
  <c r="AI19" i="58"/>
  <c r="AI20" i="58"/>
  <c r="AK18" i="58"/>
  <c r="AK17" i="58"/>
  <c r="AJ21" i="58" l="1"/>
  <c r="AI21" i="58"/>
  <c r="AK21" i="58"/>
  <c r="AH20" i="58"/>
  <c r="AH19" i="58"/>
  <c r="AF17" i="58"/>
  <c r="AF18" i="58"/>
  <c r="AH18" i="58"/>
  <c r="AH17" i="58"/>
  <c r="AG20" i="58"/>
  <c r="AG19" i="58"/>
  <c r="AF19" i="58"/>
  <c r="AF20" i="58"/>
  <c r="AG18" i="58"/>
  <c r="AG17" i="58"/>
  <c r="R17" i="58"/>
  <c r="R18" i="58"/>
  <c r="R19" i="58"/>
  <c r="R20" i="58"/>
  <c r="AE19" i="58"/>
  <c r="AE20" i="58"/>
  <c r="AA19" i="58"/>
  <c r="AA20" i="58"/>
  <c r="AD18" i="58"/>
  <c r="AD17" i="58"/>
  <c r="Z17" i="58"/>
  <c r="Z18" i="58"/>
  <c r="V18" i="58"/>
  <c r="V17" i="58"/>
  <c r="Q17" i="58"/>
  <c r="Q18" i="58"/>
  <c r="Q20" i="58"/>
  <c r="Q19" i="58"/>
  <c r="AD19" i="58"/>
  <c r="AD20" i="58"/>
  <c r="Z19" i="58"/>
  <c r="Z20" i="58"/>
  <c r="V19" i="58"/>
  <c r="V20" i="58"/>
  <c r="AC17" i="58"/>
  <c r="AC18" i="58"/>
  <c r="Y17" i="58"/>
  <c r="Y18" i="58"/>
  <c r="U17" i="58"/>
  <c r="U18" i="58"/>
  <c r="S18" i="58"/>
  <c r="S17" i="58"/>
  <c r="S19" i="58"/>
  <c r="S20" i="58"/>
  <c r="T19" i="58"/>
  <c r="T20" i="58"/>
  <c r="AB19" i="58"/>
  <c r="AB20" i="58"/>
  <c r="X20" i="58"/>
  <c r="X19" i="58"/>
  <c r="AE18" i="58"/>
  <c r="AE17" i="58"/>
  <c r="AA18" i="58"/>
  <c r="AA17" i="58"/>
  <c r="W18" i="58"/>
  <c r="W17" i="58"/>
  <c r="P17" i="58"/>
  <c r="P18" i="58"/>
  <c r="P20" i="58"/>
  <c r="P19" i="58"/>
  <c r="T17" i="58"/>
  <c r="T18" i="58"/>
  <c r="AC20" i="58"/>
  <c r="AC19" i="58"/>
  <c r="Y20" i="58"/>
  <c r="Y19" i="58"/>
  <c r="U20" i="58"/>
  <c r="U19" i="58"/>
  <c r="AB17" i="58"/>
  <c r="AB18" i="58"/>
  <c r="X17" i="58"/>
  <c r="X18" i="58"/>
  <c r="W19" i="58"/>
  <c r="W20" i="58"/>
  <c r="AA21" i="58" l="1"/>
  <c r="AE21" i="58"/>
  <c r="W21" i="58"/>
  <c r="V21" i="58"/>
  <c r="AD21" i="58"/>
  <c r="AH21" i="58"/>
  <c r="AB21" i="58"/>
  <c r="T21" i="58"/>
  <c r="P21" i="58"/>
  <c r="Y21" i="58"/>
  <c r="Q21" i="58"/>
  <c r="Z21" i="58"/>
  <c r="AF21" i="58"/>
  <c r="X21" i="58"/>
  <c r="U21" i="58"/>
  <c r="AC21" i="58"/>
  <c r="R21" i="58"/>
  <c r="S21" i="58"/>
  <c r="AG21" i="58"/>
  <c r="AJ367" i="44"/>
  <c r="AF367" i="44"/>
  <c r="AB367" i="44"/>
  <c r="X367" i="44"/>
  <c r="T367" i="44"/>
  <c r="AL367" i="44"/>
  <c r="AG367" i="44"/>
  <c r="AA367" i="44"/>
  <c r="V367" i="44"/>
  <c r="AK367" i="44"/>
  <c r="AE367" i="44"/>
  <c r="Z367" i="44"/>
  <c r="U367" i="44"/>
  <c r="AI367" i="44"/>
  <c r="Y367" i="44"/>
  <c r="Q367" i="44"/>
  <c r="AC367" i="44"/>
  <c r="R367" i="44"/>
  <c r="W367" i="44"/>
  <c r="AH367" i="44"/>
  <c r="AD367" i="44"/>
  <c r="S367" i="44"/>
  <c r="AL346" i="44"/>
  <c r="AH346" i="44"/>
  <c r="AD346" i="44"/>
  <c r="Z346" i="44"/>
  <c r="V346" i="44"/>
  <c r="R346" i="44"/>
  <c r="AK346" i="44"/>
  <c r="AF346" i="44"/>
  <c r="AA346" i="44"/>
  <c r="U346" i="44"/>
  <c r="AI346" i="44"/>
  <c r="AC346" i="44"/>
  <c r="X346" i="44"/>
  <c r="S346" i="44"/>
  <c r="AG346" i="44"/>
  <c r="AB346" i="44"/>
  <c r="W346" i="44"/>
  <c r="Q346" i="44"/>
  <c r="T346" i="44"/>
  <c r="AJ346" i="44"/>
  <c r="Y346" i="44"/>
  <c r="AE346" i="44"/>
  <c r="AI370" i="44"/>
  <c r="AE370" i="44"/>
  <c r="AA370" i="44"/>
  <c r="W370" i="44"/>
  <c r="S370" i="44"/>
  <c r="AL370" i="44"/>
  <c r="AH370" i="44"/>
  <c r="AD370" i="44"/>
  <c r="Z370" i="44"/>
  <c r="V370" i="44"/>
  <c r="R370" i="44"/>
  <c r="AK370" i="44"/>
  <c r="AC370" i="44"/>
  <c r="U370" i="44"/>
  <c r="AJ370" i="44"/>
  <c r="AB370" i="44"/>
  <c r="T370" i="44"/>
  <c r="Y370" i="44"/>
  <c r="AF370" i="44"/>
  <c r="X370" i="44"/>
  <c r="Q370" i="44"/>
  <c r="AG370" i="44"/>
  <c r="AL364" i="44"/>
  <c r="AH364" i="44"/>
  <c r="AD364" i="44"/>
  <c r="AK364" i="44"/>
  <c r="AF364" i="44"/>
  <c r="AA364" i="44"/>
  <c r="W364" i="44"/>
  <c r="S364" i="44"/>
  <c r="AE364" i="44"/>
  <c r="Y364" i="44"/>
  <c r="T364" i="44"/>
  <c r="AG364" i="44"/>
  <c r="Z364" i="44"/>
  <c r="U364" i="44"/>
  <c r="AC364" i="44"/>
  <c r="R364" i="44"/>
  <c r="AJ364" i="44"/>
  <c r="X364" i="44"/>
  <c r="AI364" i="44"/>
  <c r="V364" i="44"/>
  <c r="Q364" i="44"/>
  <c r="AB364" i="44"/>
  <c r="AI380" i="44"/>
  <c r="AE380" i="44"/>
  <c r="AA380" i="44"/>
  <c r="W380" i="44"/>
  <c r="S380" i="44"/>
  <c r="AL380" i="44"/>
  <c r="AH380" i="44"/>
  <c r="AD380" i="44"/>
  <c r="Z380" i="44"/>
  <c r="V380" i="44"/>
  <c r="R380" i="44"/>
  <c r="AG380" i="44"/>
  <c r="Y380" i="44"/>
  <c r="Q380" i="44"/>
  <c r="AF380" i="44"/>
  <c r="X380" i="44"/>
  <c r="AK380" i="44"/>
  <c r="U380" i="44"/>
  <c r="AB380" i="44"/>
  <c r="AJ380" i="44"/>
  <c r="T380" i="44"/>
  <c r="AC380" i="44"/>
  <c r="AJ416" i="44"/>
  <c r="AF416" i="44"/>
  <c r="AB416" i="44"/>
  <c r="X416" i="44"/>
  <c r="T416" i="44"/>
  <c r="AI416" i="44"/>
  <c r="AE416" i="44"/>
  <c r="AA416" i="44"/>
  <c r="W416" i="44"/>
  <c r="S416" i="44"/>
  <c r="AG416" i="44"/>
  <c r="Y416" i="44"/>
  <c r="Q416" i="44"/>
  <c r="AL416" i="44"/>
  <c r="AC416" i="44"/>
  <c r="R416" i="44"/>
  <c r="AK416" i="44"/>
  <c r="Z416" i="44"/>
  <c r="AH416" i="44"/>
  <c r="AD416" i="44"/>
  <c r="U416" i="44"/>
  <c r="V416" i="44"/>
  <c r="AL344" i="44"/>
  <c r="AH344" i="44"/>
  <c r="AD344" i="44"/>
  <c r="Z344" i="44"/>
  <c r="V344" i="44"/>
  <c r="R344" i="44"/>
  <c r="AG344" i="44"/>
  <c r="AB344" i="44"/>
  <c r="W344" i="44"/>
  <c r="Q344" i="44"/>
  <c r="AJ344" i="44"/>
  <c r="AE344" i="44"/>
  <c r="Y344" i="44"/>
  <c r="T344" i="44"/>
  <c r="AI344" i="44"/>
  <c r="AC344" i="44"/>
  <c r="X344" i="44"/>
  <c r="S344" i="44"/>
  <c r="U344" i="44"/>
  <c r="AK344" i="44"/>
  <c r="AA344" i="44"/>
  <c r="AF344" i="44"/>
  <c r="AI358" i="44"/>
  <c r="AE358" i="44"/>
  <c r="AA358" i="44"/>
  <c r="W358" i="44"/>
  <c r="S358" i="44"/>
  <c r="AL358" i="44"/>
  <c r="AH358" i="44"/>
  <c r="AC358" i="44"/>
  <c r="X358" i="44"/>
  <c r="R358" i="44"/>
  <c r="AG358" i="44"/>
  <c r="Z358" i="44"/>
  <c r="T358" i="44"/>
  <c r="AK358" i="44"/>
  <c r="AD358" i="44"/>
  <c r="V358" i="44"/>
  <c r="AJ358" i="44"/>
  <c r="AB358" i="44"/>
  <c r="U358" i="44"/>
  <c r="Q358" i="44"/>
  <c r="Y358" i="44"/>
  <c r="AF358" i="44"/>
  <c r="AI386" i="44"/>
  <c r="AE386" i="44"/>
  <c r="AA386" i="44"/>
  <c r="W386" i="44"/>
  <c r="S386" i="44"/>
  <c r="AL386" i="44"/>
  <c r="AH386" i="44"/>
  <c r="AD386" i="44"/>
  <c r="Z386" i="44"/>
  <c r="V386" i="44"/>
  <c r="R386" i="44"/>
  <c r="AG386" i="44"/>
  <c r="Y386" i="44"/>
  <c r="Q386" i="44"/>
  <c r="AF386" i="44"/>
  <c r="X386" i="44"/>
  <c r="AC386" i="44"/>
  <c r="AJ386" i="44"/>
  <c r="T386" i="44"/>
  <c r="AB386" i="44"/>
  <c r="U386" i="44"/>
  <c r="AK386" i="44"/>
  <c r="AK379" i="44"/>
  <c r="AG379" i="44"/>
  <c r="AC379" i="44"/>
  <c r="Y379" i="44"/>
  <c r="U379" i="44"/>
  <c r="Q379" i="44"/>
  <c r="AJ379" i="44"/>
  <c r="AF379" i="44"/>
  <c r="AB379" i="44"/>
  <c r="X379" i="44"/>
  <c r="T379" i="44"/>
  <c r="AE379" i="44"/>
  <c r="W379" i="44"/>
  <c r="AL379" i="44"/>
  <c r="AD379" i="44"/>
  <c r="V379" i="44"/>
  <c r="AA379" i="44"/>
  <c r="AH379" i="44"/>
  <c r="R379" i="44"/>
  <c r="Z379" i="44"/>
  <c r="AI379" i="44"/>
  <c r="S379" i="44"/>
  <c r="AI392" i="44"/>
  <c r="AE392" i="44"/>
  <c r="AA392" i="44"/>
  <c r="W392" i="44"/>
  <c r="S392" i="44"/>
  <c r="AL392" i="44"/>
  <c r="AH392" i="44"/>
  <c r="AD392" i="44"/>
  <c r="Z392" i="44"/>
  <c r="V392" i="44"/>
  <c r="R392" i="44"/>
  <c r="AG392" i="44"/>
  <c r="Y392" i="44"/>
  <c r="Q392" i="44"/>
  <c r="AF392" i="44"/>
  <c r="X392" i="44"/>
  <c r="AK392" i="44"/>
  <c r="U392" i="44"/>
  <c r="AB392" i="44"/>
  <c r="T392" i="44"/>
  <c r="AJ392" i="44"/>
  <c r="AC392" i="44"/>
  <c r="AJ406" i="44"/>
  <c r="AF406" i="44"/>
  <c r="AB406" i="44"/>
  <c r="X406" i="44"/>
  <c r="T406" i="44"/>
  <c r="AL406" i="44"/>
  <c r="AG406" i="44"/>
  <c r="AA406" i="44"/>
  <c r="V406" i="44"/>
  <c r="Q406" i="44"/>
  <c r="AH406" i="44"/>
  <c r="Z406" i="44"/>
  <c r="S406" i="44"/>
  <c r="AE406" i="44"/>
  <c r="Y406" i="44"/>
  <c r="R406" i="44"/>
  <c r="AD406" i="44"/>
  <c r="AC406" i="44"/>
  <c r="W406" i="44"/>
  <c r="AI406" i="44"/>
  <c r="U406" i="44"/>
  <c r="AK406" i="44"/>
  <c r="AL409" i="44"/>
  <c r="AH409" i="44"/>
  <c r="AD409" i="44"/>
  <c r="Z409" i="44"/>
  <c r="V409" i="44"/>
  <c r="R409" i="44"/>
  <c r="AK409" i="44"/>
  <c r="AF409" i="44"/>
  <c r="AA409" i="44"/>
  <c r="U409" i="44"/>
  <c r="AG409" i="44"/>
  <c r="Y409" i="44"/>
  <c r="S409" i="44"/>
  <c r="AE409" i="44"/>
  <c r="X409" i="44"/>
  <c r="Q409" i="44"/>
  <c r="AJ409" i="44"/>
  <c r="W409" i="44"/>
  <c r="AI409" i="44"/>
  <c r="T409" i="44"/>
  <c r="AC409" i="44"/>
  <c r="AB409" i="44"/>
  <c r="AL403" i="44"/>
  <c r="AH403" i="44"/>
  <c r="AD403" i="44"/>
  <c r="Z403" i="44"/>
  <c r="V403" i="44"/>
  <c r="R403" i="44"/>
  <c r="AI403" i="44"/>
  <c r="AC403" i="44"/>
  <c r="X403" i="44"/>
  <c r="S403" i="44"/>
  <c r="AJ403" i="44"/>
  <c r="AB403" i="44"/>
  <c r="U403" i="44"/>
  <c r="AG403" i="44"/>
  <c r="AA403" i="44"/>
  <c r="T403" i="44"/>
  <c r="Y403" i="44"/>
  <c r="AK403" i="44"/>
  <c r="W403" i="44"/>
  <c r="AF403" i="44"/>
  <c r="AE403" i="44"/>
  <c r="Q403" i="44"/>
  <c r="AL428" i="44"/>
  <c r="AH428" i="44"/>
  <c r="AD428" i="44"/>
  <c r="Z428" i="44"/>
  <c r="V428" i="44"/>
  <c r="R428" i="44"/>
  <c r="AI428" i="44"/>
  <c r="AE428" i="44"/>
  <c r="AA428" i="44"/>
  <c r="W428" i="44"/>
  <c r="S428" i="44"/>
  <c r="AG428" i="44"/>
  <c r="Y428" i="44"/>
  <c r="Q428" i="44"/>
  <c r="AF428" i="44"/>
  <c r="X428" i="44"/>
  <c r="AJ428" i="44"/>
  <c r="T428" i="44"/>
  <c r="U428" i="44"/>
  <c r="AK428" i="44"/>
  <c r="AB428" i="44"/>
  <c r="AC428" i="44"/>
  <c r="AJ433" i="44"/>
  <c r="AF433" i="44"/>
  <c r="AB433" i="44"/>
  <c r="X433" i="44"/>
  <c r="T433" i="44"/>
  <c r="AK433" i="44"/>
  <c r="AG433" i="44"/>
  <c r="AC433" i="44"/>
  <c r="Y433" i="44"/>
  <c r="U433" i="44"/>
  <c r="Q433" i="44"/>
  <c r="AE433" i="44"/>
  <c r="W433" i="44"/>
  <c r="AL433" i="44"/>
  <c r="AD433" i="44"/>
  <c r="V433" i="44"/>
  <c r="AH433" i="44"/>
  <c r="R433" i="44"/>
  <c r="S433" i="44"/>
  <c r="AI433" i="44"/>
  <c r="AA433" i="44"/>
  <c r="Z433" i="44"/>
  <c r="AL430" i="44"/>
  <c r="AH430" i="44"/>
  <c r="AD430" i="44"/>
  <c r="Z430" i="44"/>
  <c r="V430" i="44"/>
  <c r="R430" i="44"/>
  <c r="AI430" i="44"/>
  <c r="AE430" i="44"/>
  <c r="AA430" i="44"/>
  <c r="W430" i="44"/>
  <c r="S430" i="44"/>
  <c r="AK430" i="44"/>
  <c r="AC430" i="44"/>
  <c r="U430" i="44"/>
  <c r="AJ430" i="44"/>
  <c r="AB430" i="44"/>
  <c r="T430" i="44"/>
  <c r="X430" i="44"/>
  <c r="Q430" i="44"/>
  <c r="AG430" i="44"/>
  <c r="AF430" i="44"/>
  <c r="Y430" i="44"/>
  <c r="AJ394" i="44"/>
  <c r="AL394" i="44"/>
  <c r="AG394" i="44"/>
  <c r="AC394" i="44"/>
  <c r="Y394" i="44"/>
  <c r="U394" i="44"/>
  <c r="Q394" i="44"/>
  <c r="AF394" i="44"/>
  <c r="AA394" i="44"/>
  <c r="V394" i="44"/>
  <c r="AK394" i="44"/>
  <c r="AE394" i="44"/>
  <c r="Z394" i="44"/>
  <c r="T394" i="44"/>
  <c r="AI394" i="44"/>
  <c r="X394" i="44"/>
  <c r="AH394" i="44"/>
  <c r="W394" i="44"/>
  <c r="AD394" i="44"/>
  <c r="R394" i="44"/>
  <c r="AB394" i="44"/>
  <c r="S394" i="44"/>
  <c r="AI368" i="44"/>
  <c r="AE368" i="44"/>
  <c r="AL368" i="44"/>
  <c r="AH368" i="44"/>
  <c r="AD368" i="44"/>
  <c r="Z368" i="44"/>
  <c r="V368" i="44"/>
  <c r="R368" i="44"/>
  <c r="AG368" i="44"/>
  <c r="AA368" i="44"/>
  <c r="U368" i="44"/>
  <c r="AF368" i="44"/>
  <c r="Y368" i="44"/>
  <c r="T368" i="44"/>
  <c r="AK368" i="44"/>
  <c r="X368" i="44"/>
  <c r="AB368" i="44"/>
  <c r="Q368" i="44"/>
  <c r="W368" i="44"/>
  <c r="AJ368" i="44"/>
  <c r="AC368" i="44"/>
  <c r="S368" i="44"/>
  <c r="AI356" i="44"/>
  <c r="AE356" i="44"/>
  <c r="AA356" i="44"/>
  <c r="W356" i="44"/>
  <c r="S356" i="44"/>
  <c r="AJ356" i="44"/>
  <c r="AD356" i="44"/>
  <c r="Y356" i="44"/>
  <c r="T356" i="44"/>
  <c r="AH356" i="44"/>
  <c r="AB356" i="44"/>
  <c r="U356" i="44"/>
  <c r="AL356" i="44"/>
  <c r="AF356" i="44"/>
  <c r="X356" i="44"/>
  <c r="Q356" i="44"/>
  <c r="AK356" i="44"/>
  <c r="AC356" i="44"/>
  <c r="V356" i="44"/>
  <c r="AG356" i="44"/>
  <c r="Z356" i="44"/>
  <c r="R356" i="44"/>
  <c r="AK355" i="44"/>
  <c r="AG355" i="44"/>
  <c r="AC355" i="44"/>
  <c r="Y355" i="44"/>
  <c r="U355" i="44"/>
  <c r="Q355" i="44"/>
  <c r="AJ355" i="44"/>
  <c r="AE355" i="44"/>
  <c r="Z355" i="44"/>
  <c r="T355" i="44"/>
  <c r="AI355" i="44"/>
  <c r="AB355" i="44"/>
  <c r="V355" i="44"/>
  <c r="AF355" i="44"/>
  <c r="X355" i="44"/>
  <c r="R355" i="44"/>
  <c r="AL355" i="44"/>
  <c r="AD355" i="44"/>
  <c r="W355" i="44"/>
  <c r="AA355" i="44"/>
  <c r="S355" i="44"/>
  <c r="AH355" i="44"/>
  <c r="AI374" i="44"/>
  <c r="AE374" i="44"/>
  <c r="AA374" i="44"/>
  <c r="W374" i="44"/>
  <c r="S374" i="44"/>
  <c r="AL374" i="44"/>
  <c r="AH374" i="44"/>
  <c r="AD374" i="44"/>
  <c r="Z374" i="44"/>
  <c r="V374" i="44"/>
  <c r="R374" i="44"/>
  <c r="AG374" i="44"/>
  <c r="Y374" i="44"/>
  <c r="Q374" i="44"/>
  <c r="AF374" i="44"/>
  <c r="X374" i="44"/>
  <c r="AC374" i="44"/>
  <c r="AJ374" i="44"/>
  <c r="T374" i="44"/>
  <c r="AB374" i="44"/>
  <c r="AK374" i="44"/>
  <c r="U374" i="44"/>
  <c r="AI388" i="44"/>
  <c r="AE388" i="44"/>
  <c r="AA388" i="44"/>
  <c r="W388" i="44"/>
  <c r="S388" i="44"/>
  <c r="AL388" i="44"/>
  <c r="AH388" i="44"/>
  <c r="AD388" i="44"/>
  <c r="Z388" i="44"/>
  <c r="V388" i="44"/>
  <c r="R388" i="44"/>
  <c r="AK388" i="44"/>
  <c r="AC388" i="44"/>
  <c r="U388" i="44"/>
  <c r="AJ388" i="44"/>
  <c r="AB388" i="44"/>
  <c r="T388" i="44"/>
  <c r="AG388" i="44"/>
  <c r="Q388" i="44"/>
  <c r="X388" i="44"/>
  <c r="AF388" i="44"/>
  <c r="Y388" i="44"/>
  <c r="AI382" i="44"/>
  <c r="AE382" i="44"/>
  <c r="AA382" i="44"/>
  <c r="W382" i="44"/>
  <c r="S382" i="44"/>
  <c r="AL382" i="44"/>
  <c r="AH382" i="44"/>
  <c r="AD382" i="44"/>
  <c r="Z382" i="44"/>
  <c r="V382" i="44"/>
  <c r="R382" i="44"/>
  <c r="AK382" i="44"/>
  <c r="AC382" i="44"/>
  <c r="U382" i="44"/>
  <c r="AJ382" i="44"/>
  <c r="AB382" i="44"/>
  <c r="T382" i="44"/>
  <c r="Y382" i="44"/>
  <c r="AF382" i="44"/>
  <c r="X382" i="44"/>
  <c r="AG382" i="44"/>
  <c r="Q382" i="44"/>
  <c r="AI376" i="44"/>
  <c r="AE376" i="44"/>
  <c r="AA376" i="44"/>
  <c r="W376" i="44"/>
  <c r="S376" i="44"/>
  <c r="AL376" i="44"/>
  <c r="AH376" i="44"/>
  <c r="AD376" i="44"/>
  <c r="Z376" i="44"/>
  <c r="V376" i="44"/>
  <c r="R376" i="44"/>
  <c r="AK376" i="44"/>
  <c r="AC376" i="44"/>
  <c r="U376" i="44"/>
  <c r="AJ376" i="44"/>
  <c r="AB376" i="44"/>
  <c r="T376" i="44"/>
  <c r="AG376" i="44"/>
  <c r="Q376" i="44"/>
  <c r="X376" i="44"/>
  <c r="AF376" i="44"/>
  <c r="Y376" i="44"/>
  <c r="AJ418" i="44"/>
  <c r="AF418" i="44"/>
  <c r="AB418" i="44"/>
  <c r="X418" i="44"/>
  <c r="T418" i="44"/>
  <c r="AI418" i="44"/>
  <c r="AE418" i="44"/>
  <c r="AA418" i="44"/>
  <c r="W418" i="44"/>
  <c r="S418" i="44"/>
  <c r="AK418" i="44"/>
  <c r="AC418" i="44"/>
  <c r="U418" i="44"/>
  <c r="AL418" i="44"/>
  <c r="Z418" i="44"/>
  <c r="Q418" i="44"/>
  <c r="AH418" i="44"/>
  <c r="Y418" i="44"/>
  <c r="AG418" i="44"/>
  <c r="AD418" i="44"/>
  <c r="R418" i="44"/>
  <c r="V418" i="44"/>
  <c r="AL434" i="44"/>
  <c r="AH434" i="44"/>
  <c r="AD434" i="44"/>
  <c r="Z434" i="44"/>
  <c r="V434" i="44"/>
  <c r="R434" i="44"/>
  <c r="AI434" i="44"/>
  <c r="AE434" i="44"/>
  <c r="AA434" i="44"/>
  <c r="W434" i="44"/>
  <c r="S434" i="44"/>
  <c r="AG434" i="44"/>
  <c r="Y434" i="44"/>
  <c r="Q434" i="44"/>
  <c r="AF434" i="44"/>
  <c r="X434" i="44"/>
  <c r="AB434" i="44"/>
  <c r="AK434" i="44"/>
  <c r="T434" i="44"/>
  <c r="AJ434" i="44"/>
  <c r="U434" i="44"/>
  <c r="AC434" i="44"/>
  <c r="AL424" i="44"/>
  <c r="AH424" i="44"/>
  <c r="AD424" i="44"/>
  <c r="Z424" i="44"/>
  <c r="V424" i="44"/>
  <c r="R424" i="44"/>
  <c r="AI424" i="44"/>
  <c r="AE424" i="44"/>
  <c r="AA424" i="44"/>
  <c r="W424" i="44"/>
  <c r="S424" i="44"/>
  <c r="AK424" i="44"/>
  <c r="AC424" i="44"/>
  <c r="U424" i="44"/>
  <c r="AJ424" i="44"/>
  <c r="AB424" i="44"/>
  <c r="T424" i="44"/>
  <c r="AF424" i="44"/>
  <c r="X424" i="44"/>
  <c r="Q424" i="44"/>
  <c r="AG424" i="44"/>
  <c r="Y424" i="44"/>
  <c r="AL436" i="44"/>
  <c r="AH436" i="44"/>
  <c r="AD436" i="44"/>
  <c r="Z436" i="44"/>
  <c r="V436" i="44"/>
  <c r="R436" i="44"/>
  <c r="AI436" i="44"/>
  <c r="AE436" i="44"/>
  <c r="AA436" i="44"/>
  <c r="W436" i="44"/>
  <c r="S436" i="44"/>
  <c r="AK436" i="44"/>
  <c r="AC436" i="44"/>
  <c r="U436" i="44"/>
  <c r="AJ436" i="44"/>
  <c r="AB436" i="44"/>
  <c r="T436" i="44"/>
  <c r="AF436" i="44"/>
  <c r="Q436" i="44"/>
  <c r="AG436" i="44"/>
  <c r="Y436" i="44"/>
  <c r="X436" i="44"/>
  <c r="AJ398" i="44"/>
  <c r="AF398" i="44"/>
  <c r="AB398" i="44"/>
  <c r="X398" i="44"/>
  <c r="T398" i="44"/>
  <c r="AK398" i="44"/>
  <c r="AE398" i="44"/>
  <c r="Z398" i="44"/>
  <c r="U398" i="44"/>
  <c r="AL398" i="44"/>
  <c r="AD398" i="44"/>
  <c r="W398" i="44"/>
  <c r="Q398" i="44"/>
  <c r="AI398" i="44"/>
  <c r="AC398" i="44"/>
  <c r="V398" i="44"/>
  <c r="AH398" i="44"/>
  <c r="S398" i="44"/>
  <c r="AG398" i="44"/>
  <c r="R398" i="44"/>
  <c r="Y398" i="44"/>
  <c r="AA398" i="44"/>
  <c r="AL397" i="44"/>
  <c r="AH397" i="44"/>
  <c r="AD397" i="44"/>
  <c r="Z397" i="44"/>
  <c r="V397" i="44"/>
  <c r="R397" i="44"/>
  <c r="AK397" i="44"/>
  <c r="AF397" i="44"/>
  <c r="AA397" i="44"/>
  <c r="U397" i="44"/>
  <c r="AE397" i="44"/>
  <c r="X397" i="44"/>
  <c r="Q397" i="44"/>
  <c r="AJ397" i="44"/>
  <c r="AC397" i="44"/>
  <c r="W397" i="44"/>
  <c r="AB397" i="44"/>
  <c r="Y397" i="44"/>
  <c r="AI397" i="44"/>
  <c r="S397" i="44"/>
  <c r="AG397" i="44"/>
  <c r="T397" i="44"/>
  <c r="AK391" i="44"/>
  <c r="AG391" i="44"/>
  <c r="AC391" i="44"/>
  <c r="Y391" i="44"/>
  <c r="U391" i="44"/>
  <c r="Q391" i="44"/>
  <c r="AJ391" i="44"/>
  <c r="AF391" i="44"/>
  <c r="AB391" i="44"/>
  <c r="X391" i="44"/>
  <c r="T391" i="44"/>
  <c r="AE391" i="44"/>
  <c r="W391" i="44"/>
  <c r="AL391" i="44"/>
  <c r="AD391" i="44"/>
  <c r="V391" i="44"/>
  <c r="AA391" i="44"/>
  <c r="AH391" i="44"/>
  <c r="R391" i="44"/>
  <c r="Z391" i="44"/>
  <c r="S391" i="44"/>
  <c r="AI391" i="44"/>
  <c r="AL422" i="44"/>
  <c r="AH422" i="44"/>
  <c r="AD422" i="44"/>
  <c r="Z422" i="44"/>
  <c r="V422" i="44"/>
  <c r="R422" i="44"/>
  <c r="AI422" i="44"/>
  <c r="AE422" i="44"/>
  <c r="AA422" i="44"/>
  <c r="W422" i="44"/>
  <c r="S422" i="44"/>
  <c r="AG422" i="44"/>
  <c r="Y422" i="44"/>
  <c r="Q422" i="44"/>
  <c r="AF422" i="44"/>
  <c r="X422" i="44"/>
  <c r="AB422" i="44"/>
  <c r="U422" i="44"/>
  <c r="AK422" i="44"/>
  <c r="T422" i="44"/>
  <c r="AC422" i="44"/>
  <c r="AJ422" i="44"/>
  <c r="AJ427" i="44"/>
  <c r="AF427" i="44"/>
  <c r="AB427" i="44"/>
  <c r="X427" i="44"/>
  <c r="T427" i="44"/>
  <c r="AK427" i="44"/>
  <c r="AG427" i="44"/>
  <c r="AC427" i="44"/>
  <c r="Y427" i="44"/>
  <c r="U427" i="44"/>
  <c r="Q427" i="44"/>
  <c r="AE427" i="44"/>
  <c r="W427" i="44"/>
  <c r="AL427" i="44"/>
  <c r="AD427" i="44"/>
  <c r="V427" i="44"/>
  <c r="Z427" i="44"/>
  <c r="S427" i="44"/>
  <c r="AI427" i="44"/>
  <c r="R427" i="44"/>
  <c r="AH427" i="44"/>
  <c r="AA427" i="44"/>
  <c r="AJ337" i="44"/>
  <c r="AF337" i="44"/>
  <c r="AB337" i="44"/>
  <c r="X337" i="44"/>
  <c r="T337" i="44"/>
  <c r="AH337" i="44"/>
  <c r="AC337" i="44"/>
  <c r="W337" i="44"/>
  <c r="R337" i="44"/>
  <c r="AL337" i="44"/>
  <c r="AG337" i="44"/>
  <c r="AA337" i="44"/>
  <c r="V337" i="44"/>
  <c r="Q337" i="44"/>
  <c r="AD337" i="44"/>
  <c r="S337" i="44"/>
  <c r="AK337" i="44"/>
  <c r="Z337" i="44"/>
  <c r="AE337" i="44"/>
  <c r="U337" i="44"/>
  <c r="AI337" i="44"/>
  <c r="Y337" i="44"/>
  <c r="T343" i="44"/>
  <c r="R343" i="44"/>
  <c r="S343" i="44"/>
  <c r="Q343" i="44"/>
  <c r="AJ349" i="44"/>
  <c r="AF349" i="44"/>
  <c r="AB349" i="44"/>
  <c r="X349" i="44"/>
  <c r="T349" i="44"/>
  <c r="AK349" i="44"/>
  <c r="AE349" i="44"/>
  <c r="Z349" i="44"/>
  <c r="U349" i="44"/>
  <c r="AH349" i="44"/>
  <c r="AC349" i="44"/>
  <c r="W349" i="44"/>
  <c r="R349" i="44"/>
  <c r="AL349" i="44"/>
  <c r="AG349" i="44"/>
  <c r="AA349" i="44"/>
  <c r="V349" i="44"/>
  <c r="Q349" i="44"/>
  <c r="S349" i="44"/>
  <c r="AI349" i="44"/>
  <c r="Y349" i="44"/>
  <c r="AD349" i="44"/>
  <c r="AI352" i="44"/>
  <c r="AE352" i="44"/>
  <c r="AA352" i="44"/>
  <c r="W352" i="44"/>
  <c r="S352" i="44"/>
  <c r="AK352" i="44"/>
  <c r="AF352" i="44"/>
  <c r="Z352" i="44"/>
  <c r="U352" i="44"/>
  <c r="AJ352" i="44"/>
  <c r="AC352" i="44"/>
  <c r="V352" i="44"/>
  <c r="AG352" i="44"/>
  <c r="Y352" i="44"/>
  <c r="R352" i="44"/>
  <c r="AL352" i="44"/>
  <c r="AD352" i="44"/>
  <c r="X352" i="44"/>
  <c r="Q352" i="44"/>
  <c r="T352" i="44"/>
  <c r="AB352" i="44"/>
  <c r="AH352" i="44"/>
  <c r="AL338" i="44"/>
  <c r="AH338" i="44"/>
  <c r="AD338" i="44"/>
  <c r="Z338" i="44"/>
  <c r="V338" i="44"/>
  <c r="R338" i="44"/>
  <c r="AJ338" i="44"/>
  <c r="AG338" i="44"/>
  <c r="AB338" i="44"/>
  <c r="W338" i="44"/>
  <c r="Q338" i="44"/>
  <c r="AK338" i="44"/>
  <c r="AF338" i="44"/>
  <c r="AA338" i="44"/>
  <c r="U338" i="44"/>
  <c r="AC338" i="44"/>
  <c r="S338" i="44"/>
  <c r="Y338" i="44"/>
  <c r="AE338" i="44"/>
  <c r="T338" i="44"/>
  <c r="AI338" i="44"/>
  <c r="X338" i="44"/>
  <c r="AL340" i="44"/>
  <c r="AH340" i="44"/>
  <c r="AD340" i="44"/>
  <c r="Z340" i="44"/>
  <c r="V340" i="44"/>
  <c r="R340" i="44"/>
  <c r="AI340" i="44"/>
  <c r="AC340" i="44"/>
  <c r="X340" i="44"/>
  <c r="S340" i="44"/>
  <c r="AK340" i="44"/>
  <c r="AF340" i="44"/>
  <c r="AA340" i="44"/>
  <c r="U340" i="44"/>
  <c r="AJ340" i="44"/>
  <c r="AE340" i="44"/>
  <c r="Y340" i="44"/>
  <c r="T340" i="44"/>
  <c r="W340" i="44"/>
  <c r="Q340" i="44"/>
  <c r="AB340" i="44"/>
  <c r="AG340" i="44"/>
  <c r="AI362" i="44"/>
  <c r="AE362" i="44"/>
  <c r="AA362" i="44"/>
  <c r="W362" i="44"/>
  <c r="S362" i="44"/>
  <c r="AK362" i="44"/>
  <c r="AF362" i="44"/>
  <c r="Z362" i="44"/>
  <c r="U362" i="44"/>
  <c r="AL362" i="44"/>
  <c r="AG362" i="44"/>
  <c r="AB362" i="44"/>
  <c r="V362" i="44"/>
  <c r="Q362" i="44"/>
  <c r="AD362" i="44"/>
  <c r="T362" i="44"/>
  <c r="AJ362" i="44"/>
  <c r="Y362" i="44"/>
  <c r="AH362" i="44"/>
  <c r="X362" i="44"/>
  <c r="R362" i="44"/>
  <c r="AC362" i="44"/>
  <c r="AK361" i="44"/>
  <c r="AG361" i="44"/>
  <c r="AC361" i="44"/>
  <c r="Y361" i="44"/>
  <c r="U361" i="44"/>
  <c r="Q361" i="44"/>
  <c r="AL361" i="44"/>
  <c r="AF361" i="44"/>
  <c r="AA361" i="44"/>
  <c r="V361" i="44"/>
  <c r="AH361" i="44"/>
  <c r="AB361" i="44"/>
  <c r="W361" i="44"/>
  <c r="R361" i="44"/>
  <c r="AE361" i="44"/>
  <c r="T361" i="44"/>
  <c r="AJ361" i="44"/>
  <c r="Z361" i="44"/>
  <c r="AI361" i="44"/>
  <c r="X361" i="44"/>
  <c r="AD361" i="44"/>
  <c r="S361" i="44"/>
  <c r="AK385" i="44"/>
  <c r="AG385" i="44"/>
  <c r="AC385" i="44"/>
  <c r="Y385" i="44"/>
  <c r="U385" i="44"/>
  <c r="Q385" i="44"/>
  <c r="AJ385" i="44"/>
  <c r="AF385" i="44"/>
  <c r="AB385" i="44"/>
  <c r="X385" i="44"/>
  <c r="T385" i="44"/>
  <c r="AE385" i="44"/>
  <c r="W385" i="44"/>
  <c r="AL385" i="44"/>
  <c r="AD385" i="44"/>
  <c r="V385" i="44"/>
  <c r="AI385" i="44"/>
  <c r="S385" i="44"/>
  <c r="Z385" i="44"/>
  <c r="AH385" i="44"/>
  <c r="R385" i="44"/>
  <c r="AA385" i="44"/>
  <c r="AK373" i="44"/>
  <c r="AG373" i="44"/>
  <c r="AC373" i="44"/>
  <c r="Y373" i="44"/>
  <c r="U373" i="44"/>
  <c r="Q373" i="44"/>
  <c r="AJ373" i="44"/>
  <c r="AF373" i="44"/>
  <c r="AB373" i="44"/>
  <c r="X373" i="44"/>
  <c r="T373" i="44"/>
  <c r="AE373" i="44"/>
  <c r="W373" i="44"/>
  <c r="AL373" i="44"/>
  <c r="AD373" i="44"/>
  <c r="V373" i="44"/>
  <c r="AI373" i="44"/>
  <c r="S373" i="44"/>
  <c r="Z373" i="44"/>
  <c r="R373" i="44"/>
  <c r="AH373" i="44"/>
  <c r="AA373" i="44"/>
  <c r="AJ400" i="44"/>
  <c r="AF400" i="44"/>
  <c r="AB400" i="44"/>
  <c r="X400" i="44"/>
  <c r="T400" i="44"/>
  <c r="AI400" i="44"/>
  <c r="AD400" i="44"/>
  <c r="Y400" i="44"/>
  <c r="S400" i="44"/>
  <c r="AK400" i="44"/>
  <c r="AC400" i="44"/>
  <c r="V400" i="44"/>
  <c r="AH400" i="44"/>
  <c r="AA400" i="44"/>
  <c r="U400" i="44"/>
  <c r="AG400" i="44"/>
  <c r="R400" i="44"/>
  <c r="AE400" i="44"/>
  <c r="Q400" i="44"/>
  <c r="Z400" i="44"/>
  <c r="AL400" i="44"/>
  <c r="W400" i="44"/>
  <c r="AJ410" i="44"/>
  <c r="AF410" i="44"/>
  <c r="AB410" i="44"/>
  <c r="X410" i="44"/>
  <c r="T410" i="44"/>
  <c r="AI410" i="44"/>
  <c r="AE410" i="44"/>
  <c r="AA410" i="44"/>
  <c r="W410" i="44"/>
  <c r="S410" i="44"/>
  <c r="AG410" i="44"/>
  <c r="Y410" i="44"/>
  <c r="AD410" i="44"/>
  <c r="U410" i="44"/>
  <c r="AL410" i="44"/>
  <c r="AC410" i="44"/>
  <c r="R410" i="44"/>
  <c r="AK410" i="44"/>
  <c r="AH410" i="44"/>
  <c r="V410" i="44"/>
  <c r="Z410" i="44"/>
  <c r="AL415" i="44"/>
  <c r="AH415" i="44"/>
  <c r="AD415" i="44"/>
  <c r="Z415" i="44"/>
  <c r="V415" i="44"/>
  <c r="R415" i="44"/>
  <c r="AK415" i="44"/>
  <c r="AG415" i="44"/>
  <c r="AC415" i="44"/>
  <c r="Y415" i="44"/>
  <c r="U415" i="44"/>
  <c r="Q415" i="44"/>
  <c r="AE415" i="44"/>
  <c r="W415" i="44"/>
  <c r="AB415" i="44"/>
  <c r="S415" i="44"/>
  <c r="AJ415" i="44"/>
  <c r="AA415" i="44"/>
  <c r="AI415" i="44"/>
  <c r="AF415" i="44"/>
  <c r="X415" i="44"/>
  <c r="T415" i="44"/>
  <c r="AJ412" i="44"/>
  <c r="AF412" i="44"/>
  <c r="AB412" i="44"/>
  <c r="X412" i="44"/>
  <c r="T412" i="44"/>
  <c r="AI412" i="44"/>
  <c r="AE412" i="44"/>
  <c r="AA412" i="44"/>
  <c r="W412" i="44"/>
  <c r="S412" i="44"/>
  <c r="AK412" i="44"/>
  <c r="AC412" i="44"/>
  <c r="U412" i="44"/>
  <c r="AD412" i="44"/>
  <c r="R412" i="44"/>
  <c r="AL412" i="44"/>
  <c r="Z412" i="44"/>
  <c r="Q412" i="44"/>
  <c r="AH412" i="44"/>
  <c r="AG412" i="44"/>
  <c r="V412" i="44"/>
  <c r="Y412" i="44"/>
  <c r="AJ421" i="44"/>
  <c r="AF421" i="44"/>
  <c r="AK421" i="44"/>
  <c r="AG421" i="44"/>
  <c r="AC421" i="44"/>
  <c r="AE421" i="44"/>
  <c r="Z421" i="44"/>
  <c r="V421" i="44"/>
  <c r="R421" i="44"/>
  <c r="AL421" i="44"/>
  <c r="AD421" i="44"/>
  <c r="Y421" i="44"/>
  <c r="U421" i="44"/>
  <c r="Q421" i="44"/>
  <c r="AH421" i="44"/>
  <c r="W421" i="44"/>
  <c r="AA421" i="44"/>
  <c r="X421" i="44"/>
  <c r="AI421" i="44"/>
  <c r="AB421" i="44"/>
  <c r="T421" i="44"/>
  <c r="S421" i="44"/>
  <c r="P361" i="44"/>
  <c r="P355" i="44"/>
  <c r="P364" i="44"/>
  <c r="P388" i="44"/>
  <c r="P385" i="44"/>
  <c r="P391" i="44"/>
  <c r="P400" i="44"/>
  <c r="P409" i="44"/>
  <c r="P403" i="44"/>
  <c r="P428" i="44"/>
  <c r="P424" i="44"/>
  <c r="P346" i="44"/>
  <c r="P338" i="44"/>
  <c r="P344" i="44"/>
  <c r="P368" i="44"/>
  <c r="P370" i="44"/>
  <c r="P358" i="44"/>
  <c r="P380" i="44"/>
  <c r="P379" i="44"/>
  <c r="P376" i="44"/>
  <c r="P397" i="44"/>
  <c r="P415" i="44"/>
  <c r="P412" i="44"/>
  <c r="P434" i="44"/>
  <c r="P430" i="44"/>
  <c r="P367" i="44"/>
  <c r="P386" i="44"/>
  <c r="P374" i="44"/>
  <c r="P382" i="44"/>
  <c r="P398" i="44"/>
  <c r="P392" i="44"/>
  <c r="P416" i="44"/>
  <c r="P422" i="44"/>
  <c r="P433" i="44"/>
  <c r="P436" i="44"/>
  <c r="P356" i="44"/>
  <c r="P337" i="44"/>
  <c r="P340" i="44"/>
  <c r="P349" i="44"/>
  <c r="P352" i="44"/>
  <c r="P362" i="44"/>
  <c r="P373" i="44"/>
  <c r="P394" i="44"/>
  <c r="P410" i="44"/>
  <c r="P406" i="44"/>
  <c r="P418" i="44"/>
  <c r="P427" i="44"/>
  <c r="P421" i="44"/>
  <c r="AN340" i="44" l="1"/>
  <c r="AP338" i="44"/>
  <c r="AP398" i="44"/>
  <c r="AN382" i="44"/>
  <c r="AN403" i="44"/>
  <c r="AN346" i="44"/>
  <c r="AN352" i="44"/>
  <c r="AN436" i="44"/>
  <c r="AN376" i="44"/>
  <c r="AN388" i="44"/>
  <c r="AN430" i="44"/>
  <c r="AP433" i="44"/>
  <c r="AN364" i="44"/>
  <c r="AP373" i="44"/>
  <c r="AN337" i="44"/>
  <c r="AN424" i="44"/>
  <c r="AN358" i="44"/>
  <c r="AN400" i="44"/>
  <c r="AN427" i="44"/>
  <c r="AP344" i="44"/>
  <c r="AN370" i="44"/>
  <c r="AN421" i="44"/>
  <c r="AP410" i="44"/>
  <c r="AP400" i="44"/>
  <c r="AN362" i="44"/>
  <c r="AN338" i="44"/>
  <c r="AN349" i="44"/>
  <c r="AN422" i="44"/>
  <c r="AN397" i="44"/>
  <c r="AP397" i="44"/>
  <c r="AP436" i="44"/>
  <c r="AN434" i="44"/>
  <c r="AP409" i="44"/>
  <c r="AN392" i="44"/>
  <c r="AN379" i="44"/>
  <c r="AN386" i="44"/>
  <c r="AP358" i="44"/>
  <c r="AP416" i="44"/>
  <c r="AN380" i="44"/>
  <c r="AP421" i="44"/>
  <c r="AN412" i="44"/>
  <c r="AP415" i="44"/>
  <c r="AN373" i="44"/>
  <c r="AP352" i="44"/>
  <c r="AP422" i="44"/>
  <c r="AN391" i="44"/>
  <c r="AP424" i="44"/>
  <c r="AP434" i="44"/>
  <c r="AN418" i="44"/>
  <c r="AP418" i="44"/>
  <c r="AP376" i="44"/>
  <c r="AP374" i="44"/>
  <c r="AN355" i="44"/>
  <c r="AN356" i="44"/>
  <c r="AN368" i="44"/>
  <c r="AP368" i="44"/>
  <c r="AN394" i="44"/>
  <c r="AP430" i="44"/>
  <c r="AN409" i="44"/>
  <c r="AN406" i="44"/>
  <c r="AP379" i="44"/>
  <c r="AN367" i="44"/>
  <c r="AP367" i="44"/>
  <c r="AN361" i="44"/>
  <c r="AP349" i="44"/>
  <c r="AP427" i="44"/>
  <c r="AP391" i="44"/>
  <c r="AN398" i="44"/>
  <c r="AN374" i="44"/>
  <c r="AP356" i="44"/>
  <c r="AN433" i="44"/>
  <c r="AN428" i="44"/>
  <c r="AN344" i="44"/>
  <c r="AP364" i="44"/>
  <c r="AP346" i="44"/>
  <c r="AP412" i="44"/>
  <c r="AN415" i="44"/>
  <c r="Q410" i="44"/>
  <c r="AN410" i="44" s="1"/>
  <c r="AP385" i="44"/>
  <c r="AN385" i="44"/>
  <c r="AP361" i="44"/>
  <c r="AP362" i="44"/>
  <c r="AP340" i="44"/>
  <c r="AP337" i="44"/>
  <c r="AP382" i="44"/>
  <c r="AP388" i="44"/>
  <c r="AP355" i="44"/>
  <c r="AP394" i="44"/>
  <c r="AP428" i="44"/>
  <c r="AP403" i="44"/>
  <c r="AP406" i="44"/>
  <c r="AP392" i="44"/>
  <c r="AP386" i="44"/>
  <c r="AN416" i="44"/>
  <c r="AP380" i="44"/>
  <c r="AP370" i="44"/>
  <c r="AL350" i="44"/>
  <c r="AH350" i="44"/>
  <c r="AD350" i="44"/>
  <c r="Z350" i="44"/>
  <c r="V350" i="44"/>
  <c r="R350" i="44"/>
  <c r="AJ350" i="44"/>
  <c r="AE350" i="44"/>
  <c r="Y350" i="44"/>
  <c r="T350" i="44"/>
  <c r="AG350" i="44"/>
  <c r="AB350" i="44"/>
  <c r="W350" i="44"/>
  <c r="Q350" i="44"/>
  <c r="AK350" i="44"/>
  <c r="AF350" i="44"/>
  <c r="AA350" i="44"/>
  <c r="U350" i="44"/>
  <c r="S350" i="44"/>
  <c r="AI350" i="44"/>
  <c r="X350" i="44"/>
  <c r="AC350" i="44"/>
  <c r="AJ404" i="44"/>
  <c r="AF404" i="44"/>
  <c r="AB404" i="44"/>
  <c r="X404" i="44"/>
  <c r="T404" i="44"/>
  <c r="AH404" i="44"/>
  <c r="AC404" i="44"/>
  <c r="W404" i="44"/>
  <c r="R404" i="44"/>
  <c r="AI404" i="44"/>
  <c r="AA404" i="44"/>
  <c r="U404" i="44"/>
  <c r="AG404" i="44"/>
  <c r="Z404" i="44"/>
  <c r="S404" i="44"/>
  <c r="AE404" i="44"/>
  <c r="Q404" i="44"/>
  <c r="AD404" i="44"/>
  <c r="AL404" i="44"/>
  <c r="V404" i="44"/>
  <c r="AK404" i="44"/>
  <c r="Y404" i="44"/>
  <c r="P350" i="44"/>
  <c r="P404" i="44"/>
  <c r="AP350" i="44" l="1"/>
  <c r="AN404" i="44"/>
  <c r="AN350" i="44"/>
  <c r="AP404" i="44"/>
  <c r="O25" i="58" l="1"/>
  <c r="O26" i="58" l="1"/>
  <c r="O27" i="58"/>
  <c r="Z163" i="44" l="1"/>
  <c r="T163" i="44"/>
  <c r="Y163" i="44"/>
  <c r="V163" i="44"/>
  <c r="AA163" i="44"/>
  <c r="U163" i="44"/>
  <c r="R163" i="44"/>
  <c r="S163" i="44"/>
  <c r="Q163" i="44"/>
  <c r="W163" i="44"/>
  <c r="X163" i="44"/>
  <c r="U187" i="44"/>
  <c r="R187" i="44"/>
  <c r="T187" i="44"/>
  <c r="Q187" i="44"/>
  <c r="S187" i="44"/>
  <c r="Z187" i="44"/>
  <c r="X187" i="44"/>
  <c r="W187" i="44"/>
  <c r="Y187" i="44"/>
  <c r="V187" i="44"/>
  <c r="V235" i="44"/>
  <c r="AB235" i="44"/>
  <c r="W235" i="44"/>
  <c r="AG235" i="44"/>
  <c r="AH235" i="44"/>
  <c r="R235" i="44"/>
  <c r="X235" i="44"/>
  <c r="S235" i="44"/>
  <c r="Y235" i="44"/>
  <c r="AD235" i="44"/>
  <c r="AC235" i="44"/>
  <c r="T235" i="44"/>
  <c r="AE235" i="44"/>
  <c r="Q235" i="44"/>
  <c r="U235" i="44"/>
  <c r="AA235" i="44"/>
  <c r="Z235" i="44"/>
  <c r="AF235" i="44"/>
  <c r="AF236" i="44"/>
  <c r="W236" i="44"/>
  <c r="V236" i="44"/>
  <c r="AG236" i="44"/>
  <c r="Q236" i="44"/>
  <c r="AB236" i="44"/>
  <c r="AH236" i="44"/>
  <c r="R236" i="44"/>
  <c r="AC236" i="44"/>
  <c r="X236" i="44"/>
  <c r="AD236" i="44"/>
  <c r="Y236" i="44"/>
  <c r="AA236" i="44"/>
  <c r="U236" i="44"/>
  <c r="T236" i="44"/>
  <c r="Z236" i="44"/>
  <c r="S236" i="44"/>
  <c r="AE236" i="44"/>
  <c r="W241" i="44"/>
  <c r="Q241" i="44"/>
  <c r="S241" i="44"/>
  <c r="U241" i="44"/>
  <c r="V241" i="44"/>
  <c r="X241" i="44"/>
  <c r="R241" i="44"/>
  <c r="T241" i="44"/>
  <c r="AK274" i="44"/>
  <c r="AG274" i="44"/>
  <c r="AC274" i="44"/>
  <c r="Y274" i="44"/>
  <c r="U274" i="44"/>
  <c r="Q274" i="44"/>
  <c r="AJ274" i="44"/>
  <c r="AF274" i="44"/>
  <c r="AB274" i="44"/>
  <c r="X274" i="44"/>
  <c r="T274" i="44"/>
  <c r="AL274" i="44"/>
  <c r="AD274" i="44"/>
  <c r="V274" i="44"/>
  <c r="AI274" i="44"/>
  <c r="AA274" i="44"/>
  <c r="S274" i="44"/>
  <c r="AE274" i="44"/>
  <c r="W274" i="44"/>
  <c r="Z274" i="44"/>
  <c r="R274" i="44"/>
  <c r="AH274" i="44"/>
  <c r="AG292" i="44"/>
  <c r="Q292" i="44"/>
  <c r="W292" i="44"/>
  <c r="AH292" i="44"/>
  <c r="R292" i="44"/>
  <c r="AF292" i="44"/>
  <c r="T292" i="44"/>
  <c r="AC292" i="44"/>
  <c r="AI292" i="44"/>
  <c r="S292" i="44"/>
  <c r="AD292" i="44"/>
  <c r="X292" i="44"/>
  <c r="Y292" i="44"/>
  <c r="AE292" i="44"/>
  <c r="Z292" i="44"/>
  <c r="AB292" i="44"/>
  <c r="AK292" i="44"/>
  <c r="V292" i="44"/>
  <c r="U292" i="44"/>
  <c r="AA292" i="44"/>
  <c r="AJ292" i="44"/>
  <c r="AL292" i="44"/>
  <c r="AE295" i="44"/>
  <c r="AG295" i="44"/>
  <c r="Q295" i="44"/>
  <c r="T295" i="44"/>
  <c r="AH295" i="44"/>
  <c r="AA295" i="44"/>
  <c r="AC295" i="44"/>
  <c r="AF295" i="44"/>
  <c r="R295" i="44"/>
  <c r="W295" i="44"/>
  <c r="Y295" i="44"/>
  <c r="AB295" i="44"/>
  <c r="S295" i="44"/>
  <c r="Z295" i="44"/>
  <c r="U295" i="44"/>
  <c r="X295" i="44"/>
  <c r="AD295" i="44"/>
  <c r="V295" i="44"/>
  <c r="AA307" i="44"/>
  <c r="AC307" i="44"/>
  <c r="AF307" i="44"/>
  <c r="AH307" i="44"/>
  <c r="V307" i="44"/>
  <c r="W307" i="44"/>
  <c r="Y307" i="44"/>
  <c r="AB307" i="44"/>
  <c r="R307" i="44"/>
  <c r="AD307" i="44"/>
  <c r="AI307" i="44"/>
  <c r="S307" i="44"/>
  <c r="AK307" i="44"/>
  <c r="U307" i="44"/>
  <c r="X307" i="44"/>
  <c r="Z307" i="44"/>
  <c r="AE307" i="44"/>
  <c r="AG307" i="44"/>
  <c r="AJ307" i="44"/>
  <c r="Q307" i="44"/>
  <c r="T307" i="44"/>
  <c r="AL307" i="44"/>
  <c r="X151" i="44"/>
  <c r="AC151" i="44"/>
  <c r="AD151" i="44"/>
  <c r="Z151" i="44"/>
  <c r="T151" i="44"/>
  <c r="Y151" i="44"/>
  <c r="V151" i="44"/>
  <c r="S151" i="44"/>
  <c r="R151" i="44"/>
  <c r="AF151" i="44"/>
  <c r="U151" i="44"/>
  <c r="AA151" i="44"/>
  <c r="AE151" i="44"/>
  <c r="AB151" i="44"/>
  <c r="AH151" i="44"/>
  <c r="AG151" i="44"/>
  <c r="Q151" i="44"/>
  <c r="W151" i="44"/>
  <c r="AL164" i="44"/>
  <c r="AH164" i="44"/>
  <c r="AD164" i="44"/>
  <c r="Z164" i="44"/>
  <c r="V164" i="44"/>
  <c r="R164" i="44"/>
  <c r="AI164" i="44"/>
  <c r="AE164" i="44"/>
  <c r="AA164" i="44"/>
  <c r="W164" i="44"/>
  <c r="S164" i="44"/>
  <c r="AK164" i="44"/>
  <c r="AG164" i="44"/>
  <c r="AC164" i="44"/>
  <c r="Y164" i="44"/>
  <c r="U164" i="44"/>
  <c r="Q164" i="44"/>
  <c r="AJ164" i="44"/>
  <c r="T164" i="44"/>
  <c r="AF164" i="44"/>
  <c r="AB164" i="44"/>
  <c r="X164" i="44"/>
  <c r="AL178" i="44"/>
  <c r="AH178" i="44"/>
  <c r="AD178" i="44"/>
  <c r="Z178" i="44"/>
  <c r="V178" i="44"/>
  <c r="R178" i="44"/>
  <c r="AI178" i="44"/>
  <c r="AE178" i="44"/>
  <c r="AA178" i="44"/>
  <c r="W178" i="44"/>
  <c r="S178" i="44"/>
  <c r="AK178" i="44"/>
  <c r="AG178" i="44"/>
  <c r="AC178" i="44"/>
  <c r="Y178" i="44"/>
  <c r="U178" i="44"/>
  <c r="Q178" i="44"/>
  <c r="AF178" i="44"/>
  <c r="AB178" i="44"/>
  <c r="X178" i="44"/>
  <c r="AJ178" i="44"/>
  <c r="T178" i="44"/>
  <c r="AJ190" i="44"/>
  <c r="AF190" i="44"/>
  <c r="AB190" i="44"/>
  <c r="X190" i="44"/>
  <c r="T190" i="44"/>
  <c r="AI190" i="44"/>
  <c r="AA190" i="44"/>
  <c r="S190" i="44"/>
  <c r="AK190" i="44"/>
  <c r="AG190" i="44"/>
  <c r="AC190" i="44"/>
  <c r="Y190" i="44"/>
  <c r="U190" i="44"/>
  <c r="Q190" i="44"/>
  <c r="AE190" i="44"/>
  <c r="W190" i="44"/>
  <c r="AD190" i="44"/>
  <c r="Z190" i="44"/>
  <c r="AL190" i="44"/>
  <c r="V190" i="44"/>
  <c r="AH190" i="44"/>
  <c r="R190" i="44"/>
  <c r="AJ188" i="44"/>
  <c r="AF188" i="44"/>
  <c r="AB188" i="44"/>
  <c r="X188" i="44"/>
  <c r="T188" i="44"/>
  <c r="AK188" i="44"/>
  <c r="AG188" i="44"/>
  <c r="AC188" i="44"/>
  <c r="Y188" i="44"/>
  <c r="U188" i="44"/>
  <c r="Q188" i="44"/>
  <c r="AI188" i="44"/>
  <c r="AE188" i="44"/>
  <c r="AA188" i="44"/>
  <c r="W188" i="44"/>
  <c r="S188" i="44"/>
  <c r="Z188" i="44"/>
  <c r="AL188" i="44"/>
  <c r="V188" i="44"/>
  <c r="AH188" i="44"/>
  <c r="R188" i="44"/>
  <c r="AD188" i="44"/>
  <c r="AL194" i="44"/>
  <c r="AH194" i="44"/>
  <c r="AD194" i="44"/>
  <c r="Z194" i="44"/>
  <c r="V194" i="44"/>
  <c r="R194" i="44"/>
  <c r="AK194" i="44"/>
  <c r="AC194" i="44"/>
  <c r="U194" i="44"/>
  <c r="AI194" i="44"/>
  <c r="AE194" i="44"/>
  <c r="AA194" i="44"/>
  <c r="W194" i="44"/>
  <c r="S194" i="44"/>
  <c r="AG194" i="44"/>
  <c r="Y194" i="44"/>
  <c r="Q194" i="44"/>
  <c r="X194" i="44"/>
  <c r="AJ194" i="44"/>
  <c r="T194" i="44"/>
  <c r="AF194" i="44"/>
  <c r="AB194" i="44"/>
  <c r="AL205" i="44"/>
  <c r="AH205" i="44"/>
  <c r="AD205" i="44"/>
  <c r="Z205" i="44"/>
  <c r="V205" i="44"/>
  <c r="R205" i="44"/>
  <c r="AK205" i="44"/>
  <c r="AF205" i="44"/>
  <c r="AA205" i="44"/>
  <c r="U205" i="44"/>
  <c r="AJ205" i="44"/>
  <c r="Y205" i="44"/>
  <c r="AG205" i="44"/>
  <c r="AB205" i="44"/>
  <c r="W205" i="44"/>
  <c r="Q205" i="44"/>
  <c r="AE205" i="44"/>
  <c r="T205" i="44"/>
  <c r="X205" i="44"/>
  <c r="S205" i="44"/>
  <c r="AI205" i="44"/>
  <c r="AC205" i="44"/>
  <c r="Q230" i="44"/>
  <c r="T230" i="44"/>
  <c r="V230" i="44"/>
  <c r="W230" i="44"/>
  <c r="R230" i="44"/>
  <c r="S230" i="44"/>
  <c r="Y230" i="44"/>
  <c r="U230" i="44"/>
  <c r="X230" i="44"/>
  <c r="AK238" i="44"/>
  <c r="AG238" i="44"/>
  <c r="AC238" i="44"/>
  <c r="Y238" i="44"/>
  <c r="U238" i="44"/>
  <c r="Q238" i="44"/>
  <c r="AJ238" i="44"/>
  <c r="AF238" i="44"/>
  <c r="AB238" i="44"/>
  <c r="X238" i="44"/>
  <c r="T238" i="44"/>
  <c r="AL238" i="44"/>
  <c r="AH238" i="44"/>
  <c r="AD238" i="44"/>
  <c r="Z238" i="44"/>
  <c r="V238" i="44"/>
  <c r="R238" i="44"/>
  <c r="AI238" i="44"/>
  <c r="S238" i="44"/>
  <c r="AA238" i="44"/>
  <c r="W238" i="44"/>
  <c r="AE238" i="44"/>
  <c r="U244" i="44"/>
  <c r="S244" i="44"/>
  <c r="X244" i="44"/>
  <c r="W244" i="44"/>
  <c r="Q244" i="44"/>
  <c r="T244" i="44"/>
  <c r="V244" i="44"/>
  <c r="R244" i="44"/>
  <c r="AL247" i="44"/>
  <c r="V247" i="44"/>
  <c r="AB247" i="44"/>
  <c r="W247" i="44"/>
  <c r="AG247" i="44"/>
  <c r="AH247" i="44"/>
  <c r="R247" i="44"/>
  <c r="AK247" i="44"/>
  <c r="X247" i="44"/>
  <c r="AI247" i="44"/>
  <c r="S247" i="44"/>
  <c r="AC247" i="44"/>
  <c r="AD247" i="44"/>
  <c r="Y247" i="44"/>
  <c r="AJ247" i="44"/>
  <c r="T247" i="44"/>
  <c r="AE247" i="44"/>
  <c r="U247" i="44"/>
  <c r="Z247" i="44"/>
  <c r="AF247" i="44"/>
  <c r="Q247" i="44"/>
  <c r="AA247" i="44"/>
  <c r="AK286" i="44"/>
  <c r="AG286" i="44"/>
  <c r="AC286" i="44"/>
  <c r="Y286" i="44"/>
  <c r="U286" i="44"/>
  <c r="Q286" i="44"/>
  <c r="AJ286" i="44"/>
  <c r="AF286" i="44"/>
  <c r="AB286" i="44"/>
  <c r="X286" i="44"/>
  <c r="T286" i="44"/>
  <c r="AL286" i="44"/>
  <c r="AD286" i="44"/>
  <c r="V286" i="44"/>
  <c r="AI286" i="44"/>
  <c r="AA286" i="44"/>
  <c r="S286" i="44"/>
  <c r="AE286" i="44"/>
  <c r="W286" i="44"/>
  <c r="AH286" i="44"/>
  <c r="R286" i="44"/>
  <c r="Z286" i="44"/>
  <c r="AC290" i="44"/>
  <c r="AI290" i="44"/>
  <c r="S290" i="44"/>
  <c r="AD290" i="44"/>
  <c r="T290" i="44"/>
  <c r="Y290" i="44"/>
  <c r="AE290" i="44"/>
  <c r="Z290" i="44"/>
  <c r="X290" i="44"/>
  <c r="AF290" i="44"/>
  <c r="AK290" i="44"/>
  <c r="U290" i="44"/>
  <c r="AA290" i="44"/>
  <c r="AL290" i="44"/>
  <c r="V290" i="44"/>
  <c r="Q290" i="44"/>
  <c r="W290" i="44"/>
  <c r="AH290" i="44"/>
  <c r="AJ290" i="44"/>
  <c r="AG290" i="44"/>
  <c r="R290" i="44"/>
  <c r="AB290" i="44"/>
  <c r="AI289" i="44"/>
  <c r="S289" i="44"/>
  <c r="Y289" i="44"/>
  <c r="AJ289" i="44"/>
  <c r="T289" i="44"/>
  <c r="AH289" i="44"/>
  <c r="AE289" i="44"/>
  <c r="AK289" i="44"/>
  <c r="U289" i="44"/>
  <c r="AF289" i="44"/>
  <c r="Z289" i="44"/>
  <c r="R289" i="44"/>
  <c r="AA289" i="44"/>
  <c r="AG289" i="44"/>
  <c r="Q289" i="44"/>
  <c r="AB289" i="44"/>
  <c r="AD289" i="44"/>
  <c r="V289" i="44"/>
  <c r="X289" i="44"/>
  <c r="AL289" i="44"/>
  <c r="W289" i="44"/>
  <c r="AC289" i="44"/>
  <c r="AI298" i="44"/>
  <c r="AE298" i="44"/>
  <c r="AA298" i="44"/>
  <c r="W298" i="44"/>
  <c r="S298" i="44"/>
  <c r="AL298" i="44"/>
  <c r="AH298" i="44"/>
  <c r="AD298" i="44"/>
  <c r="Z298" i="44"/>
  <c r="V298" i="44"/>
  <c r="R298" i="44"/>
  <c r="AF298" i="44"/>
  <c r="X298" i="44"/>
  <c r="AK298" i="44"/>
  <c r="AC298" i="44"/>
  <c r="U298" i="44"/>
  <c r="AG298" i="44"/>
  <c r="Y298" i="44"/>
  <c r="Q298" i="44"/>
  <c r="AJ298" i="44"/>
  <c r="AB298" i="44"/>
  <c r="T298" i="44"/>
  <c r="R326" i="44"/>
  <c r="T326" i="44"/>
  <c r="Q326" i="44"/>
  <c r="W326" i="44"/>
  <c r="U326" i="44"/>
  <c r="S326" i="44"/>
  <c r="Y326" i="44"/>
  <c r="V326" i="44"/>
  <c r="X326" i="44"/>
  <c r="R328" i="44"/>
  <c r="Y328" i="44"/>
  <c r="U328" i="44"/>
  <c r="X328" i="44"/>
  <c r="Q328" i="44"/>
  <c r="S328" i="44"/>
  <c r="T328" i="44"/>
  <c r="V328" i="44"/>
  <c r="W328" i="44"/>
  <c r="AJ439" i="44"/>
  <c r="AF439" i="44"/>
  <c r="AB439" i="44"/>
  <c r="X439" i="44"/>
  <c r="T439" i="44"/>
  <c r="AK439" i="44"/>
  <c r="AG439" i="44"/>
  <c r="AC439" i="44"/>
  <c r="Y439" i="44"/>
  <c r="U439" i="44"/>
  <c r="Q439" i="44"/>
  <c r="AE439" i="44"/>
  <c r="W439" i="44"/>
  <c r="AL439" i="44"/>
  <c r="AD439" i="44"/>
  <c r="V439" i="44"/>
  <c r="Z439" i="44"/>
  <c r="AI439" i="44"/>
  <c r="R439" i="44"/>
  <c r="AH439" i="44"/>
  <c r="AA439" i="44"/>
  <c r="S439" i="44"/>
  <c r="AL442" i="44"/>
  <c r="AH442" i="44"/>
  <c r="AD442" i="44"/>
  <c r="Z442" i="44"/>
  <c r="V442" i="44"/>
  <c r="R442" i="44"/>
  <c r="AI442" i="44"/>
  <c r="AE442" i="44"/>
  <c r="AA442" i="44"/>
  <c r="W442" i="44"/>
  <c r="S442" i="44"/>
  <c r="AK442" i="44"/>
  <c r="AC442" i="44"/>
  <c r="U442" i="44"/>
  <c r="AJ442" i="44"/>
  <c r="AB442" i="44"/>
  <c r="T442" i="44"/>
  <c r="X442" i="44"/>
  <c r="AG442" i="44"/>
  <c r="AF442" i="44"/>
  <c r="Y442" i="44"/>
  <c r="Q442" i="44"/>
  <c r="AL196" i="44"/>
  <c r="AH196" i="44"/>
  <c r="AD196" i="44"/>
  <c r="Z196" i="44"/>
  <c r="V196" i="44"/>
  <c r="R196" i="44"/>
  <c r="AK196" i="44"/>
  <c r="AC196" i="44"/>
  <c r="U196" i="44"/>
  <c r="Q196" i="44"/>
  <c r="AI196" i="44"/>
  <c r="AE196" i="44"/>
  <c r="AA196" i="44"/>
  <c r="W196" i="44"/>
  <c r="S196" i="44"/>
  <c r="AG196" i="44"/>
  <c r="Y196" i="44"/>
  <c r="AB196" i="44"/>
  <c r="X196" i="44"/>
  <c r="AJ196" i="44"/>
  <c r="T196" i="44"/>
  <c r="AF196" i="44"/>
  <c r="AK208" i="44"/>
  <c r="AG208" i="44"/>
  <c r="AC208" i="44"/>
  <c r="Y208" i="44"/>
  <c r="U208" i="44"/>
  <c r="Q208" i="44"/>
  <c r="AJ208" i="44"/>
  <c r="AF208" i="44"/>
  <c r="AB208" i="44"/>
  <c r="X208" i="44"/>
  <c r="T208" i="44"/>
  <c r="AE208" i="44"/>
  <c r="W208" i="44"/>
  <c r="AL208" i="44"/>
  <c r="V208" i="44"/>
  <c r="AH208" i="44"/>
  <c r="Z208" i="44"/>
  <c r="R208" i="44"/>
  <c r="AD208" i="44"/>
  <c r="AI208" i="44"/>
  <c r="AA208" i="44"/>
  <c r="S208" i="44"/>
  <c r="AI214" i="44"/>
  <c r="AE214" i="44"/>
  <c r="AA214" i="44"/>
  <c r="W214" i="44"/>
  <c r="S214" i="44"/>
  <c r="AL214" i="44"/>
  <c r="AH214" i="44"/>
  <c r="AD214" i="44"/>
  <c r="Z214" i="44"/>
  <c r="V214" i="44"/>
  <c r="R214" i="44"/>
  <c r="AG214" i="44"/>
  <c r="Y214" i="44"/>
  <c r="Q214" i="44"/>
  <c r="AF214" i="44"/>
  <c r="AJ214" i="44"/>
  <c r="AB214" i="44"/>
  <c r="T214" i="44"/>
  <c r="X214" i="44"/>
  <c r="AK214" i="44"/>
  <c r="AC214" i="44"/>
  <c r="U214" i="44"/>
  <c r="AF248" i="44"/>
  <c r="W248" i="44"/>
  <c r="AL248" i="44"/>
  <c r="V248" i="44"/>
  <c r="AG248" i="44"/>
  <c r="Q248" i="44"/>
  <c r="AB248" i="44"/>
  <c r="AH248" i="44"/>
  <c r="R248" i="44"/>
  <c r="AC248" i="44"/>
  <c r="X248" i="44"/>
  <c r="AI248" i="44"/>
  <c r="AD248" i="44"/>
  <c r="Y248" i="44"/>
  <c r="AA248" i="44"/>
  <c r="S248" i="44"/>
  <c r="AE248" i="44"/>
  <c r="AK248" i="44"/>
  <c r="AJ248" i="44"/>
  <c r="U248" i="44"/>
  <c r="T248" i="44"/>
  <c r="Z248" i="44"/>
  <c r="AB266" i="44"/>
  <c r="AI266" i="44"/>
  <c r="AD266" i="44"/>
  <c r="AC266" i="44"/>
  <c r="AE266" i="44"/>
  <c r="X266" i="44"/>
  <c r="AA266" i="44"/>
  <c r="Z266" i="44"/>
  <c r="Y266" i="44"/>
  <c r="W266" i="44"/>
  <c r="AJ266" i="44"/>
  <c r="T266" i="44"/>
  <c r="S266" i="44"/>
  <c r="AL266" i="44"/>
  <c r="V266" i="44"/>
  <c r="AK266" i="44"/>
  <c r="U266" i="44"/>
  <c r="R266" i="44"/>
  <c r="Q266" i="44"/>
  <c r="AF266" i="44"/>
  <c r="AH266" i="44"/>
  <c r="AG266" i="44"/>
  <c r="T325" i="44"/>
  <c r="R325" i="44"/>
  <c r="W325" i="44"/>
  <c r="Y325" i="44"/>
  <c r="V325" i="44"/>
  <c r="S325" i="44"/>
  <c r="U325" i="44"/>
  <c r="X325" i="44"/>
  <c r="Q325" i="44"/>
  <c r="AL440" i="44"/>
  <c r="AH440" i="44"/>
  <c r="AD440" i="44"/>
  <c r="Z440" i="44"/>
  <c r="V440" i="44"/>
  <c r="R440" i="44"/>
  <c r="AI440" i="44"/>
  <c r="AE440" i="44"/>
  <c r="AA440" i="44"/>
  <c r="W440" i="44"/>
  <c r="S440" i="44"/>
  <c r="AG440" i="44"/>
  <c r="Y440" i="44"/>
  <c r="Q440" i="44"/>
  <c r="AF440" i="44"/>
  <c r="X440" i="44"/>
  <c r="AJ440" i="44"/>
  <c r="T440" i="44"/>
  <c r="AK440" i="44"/>
  <c r="AC440" i="44"/>
  <c r="U440" i="44"/>
  <c r="AB440" i="44"/>
  <c r="AI145" i="44"/>
  <c r="AA145" i="44"/>
  <c r="S145" i="44"/>
  <c r="AJ145" i="44"/>
  <c r="AF145" i="44"/>
  <c r="AB145" i="44"/>
  <c r="X145" i="44"/>
  <c r="T145" i="44"/>
  <c r="AE145" i="44"/>
  <c r="W145" i="44"/>
  <c r="AL145" i="44"/>
  <c r="AH145" i="44"/>
  <c r="AD145" i="44"/>
  <c r="Z145" i="44"/>
  <c r="V145" i="44"/>
  <c r="R145" i="44"/>
  <c r="AG145" i="44"/>
  <c r="AC145" i="44"/>
  <c r="Y145" i="44"/>
  <c r="AK145" i="44"/>
  <c r="U145" i="44"/>
  <c r="Q145" i="44"/>
  <c r="AL152" i="44"/>
  <c r="AD152" i="44"/>
  <c r="V152" i="44"/>
  <c r="AI152" i="44"/>
  <c r="AE152" i="44"/>
  <c r="AA152" i="44"/>
  <c r="W152" i="44"/>
  <c r="S152" i="44"/>
  <c r="AH152" i="44"/>
  <c r="Z152" i="44"/>
  <c r="R152" i="44"/>
  <c r="AK152" i="44"/>
  <c r="AG152" i="44"/>
  <c r="AC152" i="44"/>
  <c r="Y152" i="44"/>
  <c r="U152" i="44"/>
  <c r="Q152" i="44"/>
  <c r="AB152" i="44"/>
  <c r="X152" i="44"/>
  <c r="AJ152" i="44"/>
  <c r="T152" i="44"/>
  <c r="AF152" i="44"/>
  <c r="AL166" i="44"/>
  <c r="AH166" i="44"/>
  <c r="AD166" i="44"/>
  <c r="Z166" i="44"/>
  <c r="V166" i="44"/>
  <c r="R166" i="44"/>
  <c r="AI166" i="44"/>
  <c r="AE166" i="44"/>
  <c r="AA166" i="44"/>
  <c r="W166" i="44"/>
  <c r="S166" i="44"/>
  <c r="AK166" i="44"/>
  <c r="AG166" i="44"/>
  <c r="AC166" i="44"/>
  <c r="Y166" i="44"/>
  <c r="U166" i="44"/>
  <c r="Q166" i="44"/>
  <c r="X166" i="44"/>
  <c r="AJ166" i="44"/>
  <c r="T166" i="44"/>
  <c r="AF166" i="44"/>
  <c r="AB166" i="44"/>
  <c r="V169" i="44"/>
  <c r="AA169" i="44"/>
  <c r="AC169" i="44"/>
  <c r="AB169" i="44"/>
  <c r="AF169" i="44"/>
  <c r="AH169" i="44"/>
  <c r="R169" i="44"/>
  <c r="W169" i="44"/>
  <c r="U169" i="44"/>
  <c r="AG169" i="44"/>
  <c r="X169" i="44"/>
  <c r="AD169" i="44"/>
  <c r="S169" i="44"/>
  <c r="Y169" i="44"/>
  <c r="T169" i="44"/>
  <c r="Z169" i="44"/>
  <c r="Q169" i="44"/>
  <c r="AE169" i="44"/>
  <c r="V175" i="44"/>
  <c r="W175" i="44"/>
  <c r="X175" i="44"/>
  <c r="R175" i="44"/>
  <c r="S175" i="44"/>
  <c r="T175" i="44"/>
  <c r="Q175" i="44"/>
  <c r="Y175" i="44"/>
  <c r="Z175" i="44"/>
  <c r="U175" i="44"/>
  <c r="R193" i="44"/>
  <c r="Y193" i="44"/>
  <c r="AB193" i="44"/>
  <c r="AA193" i="44"/>
  <c r="Q193" i="44"/>
  <c r="T193" i="44"/>
  <c r="Z193" i="44"/>
  <c r="W193" i="44"/>
  <c r="X193" i="44"/>
  <c r="V193" i="44"/>
  <c r="S193" i="44"/>
  <c r="U193" i="44"/>
  <c r="V200" i="44"/>
  <c r="W200" i="44"/>
  <c r="U200" i="44"/>
  <c r="R200" i="44"/>
  <c r="S200" i="44"/>
  <c r="Q200" i="44"/>
  <c r="X200" i="44"/>
  <c r="Y200" i="44"/>
  <c r="T200" i="44"/>
  <c r="AJ206" i="44"/>
  <c r="AF206" i="44"/>
  <c r="AB206" i="44"/>
  <c r="X206" i="44"/>
  <c r="T206" i="44"/>
  <c r="AK206" i="44"/>
  <c r="AE206" i="44"/>
  <c r="Z206" i="44"/>
  <c r="U206" i="44"/>
  <c r="AI206" i="44"/>
  <c r="Y206" i="44"/>
  <c r="AL206" i="44"/>
  <c r="AG206" i="44"/>
  <c r="AA206" i="44"/>
  <c r="V206" i="44"/>
  <c r="Q206" i="44"/>
  <c r="AD206" i="44"/>
  <c r="S206" i="44"/>
  <c r="W206" i="44"/>
  <c r="R206" i="44"/>
  <c r="AH206" i="44"/>
  <c r="AC206" i="44"/>
  <c r="X212" i="44"/>
  <c r="Z212" i="44"/>
  <c r="Y212" i="44"/>
  <c r="W212" i="44"/>
  <c r="AJ212" i="44"/>
  <c r="T212" i="44"/>
  <c r="AL212" i="44"/>
  <c r="V212" i="44"/>
  <c r="AK212" i="44"/>
  <c r="U212" i="44"/>
  <c r="AF212" i="44"/>
  <c r="AH212" i="44"/>
  <c r="R212" i="44"/>
  <c r="AG212" i="44"/>
  <c r="Q212" i="44"/>
  <c r="AA212" i="44"/>
  <c r="AI212" i="44"/>
  <c r="AE212" i="44"/>
  <c r="S212" i="44"/>
  <c r="AB212" i="44"/>
  <c r="AD212" i="44"/>
  <c r="AC212" i="44"/>
  <c r="AD211" i="44"/>
  <c r="AF211" i="44"/>
  <c r="AE211" i="44"/>
  <c r="Q211" i="44"/>
  <c r="Y211" i="44"/>
  <c r="U211" i="44"/>
  <c r="Z211" i="44"/>
  <c r="AB211" i="44"/>
  <c r="AA211" i="44"/>
  <c r="AL211" i="44"/>
  <c r="V211" i="44"/>
  <c r="X211" i="44"/>
  <c r="W211" i="44"/>
  <c r="AH211" i="44"/>
  <c r="AJ211" i="44"/>
  <c r="AI211" i="44"/>
  <c r="AG211" i="44"/>
  <c r="R211" i="44"/>
  <c r="T211" i="44"/>
  <c r="S211" i="44"/>
  <c r="AC211" i="44"/>
  <c r="AK211" i="44"/>
  <c r="X223" i="44"/>
  <c r="AD223" i="44"/>
  <c r="AK223" i="44"/>
  <c r="U223" i="44"/>
  <c r="AI223" i="44"/>
  <c r="AJ223" i="44"/>
  <c r="T223" i="44"/>
  <c r="Z223" i="44"/>
  <c r="AG223" i="44"/>
  <c r="Q223" i="44"/>
  <c r="S223" i="44"/>
  <c r="AF223" i="44"/>
  <c r="AL223" i="44"/>
  <c r="V223" i="44"/>
  <c r="AC223" i="44"/>
  <c r="AA223" i="44"/>
  <c r="AE223" i="44"/>
  <c r="AH223" i="44"/>
  <c r="R223" i="44"/>
  <c r="Y223" i="44"/>
  <c r="AB223" i="44"/>
  <c r="W223" i="44"/>
  <c r="AK224" i="44"/>
  <c r="AG224" i="44"/>
  <c r="AC224" i="44"/>
  <c r="Y224" i="44"/>
  <c r="U224" i="44"/>
  <c r="Q224" i="44"/>
  <c r="AJ224" i="44"/>
  <c r="AF224" i="44"/>
  <c r="AB224" i="44"/>
  <c r="X224" i="44"/>
  <c r="T224" i="44"/>
  <c r="AE224" i="44"/>
  <c r="W224" i="44"/>
  <c r="AD224" i="44"/>
  <c r="S224" i="44"/>
  <c r="AH224" i="44"/>
  <c r="Z224" i="44"/>
  <c r="R224" i="44"/>
  <c r="AL224" i="44"/>
  <c r="V224" i="44"/>
  <c r="AI224" i="44"/>
  <c r="AA224" i="44"/>
  <c r="AK226" i="44"/>
  <c r="AG226" i="44"/>
  <c r="AC226" i="44"/>
  <c r="Y226" i="44"/>
  <c r="U226" i="44"/>
  <c r="Q226" i="44"/>
  <c r="AJ226" i="44"/>
  <c r="AF226" i="44"/>
  <c r="AB226" i="44"/>
  <c r="X226" i="44"/>
  <c r="T226" i="44"/>
  <c r="AL226" i="44"/>
  <c r="AH226" i="44"/>
  <c r="AD226" i="44"/>
  <c r="AA226" i="44"/>
  <c r="S226" i="44"/>
  <c r="R226" i="44"/>
  <c r="W226" i="44"/>
  <c r="AE226" i="44"/>
  <c r="V226" i="44"/>
  <c r="Z226" i="44"/>
  <c r="AI226" i="44"/>
  <c r="AK232" i="44"/>
  <c r="AG232" i="44"/>
  <c r="AC232" i="44"/>
  <c r="Y232" i="44"/>
  <c r="U232" i="44"/>
  <c r="Q232" i="44"/>
  <c r="AJ232" i="44"/>
  <c r="AF232" i="44"/>
  <c r="AB232" i="44"/>
  <c r="X232" i="44"/>
  <c r="T232" i="44"/>
  <c r="AL232" i="44"/>
  <c r="AH232" i="44"/>
  <c r="AD232" i="44"/>
  <c r="Z232" i="44"/>
  <c r="V232" i="44"/>
  <c r="R232" i="44"/>
  <c r="AE232" i="44"/>
  <c r="AA232" i="44"/>
  <c r="W232" i="44"/>
  <c r="AI232" i="44"/>
  <c r="S232" i="44"/>
  <c r="AK256" i="44"/>
  <c r="AG256" i="44"/>
  <c r="AC256" i="44"/>
  <c r="Y256" i="44"/>
  <c r="U256" i="44"/>
  <c r="Q256" i="44"/>
  <c r="AJ256" i="44"/>
  <c r="AF256" i="44"/>
  <c r="AB256" i="44"/>
  <c r="X256" i="44"/>
  <c r="T256" i="44"/>
  <c r="AL256" i="44"/>
  <c r="AH256" i="44"/>
  <c r="AD256" i="44"/>
  <c r="Z256" i="44"/>
  <c r="V256" i="44"/>
  <c r="R256" i="44"/>
  <c r="AA256" i="44"/>
  <c r="W256" i="44"/>
  <c r="AI256" i="44"/>
  <c r="S256" i="44"/>
  <c r="AE256" i="44"/>
  <c r="AH265" i="44"/>
  <c r="R265" i="44"/>
  <c r="U265" i="44"/>
  <c r="AJ265" i="44"/>
  <c r="T265" i="44"/>
  <c r="AI265" i="44"/>
  <c r="S265" i="44"/>
  <c r="Y265" i="44"/>
  <c r="AD265" i="44"/>
  <c r="AF265" i="44"/>
  <c r="AE265" i="44"/>
  <c r="Q265" i="44"/>
  <c r="Z265" i="44"/>
  <c r="AB265" i="44"/>
  <c r="AA265" i="44"/>
  <c r="AK265" i="44"/>
  <c r="AL265" i="44"/>
  <c r="V265" i="44"/>
  <c r="AC265" i="44"/>
  <c r="X265" i="44"/>
  <c r="W265" i="44"/>
  <c r="AG265" i="44"/>
  <c r="T278" i="44"/>
  <c r="R278" i="44"/>
  <c r="Q278" i="44"/>
  <c r="S278" i="44"/>
  <c r="AD278" i="44"/>
  <c r="AC278" i="44"/>
  <c r="AB278" i="44"/>
  <c r="W278" i="44"/>
  <c r="Z278" i="44"/>
  <c r="Y278" i="44"/>
  <c r="AE278" i="44"/>
  <c r="AA278" i="44"/>
  <c r="V278" i="44"/>
  <c r="U278" i="44"/>
  <c r="X278" i="44"/>
  <c r="AC302" i="44"/>
  <c r="AE302" i="44"/>
  <c r="AH302" i="44"/>
  <c r="R302" i="44"/>
  <c r="Y302" i="44"/>
  <c r="AA302" i="44"/>
  <c r="AD302" i="44"/>
  <c r="AJ302" i="44"/>
  <c r="AB302" i="44"/>
  <c r="AK302" i="44"/>
  <c r="U302" i="44"/>
  <c r="W302" i="44"/>
  <c r="Z302" i="44"/>
  <c r="X302" i="44"/>
  <c r="T302" i="44"/>
  <c r="S302" i="44"/>
  <c r="V302" i="44"/>
  <c r="AG302" i="44"/>
  <c r="Q302" i="44"/>
  <c r="AI302" i="44"/>
  <c r="AL302" i="44"/>
  <c r="AF302" i="44"/>
  <c r="AI301" i="44"/>
  <c r="S301" i="44"/>
  <c r="AK301" i="44"/>
  <c r="U301" i="44"/>
  <c r="X301" i="44"/>
  <c r="AL301" i="44"/>
  <c r="AE301" i="44"/>
  <c r="AG301" i="44"/>
  <c r="Q301" i="44"/>
  <c r="AJ301" i="44"/>
  <c r="T301" i="44"/>
  <c r="V301" i="44"/>
  <c r="AA301" i="44"/>
  <c r="AC301" i="44"/>
  <c r="AF301" i="44"/>
  <c r="R301" i="44"/>
  <c r="W301" i="44"/>
  <c r="AD301" i="44"/>
  <c r="Y301" i="44"/>
  <c r="AB301" i="44"/>
  <c r="AH301" i="44"/>
  <c r="Z301" i="44"/>
  <c r="AK304" i="44"/>
  <c r="AG304" i="44"/>
  <c r="AC304" i="44"/>
  <c r="Y304" i="44"/>
  <c r="U304" i="44"/>
  <c r="Q304" i="44"/>
  <c r="AJ304" i="44"/>
  <c r="AF304" i="44"/>
  <c r="AB304" i="44"/>
  <c r="X304" i="44"/>
  <c r="T304" i="44"/>
  <c r="AH304" i="44"/>
  <c r="Z304" i="44"/>
  <c r="R304" i="44"/>
  <c r="AE304" i="44"/>
  <c r="W304" i="44"/>
  <c r="AI304" i="44"/>
  <c r="AA304" i="44"/>
  <c r="S304" i="44"/>
  <c r="V304" i="44"/>
  <c r="AL304" i="44"/>
  <c r="AD304" i="44"/>
  <c r="AL332" i="44"/>
  <c r="AH332" i="44"/>
  <c r="AD332" i="44"/>
  <c r="Z332" i="44"/>
  <c r="V332" i="44"/>
  <c r="R332" i="44"/>
  <c r="AJ332" i="44"/>
  <c r="AE332" i="44"/>
  <c r="Y332" i="44"/>
  <c r="T332" i="44"/>
  <c r="AI332" i="44"/>
  <c r="AC332" i="44"/>
  <c r="X332" i="44"/>
  <c r="S332" i="44"/>
  <c r="AF332" i="44"/>
  <c r="U332" i="44"/>
  <c r="AB332" i="44"/>
  <c r="Q332" i="44"/>
  <c r="AG332" i="44"/>
  <c r="W332" i="44"/>
  <c r="AK332" i="44"/>
  <c r="AA332" i="44"/>
  <c r="AJ148" i="44"/>
  <c r="AB148" i="44"/>
  <c r="T148" i="44"/>
  <c r="AK148" i="44"/>
  <c r="AG148" i="44"/>
  <c r="AC148" i="44"/>
  <c r="Y148" i="44"/>
  <c r="U148" i="44"/>
  <c r="AF148" i="44"/>
  <c r="X148" i="44"/>
  <c r="AI148" i="44"/>
  <c r="AE148" i="44"/>
  <c r="AA148" i="44"/>
  <c r="W148" i="44"/>
  <c r="S148" i="44"/>
  <c r="AH148" i="44"/>
  <c r="R148" i="44"/>
  <c r="AD148" i="44"/>
  <c r="Z148" i="44"/>
  <c r="AL148" i="44"/>
  <c r="V148" i="44"/>
  <c r="Q148" i="44"/>
  <c r="AJ160" i="44"/>
  <c r="AF160" i="44"/>
  <c r="AB160" i="44"/>
  <c r="X160" i="44"/>
  <c r="T160" i="44"/>
  <c r="AK160" i="44"/>
  <c r="AG160" i="44"/>
  <c r="AC160" i="44"/>
  <c r="Y160" i="44"/>
  <c r="U160" i="44"/>
  <c r="Q160" i="44"/>
  <c r="AI160" i="44"/>
  <c r="AE160" i="44"/>
  <c r="AA160" i="44"/>
  <c r="W160" i="44"/>
  <c r="S160" i="44"/>
  <c r="Z160" i="44"/>
  <c r="AL160" i="44"/>
  <c r="V160" i="44"/>
  <c r="AH160" i="44"/>
  <c r="R160" i="44"/>
  <c r="AD160" i="44"/>
  <c r="R218" i="44"/>
  <c r="Q218" i="44"/>
  <c r="S218" i="44"/>
  <c r="S217" i="44"/>
  <c r="R217" i="44"/>
  <c r="Q217" i="44"/>
  <c r="AH253" i="44"/>
  <c r="R253" i="44"/>
  <c r="X253" i="44"/>
  <c r="AI253" i="44"/>
  <c r="S253" i="44"/>
  <c r="Y253" i="44"/>
  <c r="AD253" i="44"/>
  <c r="AC253" i="44"/>
  <c r="AJ253" i="44"/>
  <c r="T253" i="44"/>
  <c r="AE253" i="44"/>
  <c r="Q253" i="44"/>
  <c r="Z253" i="44"/>
  <c r="U253" i="44"/>
  <c r="AF253" i="44"/>
  <c r="AA253" i="44"/>
  <c r="AK253" i="44"/>
  <c r="AL253" i="44"/>
  <c r="W253" i="44"/>
  <c r="V253" i="44"/>
  <c r="AB253" i="44"/>
  <c r="AG253" i="44"/>
  <c r="AL262" i="44"/>
  <c r="AH262" i="44"/>
  <c r="AD262" i="44"/>
  <c r="AK262" i="44"/>
  <c r="AF262" i="44"/>
  <c r="AA262" i="44"/>
  <c r="W262" i="44"/>
  <c r="S262" i="44"/>
  <c r="AJ262" i="44"/>
  <c r="AE262" i="44"/>
  <c r="Z262" i="44"/>
  <c r="V262" i="44"/>
  <c r="R262" i="44"/>
  <c r="AG262" i="44"/>
  <c r="AB262" i="44"/>
  <c r="X262" i="44"/>
  <c r="T262" i="44"/>
  <c r="U262" i="44"/>
  <c r="AI262" i="44"/>
  <c r="Y262" i="44"/>
  <c r="Q262" i="44"/>
  <c r="AC262" i="44"/>
  <c r="X260" i="44"/>
  <c r="AL260" i="44"/>
  <c r="V260" i="44"/>
  <c r="AK260" i="44"/>
  <c r="U260" i="44"/>
  <c r="AA260" i="44"/>
  <c r="AJ260" i="44"/>
  <c r="T260" i="44"/>
  <c r="AH260" i="44"/>
  <c r="R260" i="44"/>
  <c r="AG260" i="44"/>
  <c r="Q260" i="44"/>
  <c r="S260" i="44"/>
  <c r="AF260" i="44"/>
  <c r="AE260" i="44"/>
  <c r="AD260" i="44"/>
  <c r="AC260" i="44"/>
  <c r="Z260" i="44"/>
  <c r="AB260" i="44"/>
  <c r="AI260" i="44"/>
  <c r="W260" i="44"/>
  <c r="Y260" i="44"/>
  <c r="AJ268" i="44"/>
  <c r="AF268" i="44"/>
  <c r="AB268" i="44"/>
  <c r="X268" i="44"/>
  <c r="T268" i="44"/>
  <c r="AK268" i="44"/>
  <c r="AE268" i="44"/>
  <c r="Z268" i="44"/>
  <c r="U268" i="44"/>
  <c r="AI268" i="44"/>
  <c r="AD268" i="44"/>
  <c r="Y268" i="44"/>
  <c r="S268" i="44"/>
  <c r="AL268" i="44"/>
  <c r="AG268" i="44"/>
  <c r="AA268" i="44"/>
  <c r="V268" i="44"/>
  <c r="Q268" i="44"/>
  <c r="R268" i="44"/>
  <c r="AC268" i="44"/>
  <c r="W268" i="44"/>
  <c r="AH268" i="44"/>
  <c r="Z277" i="44"/>
  <c r="AC277" i="44"/>
  <c r="X277" i="44"/>
  <c r="W277" i="44"/>
  <c r="V277" i="44"/>
  <c r="U277" i="44"/>
  <c r="T277" i="44"/>
  <c r="S277" i="44"/>
  <c r="R277" i="44"/>
  <c r="AE277" i="44"/>
  <c r="Y277" i="44"/>
  <c r="AD277" i="44"/>
  <c r="Q277" i="44"/>
  <c r="AB277" i="44"/>
  <c r="AA277" i="44"/>
  <c r="AI310" i="44"/>
  <c r="AE310" i="44"/>
  <c r="AA310" i="44"/>
  <c r="W310" i="44"/>
  <c r="S310" i="44"/>
  <c r="AL310" i="44"/>
  <c r="AH310" i="44"/>
  <c r="AD310" i="44"/>
  <c r="Z310" i="44"/>
  <c r="V310" i="44"/>
  <c r="R310" i="44"/>
  <c r="AJ310" i="44"/>
  <c r="AB310" i="44"/>
  <c r="T310" i="44"/>
  <c r="AG310" i="44"/>
  <c r="Y310" i="44"/>
  <c r="Q310" i="44"/>
  <c r="AK310" i="44"/>
  <c r="AC310" i="44"/>
  <c r="U310" i="44"/>
  <c r="AF310" i="44"/>
  <c r="X310" i="44"/>
  <c r="AK314" i="44"/>
  <c r="AG314" i="44"/>
  <c r="AC314" i="44"/>
  <c r="Y314" i="44"/>
  <c r="U314" i="44"/>
  <c r="Q314" i="44"/>
  <c r="AJ314" i="44"/>
  <c r="AF314" i="44"/>
  <c r="AB314" i="44"/>
  <c r="X314" i="44"/>
  <c r="T314" i="44"/>
  <c r="AL314" i="44"/>
  <c r="AD314" i="44"/>
  <c r="V314" i="44"/>
  <c r="AI314" i="44"/>
  <c r="AA314" i="44"/>
  <c r="S314" i="44"/>
  <c r="AE314" i="44"/>
  <c r="W314" i="44"/>
  <c r="AH314" i="44"/>
  <c r="Z314" i="44"/>
  <c r="R314" i="44"/>
  <c r="AJ322" i="44"/>
  <c r="AF322" i="44"/>
  <c r="AB322" i="44"/>
  <c r="X322" i="44"/>
  <c r="T322" i="44"/>
  <c r="AK322" i="44"/>
  <c r="AE322" i="44"/>
  <c r="Z322" i="44"/>
  <c r="U322" i="44"/>
  <c r="AI322" i="44"/>
  <c r="AD322" i="44"/>
  <c r="Y322" i="44"/>
  <c r="S322" i="44"/>
  <c r="AG322" i="44"/>
  <c r="V322" i="44"/>
  <c r="AC322" i="44"/>
  <c r="R322" i="44"/>
  <c r="AH322" i="44"/>
  <c r="W322" i="44"/>
  <c r="Q322" i="44"/>
  <c r="AL322" i="44"/>
  <c r="AA322" i="44"/>
  <c r="AL146" i="44"/>
  <c r="AD146" i="44"/>
  <c r="V146" i="44"/>
  <c r="AI146" i="44"/>
  <c r="AE146" i="44"/>
  <c r="AA146" i="44"/>
  <c r="W146" i="44"/>
  <c r="S146" i="44"/>
  <c r="AH146" i="44"/>
  <c r="Z146" i="44"/>
  <c r="R146" i="44"/>
  <c r="AK146" i="44"/>
  <c r="AG146" i="44"/>
  <c r="AC146" i="44"/>
  <c r="Y146" i="44"/>
  <c r="U146" i="44"/>
  <c r="AB146" i="44"/>
  <c r="X146" i="44"/>
  <c r="AJ146" i="44"/>
  <c r="T146" i="44"/>
  <c r="AF146" i="44"/>
  <c r="Q146" i="44"/>
  <c r="AL154" i="44"/>
  <c r="AH154" i="44"/>
  <c r="AD154" i="44"/>
  <c r="Z154" i="44"/>
  <c r="V154" i="44"/>
  <c r="R154" i="44"/>
  <c r="AI154" i="44"/>
  <c r="AE154" i="44"/>
  <c r="AA154" i="44"/>
  <c r="W154" i="44"/>
  <c r="S154" i="44"/>
  <c r="AK154" i="44"/>
  <c r="AG154" i="44"/>
  <c r="AC154" i="44"/>
  <c r="Y154" i="44"/>
  <c r="U154" i="44"/>
  <c r="Q154" i="44"/>
  <c r="AF154" i="44"/>
  <c r="AB154" i="44"/>
  <c r="X154" i="44"/>
  <c r="AJ154" i="44"/>
  <c r="T154" i="44"/>
  <c r="AJ170" i="44"/>
  <c r="AF170" i="44"/>
  <c r="AB170" i="44"/>
  <c r="X170" i="44"/>
  <c r="T170" i="44"/>
  <c r="AK170" i="44"/>
  <c r="AG170" i="44"/>
  <c r="AC170" i="44"/>
  <c r="Y170" i="44"/>
  <c r="U170" i="44"/>
  <c r="Q170" i="44"/>
  <c r="AI170" i="44"/>
  <c r="AE170" i="44"/>
  <c r="AA170" i="44"/>
  <c r="W170" i="44"/>
  <c r="S170" i="44"/>
  <c r="AH170" i="44"/>
  <c r="R170" i="44"/>
  <c r="AD170" i="44"/>
  <c r="Z170" i="44"/>
  <c r="AL170" i="44"/>
  <c r="V170" i="44"/>
  <c r="AJ172" i="44"/>
  <c r="AF172" i="44"/>
  <c r="AB172" i="44"/>
  <c r="X172" i="44"/>
  <c r="T172" i="44"/>
  <c r="AK172" i="44"/>
  <c r="AG172" i="44"/>
  <c r="AC172" i="44"/>
  <c r="Y172" i="44"/>
  <c r="U172" i="44"/>
  <c r="Q172" i="44"/>
  <c r="AI172" i="44"/>
  <c r="AE172" i="44"/>
  <c r="AA172" i="44"/>
  <c r="W172" i="44"/>
  <c r="S172" i="44"/>
  <c r="AL172" i="44"/>
  <c r="V172" i="44"/>
  <c r="AH172" i="44"/>
  <c r="R172" i="44"/>
  <c r="AD172" i="44"/>
  <c r="Z172" i="44"/>
  <c r="Y176" i="44"/>
  <c r="W176" i="44"/>
  <c r="U176" i="44"/>
  <c r="Z176" i="44"/>
  <c r="Q176" i="44"/>
  <c r="V176" i="44"/>
  <c r="T176" i="44"/>
  <c r="X176" i="44"/>
  <c r="S176" i="44"/>
  <c r="R176" i="44"/>
  <c r="Y199" i="44"/>
  <c r="R199" i="44"/>
  <c r="U199" i="44"/>
  <c r="W199" i="44"/>
  <c r="X199" i="44"/>
  <c r="V199" i="44"/>
  <c r="S199" i="44"/>
  <c r="Q199" i="44"/>
  <c r="T199" i="44"/>
  <c r="AJ202" i="44"/>
  <c r="AF202" i="44"/>
  <c r="AB202" i="44"/>
  <c r="X202" i="44"/>
  <c r="T202" i="44"/>
  <c r="AL202" i="44"/>
  <c r="AG202" i="44"/>
  <c r="AA202" i="44"/>
  <c r="V202" i="44"/>
  <c r="Q202" i="44"/>
  <c r="AK202" i="44"/>
  <c r="Z202" i="44"/>
  <c r="AH202" i="44"/>
  <c r="AC202" i="44"/>
  <c r="W202" i="44"/>
  <c r="R202" i="44"/>
  <c r="AE202" i="44"/>
  <c r="U202" i="44"/>
  <c r="Y202" i="44"/>
  <c r="S202" i="44"/>
  <c r="AI202" i="44"/>
  <c r="AD202" i="44"/>
  <c r="AI220" i="44"/>
  <c r="AE220" i="44"/>
  <c r="AA220" i="44"/>
  <c r="W220" i="44"/>
  <c r="S220" i="44"/>
  <c r="AL220" i="44"/>
  <c r="AH220" i="44"/>
  <c r="AD220" i="44"/>
  <c r="Z220" i="44"/>
  <c r="V220" i="44"/>
  <c r="R220" i="44"/>
  <c r="AK220" i="44"/>
  <c r="AC220" i="44"/>
  <c r="U220" i="44"/>
  <c r="AJ220" i="44"/>
  <c r="T220" i="44"/>
  <c r="AF220" i="44"/>
  <c r="X220" i="44"/>
  <c r="AB220" i="44"/>
  <c r="AG220" i="44"/>
  <c r="Y220" i="44"/>
  <c r="Q220" i="44"/>
  <c r="T229" i="44"/>
  <c r="V229" i="44"/>
  <c r="Y229" i="44"/>
  <c r="W229" i="44"/>
  <c r="R229" i="44"/>
  <c r="U229" i="44"/>
  <c r="S229" i="44"/>
  <c r="Q229" i="44"/>
  <c r="X229" i="44"/>
  <c r="X242" i="44"/>
  <c r="Q242" i="44"/>
  <c r="T242" i="44"/>
  <c r="V242" i="44"/>
  <c r="W242" i="44"/>
  <c r="R242" i="44"/>
  <c r="S242" i="44"/>
  <c r="U242" i="44"/>
  <c r="AK250" i="44"/>
  <c r="AG250" i="44"/>
  <c r="AC250" i="44"/>
  <c r="Y250" i="44"/>
  <c r="U250" i="44"/>
  <c r="Q250" i="44"/>
  <c r="AJ250" i="44"/>
  <c r="AF250" i="44"/>
  <c r="AB250" i="44"/>
  <c r="X250" i="44"/>
  <c r="T250" i="44"/>
  <c r="AL250" i="44"/>
  <c r="AH250" i="44"/>
  <c r="AD250" i="44"/>
  <c r="Z250" i="44"/>
  <c r="V250" i="44"/>
  <c r="R250" i="44"/>
  <c r="W250" i="44"/>
  <c r="AI250" i="44"/>
  <c r="AE250" i="44"/>
  <c r="AA250" i="44"/>
  <c r="S250" i="44"/>
  <c r="AB254" i="44"/>
  <c r="S254" i="44"/>
  <c r="AH254" i="44"/>
  <c r="R254" i="44"/>
  <c r="AC254" i="44"/>
  <c r="X254" i="44"/>
  <c r="AI254" i="44"/>
  <c r="AD254" i="44"/>
  <c r="Y254" i="44"/>
  <c r="AA254" i="44"/>
  <c r="AJ254" i="44"/>
  <c r="T254" i="44"/>
  <c r="AE254" i="44"/>
  <c r="Z254" i="44"/>
  <c r="AK254" i="44"/>
  <c r="U254" i="44"/>
  <c r="AF254" i="44"/>
  <c r="AL254" i="44"/>
  <c r="Q254" i="44"/>
  <c r="V254" i="44"/>
  <c r="W254" i="44"/>
  <c r="AG254" i="44"/>
  <c r="AD259" i="44"/>
  <c r="AK259" i="44"/>
  <c r="AB259" i="44"/>
  <c r="AA259" i="44"/>
  <c r="Q259" i="44"/>
  <c r="Z259" i="44"/>
  <c r="AC259" i="44"/>
  <c r="X259" i="44"/>
  <c r="W259" i="44"/>
  <c r="AL259" i="44"/>
  <c r="V259" i="44"/>
  <c r="U259" i="44"/>
  <c r="AJ259" i="44"/>
  <c r="T259" i="44"/>
  <c r="AI259" i="44"/>
  <c r="S259" i="44"/>
  <c r="AG259" i="44"/>
  <c r="AE259" i="44"/>
  <c r="AF259" i="44"/>
  <c r="AH259" i="44"/>
  <c r="Y259" i="44"/>
  <c r="R259" i="44"/>
  <c r="AL271" i="44"/>
  <c r="AH271" i="44"/>
  <c r="AD271" i="44"/>
  <c r="Z271" i="44"/>
  <c r="V271" i="44"/>
  <c r="R271" i="44"/>
  <c r="AJ271" i="44"/>
  <c r="AE271" i="44"/>
  <c r="Y271" i="44"/>
  <c r="T271" i="44"/>
  <c r="AI271" i="44"/>
  <c r="AC271" i="44"/>
  <c r="X271" i="44"/>
  <c r="S271" i="44"/>
  <c r="AK271" i="44"/>
  <c r="AF271" i="44"/>
  <c r="AA271" i="44"/>
  <c r="U271" i="44"/>
  <c r="Q271" i="44"/>
  <c r="AG271" i="44"/>
  <c r="AB271" i="44"/>
  <c r="W271" i="44"/>
  <c r="AJ272" i="44"/>
  <c r="AF272" i="44"/>
  <c r="AB272" i="44"/>
  <c r="X272" i="44"/>
  <c r="T272" i="44"/>
  <c r="AI272" i="44"/>
  <c r="AD272" i="44"/>
  <c r="Y272" i="44"/>
  <c r="S272" i="44"/>
  <c r="AH272" i="44"/>
  <c r="AC272" i="44"/>
  <c r="W272" i="44"/>
  <c r="R272" i="44"/>
  <c r="AK272" i="44"/>
  <c r="AE272" i="44"/>
  <c r="Z272" i="44"/>
  <c r="U272" i="44"/>
  <c r="AL272" i="44"/>
  <c r="Q272" i="44"/>
  <c r="AA272" i="44"/>
  <c r="V272" i="44"/>
  <c r="AG272" i="44"/>
  <c r="AI280" i="44"/>
  <c r="AE280" i="44"/>
  <c r="AA280" i="44"/>
  <c r="W280" i="44"/>
  <c r="S280" i="44"/>
  <c r="AL280" i="44"/>
  <c r="AH280" i="44"/>
  <c r="AD280" i="44"/>
  <c r="Z280" i="44"/>
  <c r="V280" i="44"/>
  <c r="R280" i="44"/>
  <c r="AF280" i="44"/>
  <c r="X280" i="44"/>
  <c r="AK280" i="44"/>
  <c r="AC280" i="44"/>
  <c r="U280" i="44"/>
  <c r="AG280" i="44"/>
  <c r="Y280" i="44"/>
  <c r="Q280" i="44"/>
  <c r="AJ280" i="44"/>
  <c r="T280" i="44"/>
  <c r="AB280" i="44"/>
  <c r="AE283" i="44"/>
  <c r="AG283" i="44"/>
  <c r="AF283" i="44"/>
  <c r="Z283" i="44"/>
  <c r="U283" i="44"/>
  <c r="Q283" i="44"/>
  <c r="AA283" i="44"/>
  <c r="AC283" i="44"/>
  <c r="AB283" i="44"/>
  <c r="R283" i="44"/>
  <c r="AD283" i="44"/>
  <c r="W283" i="44"/>
  <c r="Y283" i="44"/>
  <c r="X283" i="44"/>
  <c r="V283" i="44"/>
  <c r="S283" i="44"/>
  <c r="AK283" i="44"/>
  <c r="AL283" i="44"/>
  <c r="AJ283" i="44"/>
  <c r="T283" i="44"/>
  <c r="AI283" i="44"/>
  <c r="AH283" i="44"/>
  <c r="AK284" i="44"/>
  <c r="AG284" i="44"/>
  <c r="AC284" i="44"/>
  <c r="Y284" i="44"/>
  <c r="U284" i="44"/>
  <c r="Q284" i="44"/>
  <c r="AJ284" i="44"/>
  <c r="AF284" i="44"/>
  <c r="AB284" i="44"/>
  <c r="X284" i="44"/>
  <c r="T284" i="44"/>
  <c r="AH284" i="44"/>
  <c r="Z284" i="44"/>
  <c r="R284" i="44"/>
  <c r="AE284" i="44"/>
  <c r="W284" i="44"/>
  <c r="AI284" i="44"/>
  <c r="AA284" i="44"/>
  <c r="S284" i="44"/>
  <c r="AL284" i="44"/>
  <c r="AD284" i="44"/>
  <c r="V284" i="44"/>
  <c r="Y296" i="44"/>
  <c r="AA296" i="44"/>
  <c r="AD296" i="44"/>
  <c r="U296" i="44"/>
  <c r="W296" i="44"/>
  <c r="Z296" i="44"/>
  <c r="AF296" i="44"/>
  <c r="X296" i="44"/>
  <c r="AG296" i="44"/>
  <c r="Q296" i="44"/>
  <c r="S296" i="44"/>
  <c r="V296" i="44"/>
  <c r="T296" i="44"/>
  <c r="AE296" i="44"/>
  <c r="AH296" i="44"/>
  <c r="R296" i="44"/>
  <c r="AB296" i="44"/>
  <c r="AC296" i="44"/>
  <c r="AK308" i="44"/>
  <c r="U308" i="44"/>
  <c r="W308" i="44"/>
  <c r="Z308" i="44"/>
  <c r="AF308" i="44"/>
  <c r="X308" i="44"/>
  <c r="AG308" i="44"/>
  <c r="Q308" i="44"/>
  <c r="AI308" i="44"/>
  <c r="S308" i="44"/>
  <c r="AL308" i="44"/>
  <c r="V308" i="44"/>
  <c r="AJ308" i="44"/>
  <c r="AC308" i="44"/>
  <c r="AE308" i="44"/>
  <c r="AH308" i="44"/>
  <c r="R308" i="44"/>
  <c r="T308" i="44"/>
  <c r="Y308" i="44"/>
  <c r="AA308" i="44"/>
  <c r="AD308" i="44"/>
  <c r="AB308" i="44"/>
  <c r="AE313" i="44"/>
  <c r="AK313" i="44"/>
  <c r="U313" i="44"/>
  <c r="AB313" i="44"/>
  <c r="Z313" i="44"/>
  <c r="R313" i="44"/>
  <c r="AA313" i="44"/>
  <c r="AG313" i="44"/>
  <c r="Q313" i="44"/>
  <c r="X313" i="44"/>
  <c r="AL313" i="44"/>
  <c r="W313" i="44"/>
  <c r="AC313" i="44"/>
  <c r="AJ313" i="44"/>
  <c r="T313" i="44"/>
  <c r="V313" i="44"/>
  <c r="S313" i="44"/>
  <c r="AH313" i="44"/>
  <c r="Y313" i="44"/>
  <c r="AF313" i="44"/>
  <c r="AI313" i="44"/>
  <c r="AD313" i="44"/>
  <c r="AL316" i="44"/>
  <c r="AH316" i="44"/>
  <c r="AD316" i="44"/>
  <c r="Z316" i="44"/>
  <c r="V316" i="44"/>
  <c r="R316" i="44"/>
  <c r="AK316" i="44"/>
  <c r="AF316" i="44"/>
  <c r="AA316" i="44"/>
  <c r="U316" i="44"/>
  <c r="AJ316" i="44"/>
  <c r="AE316" i="44"/>
  <c r="Y316" i="44"/>
  <c r="T316" i="44"/>
  <c r="AG316" i="44"/>
  <c r="W316" i="44"/>
  <c r="AC316" i="44"/>
  <c r="S316" i="44"/>
  <c r="AI316" i="44"/>
  <c r="X316" i="44"/>
  <c r="Q316" i="44"/>
  <c r="AB316" i="44"/>
  <c r="AL334" i="44"/>
  <c r="AH334" i="44"/>
  <c r="AD334" i="44"/>
  <c r="Z334" i="44"/>
  <c r="V334" i="44"/>
  <c r="R334" i="44"/>
  <c r="AI334" i="44"/>
  <c r="AC334" i="44"/>
  <c r="X334" i="44"/>
  <c r="S334" i="44"/>
  <c r="AG334" i="44"/>
  <c r="AB334" i="44"/>
  <c r="W334" i="44"/>
  <c r="Q334" i="44"/>
  <c r="AE334" i="44"/>
  <c r="T334" i="44"/>
  <c r="AK334" i="44"/>
  <c r="AA334" i="44"/>
  <c r="AF334" i="44"/>
  <c r="U334" i="44"/>
  <c r="AJ334" i="44"/>
  <c r="Y334" i="44"/>
  <c r="P154" i="44"/>
  <c r="P250" i="44"/>
  <c r="P314" i="44"/>
  <c r="P188" i="44"/>
  <c r="P196" i="44"/>
  <c r="P194" i="44"/>
  <c r="P262" i="44"/>
  <c r="P152" i="44"/>
  <c r="P160" i="44"/>
  <c r="P166" i="44"/>
  <c r="P206" i="44"/>
  <c r="P214" i="44"/>
  <c r="P224" i="44"/>
  <c r="P256" i="44"/>
  <c r="P268" i="44"/>
  <c r="P286" i="44"/>
  <c r="P284" i="44"/>
  <c r="P298" i="44"/>
  <c r="P316" i="44"/>
  <c r="P442" i="44"/>
  <c r="P170" i="44"/>
  <c r="P238" i="44"/>
  <c r="P271" i="44"/>
  <c r="P334" i="44"/>
  <c r="P439" i="44"/>
  <c r="P190" i="44"/>
  <c r="P226" i="44"/>
  <c r="P232" i="44"/>
  <c r="P322" i="44"/>
  <c r="P274" i="44"/>
  <c r="P272" i="44"/>
  <c r="P280" i="44"/>
  <c r="P332" i="44"/>
  <c r="P164" i="44"/>
  <c r="P172" i="44"/>
  <c r="P178" i="44"/>
  <c r="P202" i="44"/>
  <c r="P208" i="44"/>
  <c r="P220" i="44"/>
  <c r="P304" i="44"/>
  <c r="P310" i="44"/>
  <c r="P440" i="44"/>
  <c r="U113" i="44"/>
  <c r="Z87" i="44"/>
  <c r="AD87" i="44"/>
  <c r="AH87" i="44"/>
  <c r="AL87" i="44"/>
  <c r="AA87" i="44"/>
  <c r="AI87" i="44"/>
  <c r="AB87" i="44"/>
  <c r="AC87" i="44"/>
  <c r="AK87" i="44"/>
  <c r="Y87" i="44"/>
  <c r="U68" i="44"/>
  <c r="U14" i="44"/>
  <c r="X19" i="44"/>
  <c r="AE114" i="44"/>
  <c r="AD114" i="44"/>
  <c r="Z114" i="44"/>
  <c r="AC113" i="44"/>
  <c r="AA113" i="44"/>
  <c r="AE113" i="44"/>
  <c r="AI113" i="44"/>
  <c r="AB113" i="44"/>
  <c r="AJ113" i="44"/>
  <c r="AD113" i="44"/>
  <c r="AL113" i="44"/>
  <c r="Y113" i="44"/>
  <c r="Z113" i="44"/>
  <c r="Z33" i="44"/>
  <c r="AD33" i="44"/>
  <c r="AL33" i="44"/>
  <c r="AA33" i="44"/>
  <c r="AI33" i="44"/>
  <c r="AC33" i="44"/>
  <c r="AK33" i="44"/>
  <c r="AB33" i="44"/>
  <c r="X33" i="44"/>
  <c r="Y33" i="44"/>
  <c r="AB68" i="44"/>
  <c r="AA68" i="44"/>
  <c r="AD68" i="44"/>
  <c r="AK68" i="44"/>
  <c r="AH68" i="44"/>
  <c r="Z68" i="44"/>
  <c r="AL68" i="44"/>
  <c r="AC68" i="44"/>
  <c r="AI68" i="44"/>
  <c r="Y68" i="44"/>
  <c r="AC14" i="44"/>
  <c r="AD14" i="44"/>
  <c r="AL14" i="44"/>
  <c r="AA14" i="44"/>
  <c r="AI14" i="44"/>
  <c r="AB14" i="44"/>
  <c r="AJ14" i="44"/>
  <c r="AE14" i="44"/>
  <c r="Y14" i="44"/>
  <c r="Z14" i="44"/>
  <c r="AI124" i="44"/>
  <c r="AG124" i="44"/>
  <c r="AA15" i="44"/>
  <c r="AE15" i="44"/>
  <c r="AI15" i="44"/>
  <c r="AB15" i="44"/>
  <c r="AJ15" i="44"/>
  <c r="AC15" i="44"/>
  <c r="AD15" i="44"/>
  <c r="AL15" i="44"/>
  <c r="Z15" i="44"/>
  <c r="AL88" i="44"/>
  <c r="AA116" i="44"/>
  <c r="AE116" i="44"/>
  <c r="AI116" i="44"/>
  <c r="AC116" i="44"/>
  <c r="AB116" i="44"/>
  <c r="AJ116" i="44"/>
  <c r="AL116" i="44"/>
  <c r="AD116" i="44"/>
  <c r="Z116" i="44"/>
  <c r="Y116" i="44"/>
  <c r="AL101" i="44"/>
  <c r="AA19" i="44"/>
  <c r="AE19" i="44"/>
  <c r="AI19" i="44"/>
  <c r="AB19" i="44"/>
  <c r="AJ19" i="44"/>
  <c r="AC19" i="44"/>
  <c r="AD19" i="44"/>
  <c r="AL19" i="44"/>
  <c r="AG123" i="44"/>
  <c r="AE123" i="44"/>
  <c r="AI123" i="44"/>
  <c r="AH123" i="44"/>
  <c r="AF123" i="44"/>
  <c r="AD123" i="44"/>
  <c r="V19" i="44"/>
  <c r="Y123" i="44"/>
  <c r="U87" i="44"/>
  <c r="R87" i="44"/>
  <c r="AB123" i="44"/>
  <c r="S87" i="44"/>
  <c r="T87" i="44"/>
  <c r="U50" i="44"/>
  <c r="X114" i="44"/>
  <c r="X75" i="44"/>
  <c r="U116" i="44"/>
  <c r="S116" i="44"/>
  <c r="T116" i="44"/>
  <c r="X116" i="44"/>
  <c r="V116" i="44"/>
  <c r="W74" i="44"/>
  <c r="U38" i="44"/>
  <c r="AE138" i="44"/>
  <c r="T113" i="44"/>
  <c r="X113" i="44"/>
  <c r="S113" i="44"/>
  <c r="AA91" i="44"/>
  <c r="W33" i="44"/>
  <c r="S37" i="44"/>
  <c r="AH137" i="44"/>
  <c r="Y90" i="44"/>
  <c r="S68" i="44"/>
  <c r="R68" i="44"/>
  <c r="S115" i="44"/>
  <c r="V15" i="44"/>
  <c r="U15" i="44"/>
  <c r="T15" i="44"/>
  <c r="X15" i="44"/>
  <c r="W123" i="44"/>
  <c r="Z123" i="44"/>
  <c r="X123" i="44"/>
  <c r="X45" i="44"/>
  <c r="W82" i="44"/>
  <c r="AH105" i="44"/>
  <c r="AF125" i="44"/>
  <c r="S46" i="44"/>
  <c r="W46" i="44"/>
  <c r="AA46" i="44"/>
  <c r="AE46" i="44"/>
  <c r="AI46" i="44"/>
  <c r="T46" i="44"/>
  <c r="X46" i="44"/>
  <c r="AB46" i="44"/>
  <c r="AF46" i="44"/>
  <c r="AJ46" i="44"/>
  <c r="U46" i="44"/>
  <c r="Y46" i="44"/>
  <c r="AC46" i="44"/>
  <c r="AG46" i="44"/>
  <c r="AK46" i="44"/>
  <c r="V46" i="44"/>
  <c r="AL46" i="44"/>
  <c r="Z46" i="44"/>
  <c r="AD46" i="44"/>
  <c r="R46" i="44"/>
  <c r="AH46" i="44"/>
  <c r="U84" i="44"/>
  <c r="Y84" i="44"/>
  <c r="AC84" i="44"/>
  <c r="AG84" i="44"/>
  <c r="AK84" i="44"/>
  <c r="R84" i="44"/>
  <c r="V84" i="44"/>
  <c r="Z84" i="44"/>
  <c r="AD84" i="44"/>
  <c r="AH84" i="44"/>
  <c r="AL84" i="44"/>
  <c r="S84" i="44"/>
  <c r="W84" i="44"/>
  <c r="AA84" i="44"/>
  <c r="AE84" i="44"/>
  <c r="AI84" i="44"/>
  <c r="T84" i="44"/>
  <c r="AJ84" i="44"/>
  <c r="X84" i="44"/>
  <c r="AB84" i="44"/>
  <c r="AF84" i="44"/>
  <c r="U23" i="44"/>
  <c r="Y23" i="44"/>
  <c r="AC23" i="44"/>
  <c r="AG23" i="44"/>
  <c r="AK23" i="44"/>
  <c r="R23" i="44"/>
  <c r="V23" i="44"/>
  <c r="Z23" i="44"/>
  <c r="AD23" i="44"/>
  <c r="AH23" i="44"/>
  <c r="AL23" i="44"/>
  <c r="S23" i="44"/>
  <c r="W23" i="44"/>
  <c r="AA23" i="44"/>
  <c r="AE23" i="44"/>
  <c r="AI23" i="44"/>
  <c r="T23" i="44"/>
  <c r="AJ23" i="44"/>
  <c r="X23" i="44"/>
  <c r="AB23" i="44"/>
  <c r="AF23" i="44"/>
  <c r="S63" i="44"/>
  <c r="W63" i="44"/>
  <c r="AA63" i="44"/>
  <c r="AE63" i="44"/>
  <c r="AI63" i="44"/>
  <c r="T63" i="44"/>
  <c r="X63" i="44"/>
  <c r="AB63" i="44"/>
  <c r="AF63" i="44"/>
  <c r="AJ63" i="44"/>
  <c r="U63" i="44"/>
  <c r="Y63" i="44"/>
  <c r="AC63" i="44"/>
  <c r="AG63" i="44"/>
  <c r="AK63" i="44"/>
  <c r="Z63" i="44"/>
  <c r="AD63" i="44"/>
  <c r="R63" i="44"/>
  <c r="AH63" i="44"/>
  <c r="AL63" i="44"/>
  <c r="V63" i="44"/>
  <c r="R99" i="44"/>
  <c r="V99" i="44"/>
  <c r="Z99" i="44"/>
  <c r="AD99" i="44"/>
  <c r="AH99" i="44"/>
  <c r="AL99" i="44"/>
  <c r="S99" i="44"/>
  <c r="W99" i="44"/>
  <c r="AA99" i="44"/>
  <c r="AE99" i="44"/>
  <c r="AI99" i="44"/>
  <c r="T99" i="44"/>
  <c r="X99" i="44"/>
  <c r="AB99" i="44"/>
  <c r="AF99" i="44"/>
  <c r="AJ99" i="44"/>
  <c r="AC99" i="44"/>
  <c r="AG99" i="44"/>
  <c r="U99" i="44"/>
  <c r="AK99" i="44"/>
  <c r="Y99" i="44"/>
  <c r="S126" i="44"/>
  <c r="W126" i="44"/>
  <c r="AA126" i="44"/>
  <c r="AE126" i="44"/>
  <c r="AI126" i="44"/>
  <c r="T126" i="44"/>
  <c r="X126" i="44"/>
  <c r="AB126" i="44"/>
  <c r="AF126" i="44"/>
  <c r="AJ126" i="44"/>
  <c r="U126" i="44"/>
  <c r="Y126" i="44"/>
  <c r="AC126" i="44"/>
  <c r="AG126" i="44"/>
  <c r="AK126" i="44"/>
  <c r="Z126" i="44"/>
  <c r="AD126" i="44"/>
  <c r="R126" i="44"/>
  <c r="AH126" i="44"/>
  <c r="V126" i="44"/>
  <c r="AL126" i="44"/>
  <c r="T76" i="44"/>
  <c r="X76" i="44"/>
  <c r="AB76" i="44"/>
  <c r="AF76" i="44"/>
  <c r="AJ76" i="44"/>
  <c r="U76" i="44"/>
  <c r="Y76" i="44"/>
  <c r="AC76" i="44"/>
  <c r="AG76" i="44"/>
  <c r="AK76" i="44"/>
  <c r="R76" i="44"/>
  <c r="V76" i="44"/>
  <c r="Z76" i="44"/>
  <c r="AD76" i="44"/>
  <c r="AH76" i="44"/>
  <c r="AL76" i="44"/>
  <c r="W76" i="44"/>
  <c r="AA76" i="44"/>
  <c r="AE76" i="44"/>
  <c r="S76" i="44"/>
  <c r="AI76" i="44"/>
  <c r="T72" i="44"/>
  <c r="X72" i="44"/>
  <c r="AB72" i="44"/>
  <c r="AF72" i="44"/>
  <c r="AJ72" i="44"/>
  <c r="U72" i="44"/>
  <c r="Y72" i="44"/>
  <c r="AC72" i="44"/>
  <c r="AG72" i="44"/>
  <c r="AK72" i="44"/>
  <c r="R72" i="44"/>
  <c r="V72" i="44"/>
  <c r="Z72" i="44"/>
  <c r="AD72" i="44"/>
  <c r="AH72" i="44"/>
  <c r="AL72" i="44"/>
  <c r="W72" i="44"/>
  <c r="AA72" i="44"/>
  <c r="AE72" i="44"/>
  <c r="S72" i="44"/>
  <c r="AI72" i="44"/>
  <c r="T62" i="44"/>
  <c r="X62" i="44"/>
  <c r="AB62" i="44"/>
  <c r="AF62" i="44"/>
  <c r="AJ62" i="44"/>
  <c r="U62" i="44"/>
  <c r="Y62" i="44"/>
  <c r="AC62" i="44"/>
  <c r="AG62" i="44"/>
  <c r="AK62" i="44"/>
  <c r="R62" i="44"/>
  <c r="V62" i="44"/>
  <c r="Z62" i="44"/>
  <c r="AD62" i="44"/>
  <c r="AH62" i="44"/>
  <c r="AL62" i="44"/>
  <c r="AE62" i="44"/>
  <c r="S62" i="44"/>
  <c r="AI62" i="44"/>
  <c r="W62" i="44"/>
  <c r="AA62" i="44"/>
  <c r="T141" i="44"/>
  <c r="X141" i="44"/>
  <c r="AB141" i="44"/>
  <c r="AF141" i="44"/>
  <c r="AJ141" i="44"/>
  <c r="U141" i="44"/>
  <c r="Y141" i="44"/>
  <c r="AC141" i="44"/>
  <c r="AG141" i="44"/>
  <c r="AK141" i="44"/>
  <c r="R141" i="44"/>
  <c r="V141" i="44"/>
  <c r="Z141" i="44"/>
  <c r="AD141" i="44"/>
  <c r="AH141" i="44"/>
  <c r="AL141" i="44"/>
  <c r="W141" i="44"/>
  <c r="AA141" i="44"/>
  <c r="AE141" i="44"/>
  <c r="S141" i="44"/>
  <c r="AI141" i="44"/>
  <c r="R78" i="44"/>
  <c r="V78" i="44"/>
  <c r="Z78" i="44"/>
  <c r="AD78" i="44"/>
  <c r="AH78" i="44"/>
  <c r="AL78" i="44"/>
  <c r="S78" i="44"/>
  <c r="W78" i="44"/>
  <c r="AA78" i="44"/>
  <c r="AE78" i="44"/>
  <c r="AI78" i="44"/>
  <c r="T78" i="44"/>
  <c r="X78" i="44"/>
  <c r="AB78" i="44"/>
  <c r="AF78" i="44"/>
  <c r="AJ78" i="44"/>
  <c r="AC78" i="44"/>
  <c r="AG78" i="44"/>
  <c r="U78" i="44"/>
  <c r="AK78" i="44"/>
  <c r="Y78" i="44"/>
  <c r="V113" i="44"/>
  <c r="AB91" i="44"/>
  <c r="V91" i="44"/>
  <c r="S69" i="44"/>
  <c r="W69" i="44"/>
  <c r="AA69" i="44"/>
  <c r="AE69" i="44"/>
  <c r="AI69" i="44"/>
  <c r="T69" i="44"/>
  <c r="X69" i="44"/>
  <c r="AB69" i="44"/>
  <c r="AF69" i="44"/>
  <c r="AJ69" i="44"/>
  <c r="U69" i="44"/>
  <c r="Y69" i="44"/>
  <c r="AC69" i="44"/>
  <c r="AG69" i="44"/>
  <c r="AK69" i="44"/>
  <c r="V69" i="44"/>
  <c r="AL69" i="44"/>
  <c r="Z69" i="44"/>
  <c r="AD69" i="44"/>
  <c r="R69" i="44"/>
  <c r="AH69" i="44"/>
  <c r="T51" i="44"/>
  <c r="X51" i="44"/>
  <c r="AB51" i="44"/>
  <c r="AF51" i="44"/>
  <c r="AJ51" i="44"/>
  <c r="U51" i="44"/>
  <c r="Y51" i="44"/>
  <c r="AC51" i="44"/>
  <c r="AG51" i="44"/>
  <c r="AK51" i="44"/>
  <c r="R51" i="44"/>
  <c r="V51" i="44"/>
  <c r="Z51" i="44"/>
  <c r="AD51" i="44"/>
  <c r="AH51" i="44"/>
  <c r="AL51" i="44"/>
  <c r="W51" i="44"/>
  <c r="AA51" i="44"/>
  <c r="AE51" i="44"/>
  <c r="S51" i="44"/>
  <c r="AI51" i="44"/>
  <c r="Y137" i="44"/>
  <c r="R137" i="44"/>
  <c r="AB90" i="44"/>
  <c r="AF90" i="44"/>
  <c r="R90" i="44"/>
  <c r="V90" i="44"/>
  <c r="S90" i="44"/>
  <c r="AI90" i="44"/>
  <c r="T68" i="44"/>
  <c r="W68" i="44"/>
  <c r="AG125" i="44"/>
  <c r="R83" i="44"/>
  <c r="V83" i="44"/>
  <c r="Z83" i="44"/>
  <c r="AD83" i="44"/>
  <c r="AH83" i="44"/>
  <c r="AL83" i="44"/>
  <c r="S83" i="44"/>
  <c r="W83" i="44"/>
  <c r="AA83" i="44"/>
  <c r="AE83" i="44"/>
  <c r="AI83" i="44"/>
  <c r="T83" i="44"/>
  <c r="X83" i="44"/>
  <c r="AB83" i="44"/>
  <c r="AF83" i="44"/>
  <c r="AJ83" i="44"/>
  <c r="Y83" i="44"/>
  <c r="AC83" i="44"/>
  <c r="AG83" i="44"/>
  <c r="AK83" i="44"/>
  <c r="U83" i="44"/>
  <c r="S34" i="44"/>
  <c r="W34" i="44"/>
  <c r="AA34" i="44"/>
  <c r="AE34" i="44"/>
  <c r="AI34" i="44"/>
  <c r="T34" i="44"/>
  <c r="X34" i="44"/>
  <c r="AB34" i="44"/>
  <c r="AF34" i="44"/>
  <c r="AJ34" i="44"/>
  <c r="U34" i="44"/>
  <c r="Y34" i="44"/>
  <c r="AC34" i="44"/>
  <c r="AG34" i="44"/>
  <c r="AK34" i="44"/>
  <c r="Z34" i="44"/>
  <c r="AD34" i="44"/>
  <c r="R34" i="44"/>
  <c r="AH34" i="44"/>
  <c r="V34" i="44"/>
  <c r="AL34" i="44"/>
  <c r="U93" i="44"/>
  <c r="Y93" i="44"/>
  <c r="AC93" i="44"/>
  <c r="AG93" i="44"/>
  <c r="AK93" i="44"/>
  <c r="R93" i="44"/>
  <c r="V93" i="44"/>
  <c r="Z93" i="44"/>
  <c r="AD93" i="44"/>
  <c r="AH93" i="44"/>
  <c r="AL93" i="44"/>
  <c r="S93" i="44"/>
  <c r="W93" i="44"/>
  <c r="AA93" i="44"/>
  <c r="AE93" i="44"/>
  <c r="AI93" i="44"/>
  <c r="AB93" i="44"/>
  <c r="AF93" i="44"/>
  <c r="T93" i="44"/>
  <c r="AJ93" i="44"/>
  <c r="X93" i="44"/>
  <c r="R127" i="44"/>
  <c r="V127" i="44"/>
  <c r="Z127" i="44"/>
  <c r="AD127" i="44"/>
  <c r="AH127" i="44"/>
  <c r="AL127" i="44"/>
  <c r="S127" i="44"/>
  <c r="W127" i="44"/>
  <c r="AA127" i="44"/>
  <c r="AE127" i="44"/>
  <c r="AI127" i="44"/>
  <c r="T127" i="44"/>
  <c r="X127" i="44"/>
  <c r="AB127" i="44"/>
  <c r="AF127" i="44"/>
  <c r="AJ127" i="44"/>
  <c r="U127" i="44"/>
  <c r="AK127" i="44"/>
  <c r="Y127" i="44"/>
  <c r="AC127" i="44"/>
  <c r="AG127" i="44"/>
  <c r="R47" i="44"/>
  <c r="V47" i="44"/>
  <c r="Z47" i="44"/>
  <c r="AD47" i="44"/>
  <c r="AH47" i="44"/>
  <c r="AL47" i="44"/>
  <c r="S47" i="44"/>
  <c r="W47" i="44"/>
  <c r="AA47" i="44"/>
  <c r="AE47" i="44"/>
  <c r="AI47" i="44"/>
  <c r="T47" i="44"/>
  <c r="X47" i="44"/>
  <c r="AB47" i="44"/>
  <c r="AF47" i="44"/>
  <c r="AJ47" i="44"/>
  <c r="AG47" i="44"/>
  <c r="U47" i="44"/>
  <c r="AK47" i="44"/>
  <c r="Y47" i="44"/>
  <c r="AC47" i="44"/>
  <c r="R59" i="44"/>
  <c r="V59" i="44"/>
  <c r="Z59" i="44"/>
  <c r="AD59" i="44"/>
  <c r="AH59" i="44"/>
  <c r="AL59" i="44"/>
  <c r="S59" i="44"/>
  <c r="W59" i="44"/>
  <c r="AA59" i="44"/>
  <c r="AE59" i="44"/>
  <c r="AI59" i="44"/>
  <c r="T59" i="44"/>
  <c r="X59" i="44"/>
  <c r="AB59" i="44"/>
  <c r="AF59" i="44"/>
  <c r="AJ59" i="44"/>
  <c r="Y59" i="44"/>
  <c r="AC59" i="44"/>
  <c r="AG59" i="44"/>
  <c r="U59" i="44"/>
  <c r="AK59" i="44"/>
  <c r="U118" i="44"/>
  <c r="Y118" i="44"/>
  <c r="AC118" i="44"/>
  <c r="AG118" i="44"/>
  <c r="AK118" i="44"/>
  <c r="R118" i="44"/>
  <c r="V118" i="44"/>
  <c r="Z118" i="44"/>
  <c r="AD118" i="44"/>
  <c r="AH118" i="44"/>
  <c r="AL118" i="44"/>
  <c r="S118" i="44"/>
  <c r="W118" i="44"/>
  <c r="AA118" i="44"/>
  <c r="AE118" i="44"/>
  <c r="AI118" i="44"/>
  <c r="T118" i="44"/>
  <c r="AJ118" i="44"/>
  <c r="X118" i="44"/>
  <c r="AB118" i="44"/>
  <c r="AF118" i="44"/>
  <c r="T28" i="44"/>
  <c r="X28" i="44"/>
  <c r="AB28" i="44"/>
  <c r="AF28" i="44"/>
  <c r="AJ28" i="44"/>
  <c r="U28" i="44"/>
  <c r="Y28" i="44"/>
  <c r="AC28" i="44"/>
  <c r="AG28" i="44"/>
  <c r="AK28" i="44"/>
  <c r="R28" i="44"/>
  <c r="V28" i="44"/>
  <c r="Z28" i="44"/>
  <c r="AD28" i="44"/>
  <c r="AH28" i="44"/>
  <c r="AL28" i="44"/>
  <c r="S28" i="44"/>
  <c r="AI28" i="44"/>
  <c r="W28" i="44"/>
  <c r="AA28" i="44"/>
  <c r="AE28" i="44"/>
  <c r="S40" i="44"/>
  <c r="W40" i="44"/>
  <c r="AA40" i="44"/>
  <c r="AE40" i="44"/>
  <c r="AI40" i="44"/>
  <c r="T40" i="44"/>
  <c r="X40" i="44"/>
  <c r="AB40" i="44"/>
  <c r="AF40" i="44"/>
  <c r="AJ40" i="44"/>
  <c r="U40" i="44"/>
  <c r="Y40" i="44"/>
  <c r="AC40" i="44"/>
  <c r="AG40" i="44"/>
  <c r="AK40" i="44"/>
  <c r="Z40" i="44"/>
  <c r="AD40" i="44"/>
  <c r="R40" i="44"/>
  <c r="AH40" i="44"/>
  <c r="AL40" i="44"/>
  <c r="V40" i="44"/>
  <c r="T56" i="44"/>
  <c r="X56" i="44"/>
  <c r="AB56" i="44"/>
  <c r="AF56" i="44"/>
  <c r="AJ56" i="44"/>
  <c r="U56" i="44"/>
  <c r="Y56" i="44"/>
  <c r="AC56" i="44"/>
  <c r="AG56" i="44"/>
  <c r="AK56" i="44"/>
  <c r="R56" i="44"/>
  <c r="V56" i="44"/>
  <c r="Z56" i="44"/>
  <c r="AD56" i="44"/>
  <c r="AH56" i="44"/>
  <c r="AL56" i="44"/>
  <c r="S56" i="44"/>
  <c r="AI56" i="44"/>
  <c r="W56" i="44"/>
  <c r="AA56" i="44"/>
  <c r="AE56" i="44"/>
  <c r="T85" i="44"/>
  <c r="X85" i="44"/>
  <c r="AB85" i="44"/>
  <c r="AF85" i="44"/>
  <c r="AJ85" i="44"/>
  <c r="U85" i="44"/>
  <c r="Y85" i="44"/>
  <c r="AC85" i="44"/>
  <c r="AG85" i="44"/>
  <c r="AK85" i="44"/>
  <c r="R85" i="44"/>
  <c r="V85" i="44"/>
  <c r="Z85" i="44"/>
  <c r="AD85" i="44"/>
  <c r="AH85" i="44"/>
  <c r="AL85" i="44"/>
  <c r="AE85" i="44"/>
  <c r="S85" i="44"/>
  <c r="AI85" i="44"/>
  <c r="W85" i="44"/>
  <c r="AA85" i="44"/>
  <c r="R92" i="44"/>
  <c r="V92" i="44"/>
  <c r="Z92" i="44"/>
  <c r="AD92" i="44"/>
  <c r="AH92" i="44"/>
  <c r="AL92" i="44"/>
  <c r="S92" i="44"/>
  <c r="W92" i="44"/>
  <c r="AA92" i="44"/>
  <c r="AE92" i="44"/>
  <c r="AI92" i="44"/>
  <c r="T92" i="44"/>
  <c r="X92" i="44"/>
  <c r="AB92" i="44"/>
  <c r="AF92" i="44"/>
  <c r="AJ92" i="44"/>
  <c r="AG92" i="44"/>
  <c r="U92" i="44"/>
  <c r="AK92" i="44"/>
  <c r="Y92" i="44"/>
  <c r="AC92" i="44"/>
  <c r="R65" i="44"/>
  <c r="V65" i="44"/>
  <c r="Z65" i="44"/>
  <c r="AD65" i="44"/>
  <c r="AH65" i="44"/>
  <c r="AL65" i="44"/>
  <c r="S65" i="44"/>
  <c r="W65" i="44"/>
  <c r="AA65" i="44"/>
  <c r="AE65" i="44"/>
  <c r="AI65" i="44"/>
  <c r="T65" i="44"/>
  <c r="X65" i="44"/>
  <c r="AB65" i="44"/>
  <c r="AF65" i="44"/>
  <c r="AJ65" i="44"/>
  <c r="U65" i="44"/>
  <c r="AK65" i="44"/>
  <c r="Y65" i="44"/>
  <c r="AC65" i="44"/>
  <c r="AG65" i="44"/>
  <c r="T133" i="44"/>
  <c r="X133" i="44"/>
  <c r="AB133" i="44"/>
  <c r="AF133" i="44"/>
  <c r="AJ133" i="44"/>
  <c r="U133" i="44"/>
  <c r="Y133" i="44"/>
  <c r="AC133" i="44"/>
  <c r="AG133" i="44"/>
  <c r="AK133" i="44"/>
  <c r="R133" i="44"/>
  <c r="V133" i="44"/>
  <c r="Z133" i="44"/>
  <c r="AD133" i="44"/>
  <c r="AH133" i="44"/>
  <c r="AL133" i="44"/>
  <c r="W133" i="44"/>
  <c r="AA133" i="44"/>
  <c r="AE133" i="44"/>
  <c r="AI133" i="44"/>
  <c r="S133" i="44"/>
  <c r="AA82" i="44"/>
  <c r="X82" i="44"/>
  <c r="U82" i="44"/>
  <c r="AK82" i="44"/>
  <c r="R104" i="44"/>
  <c r="V104" i="44"/>
  <c r="Z104" i="44"/>
  <c r="AD104" i="44"/>
  <c r="AH104" i="44"/>
  <c r="AL104" i="44"/>
  <c r="S104" i="44"/>
  <c r="W104" i="44"/>
  <c r="AA104" i="44"/>
  <c r="AE104" i="44"/>
  <c r="AI104" i="44"/>
  <c r="T104" i="44"/>
  <c r="X104" i="44"/>
  <c r="AB104" i="44"/>
  <c r="AF104" i="44"/>
  <c r="AJ104" i="44"/>
  <c r="Y104" i="44"/>
  <c r="AC104" i="44"/>
  <c r="AG104" i="44"/>
  <c r="U104" i="44"/>
  <c r="AK104" i="44"/>
  <c r="S15" i="44"/>
  <c r="T14" i="44"/>
  <c r="X14" i="44"/>
  <c r="V14" i="44"/>
  <c r="S14" i="44"/>
  <c r="AD139" i="44"/>
  <c r="AH139" i="44"/>
  <c r="AA139" i="44"/>
  <c r="AI139" i="44"/>
  <c r="AF139" i="44"/>
  <c r="AJ139" i="44"/>
  <c r="Y139" i="44"/>
  <c r="R41" i="44"/>
  <c r="V41" i="44"/>
  <c r="Z41" i="44"/>
  <c r="AD41" i="44"/>
  <c r="AH41" i="44"/>
  <c r="AL41" i="44"/>
  <c r="S41" i="44"/>
  <c r="W41" i="44"/>
  <c r="AA41" i="44"/>
  <c r="AE41" i="44"/>
  <c r="AI41" i="44"/>
  <c r="T41" i="44"/>
  <c r="X41" i="44"/>
  <c r="AB41" i="44"/>
  <c r="AF41" i="44"/>
  <c r="AJ41" i="44"/>
  <c r="U41" i="44"/>
  <c r="AK41" i="44"/>
  <c r="Y41" i="44"/>
  <c r="AC41" i="44"/>
  <c r="AG41" i="44"/>
  <c r="U71" i="44"/>
  <c r="Y71" i="44"/>
  <c r="AC71" i="44"/>
  <c r="AG71" i="44"/>
  <c r="AK71" i="44"/>
  <c r="R71" i="44"/>
  <c r="V71" i="44"/>
  <c r="Z71" i="44"/>
  <c r="AD71" i="44"/>
  <c r="AH71" i="44"/>
  <c r="AL71" i="44"/>
  <c r="S71" i="44"/>
  <c r="W71" i="44"/>
  <c r="AA71" i="44"/>
  <c r="AE71" i="44"/>
  <c r="AI71" i="44"/>
  <c r="AB71" i="44"/>
  <c r="AF71" i="44"/>
  <c r="T71" i="44"/>
  <c r="AJ71" i="44"/>
  <c r="X71" i="44"/>
  <c r="R17" i="44"/>
  <c r="V17" i="44"/>
  <c r="Z17" i="44"/>
  <c r="AD17" i="44"/>
  <c r="AH17" i="44"/>
  <c r="AL17" i="44"/>
  <c r="S17" i="44"/>
  <c r="W17" i="44"/>
  <c r="AA17" i="44"/>
  <c r="AE17" i="44"/>
  <c r="AI17" i="44"/>
  <c r="T17" i="44"/>
  <c r="X17" i="44"/>
  <c r="AB17" i="44"/>
  <c r="AF17" i="44"/>
  <c r="AJ17" i="44"/>
  <c r="Y17" i="44"/>
  <c r="AC17" i="44"/>
  <c r="AG17" i="44"/>
  <c r="U17" i="44"/>
  <c r="AK17" i="44"/>
  <c r="R88" i="44"/>
  <c r="W88" i="44"/>
  <c r="T88" i="44"/>
  <c r="U60" i="44"/>
  <c r="Y60" i="44"/>
  <c r="AC60" i="44"/>
  <c r="AG60" i="44"/>
  <c r="AK60" i="44"/>
  <c r="R60" i="44"/>
  <c r="V60" i="44"/>
  <c r="Z60" i="44"/>
  <c r="AD60" i="44"/>
  <c r="AH60" i="44"/>
  <c r="AL60" i="44"/>
  <c r="S60" i="44"/>
  <c r="W60" i="44"/>
  <c r="AA60" i="44"/>
  <c r="AE60" i="44"/>
  <c r="AI60" i="44"/>
  <c r="T60" i="44"/>
  <c r="AJ60" i="44"/>
  <c r="X60" i="44"/>
  <c r="AB60" i="44"/>
  <c r="AF60" i="44"/>
  <c r="S29" i="44"/>
  <c r="W29" i="44"/>
  <c r="AA29" i="44"/>
  <c r="AE29" i="44"/>
  <c r="AI29" i="44"/>
  <c r="T29" i="44"/>
  <c r="X29" i="44"/>
  <c r="AB29" i="44"/>
  <c r="AF29" i="44"/>
  <c r="AJ29" i="44"/>
  <c r="U29" i="44"/>
  <c r="Y29" i="44"/>
  <c r="AC29" i="44"/>
  <c r="AG29" i="44"/>
  <c r="AK29" i="44"/>
  <c r="AD29" i="44"/>
  <c r="R29" i="44"/>
  <c r="AH29" i="44"/>
  <c r="V29" i="44"/>
  <c r="AL29" i="44"/>
  <c r="Z29" i="44"/>
  <c r="R70" i="44"/>
  <c r="V70" i="44"/>
  <c r="Z70" i="44"/>
  <c r="AD70" i="44"/>
  <c r="AH70" i="44"/>
  <c r="AL70" i="44"/>
  <c r="S70" i="44"/>
  <c r="W70" i="44"/>
  <c r="AA70" i="44"/>
  <c r="AE70" i="44"/>
  <c r="AI70" i="44"/>
  <c r="T70" i="44"/>
  <c r="X70" i="44"/>
  <c r="AB70" i="44"/>
  <c r="AF70" i="44"/>
  <c r="AJ70" i="44"/>
  <c r="AG70" i="44"/>
  <c r="U70" i="44"/>
  <c r="AK70" i="44"/>
  <c r="Y70" i="44"/>
  <c r="AC70" i="44"/>
  <c r="U79" i="44"/>
  <c r="Y79" i="44"/>
  <c r="AC79" i="44"/>
  <c r="AG79" i="44"/>
  <c r="AK79" i="44"/>
  <c r="R79" i="44"/>
  <c r="V79" i="44"/>
  <c r="Z79" i="44"/>
  <c r="AD79" i="44"/>
  <c r="AH79" i="44"/>
  <c r="AL79" i="44"/>
  <c r="S79" i="44"/>
  <c r="W79" i="44"/>
  <c r="AA79" i="44"/>
  <c r="AE79" i="44"/>
  <c r="AI79" i="44"/>
  <c r="X79" i="44"/>
  <c r="AB79" i="44"/>
  <c r="AF79" i="44"/>
  <c r="T79" i="44"/>
  <c r="AJ79" i="44"/>
  <c r="S52" i="44"/>
  <c r="W52" i="44"/>
  <c r="AA52" i="44"/>
  <c r="AE52" i="44"/>
  <c r="AI52" i="44"/>
  <c r="T52" i="44"/>
  <c r="X52" i="44"/>
  <c r="AB52" i="44"/>
  <c r="AF52" i="44"/>
  <c r="AJ52" i="44"/>
  <c r="U52" i="44"/>
  <c r="Y52" i="44"/>
  <c r="AC52" i="44"/>
  <c r="AG52" i="44"/>
  <c r="AK52" i="44"/>
  <c r="R52" i="44"/>
  <c r="AH52" i="44"/>
  <c r="V52" i="44"/>
  <c r="AL52" i="44"/>
  <c r="Z52" i="44"/>
  <c r="AD52" i="44"/>
  <c r="U55" i="44"/>
  <c r="Y55" i="44"/>
  <c r="AC55" i="44"/>
  <c r="AG55" i="44"/>
  <c r="AK55" i="44"/>
  <c r="R55" i="44"/>
  <c r="V55" i="44"/>
  <c r="Z55" i="44"/>
  <c r="AD55" i="44"/>
  <c r="AH55" i="44"/>
  <c r="AL55" i="44"/>
  <c r="S55" i="44"/>
  <c r="W55" i="44"/>
  <c r="AA55" i="44"/>
  <c r="AE55" i="44"/>
  <c r="AI55" i="44"/>
  <c r="X55" i="44"/>
  <c r="AB55" i="44"/>
  <c r="AF55" i="44"/>
  <c r="T55" i="44"/>
  <c r="AJ55" i="44"/>
  <c r="T119" i="44"/>
  <c r="X119" i="44"/>
  <c r="AB119" i="44"/>
  <c r="AF119" i="44"/>
  <c r="AJ119" i="44"/>
  <c r="U119" i="44"/>
  <c r="Y119" i="44"/>
  <c r="AC119" i="44"/>
  <c r="AG119" i="44"/>
  <c r="AK119" i="44"/>
  <c r="R119" i="44"/>
  <c r="V119" i="44"/>
  <c r="Z119" i="44"/>
  <c r="AD119" i="44"/>
  <c r="AH119" i="44"/>
  <c r="AL119" i="44"/>
  <c r="AE119" i="44"/>
  <c r="S119" i="44"/>
  <c r="AI119" i="44"/>
  <c r="W119" i="44"/>
  <c r="AA119" i="44"/>
  <c r="R53" i="44"/>
  <c r="V53" i="44"/>
  <c r="Z53" i="44"/>
  <c r="AD53" i="44"/>
  <c r="AH53" i="44"/>
  <c r="AL53" i="44"/>
  <c r="S53" i="44"/>
  <c r="W53" i="44"/>
  <c r="AA53" i="44"/>
  <c r="AE53" i="44"/>
  <c r="AI53" i="44"/>
  <c r="T53" i="44"/>
  <c r="X53" i="44"/>
  <c r="AB53" i="44"/>
  <c r="AF53" i="44"/>
  <c r="AJ53" i="44"/>
  <c r="AC53" i="44"/>
  <c r="AG53" i="44"/>
  <c r="U53" i="44"/>
  <c r="AK53" i="44"/>
  <c r="Y53" i="44"/>
  <c r="S107" i="44"/>
  <c r="W107" i="44"/>
  <c r="AA107" i="44"/>
  <c r="AE107" i="44"/>
  <c r="AI107" i="44"/>
  <c r="T107" i="44"/>
  <c r="X107" i="44"/>
  <c r="AB107" i="44"/>
  <c r="AF107" i="44"/>
  <c r="AJ107" i="44"/>
  <c r="U107" i="44"/>
  <c r="Y107" i="44"/>
  <c r="AC107" i="44"/>
  <c r="AG107" i="44"/>
  <c r="AK107" i="44"/>
  <c r="Z107" i="44"/>
  <c r="AD107" i="44"/>
  <c r="R107" i="44"/>
  <c r="AH107" i="44"/>
  <c r="V107" i="44"/>
  <c r="AL107" i="44"/>
  <c r="AJ138" i="44"/>
  <c r="R138" i="44"/>
  <c r="R117" i="44"/>
  <c r="V117" i="44"/>
  <c r="Z117" i="44"/>
  <c r="AD117" i="44"/>
  <c r="AH117" i="44"/>
  <c r="AL117" i="44"/>
  <c r="S117" i="44"/>
  <c r="W117" i="44"/>
  <c r="AA117" i="44"/>
  <c r="AE117" i="44"/>
  <c r="AI117" i="44"/>
  <c r="T117" i="44"/>
  <c r="X117" i="44"/>
  <c r="AB117" i="44"/>
  <c r="AF117" i="44"/>
  <c r="AJ117" i="44"/>
  <c r="Y117" i="44"/>
  <c r="AC117" i="44"/>
  <c r="AG117" i="44"/>
  <c r="U117" i="44"/>
  <c r="AK117" i="44"/>
  <c r="T97" i="44"/>
  <c r="X97" i="44"/>
  <c r="AB97" i="44"/>
  <c r="AF97" i="44"/>
  <c r="AJ97" i="44"/>
  <c r="U97" i="44"/>
  <c r="Y97" i="44"/>
  <c r="AC97" i="44"/>
  <c r="AG97" i="44"/>
  <c r="AK97" i="44"/>
  <c r="R97" i="44"/>
  <c r="V97" i="44"/>
  <c r="Z97" i="44"/>
  <c r="AD97" i="44"/>
  <c r="AH97" i="44"/>
  <c r="AL97" i="44"/>
  <c r="W97" i="44"/>
  <c r="AA97" i="44"/>
  <c r="AE97" i="44"/>
  <c r="S97" i="44"/>
  <c r="AI97" i="44"/>
  <c r="W87" i="44"/>
  <c r="AB45" i="44"/>
  <c r="Y45" i="44"/>
  <c r="R45" i="44"/>
  <c r="AH45" i="44"/>
  <c r="S45" i="44"/>
  <c r="T33" i="44"/>
  <c r="U33" i="44"/>
  <c r="R33" i="44"/>
  <c r="AH33" i="44"/>
  <c r="S33" i="44"/>
  <c r="Z74" i="44"/>
  <c r="X74" i="44"/>
  <c r="AG50" i="44"/>
  <c r="Z50" i="44"/>
  <c r="S50" i="44"/>
  <c r="AI50" i="44"/>
  <c r="T50" i="44"/>
  <c r="AC89" i="44"/>
  <c r="V89" i="44"/>
  <c r="AL89" i="44"/>
  <c r="AE89" i="44"/>
  <c r="AJ89" i="44"/>
  <c r="S77" i="44"/>
  <c r="W77" i="44"/>
  <c r="AA77" i="44"/>
  <c r="AE77" i="44"/>
  <c r="AI77" i="44"/>
  <c r="T77" i="44"/>
  <c r="X77" i="44"/>
  <c r="AB77" i="44"/>
  <c r="AF77" i="44"/>
  <c r="AJ77" i="44"/>
  <c r="U77" i="44"/>
  <c r="Y77" i="44"/>
  <c r="AC77" i="44"/>
  <c r="AG77" i="44"/>
  <c r="AK77" i="44"/>
  <c r="R77" i="44"/>
  <c r="AH77" i="44"/>
  <c r="V77" i="44"/>
  <c r="AL77" i="44"/>
  <c r="Z77" i="44"/>
  <c r="AD77" i="44"/>
  <c r="U37" i="44"/>
  <c r="V37" i="44"/>
  <c r="R22" i="44"/>
  <c r="V22" i="44"/>
  <c r="Z22" i="44"/>
  <c r="AD22" i="44"/>
  <c r="AH22" i="44"/>
  <c r="AL22" i="44"/>
  <c r="S22" i="44"/>
  <c r="W22" i="44"/>
  <c r="AA22" i="44"/>
  <c r="AE22" i="44"/>
  <c r="AI22" i="44"/>
  <c r="T22" i="44"/>
  <c r="X22" i="44"/>
  <c r="AB22" i="44"/>
  <c r="AF22" i="44"/>
  <c r="AJ22" i="44"/>
  <c r="Y22" i="44"/>
  <c r="AC22" i="44"/>
  <c r="AG22" i="44"/>
  <c r="U22" i="44"/>
  <c r="AK22" i="44"/>
  <c r="S16" i="44"/>
  <c r="W16" i="44"/>
  <c r="AA16" i="44"/>
  <c r="AE16" i="44"/>
  <c r="AI16" i="44"/>
  <c r="T16" i="44"/>
  <c r="X16" i="44"/>
  <c r="AB16" i="44"/>
  <c r="AF16" i="44"/>
  <c r="AJ16" i="44"/>
  <c r="U16" i="44"/>
  <c r="Y16" i="44"/>
  <c r="AC16" i="44"/>
  <c r="AG16" i="44"/>
  <c r="AK16" i="44"/>
  <c r="AD16" i="44"/>
  <c r="R16" i="44"/>
  <c r="AH16" i="44"/>
  <c r="V16" i="44"/>
  <c r="AL16" i="44"/>
  <c r="Z16" i="44"/>
  <c r="S19" i="44"/>
  <c r="T19" i="44"/>
  <c r="U19" i="44"/>
  <c r="Z19" i="44"/>
  <c r="S120" i="44"/>
  <c r="W120" i="44"/>
  <c r="AA120" i="44"/>
  <c r="AE120" i="44"/>
  <c r="AI120" i="44"/>
  <c r="T120" i="44"/>
  <c r="X120" i="44"/>
  <c r="AB120" i="44"/>
  <c r="AF120" i="44"/>
  <c r="AJ120" i="44"/>
  <c r="U120" i="44"/>
  <c r="Y120" i="44"/>
  <c r="AC120" i="44"/>
  <c r="AG120" i="44"/>
  <c r="AK120" i="44"/>
  <c r="Z120" i="44"/>
  <c r="AD120" i="44"/>
  <c r="R120" i="44"/>
  <c r="AH120" i="44"/>
  <c r="V120" i="44"/>
  <c r="AL120" i="44"/>
  <c r="T106" i="44"/>
  <c r="X106" i="44"/>
  <c r="AB106" i="44"/>
  <c r="AF106" i="44"/>
  <c r="AJ106" i="44"/>
  <c r="U106" i="44"/>
  <c r="Y106" i="44"/>
  <c r="AC106" i="44"/>
  <c r="AG106" i="44"/>
  <c r="AK106" i="44"/>
  <c r="R106" i="44"/>
  <c r="V106" i="44"/>
  <c r="Z106" i="44"/>
  <c r="AD106" i="44"/>
  <c r="AH106" i="44"/>
  <c r="AL106" i="44"/>
  <c r="AE106" i="44"/>
  <c r="S106" i="44"/>
  <c r="AI106" i="44"/>
  <c r="W106" i="44"/>
  <c r="AA106" i="44"/>
  <c r="R35" i="44"/>
  <c r="V35" i="44"/>
  <c r="Z35" i="44"/>
  <c r="AD35" i="44"/>
  <c r="AH35" i="44"/>
  <c r="AL35" i="44"/>
  <c r="S35" i="44"/>
  <c r="W35" i="44"/>
  <c r="AA35" i="44"/>
  <c r="AE35" i="44"/>
  <c r="AI35" i="44"/>
  <c r="T35" i="44"/>
  <c r="X35" i="44"/>
  <c r="AB35" i="44"/>
  <c r="AF35" i="44"/>
  <c r="AJ35" i="44"/>
  <c r="U35" i="44"/>
  <c r="AK35" i="44"/>
  <c r="Y35" i="44"/>
  <c r="AC35" i="44"/>
  <c r="AG35" i="44"/>
  <c r="U66" i="44"/>
  <c r="Y66" i="44"/>
  <c r="AC66" i="44"/>
  <c r="AG66" i="44"/>
  <c r="AK66" i="44"/>
  <c r="R66" i="44"/>
  <c r="V66" i="44"/>
  <c r="Z66" i="44"/>
  <c r="AD66" i="44"/>
  <c r="AH66" i="44"/>
  <c r="AL66" i="44"/>
  <c r="S66" i="44"/>
  <c r="W66" i="44"/>
  <c r="AA66" i="44"/>
  <c r="AE66" i="44"/>
  <c r="AI66" i="44"/>
  <c r="AF66" i="44"/>
  <c r="T66" i="44"/>
  <c r="AJ66" i="44"/>
  <c r="X66" i="44"/>
  <c r="AB66" i="44"/>
  <c r="S98" i="44"/>
  <c r="W98" i="44"/>
  <c r="AA98" i="44"/>
  <c r="AE98" i="44"/>
  <c r="AI98" i="44"/>
  <c r="T98" i="44"/>
  <c r="X98" i="44"/>
  <c r="AB98" i="44"/>
  <c r="AF98" i="44"/>
  <c r="AJ98" i="44"/>
  <c r="U98" i="44"/>
  <c r="Y98" i="44"/>
  <c r="AC98" i="44"/>
  <c r="AG98" i="44"/>
  <c r="AK98" i="44"/>
  <c r="R98" i="44"/>
  <c r="AH98" i="44"/>
  <c r="V98" i="44"/>
  <c r="AL98" i="44"/>
  <c r="Z98" i="44"/>
  <c r="AD98" i="44"/>
  <c r="S114" i="44"/>
  <c r="T114" i="44"/>
  <c r="U114" i="44"/>
  <c r="U140" i="44"/>
  <c r="Y140" i="44"/>
  <c r="AC140" i="44"/>
  <c r="AG140" i="44"/>
  <c r="AK140" i="44"/>
  <c r="R140" i="44"/>
  <c r="V140" i="44"/>
  <c r="Z140" i="44"/>
  <c r="AD140" i="44"/>
  <c r="AH140" i="44"/>
  <c r="AL140" i="44"/>
  <c r="S140" i="44"/>
  <c r="W140" i="44"/>
  <c r="AA140" i="44"/>
  <c r="AE140" i="44"/>
  <c r="AI140" i="44"/>
  <c r="AB140" i="44"/>
  <c r="AF140" i="44"/>
  <c r="T140" i="44"/>
  <c r="AJ140" i="44"/>
  <c r="X140" i="44"/>
  <c r="R14" i="44"/>
  <c r="AN14" i="44" l="1"/>
  <c r="AN316" i="44"/>
  <c r="AN229" i="44"/>
  <c r="AN220" i="44"/>
  <c r="AP202" i="44"/>
  <c r="AN154" i="44"/>
  <c r="AN268" i="44"/>
  <c r="AN148" i="44"/>
  <c r="AN77" i="44"/>
  <c r="AN52" i="44"/>
  <c r="AN23" i="44"/>
  <c r="AN199" i="44"/>
  <c r="AP170" i="44"/>
  <c r="AN146" i="44"/>
  <c r="AP224" i="44"/>
  <c r="AP223" i="44"/>
  <c r="AP247" i="44"/>
  <c r="AP238" i="44"/>
  <c r="AP106" i="44"/>
  <c r="AN120" i="44"/>
  <c r="AP119" i="44"/>
  <c r="AN280" i="44"/>
  <c r="AN200" i="44"/>
  <c r="AN235" i="44"/>
  <c r="AP85" i="44"/>
  <c r="AN34" i="44"/>
  <c r="AN442" i="44"/>
  <c r="AN290" i="44"/>
  <c r="AN151" i="44"/>
  <c r="AN98" i="44"/>
  <c r="AP66" i="44"/>
  <c r="AN66" i="44"/>
  <c r="AN16" i="44"/>
  <c r="AN97" i="44"/>
  <c r="AP117" i="44"/>
  <c r="AN117" i="44"/>
  <c r="AP70" i="44"/>
  <c r="AN70" i="44"/>
  <c r="AP60" i="44"/>
  <c r="AN60" i="44"/>
  <c r="AP17" i="44"/>
  <c r="AN17" i="44"/>
  <c r="AP41" i="44"/>
  <c r="AN41" i="44"/>
  <c r="AP65" i="44"/>
  <c r="AN65" i="44"/>
  <c r="AP56" i="44"/>
  <c r="AN40" i="44"/>
  <c r="AN28" i="44"/>
  <c r="AP83" i="44"/>
  <c r="AN83" i="44"/>
  <c r="AN51" i="44"/>
  <c r="AN69" i="44"/>
  <c r="AP62" i="44"/>
  <c r="AP76" i="44"/>
  <c r="AN63" i="44"/>
  <c r="AP84" i="44"/>
  <c r="AN84" i="44"/>
  <c r="AN46" i="44"/>
  <c r="AN296" i="44"/>
  <c r="AN283" i="44"/>
  <c r="AP259" i="44"/>
  <c r="AN242" i="44"/>
  <c r="AP220" i="44"/>
  <c r="AN170" i="44"/>
  <c r="AP146" i="44"/>
  <c r="AP322" i="44"/>
  <c r="AP314" i="44"/>
  <c r="AN160" i="44"/>
  <c r="AP304" i="44"/>
  <c r="AN304" i="44"/>
  <c r="AN265" i="44"/>
  <c r="AP256" i="44"/>
  <c r="AN256" i="44"/>
  <c r="AN206" i="44"/>
  <c r="AN166" i="44"/>
  <c r="AP166" i="44"/>
  <c r="AN152" i="44"/>
  <c r="AN248" i="44"/>
  <c r="AP196" i="44"/>
  <c r="AP439" i="44"/>
  <c r="AN289" i="44"/>
  <c r="AP290" i="44"/>
  <c r="AN244" i="44"/>
  <c r="AN230" i="44"/>
  <c r="AP205" i="44"/>
  <c r="AN190" i="44"/>
  <c r="AN307" i="44"/>
  <c r="AN274" i="44"/>
  <c r="AN236" i="44"/>
  <c r="F545" i="39" s="1"/>
  <c r="AN163" i="44"/>
  <c r="AP140" i="44"/>
  <c r="AP98" i="44"/>
  <c r="AN106" i="44"/>
  <c r="AP22" i="44"/>
  <c r="AN22" i="44"/>
  <c r="AP97" i="44"/>
  <c r="AP55" i="44"/>
  <c r="AN55" i="44"/>
  <c r="AP79" i="44"/>
  <c r="AN79" i="44"/>
  <c r="AP29" i="44"/>
  <c r="AP71" i="44"/>
  <c r="AN71" i="44"/>
  <c r="AP104" i="44"/>
  <c r="AN104" i="44"/>
  <c r="AN56" i="44"/>
  <c r="AP47" i="44"/>
  <c r="AN47" i="44"/>
  <c r="AP34" i="44"/>
  <c r="AP51" i="44"/>
  <c r="AP78" i="44"/>
  <c r="AN78" i="44"/>
  <c r="AP141" i="44"/>
  <c r="AN141" i="44"/>
  <c r="AN72" i="44"/>
  <c r="AN126" i="44"/>
  <c r="AP126" i="44"/>
  <c r="AP46" i="44"/>
  <c r="AP316" i="44"/>
  <c r="AP313" i="44"/>
  <c r="AP280" i="44"/>
  <c r="AP271" i="44"/>
  <c r="AN250" i="44"/>
  <c r="AP154" i="44"/>
  <c r="AP310" i="44"/>
  <c r="AP268" i="44"/>
  <c r="AP260" i="44"/>
  <c r="AP262" i="44"/>
  <c r="AP160" i="44"/>
  <c r="AP265" i="44"/>
  <c r="AN224" i="44"/>
  <c r="AP212" i="44"/>
  <c r="AN440" i="44"/>
  <c r="AN208" i="44"/>
  <c r="AN286" i="44"/>
  <c r="AN205" i="44"/>
  <c r="AN292" i="44"/>
  <c r="AN140" i="44"/>
  <c r="AP35" i="44"/>
  <c r="AN35" i="44"/>
  <c r="AP16" i="44"/>
  <c r="AP107" i="44"/>
  <c r="AP53" i="44"/>
  <c r="AN53" i="44"/>
  <c r="AN119" i="44"/>
  <c r="AP52" i="44"/>
  <c r="AN133" i="44"/>
  <c r="AP69" i="44"/>
  <c r="AP72" i="44"/>
  <c r="AP23" i="44"/>
  <c r="AP308" i="44"/>
  <c r="AN308" i="44"/>
  <c r="AP284" i="44"/>
  <c r="AN284" i="44"/>
  <c r="AP272" i="44"/>
  <c r="AN254" i="44"/>
  <c r="AP250" i="44"/>
  <c r="AN176" i="44"/>
  <c r="AN172" i="44"/>
  <c r="AN322" i="44"/>
  <c r="AN314" i="44"/>
  <c r="AN277" i="44"/>
  <c r="AN262" i="44"/>
  <c r="AP253" i="44"/>
  <c r="AN253" i="44"/>
  <c r="AP148" i="44"/>
  <c r="AP301" i="44"/>
  <c r="AN301" i="44"/>
  <c r="AN302" i="44"/>
  <c r="AN278" i="44"/>
  <c r="AP232" i="44"/>
  <c r="AP226" i="44"/>
  <c r="AP211" i="44"/>
  <c r="AN212" i="44"/>
  <c r="AP206" i="44"/>
  <c r="AN193" i="44"/>
  <c r="AP440" i="44"/>
  <c r="AN325" i="44"/>
  <c r="AP214" i="44"/>
  <c r="AP208" i="44"/>
  <c r="AP442" i="44"/>
  <c r="AN439" i="44"/>
  <c r="AN326" i="44"/>
  <c r="AN298" i="44"/>
  <c r="AP298" i="44"/>
  <c r="AP289" i="44"/>
  <c r="AN247" i="44"/>
  <c r="AN194" i="44"/>
  <c r="AN188" i="44"/>
  <c r="AN164" i="44"/>
  <c r="AP164" i="44"/>
  <c r="AP274" i="44"/>
  <c r="AN187" i="44"/>
  <c r="AP120" i="44"/>
  <c r="AP77" i="44"/>
  <c r="AN107" i="44"/>
  <c r="AN29" i="44"/>
  <c r="AP133" i="44"/>
  <c r="AP92" i="44"/>
  <c r="AN92" i="44"/>
  <c r="AN85" i="44"/>
  <c r="AP40" i="44"/>
  <c r="AP28" i="44"/>
  <c r="AP118" i="44"/>
  <c r="AN118" i="44"/>
  <c r="AP59" i="44"/>
  <c r="AN59" i="44"/>
  <c r="AP127" i="44"/>
  <c r="AN127" i="44"/>
  <c r="AP93" i="44"/>
  <c r="AN93" i="44"/>
  <c r="AN62" i="44"/>
  <c r="AN76" i="44"/>
  <c r="AP99" i="44"/>
  <c r="AN99" i="44"/>
  <c r="AP63" i="44"/>
  <c r="AP334" i="44"/>
  <c r="AN334" i="44"/>
  <c r="AN313" i="44"/>
  <c r="AP283" i="44"/>
  <c r="AN272" i="44"/>
  <c r="AN271" i="44"/>
  <c r="AN259" i="44"/>
  <c r="AP254" i="44"/>
  <c r="AN202" i="44"/>
  <c r="AP172" i="44"/>
  <c r="AN310" i="44"/>
  <c r="AN260" i="44"/>
  <c r="AP332" i="44"/>
  <c r="AN332" i="44"/>
  <c r="AP302" i="44"/>
  <c r="AN232" i="44"/>
  <c r="AN226" i="44"/>
  <c r="AN223" i="44"/>
  <c r="AN211" i="44"/>
  <c r="AN175" i="44"/>
  <c r="AN169" i="44"/>
  <c r="AP152" i="44"/>
  <c r="AN145" i="44"/>
  <c r="AP145" i="44"/>
  <c r="AN266" i="44"/>
  <c r="AP266" i="44"/>
  <c r="AP248" i="44"/>
  <c r="AN214" i="44"/>
  <c r="AN196" i="44"/>
  <c r="AN328" i="44"/>
  <c r="AP286" i="44"/>
  <c r="AN238" i="44"/>
  <c r="AP194" i="44"/>
  <c r="AP188" i="44"/>
  <c r="AP190" i="44"/>
  <c r="AN178" i="44"/>
  <c r="AP178" i="44"/>
  <c r="AP307" i="44"/>
  <c r="AN295" i="44"/>
  <c r="AP292" i="44"/>
  <c r="AN241" i="44"/>
  <c r="Y88" i="44"/>
  <c r="Z88" i="44"/>
  <c r="AD75" i="44"/>
  <c r="AE37" i="44"/>
  <c r="AB114" i="44"/>
  <c r="AI88" i="44"/>
  <c r="AK88" i="44"/>
  <c r="AL114" i="44"/>
  <c r="Y114" i="44"/>
  <c r="X68" i="44"/>
  <c r="AK91" i="44"/>
  <c r="X91" i="44"/>
  <c r="R91" i="44"/>
  <c r="Y91" i="44"/>
  <c r="AE91" i="44"/>
  <c r="T37" i="44"/>
  <c r="AD91" i="44"/>
  <c r="U91" i="44"/>
  <c r="AL90" i="44"/>
  <c r="AC90" i="44"/>
  <c r="AE137" i="44"/>
  <c r="AB137" i="44"/>
  <c r="Z81" i="44"/>
  <c r="U88" i="44"/>
  <c r="AH88" i="44"/>
  <c r="AC88" i="44"/>
  <c r="AC37" i="44"/>
  <c r="AB37" i="44"/>
  <c r="AH90" i="44"/>
  <c r="AE136" i="44"/>
  <c r="AC105" i="44"/>
  <c r="AA105" i="44"/>
  <c r="Y105" i="44"/>
  <c r="AJ105" i="44"/>
  <c r="R105" i="44"/>
  <c r="AF105" i="44"/>
  <c r="Y44" i="44"/>
  <c r="U44" i="44"/>
  <c r="AF44" i="44"/>
  <c r="AK44" i="44"/>
  <c r="AB44" i="44"/>
  <c r="AD44" i="44"/>
  <c r="Y101" i="44"/>
  <c r="AC101" i="44"/>
  <c r="X101" i="44"/>
  <c r="AD74" i="44"/>
  <c r="AH74" i="44"/>
  <c r="AI74" i="44"/>
  <c r="AF74" i="44"/>
  <c r="W44" i="44"/>
  <c r="W101" i="44"/>
  <c r="AB74" i="44"/>
  <c r="Y74" i="44"/>
  <c r="R101" i="44"/>
  <c r="Y37" i="44"/>
  <c r="Y19" i="44"/>
  <c r="AA135" i="44"/>
  <c r="AK101" i="44"/>
  <c r="AB101" i="44"/>
  <c r="AA101" i="44"/>
  <c r="Z101" i="44"/>
  <c r="AE74" i="44"/>
  <c r="AG74" i="44"/>
  <c r="AA88" i="44"/>
  <c r="AD88" i="44"/>
  <c r="AB88" i="44"/>
  <c r="AE75" i="44"/>
  <c r="AL115" i="44"/>
  <c r="AK32" i="44"/>
  <c r="AL37" i="44"/>
  <c r="AJ114" i="44"/>
  <c r="AC114" i="44"/>
  <c r="AA114" i="44"/>
  <c r="Y81" i="44"/>
  <c r="AL81" i="44"/>
  <c r="AF124" i="44"/>
  <c r="AE124" i="44"/>
  <c r="AD124" i="44"/>
  <c r="AC124" i="44"/>
  <c r="AB136" i="44"/>
  <c r="AI136" i="44"/>
  <c r="AD136" i="44"/>
  <c r="U136" i="44"/>
  <c r="AE50" i="44"/>
  <c r="AL50" i="44"/>
  <c r="V50" i="44"/>
  <c r="AC50" i="44"/>
  <c r="AD138" i="44"/>
  <c r="AF138" i="44"/>
  <c r="W125" i="44"/>
  <c r="AJ125" i="44"/>
  <c r="AK81" i="44"/>
  <c r="AD81" i="44"/>
  <c r="U81" i="44"/>
  <c r="AA81" i="44"/>
  <c r="W81" i="44"/>
  <c r="T136" i="44"/>
  <c r="V114" i="44"/>
  <c r="S88" i="44"/>
  <c r="AI81" i="44"/>
  <c r="AH81" i="44"/>
  <c r="AH32" i="44"/>
  <c r="AI37" i="44"/>
  <c r="AA136" i="44"/>
  <c r="AB124" i="44"/>
  <c r="Z124" i="44"/>
  <c r="Y124" i="44"/>
  <c r="X136" i="44"/>
  <c r="Z136" i="44"/>
  <c r="X50" i="44"/>
  <c r="AF50" i="44"/>
  <c r="AA50" i="44"/>
  <c r="AH50" i="44"/>
  <c r="R50" i="44"/>
  <c r="Y50" i="44"/>
  <c r="V138" i="44"/>
  <c r="AI138" i="44"/>
  <c r="AL125" i="44"/>
  <c r="T125" i="44"/>
  <c r="X81" i="44"/>
  <c r="AB81" i="44"/>
  <c r="T81" i="44"/>
  <c r="AC81" i="44"/>
  <c r="AI101" i="44"/>
  <c r="AH101" i="44"/>
  <c r="AI32" i="44"/>
  <c r="AI114" i="44"/>
  <c r="AL136" i="44"/>
  <c r="W124" i="44"/>
  <c r="AJ136" i="44"/>
  <c r="S136" i="44"/>
  <c r="AJ50" i="44"/>
  <c r="AB50" i="44"/>
  <c r="W50" i="44"/>
  <c r="AD50" i="44"/>
  <c r="AK50" i="44"/>
  <c r="AG138" i="44"/>
  <c r="V125" i="44"/>
  <c r="S81" i="44"/>
  <c r="R81" i="44"/>
  <c r="AC136" i="44"/>
  <c r="V136" i="44"/>
  <c r="AI38" i="44"/>
  <c r="Y15" i="44"/>
  <c r="X88" i="44"/>
  <c r="X87" i="44"/>
  <c r="AC123" i="44"/>
  <c r="AJ135" i="44"/>
  <c r="AI89" i="44"/>
  <c r="S89" i="44"/>
  <c r="Z89" i="44"/>
  <c r="AG89" i="44"/>
  <c r="AB89" i="44"/>
  <c r="T89" i="44"/>
  <c r="AA89" i="44"/>
  <c r="AH89" i="44"/>
  <c r="R89" i="44"/>
  <c r="Y89" i="44"/>
  <c r="AB31" i="44"/>
  <c r="R31" i="44"/>
  <c r="X103" i="44"/>
  <c r="T102" i="44"/>
  <c r="U32" i="44"/>
  <c r="Z32" i="44"/>
  <c r="S32" i="44"/>
  <c r="AB32" i="44"/>
  <c r="AD32" i="44"/>
  <c r="W32" i="44"/>
  <c r="AL32" i="44"/>
  <c r="T137" i="44"/>
  <c r="AJ137" i="44"/>
  <c r="AG137" i="44"/>
  <c r="Z137" i="44"/>
  <c r="AI137" i="44"/>
  <c r="X137" i="44"/>
  <c r="U137" i="44"/>
  <c r="AK137" i="44"/>
  <c r="AD137" i="44"/>
  <c r="AA137" i="44"/>
  <c r="W137" i="44"/>
  <c r="AF137" i="44"/>
  <c r="AC137" i="44"/>
  <c r="V137" i="44"/>
  <c r="AL137" i="44"/>
  <c r="S137" i="44"/>
  <c r="AB38" i="44"/>
  <c r="AC38" i="44"/>
  <c r="V38" i="44"/>
  <c r="AE38" i="44"/>
  <c r="Z38" i="44"/>
  <c r="S38" i="44"/>
  <c r="T38" i="44"/>
  <c r="Y38" i="44"/>
  <c r="X89" i="44"/>
  <c r="AF89" i="44"/>
  <c r="W89" i="44"/>
  <c r="AD89" i="44"/>
  <c r="AK89" i="44"/>
  <c r="U89" i="44"/>
  <c r="X32" i="44"/>
  <c r="AC74" i="44"/>
  <c r="X124" i="44"/>
  <c r="AC32" i="44"/>
  <c r="R32" i="44"/>
  <c r="AD37" i="44"/>
  <c r="AA37" i="44"/>
  <c r="Z37" i="44"/>
  <c r="S101" i="44"/>
  <c r="T101" i="44"/>
  <c r="AD101" i="44"/>
  <c r="U101" i="44"/>
  <c r="AL38" i="44"/>
  <c r="AJ38" i="44"/>
  <c r="AD38" i="44"/>
  <c r="Y32" i="44"/>
  <c r="T32" i="44"/>
  <c r="AA38" i="44"/>
  <c r="X38" i="44"/>
  <c r="Y103" i="44"/>
  <c r="R103" i="44"/>
  <c r="AA103" i="44"/>
  <c r="AK103" i="44"/>
  <c r="S103" i="44"/>
  <c r="T103" i="44"/>
  <c r="Z102" i="44"/>
  <c r="AE115" i="44"/>
  <c r="AB115" i="44"/>
  <c r="AD115" i="44"/>
  <c r="AA115" i="44"/>
  <c r="X115" i="44"/>
  <c r="Z115" i="44"/>
  <c r="AI115" i="44"/>
  <c r="V115" i="44"/>
  <c r="AA138" i="44"/>
  <c r="X138" i="44"/>
  <c r="U138" i="44"/>
  <c r="AK138" i="44"/>
  <c r="V139" i="44"/>
  <c r="AL139" i="44"/>
  <c r="AE139" i="44"/>
  <c r="AB139" i="44"/>
  <c r="U139" i="44"/>
  <c r="AC139" i="44"/>
  <c r="Y75" i="44"/>
  <c r="Z75" i="44"/>
  <c r="W75" i="44"/>
  <c r="AB75" i="44"/>
  <c r="AF75" i="44"/>
  <c r="AG75" i="44"/>
  <c r="Z138" i="44"/>
  <c r="AC138" i="44"/>
  <c r="AB138" i="44"/>
  <c r="W138" i="44"/>
  <c r="AK139" i="44"/>
  <c r="X139" i="44"/>
  <c r="W139" i="44"/>
  <c r="Z139" i="44"/>
  <c r="U115" i="44"/>
  <c r="AL103" i="44"/>
  <c r="AL31" i="44"/>
  <c r="T31" i="44"/>
  <c r="U31" i="44"/>
  <c r="AH31" i="44"/>
  <c r="AA31" i="44"/>
  <c r="Z31" i="44"/>
  <c r="Y31" i="44"/>
  <c r="S31" i="44"/>
  <c r="AK31" i="44"/>
  <c r="R102" i="44"/>
  <c r="AH102" i="44"/>
  <c r="AB102" i="44"/>
  <c r="AD102" i="44"/>
  <c r="AA102" i="44"/>
  <c r="Y102" i="44"/>
  <c r="AL102" i="44"/>
  <c r="AC102" i="44"/>
  <c r="W102" i="44"/>
  <c r="AI75" i="44"/>
  <c r="AH75" i="44"/>
  <c r="AC75" i="44"/>
  <c r="AH138" i="44"/>
  <c r="AL138" i="44"/>
  <c r="Y138" i="44"/>
  <c r="T138" i="44"/>
  <c r="S138" i="44"/>
  <c r="AG139" i="44"/>
  <c r="T139" i="44"/>
  <c r="S139" i="44"/>
  <c r="R139" i="44"/>
  <c r="W31" i="44"/>
  <c r="T115" i="44"/>
  <c r="AC103" i="44"/>
  <c r="X102" i="44"/>
  <c r="Y115" i="44"/>
  <c r="X90" i="44"/>
  <c r="U90" i="44"/>
  <c r="AK90" i="44"/>
  <c r="AD90" i="44"/>
  <c r="AE90" i="44"/>
  <c r="W90" i="44"/>
  <c r="T90" i="44"/>
  <c r="AJ90" i="44"/>
  <c r="AG90" i="44"/>
  <c r="Z90" i="44"/>
  <c r="AA90" i="44"/>
  <c r="W91" i="44"/>
  <c r="T91" i="44"/>
  <c r="AJ91" i="44"/>
  <c r="AG91" i="44"/>
  <c r="Z91" i="44"/>
  <c r="AH91" i="44"/>
  <c r="S91" i="44"/>
  <c r="AI91" i="44"/>
  <c r="AF91" i="44"/>
  <c r="AC91" i="44"/>
  <c r="AL91" i="44"/>
  <c r="X31" i="44"/>
  <c r="AK102" i="44"/>
  <c r="S102" i="44"/>
  <c r="AC31" i="44"/>
  <c r="U103" i="44"/>
  <c r="W103" i="44"/>
  <c r="AB103" i="44"/>
  <c r="AJ115" i="44"/>
  <c r="AC115" i="44"/>
  <c r="AH124" i="44"/>
  <c r="AJ37" i="44"/>
  <c r="X37" i="44"/>
  <c r="AA32" i="44"/>
  <c r="W45" i="44"/>
  <c r="AA45" i="44"/>
  <c r="Z45" i="44"/>
  <c r="AG45" i="44"/>
  <c r="AJ45" i="44"/>
  <c r="T45" i="44"/>
  <c r="AL82" i="44"/>
  <c r="R82" i="44"/>
  <c r="AC82" i="44"/>
  <c r="AF82" i="44"/>
  <c r="AI82" i="44"/>
  <c r="S82" i="44"/>
  <c r="S125" i="44"/>
  <c r="AD125" i="44"/>
  <c r="Y125" i="44"/>
  <c r="AB125" i="44"/>
  <c r="AI45" i="44"/>
  <c r="AL45" i="44"/>
  <c r="V45" i="44"/>
  <c r="AC45" i="44"/>
  <c r="AF45" i="44"/>
  <c r="V82" i="44"/>
  <c r="AD82" i="44"/>
  <c r="Y82" i="44"/>
  <c r="AB82" i="44"/>
  <c r="AE82" i="44"/>
  <c r="AA125" i="44"/>
  <c r="AE125" i="44"/>
  <c r="Z125" i="44"/>
  <c r="AK125" i="44"/>
  <c r="U125" i="44"/>
  <c r="X125" i="44"/>
  <c r="AE45" i="44"/>
  <c r="AD45" i="44"/>
  <c r="AK45" i="44"/>
  <c r="U45" i="44"/>
  <c r="Z82" i="44"/>
  <c r="AH82" i="44"/>
  <c r="AG82" i="44"/>
  <c r="AJ82" i="44"/>
  <c r="T82" i="44"/>
  <c r="AI125" i="44"/>
  <c r="AH125" i="44"/>
  <c r="R125" i="44"/>
  <c r="AC125" i="44"/>
  <c r="U135" i="44"/>
  <c r="AI31" i="44"/>
  <c r="AD31" i="44"/>
  <c r="AI102" i="44"/>
  <c r="U102" i="44"/>
  <c r="AD103" i="44"/>
  <c r="AH103" i="44"/>
  <c r="AI103" i="44"/>
  <c r="Z103" i="44"/>
  <c r="X44" i="44"/>
  <c r="AI44" i="44"/>
  <c r="S44" i="44"/>
  <c r="Z44" i="44"/>
  <c r="AG44" i="44"/>
  <c r="T135" i="44"/>
  <c r="AD135" i="44"/>
  <c r="T105" i="44"/>
  <c r="W105" i="44"/>
  <c r="AD105" i="44"/>
  <c r="AK105" i="44"/>
  <c r="U105" i="44"/>
  <c r="AJ44" i="44"/>
  <c r="AE44" i="44"/>
  <c r="AL44" i="44"/>
  <c r="V44" i="44"/>
  <c r="AC44" i="44"/>
  <c r="AB135" i="44"/>
  <c r="AI135" i="44"/>
  <c r="S135" i="44"/>
  <c r="Z135" i="44"/>
  <c r="AC135" i="44"/>
  <c r="AB105" i="44"/>
  <c r="AI105" i="44"/>
  <c r="S105" i="44"/>
  <c r="Z105" i="44"/>
  <c r="AG105" i="44"/>
  <c r="T44" i="44"/>
  <c r="AA44" i="44"/>
  <c r="AH44" i="44"/>
  <c r="R44" i="44"/>
  <c r="X135" i="44"/>
  <c r="AE135" i="44"/>
  <c r="AL135" i="44"/>
  <c r="V135" i="44"/>
  <c r="X105" i="44"/>
  <c r="AE105" i="44"/>
  <c r="AL105" i="44"/>
  <c r="V105" i="44"/>
  <c r="S21" i="44"/>
  <c r="AA21" i="44"/>
  <c r="AE21" i="44"/>
  <c r="AI21" i="44"/>
  <c r="T21" i="44"/>
  <c r="X21" i="44"/>
  <c r="AB21" i="44"/>
  <c r="AJ21" i="44"/>
  <c r="U21" i="44"/>
  <c r="Y21" i="44"/>
  <c r="AC21" i="44"/>
  <c r="AD21" i="44"/>
  <c r="V21" i="44"/>
  <c r="AL21" i="44"/>
  <c r="Z21" i="44"/>
  <c r="S20" i="44"/>
  <c r="AA20" i="44"/>
  <c r="AE20" i="44"/>
  <c r="AI20" i="44"/>
  <c r="T20" i="44"/>
  <c r="X20" i="44"/>
  <c r="AB20" i="44"/>
  <c r="AJ20" i="44"/>
  <c r="U20" i="44"/>
  <c r="Y20" i="44"/>
  <c r="AC20" i="44"/>
  <c r="V20" i="44"/>
  <c r="AL20" i="44"/>
  <c r="Z20" i="44"/>
  <c r="AD20" i="44"/>
  <c r="R38" i="44"/>
  <c r="R39" i="44"/>
  <c r="S75" i="44"/>
  <c r="U75" i="44"/>
  <c r="T75" i="44"/>
  <c r="R75" i="44"/>
  <c r="V75" i="44"/>
  <c r="R37" i="44"/>
  <c r="AN50" i="44" l="1"/>
  <c r="AN37" i="44"/>
  <c r="AP91" i="44"/>
  <c r="AN75" i="44"/>
  <c r="AP82" i="44"/>
  <c r="AN45" i="44"/>
  <c r="AN38" i="44"/>
  <c r="AN125" i="44"/>
  <c r="AN90" i="44"/>
  <c r="AN138" i="44"/>
  <c r="AP139" i="44"/>
  <c r="AN137" i="44"/>
  <c r="AP44" i="44"/>
  <c r="AP45" i="44"/>
  <c r="AP138" i="44"/>
  <c r="AN89" i="44"/>
  <c r="L545" i="39"/>
  <c r="AP137" i="44"/>
  <c r="AP105" i="44"/>
  <c r="AN44" i="44"/>
  <c r="AP125" i="44"/>
  <c r="AP90" i="44"/>
  <c r="AN139" i="44"/>
  <c r="AP89" i="44"/>
  <c r="AN105" i="44"/>
  <c r="AN91" i="44"/>
  <c r="AN82" i="44"/>
  <c r="AP50" i="44"/>
  <c r="R20" i="44"/>
  <c r="AN20" i="44" s="1"/>
  <c r="R124" i="44"/>
  <c r="V124" i="44"/>
  <c r="T124" i="44"/>
  <c r="U124" i="44"/>
  <c r="S124" i="44"/>
  <c r="AN124" i="44" l="1"/>
  <c r="E105" i="2"/>
  <c r="E107" i="2"/>
  <c r="O90" i="2" l="1"/>
  <c r="O105" i="2"/>
  <c r="O96" i="2"/>
  <c r="E99" i="2"/>
  <c r="E104" i="2"/>
  <c r="O88" i="2"/>
  <c r="E94" i="2"/>
  <c r="O103" i="2"/>
  <c r="E98" i="2"/>
  <c r="E100" i="2"/>
  <c r="O107" i="2"/>
  <c r="O101" i="2"/>
  <c r="O104" i="2"/>
  <c r="O100" i="2"/>
  <c r="O98" i="2"/>
  <c r="O91" i="2"/>
  <c r="O82" i="2"/>
  <c r="O87" i="2"/>
  <c r="O95" i="2"/>
  <c r="O92" i="2"/>
  <c r="E96" i="2"/>
  <c r="O97" i="2"/>
  <c r="O99" i="2"/>
  <c r="E91" i="2"/>
  <c r="E93" i="2"/>
  <c r="E106" i="2"/>
  <c r="O84" i="2"/>
  <c r="O93" i="2"/>
  <c r="O94" i="2"/>
  <c r="O106" i="2"/>
  <c r="O86" i="2"/>
  <c r="E92" i="2"/>
  <c r="E95" i="2"/>
  <c r="E101" i="2"/>
  <c r="O83" i="2"/>
  <c r="O85" i="2"/>
  <c r="E97" i="2"/>
  <c r="O102" i="2"/>
  <c r="O89" i="2"/>
  <c r="E103" i="2"/>
  <c r="E102" i="2"/>
  <c r="F98" i="2" l="1"/>
  <c r="F94" i="2"/>
  <c r="F93" i="2"/>
  <c r="F106" i="2"/>
  <c r="F104" i="2"/>
  <c r="F72" i="2"/>
  <c r="H29" i="37" s="1"/>
  <c r="F95" i="2"/>
  <c r="F107" i="2"/>
  <c r="F68" i="2"/>
  <c r="H25" i="37" s="1"/>
  <c r="F105" i="2"/>
  <c r="F69" i="2"/>
  <c r="H26" i="37" s="1"/>
  <c r="F103" i="2"/>
  <c r="F91" i="2"/>
  <c r="F74" i="2"/>
  <c r="H31" i="37" s="1"/>
  <c r="F92" i="2"/>
  <c r="F99" i="2"/>
  <c r="F66" i="2"/>
  <c r="H23" i="37" s="1"/>
  <c r="F102" i="2"/>
  <c r="F65" i="2"/>
  <c r="H22" i="37" s="1"/>
  <c r="F101" i="2"/>
  <c r="F67" i="2"/>
  <c r="H24" i="37" s="1"/>
  <c r="F97" i="2"/>
  <c r="F100" i="2"/>
  <c r="F71" i="2"/>
  <c r="H28" i="37" s="1"/>
  <c r="F96" i="2"/>
  <c r="F61" i="2"/>
  <c r="H18" i="37" s="1"/>
  <c r="F73" i="2"/>
  <c r="H30" i="37" s="1"/>
  <c r="P205" i="44"/>
  <c r="F58" i="2" l="1"/>
  <c r="R21" i="44"/>
  <c r="AN21" i="44" s="1"/>
  <c r="R13" i="44"/>
  <c r="R18" i="44"/>
  <c r="R19" i="44"/>
  <c r="AN19" i="44" s="1"/>
  <c r="R15" i="44"/>
  <c r="AN15" i="44" s="1"/>
  <c r="H15" i="37" l="1"/>
  <c r="R12" i="44"/>
  <c r="R116" i="44"/>
  <c r="AN116" i="44" s="1"/>
  <c r="R27" i="44"/>
  <c r="R110" i="44"/>
  <c r="R36" i="44"/>
  <c r="R113" i="44"/>
  <c r="AN113" i="44" s="1"/>
  <c r="R114" i="44"/>
  <c r="AN114" i="44" s="1"/>
  <c r="R136" i="44"/>
  <c r="AN136" i="44" s="1"/>
  <c r="R134" i="44"/>
  <c r="R111" i="44"/>
  <c r="R25" i="44"/>
  <c r="T74" i="44"/>
  <c r="U74" i="44"/>
  <c r="V74" i="44"/>
  <c r="S74" i="44"/>
  <c r="R74" i="44"/>
  <c r="T122" i="44"/>
  <c r="U122" i="44"/>
  <c r="R122" i="44"/>
  <c r="S122" i="44"/>
  <c r="V122" i="44"/>
  <c r="R112" i="44"/>
  <c r="R26" i="44"/>
  <c r="R135" i="44"/>
  <c r="AN135" i="44" s="1"/>
  <c r="S123" i="44"/>
  <c r="T123" i="44"/>
  <c r="U123" i="44"/>
  <c r="R123" i="44"/>
  <c r="V123" i="44"/>
  <c r="R109" i="44"/>
  <c r="U121" i="44"/>
  <c r="V121" i="44"/>
  <c r="S121" i="44"/>
  <c r="T121" i="44"/>
  <c r="R121" i="44"/>
  <c r="U73" i="44"/>
  <c r="S73" i="44"/>
  <c r="R73" i="44"/>
  <c r="V73" i="44"/>
  <c r="T73" i="44"/>
  <c r="R24" i="44"/>
  <c r="R115" i="44"/>
  <c r="AN115" i="44" s="1"/>
  <c r="R108" i="44"/>
  <c r="AN123" i="44" l="1"/>
  <c r="AN74" i="44"/>
  <c r="AN122" i="44"/>
  <c r="AN73" i="44"/>
  <c r="AN121" i="44"/>
  <c r="F586" i="39" l="1"/>
  <c r="L586" i="39" s="1"/>
  <c r="F517" i="39"/>
  <c r="L517" i="39" s="1"/>
  <c r="F515" i="39"/>
  <c r="L515" i="39" s="1"/>
  <c r="Y136" i="44"/>
  <c r="Y135" i="44"/>
  <c r="AI122" i="44"/>
  <c r="AG122" i="44"/>
  <c r="AF122" i="44"/>
  <c r="AD122" i="44"/>
  <c r="AB122" i="44"/>
  <c r="Y122" i="44"/>
  <c r="AL110" i="44"/>
  <c r="AJ111" i="44"/>
  <c r="AE109" i="44"/>
  <c r="AB111" i="44"/>
  <c r="AA111" i="44"/>
  <c r="Z110" i="44"/>
  <c r="X109" i="44"/>
  <c r="V110" i="44"/>
  <c r="U108" i="44"/>
  <c r="T110" i="44"/>
  <c r="AL96" i="44"/>
  <c r="AK96" i="44"/>
  <c r="AH96" i="44"/>
  <c r="AD96" i="44"/>
  <c r="AB96" i="44"/>
  <c r="AA96" i="44"/>
  <c r="Z96" i="44"/>
  <c r="W96" i="44"/>
  <c r="T96" i="44"/>
  <c r="S96" i="44"/>
  <c r="AL48" i="44"/>
  <c r="AK48" i="44"/>
  <c r="AD49" i="44"/>
  <c r="AB49" i="44"/>
  <c r="AA48" i="44"/>
  <c r="Y49" i="44"/>
  <c r="W48" i="44"/>
  <c r="U48" i="44"/>
  <c r="T49" i="44"/>
  <c r="S48" i="44"/>
  <c r="AK43" i="44"/>
  <c r="AI43" i="44"/>
  <c r="AB43" i="44"/>
  <c r="AA43" i="44"/>
  <c r="Y43" i="44"/>
  <c r="W43" i="44"/>
  <c r="U43" i="44"/>
  <c r="AJ36" i="44"/>
  <c r="AI39" i="44"/>
  <c r="AE36" i="44"/>
  <c r="AC39" i="44"/>
  <c r="AB36" i="44"/>
  <c r="AA39" i="44"/>
  <c r="Z36" i="44"/>
  <c r="X39" i="44"/>
  <c r="V36" i="44"/>
  <c r="U36" i="44"/>
  <c r="T39" i="44"/>
  <c r="AL25" i="44"/>
  <c r="AJ27" i="44"/>
  <c r="AE26" i="44"/>
  <c r="AC24" i="44"/>
  <c r="Z25" i="44"/>
  <c r="X25" i="44"/>
  <c r="V24" i="44"/>
  <c r="AL13" i="44"/>
  <c r="AJ13" i="44"/>
  <c r="AI13" i="44"/>
  <c r="AE13" i="44"/>
  <c r="AC13" i="44"/>
  <c r="AB13" i="44"/>
  <c r="AA13" i="44"/>
  <c r="Z13" i="44"/>
  <c r="X13" i="44"/>
  <c r="V13" i="44"/>
  <c r="U13" i="44"/>
  <c r="T13" i="44"/>
  <c r="F519" i="39" l="1"/>
  <c r="L519" i="39"/>
  <c r="AC49" i="44"/>
  <c r="R61" i="44"/>
  <c r="AC96" i="44"/>
  <c r="AD108" i="44"/>
  <c r="R54" i="44"/>
  <c r="S13" i="44"/>
  <c r="AN13" i="44" s="1"/>
  <c r="R43" i="44"/>
  <c r="AH122" i="44"/>
  <c r="AD13" i="44"/>
  <c r="AD25" i="44"/>
  <c r="AA30" i="44"/>
  <c r="AI30" i="44"/>
  <c r="AA57" i="44"/>
  <c r="T67" i="44"/>
  <c r="Y73" i="44"/>
  <c r="AI80" i="44"/>
  <c r="U100" i="44"/>
  <c r="AH100" i="44"/>
  <c r="AL100" i="44"/>
  <c r="S30" i="44"/>
  <c r="W30" i="44"/>
  <c r="AB30" i="44"/>
  <c r="U54" i="44"/>
  <c r="Z54" i="44"/>
  <c r="AD54" i="44"/>
  <c r="AH54" i="44"/>
  <c r="AL54" i="44"/>
  <c r="S57" i="44"/>
  <c r="W57" i="44"/>
  <c r="AB57" i="44"/>
  <c r="U61" i="44"/>
  <c r="Z61" i="44"/>
  <c r="AD61" i="44"/>
  <c r="AH61" i="44"/>
  <c r="AL61" i="44"/>
  <c r="S64" i="44"/>
  <c r="W64" i="44"/>
  <c r="AB64" i="44"/>
  <c r="U67" i="44"/>
  <c r="Z67" i="44"/>
  <c r="AD67" i="44"/>
  <c r="AH67" i="44"/>
  <c r="AL67" i="44"/>
  <c r="Z73" i="44"/>
  <c r="AE73" i="44"/>
  <c r="AI73" i="44"/>
  <c r="S80" i="44"/>
  <c r="W80" i="44"/>
  <c r="AB80" i="44"/>
  <c r="AA100" i="44"/>
  <c r="AI100" i="44"/>
  <c r="AA134" i="44"/>
  <c r="T54" i="44"/>
  <c r="AK54" i="44"/>
  <c r="AI57" i="44"/>
  <c r="Y61" i="44"/>
  <c r="AK61" i="44"/>
  <c r="AA64" i="44"/>
  <c r="AC67" i="44"/>
  <c r="AK67" i="44"/>
  <c r="AH73" i="44"/>
  <c r="AA80" i="44"/>
  <c r="Z100" i="44"/>
  <c r="U134" i="44"/>
  <c r="T30" i="44"/>
  <c r="Y30" i="44"/>
  <c r="AC30" i="44"/>
  <c r="AK30" i="44"/>
  <c r="AA54" i="44"/>
  <c r="AI54" i="44"/>
  <c r="T57" i="44"/>
  <c r="Y57" i="44"/>
  <c r="AK57" i="44"/>
  <c r="AA61" i="44"/>
  <c r="AI61" i="44"/>
  <c r="T64" i="44"/>
  <c r="Y64" i="44"/>
  <c r="AK64" i="44"/>
  <c r="AA67" i="44"/>
  <c r="AI67" i="44"/>
  <c r="AF73" i="44"/>
  <c r="T80" i="44"/>
  <c r="Y80" i="44"/>
  <c r="AC80" i="44"/>
  <c r="AK80" i="44"/>
  <c r="S100" i="44"/>
  <c r="W100" i="44"/>
  <c r="AB100" i="44"/>
  <c r="Y54" i="44"/>
  <c r="T61" i="44"/>
  <c r="AI64" i="44"/>
  <c r="Y67" i="44"/>
  <c r="AD73" i="44"/>
  <c r="AD100" i="44"/>
  <c r="U30" i="44"/>
  <c r="Z30" i="44"/>
  <c r="AD30" i="44"/>
  <c r="AH30" i="44"/>
  <c r="AL30" i="44"/>
  <c r="S54" i="44"/>
  <c r="W54" i="44"/>
  <c r="AB54" i="44"/>
  <c r="U57" i="44"/>
  <c r="Z57" i="44"/>
  <c r="AD57" i="44"/>
  <c r="AH57" i="44"/>
  <c r="AL57" i="44"/>
  <c r="S61" i="44"/>
  <c r="W61" i="44"/>
  <c r="AB61" i="44"/>
  <c r="U64" i="44"/>
  <c r="Z64" i="44"/>
  <c r="AD64" i="44"/>
  <c r="AH64" i="44"/>
  <c r="AL64" i="44"/>
  <c r="S67" i="44"/>
  <c r="W67" i="44"/>
  <c r="AB67" i="44"/>
  <c r="X73" i="44"/>
  <c r="AB73" i="44"/>
  <c r="AG73" i="44"/>
  <c r="U80" i="44"/>
  <c r="Z80" i="44"/>
  <c r="AD80" i="44"/>
  <c r="AH80" i="44"/>
  <c r="AL80" i="44"/>
  <c r="T100" i="44"/>
  <c r="Y100" i="44"/>
  <c r="AC100" i="44"/>
  <c r="AK100" i="44"/>
  <c r="Z122" i="44"/>
  <c r="V18" i="44"/>
  <c r="AE18" i="44"/>
  <c r="AB18" i="44"/>
  <c r="AJ18" i="44"/>
  <c r="T42" i="44"/>
  <c r="T43" i="44"/>
  <c r="S42" i="44"/>
  <c r="S43" i="44"/>
  <c r="Z42" i="44"/>
  <c r="Z43" i="44"/>
  <c r="AD42" i="44"/>
  <c r="AD43" i="44"/>
  <c r="AH42" i="44"/>
  <c r="AH43" i="44"/>
  <c r="AL42" i="44"/>
  <c r="AL43" i="44"/>
  <c r="U95" i="44"/>
  <c r="U96" i="44"/>
  <c r="AI95" i="44"/>
  <c r="AI96" i="44"/>
  <c r="Y94" i="44"/>
  <c r="Y96" i="44"/>
  <c r="X111" i="44"/>
  <c r="Z26" i="44"/>
  <c r="AJ108" i="44"/>
  <c r="AJ109" i="44"/>
  <c r="Z27" i="44"/>
  <c r="AA94" i="44"/>
  <c r="T94" i="44"/>
  <c r="AI94" i="44"/>
  <c r="AB108" i="44"/>
  <c r="AB109" i="44"/>
  <c r="X112" i="44"/>
  <c r="AI134" i="44"/>
  <c r="AJ25" i="44"/>
  <c r="Z111" i="44"/>
  <c r="AJ26" i="44"/>
  <c r="AA95" i="44"/>
  <c r="Z108" i="44"/>
  <c r="T25" i="44"/>
  <c r="T24" i="44"/>
  <c r="AA26" i="44"/>
  <c r="AA27" i="44"/>
  <c r="AE24" i="44"/>
  <c r="AA25" i="44"/>
  <c r="Z49" i="44"/>
  <c r="AH49" i="44"/>
  <c r="AH48" i="44"/>
  <c r="AI26" i="44"/>
  <c r="AI25" i="44"/>
  <c r="AI27" i="44"/>
  <c r="X12" i="44"/>
  <c r="U26" i="44"/>
  <c r="U25" i="44"/>
  <c r="AB27" i="44"/>
  <c r="AB25" i="44"/>
  <c r="AB24" i="44"/>
  <c r="AI24" i="44"/>
  <c r="AC25" i="44"/>
  <c r="AB26" i="44"/>
  <c r="AI48" i="44"/>
  <c r="AI49" i="44"/>
  <c r="T12" i="44"/>
  <c r="AL39" i="44"/>
  <c r="AL36" i="44"/>
  <c r="V27" i="44"/>
  <c r="V26" i="44"/>
  <c r="AE27" i="44"/>
  <c r="AC12" i="44"/>
  <c r="U24" i="44"/>
  <c r="AJ24" i="44"/>
  <c r="V25" i="44"/>
  <c r="AE25" i="44"/>
  <c r="U27" i="44"/>
  <c r="Z95" i="44"/>
  <c r="AH94" i="44"/>
  <c r="AD94" i="44"/>
  <c r="V111" i="44"/>
  <c r="V112" i="44"/>
  <c r="V109" i="44"/>
  <c r="V108" i="44"/>
  <c r="Z12" i="44"/>
  <c r="AL12" i="44"/>
  <c r="AD95" i="44"/>
  <c r="AL109" i="44"/>
  <c r="AL112" i="44"/>
  <c r="AL108" i="44"/>
  <c r="AC134" i="44"/>
  <c r="T111" i="44"/>
  <c r="T112" i="44"/>
  <c r="AJ112" i="44"/>
  <c r="AB110" i="44"/>
  <c r="AJ110" i="44"/>
  <c r="AB112" i="44"/>
  <c r="X134" i="44"/>
  <c r="AL134" i="44"/>
  <c r="W95" i="44"/>
  <c r="W94" i="44"/>
  <c r="Y95" i="44"/>
  <c r="AL26" i="44"/>
  <c r="X27" i="44"/>
  <c r="AA110" i="44"/>
  <c r="AA112" i="44"/>
  <c r="AA109" i="44"/>
  <c r="AA108" i="44"/>
  <c r="AE110" i="44"/>
  <c r="AE112" i="44"/>
  <c r="AE111" i="44"/>
  <c r="AI110" i="44"/>
  <c r="AI111" i="44"/>
  <c r="AI109" i="44"/>
  <c r="AI108" i="44"/>
  <c r="AI112" i="44"/>
  <c r="AB134" i="44"/>
  <c r="S95" i="44"/>
  <c r="S94" i="44"/>
  <c r="AK95" i="44"/>
  <c r="AK94" i="44"/>
  <c r="Z24" i="44"/>
  <c r="X26" i="44"/>
  <c r="AL27" i="44"/>
  <c r="X24" i="44"/>
  <c r="AA24" i="44"/>
  <c r="AL24" i="44"/>
  <c r="T26" i="44"/>
  <c r="AC26" i="44"/>
  <c r="T27" i="44"/>
  <c r="AC27" i="44"/>
  <c r="AB94" i="44"/>
  <c r="AB95" i="44"/>
  <c r="U110" i="44"/>
  <c r="U111" i="44"/>
  <c r="U109" i="44"/>
  <c r="U112" i="44"/>
  <c r="AE108" i="44"/>
  <c r="Z94" i="44"/>
  <c r="AL95" i="44"/>
  <c r="AC112" i="44"/>
  <c r="AC108" i="44"/>
  <c r="AC109" i="44"/>
  <c r="AC111" i="44"/>
  <c r="V134" i="44"/>
  <c r="AL94" i="44"/>
  <c r="T95" i="44"/>
  <c r="AH95" i="44"/>
  <c r="T109" i="44"/>
  <c r="T108" i="44"/>
  <c r="Z109" i="44"/>
  <c r="Z112" i="44"/>
  <c r="X108" i="44"/>
  <c r="X110" i="44"/>
  <c r="AC110" i="44"/>
  <c r="AL111" i="44"/>
  <c r="Z134" i="44"/>
  <c r="S39" i="44" l="1"/>
  <c r="S24" i="44"/>
  <c r="AN24" i="44" s="1"/>
  <c r="AC57" i="44"/>
  <c r="AC64" i="44"/>
  <c r="R49" i="44"/>
  <c r="S109" i="44"/>
  <c r="AN109" i="44" s="1"/>
  <c r="AD26" i="44"/>
  <c r="AC43" i="44"/>
  <c r="S110" i="44"/>
  <c r="AN110" i="44" s="1"/>
  <c r="AD110" i="44"/>
  <c r="S112" i="44"/>
  <c r="AN112" i="44" s="1"/>
  <c r="R42" i="44"/>
  <c r="S111" i="44"/>
  <c r="AN111" i="44" s="1"/>
  <c r="AD111" i="44"/>
  <c r="R64" i="44"/>
  <c r="AC95" i="44"/>
  <c r="AC61" i="44"/>
  <c r="R30" i="44"/>
  <c r="AD134" i="44"/>
  <c r="AC42" i="44"/>
  <c r="AD109" i="44"/>
  <c r="S27" i="44"/>
  <c r="AN27" i="44" s="1"/>
  <c r="AD39" i="44"/>
  <c r="AD27" i="44"/>
  <c r="S134" i="44"/>
  <c r="AC94" i="44"/>
  <c r="S26" i="44"/>
  <c r="AN26" i="44" s="1"/>
  <c r="AD112" i="44"/>
  <c r="AD12" i="44"/>
  <c r="AD36" i="44"/>
  <c r="AD24" i="44"/>
  <c r="W122" i="44"/>
  <c r="R100" i="44"/>
  <c r="W73" i="44"/>
  <c r="R67" i="44"/>
  <c r="R57" i="44"/>
  <c r="S18" i="44"/>
  <c r="AB48" i="44"/>
  <c r="AC48" i="44"/>
  <c r="AB121" i="44"/>
  <c r="AK49" i="44"/>
  <c r="U42" i="44"/>
  <c r="AA36" i="44"/>
  <c r="AD48" i="44"/>
  <c r="AB42" i="44"/>
  <c r="U94" i="44"/>
  <c r="U86" i="44"/>
  <c r="AA86" i="44"/>
  <c r="AD86" i="44"/>
  <c r="Y86" i="44"/>
  <c r="AH121" i="44"/>
  <c r="AF121" i="44"/>
  <c r="AA42" i="44"/>
  <c r="X122" i="44"/>
  <c r="AJ39" i="44"/>
  <c r="W49" i="44"/>
  <c r="T36" i="44"/>
  <c r="X80" i="44"/>
  <c r="Y42" i="44"/>
  <c r="Z48" i="44"/>
  <c r="Y121" i="44"/>
  <c r="T48" i="44"/>
  <c r="AK42" i="44"/>
  <c r="T86" i="44"/>
  <c r="Z86" i="44"/>
  <c r="AK86" i="44"/>
  <c r="AE134" i="44"/>
  <c r="AA49" i="44"/>
  <c r="Z39" i="44"/>
  <c r="AI121" i="44"/>
  <c r="Y48" i="44"/>
  <c r="AC36" i="44"/>
  <c r="W42" i="44"/>
  <c r="AG121" i="44"/>
  <c r="AC54" i="44"/>
  <c r="AE39" i="44"/>
  <c r="U39" i="44"/>
  <c r="AI86" i="44"/>
  <c r="AL86" i="44"/>
  <c r="W86" i="44"/>
  <c r="AD121" i="44"/>
  <c r="T134" i="44"/>
  <c r="AB39" i="44"/>
  <c r="AE122" i="44"/>
  <c r="S49" i="44"/>
  <c r="V39" i="44"/>
  <c r="AI42" i="44"/>
  <c r="AJ134" i="44"/>
  <c r="AI36" i="44"/>
  <c r="AL49" i="44"/>
  <c r="U49" i="44"/>
  <c r="X36" i="44"/>
  <c r="AB86" i="44"/>
  <c r="AH86" i="44"/>
  <c r="S86" i="44"/>
  <c r="AC86" i="44"/>
  <c r="Z121" i="44"/>
  <c r="AI18" i="44"/>
  <c r="V12" i="44"/>
  <c r="AJ12" i="44"/>
  <c r="AI12" i="44"/>
  <c r="X43" i="44"/>
  <c r="AC18" i="44"/>
  <c r="AA18" i="44"/>
  <c r="Z18" i="44"/>
  <c r="AD18" i="44"/>
  <c r="AL18" i="44"/>
  <c r="U12" i="44"/>
  <c r="AE12" i="44"/>
  <c r="AB12" i="44"/>
  <c r="U18" i="44"/>
  <c r="T18" i="44"/>
  <c r="X18" i="44"/>
  <c r="S12" i="44"/>
  <c r="AA12" i="44"/>
  <c r="Y39" i="44"/>
  <c r="AC122" i="44"/>
  <c r="F548" i="39" l="1"/>
  <c r="L548" i="39" s="1"/>
  <c r="F525" i="39"/>
  <c r="L525" i="39" s="1"/>
  <c r="AN134" i="44"/>
  <c r="AN12" i="44"/>
  <c r="R96" i="44"/>
  <c r="AN18" i="44"/>
  <c r="AN39" i="44"/>
  <c r="S108" i="44"/>
  <c r="AN108" i="44" s="1"/>
  <c r="S25" i="44"/>
  <c r="AN25" i="44" s="1"/>
  <c r="AC121" i="44"/>
  <c r="W121" i="44"/>
  <c r="R86" i="44"/>
  <c r="R80" i="44"/>
  <c r="R48" i="44"/>
  <c r="S36" i="44"/>
  <c r="AN36" i="44" s="1"/>
  <c r="AE121" i="44"/>
  <c r="X64" i="44"/>
  <c r="X30" i="44"/>
  <c r="X121" i="44"/>
  <c r="R95" i="44" l="1"/>
  <c r="R94" i="44"/>
  <c r="AL175" i="44" l="1"/>
  <c r="AL169" i="44"/>
  <c r="AL181" i="44"/>
  <c r="AL201" i="44"/>
  <c r="AL177" i="44"/>
  <c r="AL327" i="44"/>
  <c r="AL157" i="44"/>
  <c r="AL158" i="44"/>
  <c r="AL319" i="44"/>
  <c r="AL187" i="44"/>
  <c r="AL325" i="44"/>
  <c r="AL241" i="44"/>
  <c r="AL244" i="44"/>
  <c r="AL279" i="44"/>
  <c r="AL163" i="44"/>
  <c r="AL242" i="44"/>
  <c r="AL297" i="44"/>
  <c r="AL321" i="44"/>
  <c r="AL176" i="44"/>
  <c r="AL218" i="44"/>
  <c r="AL200" i="44"/>
  <c r="AL184" i="44"/>
  <c r="AL229" i="44"/>
  <c r="AL296" i="44"/>
  <c r="AL217" i="44"/>
  <c r="AL343" i="44"/>
  <c r="AL278" i="44"/>
  <c r="AL326" i="44"/>
  <c r="AL243" i="44"/>
  <c r="AL236" i="44"/>
  <c r="AL328" i="44"/>
  <c r="AL182" i="44"/>
  <c r="AL193" i="44"/>
  <c r="AL295" i="44"/>
  <c r="AL331" i="44"/>
  <c r="AL159" i="44"/>
  <c r="AL199" i="44"/>
  <c r="AL183" i="44"/>
  <c r="AL320" i="44"/>
  <c r="AL277" i="44"/>
  <c r="AL230" i="44"/>
  <c r="AL235" i="44"/>
  <c r="AK325" i="44"/>
  <c r="AK328" i="44"/>
  <c r="AB157" i="44"/>
  <c r="AK218" i="44"/>
  <c r="AK159" i="44"/>
  <c r="AK184" i="44"/>
  <c r="AB326" i="44"/>
  <c r="AB181" i="44"/>
  <c r="AB175" i="44"/>
  <c r="AK331" i="44"/>
  <c r="AB177" i="44"/>
  <c r="AK201" i="44"/>
  <c r="AB176" i="44"/>
  <c r="AB158" i="44"/>
  <c r="Z243" i="44"/>
  <c r="AK176" i="44"/>
  <c r="AK163" i="44"/>
  <c r="AK181" i="44"/>
  <c r="AK243" i="44"/>
  <c r="AK279" i="44"/>
  <c r="AK151" i="44"/>
  <c r="AB200" i="44"/>
  <c r="AK320" i="44"/>
  <c r="Z244" i="44"/>
  <c r="AB182" i="44"/>
  <c r="AB243" i="44"/>
  <c r="AB343" i="44"/>
  <c r="AB217" i="44"/>
  <c r="AK278" i="44"/>
  <c r="AB159" i="44"/>
  <c r="AK297" i="44"/>
  <c r="AB201" i="44"/>
  <c r="AK235" i="44"/>
  <c r="AK321" i="44"/>
  <c r="AK319" i="44"/>
  <c r="AK242" i="44"/>
  <c r="AB241" i="44"/>
  <c r="AK236" i="44"/>
  <c r="AK326" i="44"/>
  <c r="AB218" i="44"/>
  <c r="Z242" i="44"/>
  <c r="AB325" i="44"/>
  <c r="AK158" i="44"/>
  <c r="AK296" i="44"/>
  <c r="AK183" i="44"/>
  <c r="AK295" i="44"/>
  <c r="AK327" i="44"/>
  <c r="Z241" i="44"/>
  <c r="AK175" i="44"/>
  <c r="AK193" i="44"/>
  <c r="AB242" i="44"/>
  <c r="AB331" i="44"/>
  <c r="AB327" i="44"/>
  <c r="AB184" i="44"/>
  <c r="AK200" i="44"/>
  <c r="AB244" i="44"/>
  <c r="AB229" i="44"/>
  <c r="AK199" i="44"/>
  <c r="AB328" i="44"/>
  <c r="AK177" i="44"/>
  <c r="AK217" i="44"/>
  <c r="AK182" i="44"/>
  <c r="AK277" i="44"/>
  <c r="AK157" i="44"/>
  <c r="AB199" i="44"/>
  <c r="AB183" i="44"/>
  <c r="AK169" i="44"/>
  <c r="AK343" i="44"/>
  <c r="AK241" i="44"/>
  <c r="AK244" i="44"/>
  <c r="AB230" i="44"/>
  <c r="AK230" i="44"/>
  <c r="AB187" i="44"/>
  <c r="AK229" i="44"/>
  <c r="AK187" i="44"/>
  <c r="AJ326" i="44"/>
  <c r="W183" i="44"/>
  <c r="AG182" i="44"/>
  <c r="AB319" i="44"/>
  <c r="AH242" i="44"/>
  <c r="T158" i="44"/>
  <c r="AJ319" i="44"/>
  <c r="AC159" i="44"/>
  <c r="AG319" i="44"/>
  <c r="W182" i="44"/>
  <c r="AC199" i="44"/>
  <c r="AG241" i="44"/>
  <c r="AG279" i="44"/>
  <c r="Z159" i="44"/>
  <c r="AC183" i="44"/>
  <c r="W343" i="44"/>
  <c r="AC176" i="44"/>
  <c r="AA217" i="44"/>
  <c r="AG175" i="44"/>
  <c r="W217" i="44"/>
  <c r="AC229" i="44"/>
  <c r="Z218" i="44"/>
  <c r="AH158" i="44"/>
  <c r="AG163" i="44"/>
  <c r="AC230" i="44"/>
  <c r="W321" i="44"/>
  <c r="AJ159" i="44"/>
  <c r="X331" i="44"/>
  <c r="AA321" i="44"/>
  <c r="V320" i="44"/>
  <c r="AJ242" i="44"/>
  <c r="V321" i="44"/>
  <c r="AA325" i="44"/>
  <c r="AJ277" i="44"/>
  <c r="X184" i="44"/>
  <c r="AH277" i="44"/>
  <c r="Y183" i="44"/>
  <c r="AH279" i="44"/>
  <c r="AG187" i="44"/>
  <c r="AH184" i="44"/>
  <c r="AJ343" i="44"/>
  <c r="AJ182" i="44"/>
  <c r="AG331" i="44"/>
  <c r="AB321" i="44"/>
  <c r="AH175" i="44"/>
  <c r="AC218" i="44"/>
  <c r="AG327" i="44"/>
  <c r="Y181" i="44"/>
  <c r="AJ187" i="44"/>
  <c r="AJ158" i="44"/>
  <c r="AG200" i="44"/>
  <c r="AJ243" i="44"/>
  <c r="AH327" i="44"/>
  <c r="AH278" i="44"/>
  <c r="AH319" i="44"/>
  <c r="AH163" i="44"/>
  <c r="AH193" i="44"/>
  <c r="AJ320" i="44"/>
  <c r="AA183" i="44"/>
  <c r="Z182" i="44"/>
  <c r="AA218" i="44"/>
  <c r="Y159" i="44"/>
  <c r="W218" i="44"/>
  <c r="AG218" i="44"/>
  <c r="AH243" i="44"/>
  <c r="AA242" i="44"/>
  <c r="AA157" i="44"/>
  <c r="V182" i="44"/>
  <c r="V184" i="44"/>
  <c r="Y182" i="44"/>
  <c r="Y158" i="44"/>
  <c r="AH229" i="44"/>
  <c r="AG326" i="44"/>
  <c r="AG193" i="44"/>
  <c r="AJ296" i="44"/>
  <c r="AA320" i="44"/>
  <c r="AH217" i="44"/>
  <c r="AC343" i="44"/>
  <c r="AJ200" i="44"/>
  <c r="AG176" i="44"/>
  <c r="AA343" i="44"/>
  <c r="AJ157" i="44"/>
  <c r="AJ199" i="44"/>
  <c r="AA241" i="44"/>
  <c r="W331" i="44"/>
  <c r="V218" i="44"/>
  <c r="AG177" i="44"/>
  <c r="AG277" i="44"/>
  <c r="X320" i="44"/>
  <c r="Y184" i="44"/>
  <c r="AA319" i="44"/>
  <c r="AG244" i="44"/>
  <c r="AH176" i="44"/>
  <c r="X159" i="44"/>
  <c r="X321" i="44"/>
  <c r="Z157" i="44"/>
  <c r="Y321" i="44"/>
  <c r="AG159" i="44"/>
  <c r="T182" i="44"/>
  <c r="Y217" i="44"/>
  <c r="AA199" i="44"/>
  <c r="Y331" i="44"/>
  <c r="AC182" i="44"/>
  <c r="AJ295" i="44"/>
  <c r="AC175" i="44"/>
  <c r="AH200" i="44"/>
  <c r="AJ321" i="44"/>
  <c r="AH230" i="44"/>
  <c r="Z184" i="44"/>
  <c r="AC157" i="44"/>
  <c r="X158" i="44"/>
  <c r="X319" i="44"/>
  <c r="AG184" i="44"/>
  <c r="Z181" i="44"/>
  <c r="X181" i="44"/>
  <c r="AG325" i="44"/>
  <c r="AJ236" i="44"/>
  <c r="AH159" i="44"/>
  <c r="X182" i="44"/>
  <c r="AC320" i="44"/>
  <c r="AG157" i="44"/>
  <c r="AJ244" i="44"/>
  <c r="AJ163" i="44"/>
  <c r="AA159" i="44"/>
  <c r="AJ235" i="44"/>
  <c r="Y157" i="44"/>
  <c r="Z183" i="44"/>
  <c r="T183" i="44"/>
  <c r="AH331" i="44"/>
  <c r="AH320" i="44"/>
  <c r="AC187" i="44"/>
  <c r="AJ327" i="44"/>
  <c r="AH321" i="44"/>
  <c r="AJ218" i="44"/>
  <c r="AJ325" i="44"/>
  <c r="AH326" i="44"/>
  <c r="AC241" i="44"/>
  <c r="AC181" i="44"/>
  <c r="AC158" i="44"/>
  <c r="AC201" i="44"/>
  <c r="AG229" i="44"/>
  <c r="AG199" i="44"/>
  <c r="AJ278" i="44"/>
  <c r="AH177" i="44"/>
  <c r="Z343" i="44"/>
  <c r="X343" i="44"/>
  <c r="AC319" i="44"/>
  <c r="AB320" i="44"/>
  <c r="X217" i="44"/>
  <c r="AH183" i="44"/>
  <c r="AG278" i="44"/>
  <c r="AA182" i="44"/>
  <c r="AJ297" i="44"/>
  <c r="AG243" i="44"/>
  <c r="AC184" i="44"/>
  <c r="AA201" i="44"/>
  <c r="AA200" i="44"/>
  <c r="W157" i="44"/>
  <c r="AJ176" i="44"/>
  <c r="AC325" i="44"/>
  <c r="AG181" i="44"/>
  <c r="AJ175" i="44"/>
  <c r="AH328" i="44"/>
  <c r="AJ177" i="44"/>
  <c r="AG328" i="44"/>
  <c r="Y320" i="44"/>
  <c r="AA244" i="44"/>
  <c r="AJ193" i="44"/>
  <c r="AG158" i="44"/>
  <c r="AC326" i="44"/>
  <c r="AJ184" i="44"/>
  <c r="AH181" i="44"/>
  <c r="V319" i="44"/>
  <c r="T320" i="44"/>
  <c r="Y343" i="44"/>
  <c r="AC328" i="44"/>
  <c r="AH187" i="44"/>
  <c r="Z331" i="44"/>
  <c r="T321" i="44"/>
  <c r="AJ241" i="44"/>
  <c r="AJ229" i="44"/>
  <c r="AH244" i="44"/>
  <c r="Z320" i="44"/>
  <c r="AA181" i="44"/>
  <c r="AC242" i="44"/>
  <c r="AJ328" i="44"/>
  <c r="T319" i="44"/>
  <c r="AJ230" i="44"/>
  <c r="AA331" i="44"/>
  <c r="AJ183" i="44"/>
  <c r="W181" i="44"/>
  <c r="AJ181" i="44"/>
  <c r="AC327" i="44"/>
  <c r="X157" i="44"/>
  <c r="AJ279" i="44"/>
  <c r="Y319" i="44"/>
  <c r="V158" i="44"/>
  <c r="X218" i="44"/>
  <c r="AG230" i="44"/>
  <c r="W320" i="44"/>
  <c r="AC217" i="44"/>
  <c r="V343" i="44"/>
  <c r="AC163" i="44"/>
  <c r="T159" i="44"/>
  <c r="W319" i="44"/>
  <c r="Z158" i="44"/>
  <c r="AH182" i="44"/>
  <c r="T331" i="44"/>
  <c r="AH218" i="44"/>
  <c r="V331" i="44"/>
  <c r="T184" i="44"/>
  <c r="V183" i="44"/>
  <c r="AJ201" i="44"/>
  <c r="AA229" i="44"/>
  <c r="AG201" i="44"/>
  <c r="AJ151" i="44"/>
  <c r="AG343" i="44"/>
  <c r="AA326" i="44"/>
  <c r="AH241" i="44"/>
  <c r="AH343" i="44"/>
  <c r="AH325" i="44"/>
  <c r="AH201" i="44"/>
  <c r="AH157" i="44"/>
  <c r="W158" i="44"/>
  <c r="AH199" i="44"/>
  <c r="AC177" i="44"/>
  <c r="AG183" i="44"/>
  <c r="Z217" i="44"/>
  <c r="AC321" i="44"/>
  <c r="AJ217" i="44"/>
  <c r="AA230" i="44"/>
  <c r="AG320" i="44"/>
  <c r="AJ169" i="44"/>
  <c r="AA327" i="44"/>
  <c r="AA243" i="44"/>
  <c r="V159" i="44"/>
  <c r="X183" i="44"/>
  <c r="AG217" i="44"/>
  <c r="W184" i="44"/>
  <c r="W159" i="44"/>
  <c r="AG242" i="44"/>
  <c r="AC200" i="44"/>
  <c r="Z319" i="44"/>
  <c r="Y218" i="44"/>
  <c r="AC243" i="44"/>
  <c r="AA328" i="44"/>
  <c r="AA184" i="44"/>
  <c r="Z321" i="44"/>
  <c r="AJ331" i="44"/>
  <c r="AG321" i="44"/>
  <c r="AC244" i="44"/>
  <c r="AA158" i="44"/>
  <c r="R158" i="44"/>
  <c r="S159" i="44"/>
  <c r="S319" i="44"/>
  <c r="S331" i="44"/>
  <c r="S184" i="44"/>
  <c r="R159" i="44"/>
  <c r="S320" i="44"/>
  <c r="S183" i="44"/>
  <c r="S182" i="44"/>
  <c r="R320" i="44"/>
  <c r="R321" i="44"/>
  <c r="R319" i="44"/>
  <c r="R331" i="44"/>
  <c r="S158" i="44"/>
  <c r="S321" i="44"/>
  <c r="AC331" i="44" l="1"/>
  <c r="R157" i="44"/>
  <c r="S157" i="44"/>
  <c r="S181" i="44"/>
  <c r="V181" i="44"/>
  <c r="T181" i="44"/>
  <c r="T157" i="44"/>
  <c r="V217" i="44"/>
  <c r="V157" i="44"/>
  <c r="S4" i="44" l="1"/>
  <c r="P223" i="44"/>
  <c r="P200" i="44"/>
  <c r="P267" i="44"/>
  <c r="P241" i="44"/>
  <c r="P260" i="44"/>
  <c r="P265" i="44"/>
  <c r="P242" i="44"/>
  <c r="P295" i="44"/>
  <c r="P213" i="44"/>
  <c r="P184" i="44"/>
  <c r="P212" i="44"/>
  <c r="P279" i="44"/>
  <c r="P244" i="44"/>
  <c r="P193" i="44"/>
  <c r="P151" i="44"/>
  <c r="P176" i="44"/>
  <c r="P309" i="44"/>
  <c r="P283" i="44"/>
  <c r="P301" i="44"/>
  <c r="P201" i="44"/>
  <c r="P296" i="44"/>
  <c r="P235" i="44"/>
  <c r="P313" i="44"/>
  <c r="P229" i="44"/>
  <c r="P261" i="44"/>
  <c r="P297" i="44"/>
  <c r="P302" i="44"/>
  <c r="P199" i="44"/>
  <c r="P163" i="44"/>
  <c r="P291" i="44"/>
  <c r="P292" i="44"/>
  <c r="P303" i="44"/>
  <c r="P236" i="44"/>
  <c r="P290" i="44"/>
  <c r="P266" i="44"/>
  <c r="P277" i="44"/>
  <c r="P175" i="44"/>
  <c r="P177" i="44"/>
  <c r="P211" i="44"/>
  <c r="P183" i="44"/>
  <c r="P182" i="44"/>
  <c r="P289" i="44"/>
  <c r="P254" i="44"/>
  <c r="P243" i="44"/>
  <c r="P247" i="44"/>
  <c r="P248" i="44"/>
  <c r="P308" i="44"/>
  <c r="P278" i="44"/>
  <c r="P307" i="44"/>
  <c r="P253" i="44"/>
  <c r="P169" i="44"/>
  <c r="P259" i="44"/>
  <c r="P187" i="44"/>
  <c r="T217" i="44" l="1"/>
  <c r="P217" i="44"/>
  <c r="Q159" i="44"/>
  <c r="P159" i="44"/>
  <c r="Q319" i="44"/>
  <c r="P319" i="44"/>
  <c r="Q320" i="44"/>
  <c r="P320" i="44"/>
  <c r="Z230" i="44"/>
  <c r="P230" i="44"/>
  <c r="Z328" i="44"/>
  <c r="P328" i="44"/>
  <c r="Z327" i="44"/>
  <c r="P327" i="44"/>
  <c r="Q157" i="44"/>
  <c r="P157" i="44"/>
  <c r="Q331" i="44"/>
  <c r="P331" i="44"/>
  <c r="Q158" i="44"/>
  <c r="P158" i="44"/>
  <c r="U343" i="44"/>
  <c r="AN343" i="44" s="1"/>
  <c r="P343" i="44"/>
  <c r="Q181" i="44"/>
  <c r="P181" i="44"/>
  <c r="Z325" i="44"/>
  <c r="P325" i="44"/>
  <c r="Q321" i="44"/>
  <c r="P321" i="44"/>
  <c r="Z326" i="44"/>
  <c r="P326" i="44"/>
  <c r="T218" i="44"/>
  <c r="P218" i="44"/>
  <c r="AL151" i="44"/>
  <c r="R182" i="44"/>
  <c r="R184" i="44"/>
  <c r="R181" i="44"/>
  <c r="R183" i="44"/>
  <c r="P4" i="44" l="1"/>
  <c r="Q183" i="44"/>
  <c r="T4" i="44"/>
  <c r="Q184" i="44"/>
  <c r="R4" i="44"/>
  <c r="Q182" i="44"/>
  <c r="Q4" i="44" l="1"/>
  <c r="P12" i="58" l="1"/>
  <c r="P11" i="58"/>
  <c r="P14" i="58" l="1"/>
  <c r="P6" i="58" s="1"/>
  <c r="Q12" i="58"/>
  <c r="Q11" i="58"/>
  <c r="P25" i="58"/>
  <c r="P26" i="58" l="1"/>
  <c r="Q14" i="58"/>
  <c r="Q6" i="58" s="1"/>
  <c r="R12" i="58"/>
  <c r="P27" i="58"/>
  <c r="R11" i="58"/>
  <c r="Q25" i="58"/>
  <c r="Q26" i="58" l="1"/>
  <c r="R14" i="58"/>
  <c r="R6" i="58" s="1"/>
  <c r="Q27" i="58"/>
  <c r="S12" i="58"/>
  <c r="S11" i="58"/>
  <c r="R25" i="58"/>
  <c r="R26" i="58" l="1"/>
  <c r="S14" i="58"/>
  <c r="S6" i="58" s="1"/>
  <c r="T12" i="58"/>
  <c r="R27" i="58"/>
  <c r="T11" i="58"/>
  <c r="S25" i="58"/>
  <c r="S26" i="58" l="1"/>
  <c r="T14" i="58"/>
  <c r="T6" i="58" s="1"/>
  <c r="S27" i="58"/>
  <c r="U12" i="58"/>
  <c r="AN12" i="58" s="1"/>
  <c r="U11" i="58"/>
  <c r="T25" i="58"/>
  <c r="T26" i="58" s="1"/>
  <c r="AN11" i="58" l="1"/>
  <c r="AN14" i="58" s="1"/>
  <c r="U14" i="58"/>
  <c r="U6" i="58" s="1"/>
  <c r="V12" i="58"/>
  <c r="T27" i="58"/>
  <c r="V11" i="58"/>
  <c r="U25" i="58"/>
  <c r="W12" i="58" l="1"/>
  <c r="U26" i="58"/>
  <c r="AN25" i="58"/>
  <c r="AN6" i="58"/>
  <c r="U27" i="58"/>
  <c r="V14" i="58"/>
  <c r="V6" i="58" s="1"/>
  <c r="W11" i="58"/>
  <c r="V25" i="58"/>
  <c r="W14" i="58" l="1"/>
  <c r="W6" i="58" s="1"/>
  <c r="AN26" i="58"/>
  <c r="V27" i="58"/>
  <c r="V26" i="58"/>
  <c r="AN27" i="58"/>
  <c r="X12" i="58"/>
  <c r="X11" i="58"/>
  <c r="W25" i="58"/>
  <c r="X14" i="58" l="1"/>
  <c r="X6" i="58" s="1"/>
  <c r="W26" i="58"/>
  <c r="Y12" i="58"/>
  <c r="W27" i="58"/>
  <c r="Y11" i="58"/>
  <c r="X25" i="58"/>
  <c r="X26" i="58" l="1"/>
  <c r="X27" i="58"/>
  <c r="Y14" i="58"/>
  <c r="Y6" i="58" s="1"/>
  <c r="Z12" i="58"/>
  <c r="Z11" i="58"/>
  <c r="Y25" i="58"/>
  <c r="Z14" i="58" l="1"/>
  <c r="Z6" i="58" s="1"/>
  <c r="AA12" i="58"/>
  <c r="Y26" i="58"/>
  <c r="Y27" i="58"/>
  <c r="AA11" i="58"/>
  <c r="Z25" i="58"/>
  <c r="Z26" i="58" l="1"/>
  <c r="AA14" i="58"/>
  <c r="AA6" i="58" s="1"/>
  <c r="AB12" i="58"/>
  <c r="Z27" i="58"/>
  <c r="AB11" i="58"/>
  <c r="AA25" i="58"/>
  <c r="AB14" i="58" l="1"/>
  <c r="AB6" i="58" s="1"/>
  <c r="AA27" i="58"/>
  <c r="AA26" i="58"/>
  <c r="AC12" i="58"/>
  <c r="AC11" i="58"/>
  <c r="AB25" i="58"/>
  <c r="AB27" i="58" l="1"/>
  <c r="AB26" i="58"/>
  <c r="AD12" i="58"/>
  <c r="AC14" i="58"/>
  <c r="AC6" i="58" s="1"/>
  <c r="AD11" i="58"/>
  <c r="AC25" i="58"/>
  <c r="AC26" i="58" l="1"/>
  <c r="AE12" i="58"/>
  <c r="AD14" i="58"/>
  <c r="AD6" i="58" s="1"/>
  <c r="AC27" i="58"/>
  <c r="AE11" i="58"/>
  <c r="AD25" i="58"/>
  <c r="AD27" i="58" l="1"/>
  <c r="AE14" i="58"/>
  <c r="AE6" i="58" s="1"/>
  <c r="AD26" i="58"/>
  <c r="AF12" i="58"/>
  <c r="AF11" i="58"/>
  <c r="AE25" i="58"/>
  <c r="AE26" i="58" l="1"/>
  <c r="AF14" i="58"/>
  <c r="AF6" i="58" s="1"/>
  <c r="AE27" i="58"/>
  <c r="AG12" i="58"/>
  <c r="AG11" i="58"/>
  <c r="AF25" i="58"/>
  <c r="AG14" i="58" l="1"/>
  <c r="AG6" i="58" s="1"/>
  <c r="AF26" i="58"/>
  <c r="AF27" i="58"/>
  <c r="AH12" i="58"/>
  <c r="AH11" i="58"/>
  <c r="AG25" i="58"/>
  <c r="AG26" i="58" l="1"/>
  <c r="AH14" i="58"/>
  <c r="AH6" i="58" s="1"/>
  <c r="AG27" i="58"/>
  <c r="AI12" i="58"/>
  <c r="AI11" i="58"/>
  <c r="AH25" i="58"/>
  <c r="AH26" i="58" l="1"/>
  <c r="AI14" i="58"/>
  <c r="AI6" i="58" s="1"/>
  <c r="AH27" i="58"/>
  <c r="AK12" i="58"/>
  <c r="AJ12" i="58"/>
  <c r="AJ11" i="58"/>
  <c r="AI25" i="58"/>
  <c r="AI26" i="58" l="1"/>
  <c r="AP12" i="58"/>
  <c r="E286" i="1" s="1"/>
  <c r="AI27" i="58"/>
  <c r="AJ14" i="58"/>
  <c r="AJ6" i="58" s="1"/>
  <c r="AJ25" i="58"/>
  <c r="AJ27" i="58" l="1"/>
  <c r="AJ26" i="58"/>
  <c r="AK25" i="58"/>
  <c r="AK11" i="58"/>
  <c r="C248" i="2"/>
  <c r="H79" i="35" s="1"/>
  <c r="H97" i="3" l="1"/>
  <c r="C39" i="1" s="1"/>
  <c r="L79" i="35"/>
  <c r="AK14" i="58"/>
  <c r="AK6" i="58" s="1"/>
  <c r="AP11" i="58"/>
  <c r="AP25" i="58"/>
  <c r="AP6" i="58" l="1"/>
  <c r="AP27" i="58" s="1"/>
  <c r="AK27" i="58"/>
  <c r="E277" i="1"/>
  <c r="E294" i="1" s="1"/>
  <c r="AP14" i="58"/>
  <c r="AK26" i="58"/>
  <c r="AP26" i="58" l="1"/>
  <c r="B248" i="2"/>
  <c r="H16" i="35" s="1"/>
  <c r="L16" i="35" s="1"/>
  <c r="K35" i="3" l="1"/>
  <c r="F366" i="1" s="1"/>
  <c r="F103" i="33"/>
  <c r="G103" i="33" l="1"/>
  <c r="D248" i="2" l="1"/>
  <c r="N79" i="35" s="1"/>
  <c r="D103" i="33" l="1"/>
  <c r="K97" i="3"/>
  <c r="G39" i="1" l="1"/>
  <c r="J366" i="1"/>
  <c r="E103" i="33"/>
  <c r="H366" i="1" l="1"/>
  <c r="R450" i="44" l="1"/>
  <c r="S450" i="44" l="1"/>
  <c r="R452" i="44"/>
  <c r="R451" i="44"/>
  <c r="Q450" i="44"/>
  <c r="Q452" i="44" l="1"/>
  <c r="Q451" i="44"/>
  <c r="S452" i="44"/>
  <c r="S451" i="44"/>
  <c r="O67" i="42" l="1"/>
  <c r="O34" i="42"/>
  <c r="O62" i="42"/>
  <c r="P62" i="42" l="1"/>
  <c r="P34" i="42"/>
  <c r="P67" i="42"/>
  <c r="R34" i="43"/>
  <c r="R62" i="43"/>
  <c r="R67" i="43"/>
  <c r="Q67" i="42" l="1"/>
  <c r="Q62" i="42"/>
  <c r="Q34" i="42"/>
  <c r="S62" i="43"/>
  <c r="S34" i="43"/>
  <c r="R67" i="42" l="1"/>
  <c r="R62" i="42"/>
  <c r="R34" i="42"/>
  <c r="T34" i="43"/>
  <c r="T62" i="43"/>
  <c r="S67" i="42" l="1"/>
  <c r="S34" i="42"/>
  <c r="O84" i="42"/>
  <c r="S62" i="42"/>
  <c r="U62" i="43"/>
  <c r="U34" i="43"/>
  <c r="T67" i="42" l="1"/>
  <c r="T62" i="42"/>
  <c r="O61" i="42"/>
  <c r="T34" i="42"/>
  <c r="AL34" i="42" s="1"/>
  <c r="V62" i="43"/>
  <c r="V34" i="43"/>
  <c r="AN34" i="43" s="1"/>
  <c r="R84" i="43"/>
  <c r="P61" i="42" l="1"/>
  <c r="O19" i="42"/>
  <c r="O16" i="42"/>
  <c r="O30" i="42"/>
  <c r="O59" i="42"/>
  <c r="O29" i="42"/>
  <c r="O38" i="42"/>
  <c r="O54" i="42"/>
  <c r="O40" i="42"/>
  <c r="O56" i="42"/>
  <c r="O20" i="42"/>
  <c r="O75" i="42"/>
  <c r="O83" i="42"/>
  <c r="O46" i="42"/>
  <c r="O48" i="42"/>
  <c r="O74" i="42"/>
  <c r="O18" i="42"/>
  <c r="O51" i="42"/>
  <c r="AL62" i="42"/>
  <c r="F463" i="38"/>
  <c r="J463" i="38" s="1"/>
  <c r="O31" i="42"/>
  <c r="O25" i="42"/>
  <c r="O60" i="42"/>
  <c r="O32" i="42"/>
  <c r="O23" i="42"/>
  <c r="O13" i="42"/>
  <c r="O66" i="42"/>
  <c r="O33" i="42"/>
  <c r="O27" i="42"/>
  <c r="O69" i="42"/>
  <c r="O77" i="42"/>
  <c r="O11" i="42"/>
  <c r="O72" i="42"/>
  <c r="O12" i="42"/>
  <c r="O42" i="42"/>
  <c r="P84" i="42"/>
  <c r="O43" i="42"/>
  <c r="G463" i="38"/>
  <c r="AN62" i="43"/>
  <c r="O17" i="42"/>
  <c r="O36" i="42"/>
  <c r="O21" i="42"/>
  <c r="O70" i="42"/>
  <c r="O81" i="42"/>
  <c r="O14" i="42"/>
  <c r="O22" i="42"/>
  <c r="O39" i="42"/>
  <c r="O47" i="42"/>
  <c r="O55" i="42"/>
  <c r="O50" i="42"/>
  <c r="O78" i="42"/>
  <c r="O37" i="42"/>
  <c r="O45" i="42"/>
  <c r="O53" i="42"/>
  <c r="O35" i="42"/>
  <c r="O73" i="42"/>
  <c r="U34" i="42"/>
  <c r="U62" i="42"/>
  <c r="AL67" i="42"/>
  <c r="F466" i="38"/>
  <c r="J466" i="38" s="1"/>
  <c r="O15" i="42"/>
  <c r="O65" i="42"/>
  <c r="O44" i="42"/>
  <c r="O24" i="42"/>
  <c r="O41" i="42"/>
  <c r="O49" i="42"/>
  <c r="O57" i="42"/>
  <c r="O71" i="42"/>
  <c r="O79" i="42"/>
  <c r="O63" i="42"/>
  <c r="O80" i="42"/>
  <c r="O82" i="42"/>
  <c r="O76" i="42"/>
  <c r="O68" i="42"/>
  <c r="O52" i="42"/>
  <c r="O28" i="42"/>
  <c r="O58" i="42"/>
  <c r="O26" i="42"/>
  <c r="O64" i="42"/>
  <c r="W62" i="43"/>
  <c r="W34" i="43"/>
  <c r="R60" i="43"/>
  <c r="R49" i="43"/>
  <c r="R63" i="43"/>
  <c r="R26" i="43"/>
  <c r="R83" i="43"/>
  <c r="R61" i="43"/>
  <c r="O90" i="42"/>
  <c r="P59" i="42" l="1"/>
  <c r="P19" i="42"/>
  <c r="P44" i="42"/>
  <c r="P82" i="42"/>
  <c r="P65" i="42"/>
  <c r="P69" i="42"/>
  <c r="P13" i="42"/>
  <c r="P70" i="42"/>
  <c r="P30" i="42"/>
  <c r="P27" i="42"/>
  <c r="P23" i="42"/>
  <c r="P24" i="42"/>
  <c r="P63" i="42"/>
  <c r="P77" i="42"/>
  <c r="P49" i="42"/>
  <c r="P14" i="42"/>
  <c r="P26" i="42"/>
  <c r="P38" i="42"/>
  <c r="V62" i="42"/>
  <c r="O85" i="42"/>
  <c r="P66" i="42"/>
  <c r="P21" i="42"/>
  <c r="P40" i="42"/>
  <c r="P16" i="42"/>
  <c r="P45" i="42"/>
  <c r="P50" i="42"/>
  <c r="P22" i="42"/>
  <c r="P75" i="42"/>
  <c r="P79" i="42"/>
  <c r="P46" i="42"/>
  <c r="P76" i="42"/>
  <c r="P18" i="42"/>
  <c r="P53" i="42"/>
  <c r="P81" i="42"/>
  <c r="P11" i="42"/>
  <c r="P83" i="42"/>
  <c r="P25" i="42"/>
  <c r="V34" i="42"/>
  <c r="P17" i="42"/>
  <c r="P35" i="42"/>
  <c r="P68" i="42"/>
  <c r="P71" i="42"/>
  <c r="P36" i="42"/>
  <c r="P29" i="42"/>
  <c r="P80" i="42"/>
  <c r="P56" i="42"/>
  <c r="P37" i="42"/>
  <c r="Q84" i="42"/>
  <c r="P43" i="42"/>
  <c r="P55" i="42"/>
  <c r="P42" i="42"/>
  <c r="P52" i="42"/>
  <c r="P73" i="42"/>
  <c r="P64" i="42"/>
  <c r="P78" i="42"/>
  <c r="P20" i="42"/>
  <c r="P72" i="42"/>
  <c r="P33" i="42"/>
  <c r="Q61" i="42"/>
  <c r="P74" i="42"/>
  <c r="P15" i="42"/>
  <c r="P60" i="42"/>
  <c r="P41" i="42"/>
  <c r="P54" i="42"/>
  <c r="P32" i="42"/>
  <c r="P39" i="42"/>
  <c r="P47" i="42"/>
  <c r="P58" i="42"/>
  <c r="P28" i="42"/>
  <c r="P12" i="42"/>
  <c r="P51" i="42"/>
  <c r="P57" i="42"/>
  <c r="P48" i="42"/>
  <c r="P31" i="42"/>
  <c r="R36" i="43"/>
  <c r="R29" i="43"/>
  <c r="R40" i="43"/>
  <c r="R42" i="43"/>
  <c r="R16" i="43"/>
  <c r="R71" i="43"/>
  <c r="R70" i="43"/>
  <c r="R39" i="43"/>
  <c r="R14" i="43"/>
  <c r="R43" i="43"/>
  <c r="R28" i="43"/>
  <c r="R82" i="43"/>
  <c r="R68" i="43"/>
  <c r="X62" i="43"/>
  <c r="R17" i="43"/>
  <c r="R45" i="43"/>
  <c r="R55" i="43"/>
  <c r="X34" i="43"/>
  <c r="R80" i="43"/>
  <c r="R52" i="43"/>
  <c r="R54" i="43"/>
  <c r="R69" i="43"/>
  <c r="R22" i="43"/>
  <c r="R31" i="43"/>
  <c r="R79" i="43"/>
  <c r="R37" i="43"/>
  <c r="R65" i="43"/>
  <c r="R51" i="43"/>
  <c r="R33" i="43"/>
  <c r="S84" i="43"/>
  <c r="R12" i="43"/>
  <c r="R74" i="43"/>
  <c r="R59" i="43"/>
  <c r="R75" i="43"/>
  <c r="R46" i="43"/>
  <c r="R72" i="43"/>
  <c r="S60" i="43"/>
  <c r="R77" i="43"/>
  <c r="R47" i="43"/>
  <c r="R35" i="43"/>
  <c r="R50" i="43"/>
  <c r="R76" i="43"/>
  <c r="R18" i="43"/>
  <c r="R58" i="43"/>
  <c r="R73" i="43"/>
  <c r="R48" i="43"/>
  <c r="R57" i="43"/>
  <c r="R20" i="43"/>
  <c r="R81" i="43"/>
  <c r="R64" i="43"/>
  <c r="R38" i="43"/>
  <c r="R78" i="43"/>
  <c r="R53" i="43"/>
  <c r="R41" i="43"/>
  <c r="R24" i="43"/>
  <c r="R32" i="43"/>
  <c r="R56" i="43"/>
  <c r="R66" i="43"/>
  <c r="R13" i="43"/>
  <c r="R30" i="43"/>
  <c r="R15" i="43"/>
  <c r="R44" i="43"/>
  <c r="R23" i="43"/>
  <c r="R19" i="43"/>
  <c r="R21" i="43"/>
  <c r="R27" i="43"/>
  <c r="R25" i="43"/>
  <c r="S61" i="43"/>
  <c r="P90" i="42"/>
  <c r="R61" i="42" l="1"/>
  <c r="Q72" i="42"/>
  <c r="Q36" i="42"/>
  <c r="Q27" i="42"/>
  <c r="Q44" i="42"/>
  <c r="Q42" i="42"/>
  <c r="Q39" i="42"/>
  <c r="Q43" i="42"/>
  <c r="Q40" i="42"/>
  <c r="Q18" i="42"/>
  <c r="Q73" i="42"/>
  <c r="Q64" i="42"/>
  <c r="Q81" i="42"/>
  <c r="Q20" i="42"/>
  <c r="Q53" i="42"/>
  <c r="W34" i="42"/>
  <c r="Q15" i="42"/>
  <c r="Q33" i="42"/>
  <c r="Q69" i="42"/>
  <c r="Q59" i="42"/>
  <c r="Q70" i="42"/>
  <c r="Q17" i="42"/>
  <c r="Q30" i="42"/>
  <c r="Q29" i="42"/>
  <c r="Q24" i="42"/>
  <c r="Q37" i="42"/>
  <c r="Q56" i="42"/>
  <c r="Q77" i="42"/>
  <c r="Q50" i="42"/>
  <c r="Q80" i="42"/>
  <c r="Q26" i="42"/>
  <c r="Q52" i="42"/>
  <c r="Q46" i="42"/>
  <c r="R84" i="42"/>
  <c r="Q28" i="42"/>
  <c r="Q49" i="42"/>
  <c r="Q25" i="42"/>
  <c r="Q57" i="42"/>
  <c r="Q38" i="42"/>
  <c r="Q78" i="42"/>
  <c r="O5" i="42"/>
  <c r="O91" i="42"/>
  <c r="O92" i="42"/>
  <c r="Q82" i="42"/>
  <c r="Q13" i="42"/>
  <c r="Q31" i="42"/>
  <c r="Q23" i="42"/>
  <c r="Q54" i="42"/>
  <c r="Q35" i="42"/>
  <c r="Q41" i="42"/>
  <c r="Q60" i="42"/>
  <c r="Q22" i="42"/>
  <c r="Q55" i="42"/>
  <c r="Q14" i="42"/>
  <c r="Q79" i="42"/>
  <c r="Q12" i="42"/>
  <c r="Q51" i="42"/>
  <c r="Q76" i="42"/>
  <c r="Q19" i="42"/>
  <c r="Q83" i="42"/>
  <c r="Q48" i="42"/>
  <c r="Q65" i="42"/>
  <c r="Q68" i="42"/>
  <c r="Q74" i="42"/>
  <c r="Q66" i="42"/>
  <c r="Q71" i="42"/>
  <c r="Q21" i="42"/>
  <c r="Q63" i="42"/>
  <c r="Q45" i="42"/>
  <c r="Q16" i="42"/>
  <c r="Q75" i="42"/>
  <c r="Q32" i="42"/>
  <c r="Q47" i="42"/>
  <c r="Q58" i="42"/>
  <c r="Q11" i="42"/>
  <c r="W62" i="42"/>
  <c r="P85" i="42"/>
  <c r="S83" i="43"/>
  <c r="Y34" i="43"/>
  <c r="Y62" i="43"/>
  <c r="S45" i="43"/>
  <c r="S52" i="43"/>
  <c r="S63" i="43"/>
  <c r="S26" i="43"/>
  <c r="S17" i="43"/>
  <c r="S16" i="43"/>
  <c r="S55" i="43"/>
  <c r="S29" i="43"/>
  <c r="S42" i="43"/>
  <c r="S54" i="43"/>
  <c r="S77" i="43"/>
  <c r="S18" i="43"/>
  <c r="S36" i="43"/>
  <c r="S14" i="43"/>
  <c r="S79" i="43"/>
  <c r="S33" i="43"/>
  <c r="S50" i="43"/>
  <c r="S40" i="43"/>
  <c r="S31" i="43"/>
  <c r="S43" i="43"/>
  <c r="S80" i="43"/>
  <c r="S73" i="43"/>
  <c r="S22" i="43"/>
  <c r="S75" i="43"/>
  <c r="S37" i="43"/>
  <c r="S51" i="43"/>
  <c r="S12" i="43"/>
  <c r="S78" i="43"/>
  <c r="S64" i="43"/>
  <c r="S32" i="43"/>
  <c r="S41" i="43"/>
  <c r="S48" i="43"/>
  <c r="S38" i="43"/>
  <c r="S39" i="43"/>
  <c r="S81" i="43"/>
  <c r="S20" i="43"/>
  <c r="S57" i="43"/>
  <c r="S58" i="43"/>
  <c r="R11" i="43"/>
  <c r="R85" i="43" s="1"/>
  <c r="S35" i="43"/>
  <c r="S53" i="43"/>
  <c r="S47" i="43"/>
  <c r="S46" i="43"/>
  <c r="S76" i="43"/>
  <c r="S28" i="43"/>
  <c r="T84" i="43"/>
  <c r="S49" i="43"/>
  <c r="S56" i="43"/>
  <c r="S24" i="43"/>
  <c r="S30" i="43"/>
  <c r="S44" i="43"/>
  <c r="S23" i="43"/>
  <c r="S27" i="43"/>
  <c r="S21" i="43"/>
  <c r="S25" i="43"/>
  <c r="S19" i="43"/>
  <c r="S65" i="43"/>
  <c r="S71" i="43"/>
  <c r="T61" i="43"/>
  <c r="S74" i="43"/>
  <c r="S72" i="43"/>
  <c r="S13" i="43"/>
  <c r="S15" i="43"/>
  <c r="S66" i="43"/>
  <c r="S59" i="43"/>
  <c r="S69" i="43"/>
  <c r="S68" i="43"/>
  <c r="S67" i="43"/>
  <c r="S82" i="43"/>
  <c r="S70" i="43"/>
  <c r="Q90" i="42"/>
  <c r="Q85" i="42" l="1"/>
  <c r="Q5" i="42" s="1"/>
  <c r="R82" i="42"/>
  <c r="R24" i="42"/>
  <c r="R50" i="42"/>
  <c r="R43" i="42"/>
  <c r="R65" i="42"/>
  <c r="S61" i="42"/>
  <c r="R69" i="42"/>
  <c r="R13" i="42"/>
  <c r="R70" i="42"/>
  <c r="R33" i="42"/>
  <c r="R23" i="42"/>
  <c r="R41" i="42"/>
  <c r="R44" i="42"/>
  <c r="R16" i="42"/>
  <c r="R40" i="42"/>
  <c r="R80" i="42"/>
  <c r="R51" i="42"/>
  <c r="R32" i="42"/>
  <c r="R46" i="42"/>
  <c r="S84" i="42"/>
  <c r="R83" i="42"/>
  <c r="X34" i="42"/>
  <c r="R66" i="42"/>
  <c r="R31" i="42"/>
  <c r="R45" i="42"/>
  <c r="R58" i="42"/>
  <c r="R76" i="42"/>
  <c r="R38" i="42"/>
  <c r="R53" i="42"/>
  <c r="R36" i="42"/>
  <c r="R35" i="42"/>
  <c r="R55" i="42"/>
  <c r="R39" i="42"/>
  <c r="R28" i="42"/>
  <c r="R81" i="42"/>
  <c r="R48" i="42"/>
  <c r="R74" i="42"/>
  <c r="R59" i="42"/>
  <c r="R71" i="42"/>
  <c r="R21" i="42"/>
  <c r="R29" i="42"/>
  <c r="R63" i="42"/>
  <c r="R52" i="42"/>
  <c r="R79" i="42"/>
  <c r="R18" i="42"/>
  <c r="R47" i="42"/>
  <c r="R42" i="42"/>
  <c r="R20" i="42"/>
  <c r="R78" i="42"/>
  <c r="R49" i="42"/>
  <c r="P92" i="42"/>
  <c r="P5" i="42"/>
  <c r="P91" i="42"/>
  <c r="R68" i="42"/>
  <c r="R27" i="42"/>
  <c r="R75" i="42"/>
  <c r="R26" i="42"/>
  <c r="R15" i="42"/>
  <c r="R72" i="42"/>
  <c r="R17" i="42"/>
  <c r="R54" i="42"/>
  <c r="R60" i="42"/>
  <c r="R22" i="42"/>
  <c r="R37" i="42"/>
  <c r="R56" i="42"/>
  <c r="R14" i="42"/>
  <c r="R12" i="42"/>
  <c r="R73" i="42"/>
  <c r="R19" i="42"/>
  <c r="R77" i="42"/>
  <c r="R25" i="42"/>
  <c r="R57" i="42"/>
  <c r="R64" i="42"/>
  <c r="R11" i="42"/>
  <c r="X62" i="42"/>
  <c r="T22" i="43"/>
  <c r="Z62" i="43"/>
  <c r="T83" i="43"/>
  <c r="Z34" i="43"/>
  <c r="T78" i="43"/>
  <c r="S11" i="43"/>
  <c r="S85" i="43" s="1"/>
  <c r="T38" i="43"/>
  <c r="T33" i="43"/>
  <c r="T31" i="43"/>
  <c r="T12" i="43"/>
  <c r="T40" i="43"/>
  <c r="T63" i="43"/>
  <c r="T37" i="43"/>
  <c r="T55" i="43"/>
  <c r="T54" i="43"/>
  <c r="T60" i="43"/>
  <c r="T18" i="43"/>
  <c r="T53" i="43"/>
  <c r="T20" i="43"/>
  <c r="T16" i="43"/>
  <c r="T57" i="43"/>
  <c r="T81" i="43"/>
  <c r="T41" i="43"/>
  <c r="T35" i="43"/>
  <c r="T75" i="43"/>
  <c r="T79" i="43"/>
  <c r="T17" i="43"/>
  <c r="T45" i="43"/>
  <c r="T44" i="43"/>
  <c r="T49" i="43"/>
  <c r="T28" i="43"/>
  <c r="T48" i="43"/>
  <c r="T64" i="43"/>
  <c r="T19" i="43"/>
  <c r="T29" i="43"/>
  <c r="T50" i="43"/>
  <c r="T80" i="43"/>
  <c r="T47" i="43"/>
  <c r="T73" i="43"/>
  <c r="T76" i="43"/>
  <c r="T46" i="43"/>
  <c r="T36" i="43"/>
  <c r="T25" i="43"/>
  <c r="U84" i="43"/>
  <c r="T52" i="43"/>
  <c r="T14" i="43"/>
  <c r="T51" i="43"/>
  <c r="T58" i="43"/>
  <c r="T32" i="43"/>
  <c r="T43" i="43"/>
  <c r="T26" i="43"/>
  <c r="T77" i="43"/>
  <c r="T39" i="43"/>
  <c r="T56" i="43"/>
  <c r="T42" i="43"/>
  <c r="T24" i="43"/>
  <c r="T23" i="43"/>
  <c r="T27" i="43"/>
  <c r="T21" i="43"/>
  <c r="T30" i="43"/>
  <c r="T71" i="43"/>
  <c r="T72" i="43"/>
  <c r="T13" i="43"/>
  <c r="T74" i="43"/>
  <c r="T68" i="43"/>
  <c r="T66" i="43"/>
  <c r="T65" i="43"/>
  <c r="T59" i="43"/>
  <c r="U61" i="43"/>
  <c r="T67" i="43"/>
  <c r="T15" i="43"/>
  <c r="T69" i="43"/>
  <c r="T70" i="43"/>
  <c r="T82" i="43"/>
  <c r="Q91" i="42" l="1"/>
  <c r="Q92" i="42"/>
  <c r="S66" i="42"/>
  <c r="S36" i="42"/>
  <c r="S60" i="42"/>
  <c r="S56" i="42"/>
  <c r="S73" i="42"/>
  <c r="S25" i="42"/>
  <c r="S69" i="42"/>
  <c r="S21" i="42"/>
  <c r="S27" i="42"/>
  <c r="S59" i="42"/>
  <c r="S72" i="42"/>
  <c r="S17" i="42"/>
  <c r="S33" i="42"/>
  <c r="S41" i="42"/>
  <c r="S16" i="42"/>
  <c r="S14" i="42"/>
  <c r="S47" i="42"/>
  <c r="S80" i="42"/>
  <c r="S22" i="42"/>
  <c r="S79" i="42"/>
  <c r="S43" i="42"/>
  <c r="S57" i="42"/>
  <c r="S28" i="42"/>
  <c r="S48" i="42"/>
  <c r="S65" i="42"/>
  <c r="S70" i="42"/>
  <c r="S63" i="42"/>
  <c r="S12" i="42"/>
  <c r="S77" i="42"/>
  <c r="S58" i="42"/>
  <c r="S39" i="42"/>
  <c r="S78" i="42"/>
  <c r="S53" i="42"/>
  <c r="Y34" i="42"/>
  <c r="S74" i="42"/>
  <c r="S15" i="42"/>
  <c r="S71" i="42"/>
  <c r="S23" i="42"/>
  <c r="S45" i="42"/>
  <c r="S55" i="42"/>
  <c r="S75" i="42"/>
  <c r="S26" i="42"/>
  <c r="S42" i="42"/>
  <c r="Y62" i="42"/>
  <c r="S13" i="42"/>
  <c r="S35" i="42"/>
  <c r="S52" i="42"/>
  <c r="S32" i="42"/>
  <c r="S82" i="42"/>
  <c r="S68" i="42"/>
  <c r="S54" i="42"/>
  <c r="S24" i="42"/>
  <c r="S40" i="42"/>
  <c r="S50" i="42"/>
  <c r="S18" i="42"/>
  <c r="S51" i="42"/>
  <c r="S46" i="42"/>
  <c r="S64" i="42"/>
  <c r="S20" i="42"/>
  <c r="S76" i="42"/>
  <c r="S49" i="42"/>
  <c r="S11" i="42"/>
  <c r="S81" i="42"/>
  <c r="AA62" i="43"/>
  <c r="AA34" i="43"/>
  <c r="U83" i="43"/>
  <c r="U38" i="43"/>
  <c r="U41" i="43"/>
  <c r="U78" i="43"/>
  <c r="U53" i="43"/>
  <c r="U81" i="43"/>
  <c r="U20" i="43"/>
  <c r="U28" i="43"/>
  <c r="U17" i="43"/>
  <c r="U64" i="43"/>
  <c r="U16" i="43"/>
  <c r="U54" i="43"/>
  <c r="U37" i="43"/>
  <c r="U18" i="43"/>
  <c r="U36" i="43"/>
  <c r="U48" i="43"/>
  <c r="U31" i="43"/>
  <c r="U12" i="43"/>
  <c r="U57" i="43"/>
  <c r="V84" i="43"/>
  <c r="U50" i="43"/>
  <c r="U46" i="43"/>
  <c r="U25" i="43"/>
  <c r="U35" i="43"/>
  <c r="U63" i="43"/>
  <c r="U47" i="43"/>
  <c r="U45" i="43"/>
  <c r="U52" i="43"/>
  <c r="U19" i="43"/>
  <c r="U51" i="43"/>
  <c r="U77" i="43"/>
  <c r="U58" i="43"/>
  <c r="U76" i="43"/>
  <c r="U33" i="43"/>
  <c r="U42" i="43"/>
  <c r="U49" i="43"/>
  <c r="U44" i="43"/>
  <c r="U56" i="43"/>
  <c r="U40" i="43"/>
  <c r="U26" i="43"/>
  <c r="U14" i="43"/>
  <c r="U39" i="43"/>
  <c r="U43" i="43"/>
  <c r="U32" i="43"/>
  <c r="U55" i="43"/>
  <c r="U60" i="43"/>
  <c r="U73" i="43"/>
  <c r="U23" i="43"/>
  <c r="U79" i="43"/>
  <c r="U80" i="43"/>
  <c r="U22" i="43"/>
  <c r="U75" i="43"/>
  <c r="U24" i="43"/>
  <c r="U27" i="43"/>
  <c r="U29" i="43"/>
  <c r="U21" i="43"/>
  <c r="U72" i="43"/>
  <c r="U65" i="43"/>
  <c r="U69" i="43"/>
  <c r="U66" i="43"/>
  <c r="V61" i="43"/>
  <c r="U67" i="43"/>
  <c r="U13" i="43"/>
  <c r="U74" i="43"/>
  <c r="U15" i="43"/>
  <c r="U71" i="43"/>
  <c r="U59" i="43"/>
  <c r="U70" i="43"/>
  <c r="U68" i="43"/>
  <c r="U82" i="43"/>
  <c r="R7" i="43"/>
  <c r="T59" i="42" l="1"/>
  <c r="T54" i="42"/>
  <c r="T71" i="42"/>
  <c r="T65" i="42"/>
  <c r="AL65" i="42" s="1"/>
  <c r="T82" i="42"/>
  <c r="T13" i="42"/>
  <c r="T66" i="42"/>
  <c r="T35" i="42"/>
  <c r="T40" i="42"/>
  <c r="T24" i="42"/>
  <c r="T39" i="42"/>
  <c r="T20" i="42"/>
  <c r="T11" i="42"/>
  <c r="T26" i="42"/>
  <c r="T23" i="42"/>
  <c r="AL23" i="42" s="1"/>
  <c r="T52" i="42"/>
  <c r="T18" i="42"/>
  <c r="T51" i="42"/>
  <c r="T16" i="42"/>
  <c r="G483" i="38"/>
  <c r="H90" i="38"/>
  <c r="L90" i="38" s="1"/>
  <c r="P90" i="38" s="1"/>
  <c r="AN84" i="43"/>
  <c r="T25" i="42"/>
  <c r="T43" i="42"/>
  <c r="T28" i="42"/>
  <c r="T76" i="42"/>
  <c r="T53" i="42"/>
  <c r="AL53" i="42" s="1"/>
  <c r="Z62" i="42"/>
  <c r="T41" i="42"/>
  <c r="T33" i="42"/>
  <c r="T63" i="42"/>
  <c r="T12" i="42"/>
  <c r="T55" i="42"/>
  <c r="T14" i="42"/>
  <c r="T56" i="42"/>
  <c r="T22" i="42"/>
  <c r="T46" i="42"/>
  <c r="AL46" i="42" s="1"/>
  <c r="T80" i="42"/>
  <c r="T32" i="42"/>
  <c r="T42" i="42"/>
  <c r="U11" i="43"/>
  <c r="T11" i="43"/>
  <c r="T85" i="43" s="1"/>
  <c r="T70" i="42"/>
  <c r="AL70" i="42" s="1"/>
  <c r="G464" i="38"/>
  <c r="AN61" i="43"/>
  <c r="T69" i="42"/>
  <c r="AL69" i="42" s="1"/>
  <c r="T27" i="42"/>
  <c r="T15" i="42"/>
  <c r="T68" i="42"/>
  <c r="T36" i="42"/>
  <c r="T45" i="42"/>
  <c r="AL45" i="42" s="1"/>
  <c r="T47" i="42"/>
  <c r="AL47" i="42" s="1"/>
  <c r="T58" i="42"/>
  <c r="T64" i="42"/>
  <c r="AL64" i="42" s="1"/>
  <c r="T48" i="42"/>
  <c r="AL48" i="42" s="1"/>
  <c r="T81" i="42"/>
  <c r="Z34" i="42"/>
  <c r="AB34" i="43"/>
  <c r="AB62" i="43"/>
  <c r="V20" i="43"/>
  <c r="V81" i="43"/>
  <c r="V11" i="43"/>
  <c r="V53" i="43"/>
  <c r="V78" i="43"/>
  <c r="V48" i="43"/>
  <c r="AN48" i="43" s="1"/>
  <c r="V76" i="43"/>
  <c r="V28" i="43"/>
  <c r="V49" i="43"/>
  <c r="V46" i="43"/>
  <c r="AN46" i="43" s="1"/>
  <c r="V64" i="43"/>
  <c r="AN64" i="43" s="1"/>
  <c r="V57" i="43"/>
  <c r="V43" i="43"/>
  <c r="V25" i="43"/>
  <c r="V58" i="43"/>
  <c r="V54" i="43"/>
  <c r="AN54" i="43" s="1"/>
  <c r="V50" i="43"/>
  <c r="V36" i="43"/>
  <c r="V52" i="43"/>
  <c r="V12" i="43"/>
  <c r="V18" i="43"/>
  <c r="V77" i="43"/>
  <c r="V51" i="43"/>
  <c r="V41" i="43"/>
  <c r="V33" i="43"/>
  <c r="V75" i="43"/>
  <c r="V80" i="43"/>
  <c r="V35" i="43"/>
  <c r="V40" i="43"/>
  <c r="V47" i="43"/>
  <c r="AN47" i="43" s="1"/>
  <c r="V42" i="43"/>
  <c r="V39" i="43"/>
  <c r="V26" i="43"/>
  <c r="V79" i="43"/>
  <c r="V32" i="43"/>
  <c r="V23" i="43"/>
  <c r="AN23" i="43" s="1"/>
  <c r="V45" i="43"/>
  <c r="AN45" i="43" s="1"/>
  <c r="V63" i="43"/>
  <c r="V22" i="43"/>
  <c r="V73" i="43"/>
  <c r="V14" i="43"/>
  <c r="AN14" i="43" s="1"/>
  <c r="V55" i="43"/>
  <c r="V56" i="43"/>
  <c r="V24" i="43"/>
  <c r="V60" i="43"/>
  <c r="V16" i="43"/>
  <c r="V27" i="43"/>
  <c r="V13" i="43"/>
  <c r="V21" i="43"/>
  <c r="V72" i="43"/>
  <c r="V15" i="43"/>
  <c r="V67" i="43"/>
  <c r="V70" i="43"/>
  <c r="AN70" i="43" s="1"/>
  <c r="V59" i="43"/>
  <c r="V71" i="43"/>
  <c r="V17" i="43"/>
  <c r="V74" i="43"/>
  <c r="V82" i="43"/>
  <c r="V65" i="43"/>
  <c r="AN65" i="43" s="1"/>
  <c r="V69" i="43"/>
  <c r="AN69" i="43" s="1"/>
  <c r="V68" i="43"/>
  <c r="V66" i="43"/>
  <c r="R6" i="43"/>
  <c r="S7" i="43"/>
  <c r="U66" i="42" l="1"/>
  <c r="G396" i="38"/>
  <c r="AN17" i="43"/>
  <c r="H25" i="38"/>
  <c r="L25" i="38" s="1"/>
  <c r="P25" i="38" s="1"/>
  <c r="AN67" i="43"/>
  <c r="G466" i="38"/>
  <c r="U12" i="42"/>
  <c r="G459" i="38"/>
  <c r="AN22" i="43"/>
  <c r="G405" i="38"/>
  <c r="AN32" i="43"/>
  <c r="G397" i="38"/>
  <c r="H26" i="38"/>
  <c r="L26" i="38" s="1"/>
  <c r="P26" i="38" s="1"/>
  <c r="AN26" i="43"/>
  <c r="U32" i="42"/>
  <c r="U81" i="42"/>
  <c r="U65" i="42"/>
  <c r="U69" i="42"/>
  <c r="U59" i="42"/>
  <c r="G469" i="38"/>
  <c r="AN71" i="43"/>
  <c r="H39" i="38"/>
  <c r="AN15" i="43"/>
  <c r="U36" i="42"/>
  <c r="U41" i="42"/>
  <c r="U63" i="42"/>
  <c r="R90" i="43"/>
  <c r="R91" i="43" s="1"/>
  <c r="R5" i="43"/>
  <c r="G472" i="38"/>
  <c r="AN73" i="43"/>
  <c r="G465" i="38"/>
  <c r="AN63" i="43"/>
  <c r="G478" i="38"/>
  <c r="AN79" i="43"/>
  <c r="H87" i="38"/>
  <c r="L87" i="38" s="1"/>
  <c r="P87" i="38" s="1"/>
  <c r="G414" i="38"/>
  <c r="AN39" i="43"/>
  <c r="G417" i="38"/>
  <c r="H51" i="38"/>
  <c r="L51" i="38" s="1"/>
  <c r="P51" i="38" s="1"/>
  <c r="AN40" i="43"/>
  <c r="G474" i="38"/>
  <c r="AN75" i="43"/>
  <c r="G406" i="38"/>
  <c r="AN33" i="43"/>
  <c r="G476" i="38"/>
  <c r="H85" i="38"/>
  <c r="L85" i="38" s="1"/>
  <c r="P85" i="38" s="1"/>
  <c r="AN77" i="43"/>
  <c r="G408" i="38"/>
  <c r="AN36" i="43"/>
  <c r="H41" i="38"/>
  <c r="L41" i="38" s="1"/>
  <c r="P41" i="38" s="1"/>
  <c r="G423" i="38"/>
  <c r="AN50" i="43"/>
  <c r="H54" i="38"/>
  <c r="L54" i="38" s="1"/>
  <c r="P54" i="38" s="1"/>
  <c r="G394" i="38"/>
  <c r="AN58" i="43"/>
  <c r="H19" i="38"/>
  <c r="L19" i="38" s="1"/>
  <c r="P19" i="38" s="1"/>
  <c r="U28" i="42"/>
  <c r="G422" i="38"/>
  <c r="AN49" i="43"/>
  <c r="H53" i="38"/>
  <c r="L53" i="38" s="1"/>
  <c r="P53" i="38" s="1"/>
  <c r="U80" i="42"/>
  <c r="G477" i="38"/>
  <c r="AN78" i="43"/>
  <c r="H86" i="38"/>
  <c r="L86" i="38" s="1"/>
  <c r="P86" i="38" s="1"/>
  <c r="U64" i="42"/>
  <c r="G480" i="38"/>
  <c r="AN81" i="43"/>
  <c r="U48" i="42"/>
  <c r="AA62" i="42"/>
  <c r="F394" i="38"/>
  <c r="G19" i="38"/>
  <c r="E141" i="39"/>
  <c r="I141" i="39" s="1"/>
  <c r="M141" i="39" s="1"/>
  <c r="AL58" i="42"/>
  <c r="AL68" i="42"/>
  <c r="F468" i="38"/>
  <c r="J468" i="38" s="1"/>
  <c r="F398" i="38"/>
  <c r="J398" i="38" s="1"/>
  <c r="G27" i="38"/>
  <c r="AL27" i="42"/>
  <c r="E149" i="39"/>
  <c r="I149" i="39" s="1"/>
  <c r="M149" i="39" s="1"/>
  <c r="F405" i="38"/>
  <c r="J405" i="38" s="1"/>
  <c r="AL32" i="42"/>
  <c r="F428" i="38"/>
  <c r="J428" i="38" s="1"/>
  <c r="AL56" i="42"/>
  <c r="F427" i="38"/>
  <c r="J427" i="38" s="1"/>
  <c r="AL55" i="42"/>
  <c r="F465" i="38"/>
  <c r="J465" i="38" s="1"/>
  <c r="AL63" i="42"/>
  <c r="F418" i="38"/>
  <c r="J418" i="38" s="1"/>
  <c r="AL41" i="42"/>
  <c r="F400" i="38"/>
  <c r="J400" i="38" s="1"/>
  <c r="G30" i="38"/>
  <c r="AL28" i="42"/>
  <c r="E152" i="39"/>
  <c r="I152" i="39" s="1"/>
  <c r="M152" i="39" s="1"/>
  <c r="F461" i="38"/>
  <c r="J461" i="38" s="1"/>
  <c r="AL25" i="42"/>
  <c r="U33" i="42"/>
  <c r="AN13" i="43"/>
  <c r="H24" i="38"/>
  <c r="H48" i="38"/>
  <c r="AN16" i="43"/>
  <c r="U24" i="42"/>
  <c r="G425" i="38"/>
  <c r="AN52" i="43"/>
  <c r="U56" i="42"/>
  <c r="G461" i="38"/>
  <c r="AN25" i="43"/>
  <c r="U11" i="42"/>
  <c r="U26" i="42"/>
  <c r="F424" i="38"/>
  <c r="J424" i="38" s="1"/>
  <c r="AL51" i="42"/>
  <c r="F425" i="38"/>
  <c r="J425" i="38" s="1"/>
  <c r="AL52" i="42"/>
  <c r="F397" i="38"/>
  <c r="J397" i="38" s="1"/>
  <c r="E148" i="39"/>
  <c r="I148" i="39" s="1"/>
  <c r="M148" i="39" s="1"/>
  <c r="AL26" i="42"/>
  <c r="G26" i="38"/>
  <c r="G49" i="38"/>
  <c r="AL20" i="42"/>
  <c r="F416" i="38"/>
  <c r="J416" i="38" s="1"/>
  <c r="E170" i="39"/>
  <c r="I170" i="39" s="1"/>
  <c r="M170" i="39" s="1"/>
  <c r="F460" i="38"/>
  <c r="J460" i="38" s="1"/>
  <c r="AL24" i="42"/>
  <c r="F407" i="38"/>
  <c r="J407" i="38" s="1"/>
  <c r="AL35" i="42"/>
  <c r="AL13" i="42"/>
  <c r="E146" i="39"/>
  <c r="F426" i="38"/>
  <c r="J426" i="38" s="1"/>
  <c r="AL54" i="42"/>
  <c r="U15" i="42"/>
  <c r="U13" i="42"/>
  <c r="U70" i="42"/>
  <c r="G467" i="38"/>
  <c r="AN66" i="43"/>
  <c r="G481" i="38"/>
  <c r="AN82" i="43"/>
  <c r="G395" i="38"/>
  <c r="AN59" i="43"/>
  <c r="G471" i="38"/>
  <c r="AN72" i="43"/>
  <c r="H83" i="38"/>
  <c r="L83" i="38" s="1"/>
  <c r="P83" i="38" s="1"/>
  <c r="U23" i="42"/>
  <c r="G462" i="38"/>
  <c r="AN60" i="43"/>
  <c r="H82" i="38"/>
  <c r="L82" i="38" s="1"/>
  <c r="P82" i="38" s="1"/>
  <c r="G460" i="38"/>
  <c r="AN24" i="43"/>
  <c r="U54" i="42"/>
  <c r="U52" i="42"/>
  <c r="G419" i="38"/>
  <c r="AN42" i="43"/>
  <c r="G407" i="38"/>
  <c r="AN35" i="43"/>
  <c r="G418" i="38"/>
  <c r="AN41" i="43"/>
  <c r="G402" i="38"/>
  <c r="AN18" i="43"/>
  <c r="U14" i="42"/>
  <c r="U55" i="42"/>
  <c r="G420" i="38"/>
  <c r="AN43" i="43"/>
  <c r="U25" i="42"/>
  <c r="G400" i="38"/>
  <c r="AN28" i="43"/>
  <c r="H30" i="38"/>
  <c r="L30" i="38" s="1"/>
  <c r="P30" i="38" s="1"/>
  <c r="U20" i="42"/>
  <c r="AN11" i="43"/>
  <c r="H17" i="38"/>
  <c r="G416" i="38"/>
  <c r="AN20" i="43"/>
  <c r="H49" i="38"/>
  <c r="L49" i="38" s="1"/>
  <c r="P49" i="38" s="1"/>
  <c r="U39" i="42"/>
  <c r="U53" i="42"/>
  <c r="AL16" i="42"/>
  <c r="G48" i="38"/>
  <c r="E169" i="39"/>
  <c r="F402" i="38"/>
  <c r="J402" i="38" s="1"/>
  <c r="AL18" i="42"/>
  <c r="E139" i="39"/>
  <c r="G17" i="38"/>
  <c r="AL11" i="42"/>
  <c r="F414" i="38"/>
  <c r="J414" i="38" s="1"/>
  <c r="AL39" i="42"/>
  <c r="F417" i="38"/>
  <c r="J417" i="38" s="1"/>
  <c r="AL40" i="42"/>
  <c r="G51" i="38"/>
  <c r="E172" i="39"/>
  <c r="I172" i="39" s="1"/>
  <c r="M172" i="39" s="1"/>
  <c r="F467" i="38"/>
  <c r="J467" i="38" s="1"/>
  <c r="AL66" i="42"/>
  <c r="AL82" i="42"/>
  <c r="F481" i="38"/>
  <c r="J481" i="38" s="1"/>
  <c r="F469" i="38"/>
  <c r="J469" i="38" s="1"/>
  <c r="AL71" i="42"/>
  <c r="F395" i="38"/>
  <c r="J395" i="38" s="1"/>
  <c r="AL59" i="42"/>
  <c r="U71" i="42"/>
  <c r="U35" i="42"/>
  <c r="G428" i="38"/>
  <c r="AN56" i="43"/>
  <c r="U22" i="42"/>
  <c r="G429" i="38"/>
  <c r="H55" i="38"/>
  <c r="L55" i="38" s="1"/>
  <c r="P55" i="38" s="1"/>
  <c r="AN57" i="43"/>
  <c r="G426" i="38"/>
  <c r="AN53" i="43"/>
  <c r="U82" i="42"/>
  <c r="U68" i="42"/>
  <c r="G468" i="38"/>
  <c r="AN68" i="43"/>
  <c r="G473" i="38"/>
  <c r="AN74" i="43"/>
  <c r="G458" i="38"/>
  <c r="AN21" i="43"/>
  <c r="H81" i="38"/>
  <c r="G398" i="38"/>
  <c r="H27" i="38"/>
  <c r="L27" i="38" s="1"/>
  <c r="P27" i="38" s="1"/>
  <c r="AN27" i="43"/>
  <c r="U40" i="42"/>
  <c r="G427" i="38"/>
  <c r="AN55" i="43"/>
  <c r="U47" i="42"/>
  <c r="U45" i="42"/>
  <c r="U51" i="42"/>
  <c r="G479" i="38"/>
  <c r="H88" i="38"/>
  <c r="L88" i="38" s="1"/>
  <c r="P88" i="38" s="1"/>
  <c r="AN80" i="43"/>
  <c r="G424" i="38"/>
  <c r="AN51" i="43"/>
  <c r="AN12" i="43"/>
  <c r="H18" i="38"/>
  <c r="L18" i="38" s="1"/>
  <c r="P18" i="38" s="1"/>
  <c r="U16" i="42"/>
  <c r="U46" i="42"/>
  <c r="U43" i="42"/>
  <c r="G475" i="38"/>
  <c r="AN76" i="43"/>
  <c r="H84" i="38"/>
  <c r="L84" i="38" s="1"/>
  <c r="P84" i="38" s="1"/>
  <c r="U58" i="42"/>
  <c r="U76" i="42"/>
  <c r="AA34" i="42"/>
  <c r="F480" i="38"/>
  <c r="J480" i="38" s="1"/>
  <c r="AL81" i="42"/>
  <c r="F408" i="38"/>
  <c r="J408" i="38" s="1"/>
  <c r="E162" i="39"/>
  <c r="I162" i="39" s="1"/>
  <c r="M162" i="39" s="1"/>
  <c r="AL36" i="42"/>
  <c r="G41" i="38"/>
  <c r="E160" i="39"/>
  <c r="AL15" i="42"/>
  <c r="G39" i="38"/>
  <c r="F419" i="38"/>
  <c r="J419" i="38" s="1"/>
  <c r="AL42" i="42"/>
  <c r="E209" i="39"/>
  <c r="I209" i="39" s="1"/>
  <c r="M209" i="39" s="1"/>
  <c r="G88" i="38"/>
  <c r="AL80" i="42"/>
  <c r="F479" i="38"/>
  <c r="J479" i="38" s="1"/>
  <c r="F459" i="38"/>
  <c r="J459" i="38" s="1"/>
  <c r="AL22" i="42"/>
  <c r="G24" i="38"/>
  <c r="AL14" i="42"/>
  <c r="E140" i="39"/>
  <c r="I140" i="39" s="1"/>
  <c r="M140" i="39" s="1"/>
  <c r="G18" i="38"/>
  <c r="AL12" i="42"/>
  <c r="F406" i="38"/>
  <c r="J406" i="38" s="1"/>
  <c r="AL33" i="42"/>
  <c r="F475" i="38"/>
  <c r="J475" i="38" s="1"/>
  <c r="E205" i="39"/>
  <c r="I205" i="39" s="1"/>
  <c r="M205" i="39" s="1"/>
  <c r="G84" i="38"/>
  <c r="AL76" i="42"/>
  <c r="F420" i="38"/>
  <c r="J420" i="38" s="1"/>
  <c r="AL43" i="42"/>
  <c r="AC34" i="43"/>
  <c r="AC62" i="43"/>
  <c r="W81" i="43"/>
  <c r="W53" i="43"/>
  <c r="W20" i="43"/>
  <c r="W11" i="43"/>
  <c r="W76" i="43"/>
  <c r="W48" i="43"/>
  <c r="W42" i="43"/>
  <c r="W64" i="43"/>
  <c r="W25" i="43"/>
  <c r="W39" i="43"/>
  <c r="W46" i="43"/>
  <c r="W28" i="43"/>
  <c r="W26" i="43"/>
  <c r="W80" i="43"/>
  <c r="W43" i="43"/>
  <c r="W58" i="43"/>
  <c r="W36" i="43"/>
  <c r="W41" i="43"/>
  <c r="W18" i="43"/>
  <c r="W51" i="43"/>
  <c r="W12" i="43"/>
  <c r="W33" i="43"/>
  <c r="W54" i="43"/>
  <c r="W63" i="43"/>
  <c r="W35" i="43"/>
  <c r="W52" i="43"/>
  <c r="W47" i="43"/>
  <c r="W32" i="43"/>
  <c r="W22" i="43"/>
  <c r="W23" i="43"/>
  <c r="W40" i="43"/>
  <c r="W14" i="43"/>
  <c r="W55" i="43"/>
  <c r="W16" i="43"/>
  <c r="W56" i="43"/>
  <c r="W45" i="43"/>
  <c r="W24" i="43"/>
  <c r="W27" i="43"/>
  <c r="W70" i="43"/>
  <c r="W15" i="43"/>
  <c r="W13" i="43"/>
  <c r="W59" i="43"/>
  <c r="W67" i="43"/>
  <c r="W65" i="43"/>
  <c r="W82" i="43"/>
  <c r="W68" i="43"/>
  <c r="W66" i="43"/>
  <c r="W71" i="43"/>
  <c r="W69" i="43"/>
  <c r="S6" i="43"/>
  <c r="T7" i="43"/>
  <c r="V41" i="42" l="1"/>
  <c r="V65" i="42"/>
  <c r="V59" i="42"/>
  <c r="V48" i="42"/>
  <c r="V26" i="42"/>
  <c r="V82" i="42"/>
  <c r="V35" i="42"/>
  <c r="V51" i="42"/>
  <c r="V22" i="42"/>
  <c r="V71" i="42"/>
  <c r="V66" i="42"/>
  <c r="V33" i="42"/>
  <c r="V16" i="42"/>
  <c r="V56" i="42"/>
  <c r="V55" i="42"/>
  <c r="V14" i="42"/>
  <c r="V80" i="42"/>
  <c r="V76" i="42"/>
  <c r="AB62" i="42"/>
  <c r="L81" i="38"/>
  <c r="G21" i="38"/>
  <c r="I169" i="39"/>
  <c r="V24" i="42"/>
  <c r="V36" i="42"/>
  <c r="V12" i="42"/>
  <c r="V58" i="42"/>
  <c r="V81" i="42"/>
  <c r="L48" i="38"/>
  <c r="S90" i="43"/>
  <c r="S91" i="43" s="1"/>
  <c r="S5" i="43"/>
  <c r="V63" i="42"/>
  <c r="V68" i="42"/>
  <c r="V52" i="42"/>
  <c r="V15" i="42"/>
  <c r="V45" i="42"/>
  <c r="V69" i="42"/>
  <c r="V20" i="42"/>
  <c r="V11" i="42"/>
  <c r="I160" i="39"/>
  <c r="I146" i="39"/>
  <c r="L24" i="38"/>
  <c r="R92" i="43"/>
  <c r="V47" i="42"/>
  <c r="V13" i="42"/>
  <c r="V70" i="42"/>
  <c r="V32" i="42"/>
  <c r="V39" i="42"/>
  <c r="I139" i="39"/>
  <c r="E143" i="39"/>
  <c r="V54" i="42"/>
  <c r="V23" i="42"/>
  <c r="V40" i="42"/>
  <c r="V46" i="42"/>
  <c r="V28" i="42"/>
  <c r="V25" i="42"/>
  <c r="V43" i="42"/>
  <c r="V64" i="42"/>
  <c r="V53" i="42"/>
  <c r="AB34" i="42"/>
  <c r="L17" i="38"/>
  <c r="H21" i="38"/>
  <c r="J394" i="38"/>
  <c r="L39" i="38"/>
  <c r="AD34" i="43"/>
  <c r="AD62" i="43"/>
  <c r="X26" i="43"/>
  <c r="X53" i="43"/>
  <c r="X64" i="43"/>
  <c r="X76" i="43"/>
  <c r="X81" i="43"/>
  <c r="X11" i="43"/>
  <c r="X48" i="43"/>
  <c r="Y11" i="43"/>
  <c r="X20" i="43"/>
  <c r="Y64" i="43"/>
  <c r="X46" i="43"/>
  <c r="X39" i="43"/>
  <c r="X28" i="43"/>
  <c r="X58" i="43"/>
  <c r="X80" i="43"/>
  <c r="X32" i="43"/>
  <c r="X25" i="43"/>
  <c r="X43" i="43"/>
  <c r="X51" i="43"/>
  <c r="X24" i="43"/>
  <c r="X45" i="43"/>
  <c r="X56" i="43"/>
  <c r="X55" i="43"/>
  <c r="X14" i="43"/>
  <c r="X22" i="43"/>
  <c r="X16" i="43"/>
  <c r="X35" i="43"/>
  <c r="X47" i="43"/>
  <c r="X52" i="43"/>
  <c r="X12" i="43"/>
  <c r="X54" i="43"/>
  <c r="X63" i="43"/>
  <c r="X40" i="43"/>
  <c r="X41" i="43"/>
  <c r="X23" i="43"/>
  <c r="X36" i="43"/>
  <c r="X33" i="43"/>
  <c r="X59" i="43"/>
  <c r="X13" i="43"/>
  <c r="X70" i="43"/>
  <c r="X65" i="43"/>
  <c r="X82" i="43"/>
  <c r="X69" i="43"/>
  <c r="X71" i="43"/>
  <c r="X68" i="43"/>
  <c r="X15" i="43"/>
  <c r="X66" i="43"/>
  <c r="T6" i="43"/>
  <c r="W36" i="42" l="1"/>
  <c r="W45" i="42"/>
  <c r="W54" i="42"/>
  <c r="W68" i="42"/>
  <c r="W15" i="42"/>
  <c r="W80" i="42"/>
  <c r="W48" i="42"/>
  <c r="W53" i="42"/>
  <c r="W26" i="42"/>
  <c r="W81" i="42"/>
  <c r="P39" i="38"/>
  <c r="P17" i="38"/>
  <c r="P21" i="38" s="1"/>
  <c r="L21" i="38"/>
  <c r="P24" i="38"/>
  <c r="M160" i="39"/>
  <c r="P48" i="38"/>
  <c r="P81" i="38"/>
  <c r="W23" i="42"/>
  <c r="W70" i="42"/>
  <c r="W69" i="42"/>
  <c r="W71" i="42"/>
  <c r="W16" i="42"/>
  <c r="W28" i="42"/>
  <c r="W25" i="42"/>
  <c r="W43" i="42"/>
  <c r="W20" i="42"/>
  <c r="W11" i="42"/>
  <c r="W39" i="42"/>
  <c r="AC34" i="42"/>
  <c r="S92" i="43"/>
  <c r="M169" i="39"/>
  <c r="W65" i="42"/>
  <c r="W41" i="42"/>
  <c r="W59" i="42"/>
  <c r="W24" i="42"/>
  <c r="T90" i="43"/>
  <c r="T91" i="43" s="1"/>
  <c r="T5" i="43"/>
  <c r="W13" i="42"/>
  <c r="W47" i="42"/>
  <c r="W35" i="42"/>
  <c r="W66" i="42"/>
  <c r="W51" i="42"/>
  <c r="W22" i="42"/>
  <c r="W14" i="42"/>
  <c r="W64" i="42"/>
  <c r="W46" i="42"/>
  <c r="D17" i="39"/>
  <c r="M146" i="39"/>
  <c r="W82" i="42"/>
  <c r="W40" i="42"/>
  <c r="W12" i="42"/>
  <c r="W52" i="42"/>
  <c r="W63" i="42"/>
  <c r="W33" i="42"/>
  <c r="W56" i="42"/>
  <c r="W55" i="42"/>
  <c r="W76" i="42"/>
  <c r="W32" i="42"/>
  <c r="AC62" i="42"/>
  <c r="W58" i="42"/>
  <c r="M139" i="39"/>
  <c r="M143" i="39" s="1"/>
  <c r="I143" i="39"/>
  <c r="AE34" i="43"/>
  <c r="Y26" i="43"/>
  <c r="AE62" i="43"/>
  <c r="Y53" i="43"/>
  <c r="Y81" i="43"/>
  <c r="Y39" i="43"/>
  <c r="Y48" i="43"/>
  <c r="Y20" i="43"/>
  <c r="Z11" i="43"/>
  <c r="Z64" i="43"/>
  <c r="Y80" i="43"/>
  <c r="Y58" i="43"/>
  <c r="Y46" i="43"/>
  <c r="Y43" i="43"/>
  <c r="Y32" i="43"/>
  <c r="Y14" i="43"/>
  <c r="Y25" i="43"/>
  <c r="Y28" i="43"/>
  <c r="Y55" i="43"/>
  <c r="Y51" i="43"/>
  <c r="Y45" i="43"/>
  <c r="Y56" i="43"/>
  <c r="Y24" i="43"/>
  <c r="Y22" i="43"/>
  <c r="Y23" i="43"/>
  <c r="Y33" i="43"/>
  <c r="Y40" i="43"/>
  <c r="Y12" i="43"/>
  <c r="Y16" i="43"/>
  <c r="Y63" i="43"/>
  <c r="Y52" i="43"/>
  <c r="Y35" i="43"/>
  <c r="Y54" i="43"/>
  <c r="Y36" i="43"/>
  <c r="Y41" i="43"/>
  <c r="Y47" i="43"/>
  <c r="Y15" i="43"/>
  <c r="Y59" i="43"/>
  <c r="Y71" i="43"/>
  <c r="Y70" i="43"/>
  <c r="Y69" i="43"/>
  <c r="Y82" i="43"/>
  <c r="Y66" i="43"/>
  <c r="Y68" i="43"/>
  <c r="Y65" i="43"/>
  <c r="Y13" i="43"/>
  <c r="X52" i="42" l="1"/>
  <c r="X35" i="42"/>
  <c r="X65" i="42"/>
  <c r="X70" i="42"/>
  <c r="X71" i="42"/>
  <c r="X41" i="42"/>
  <c r="X40" i="42"/>
  <c r="X13" i="42"/>
  <c r="X80" i="42"/>
  <c r="X43" i="42"/>
  <c r="AD62" i="42"/>
  <c r="X48" i="42"/>
  <c r="H17" i="39"/>
  <c r="C5" i="1"/>
  <c r="X33" i="42"/>
  <c r="X12" i="42"/>
  <c r="X63" i="42"/>
  <c r="X59" i="42"/>
  <c r="X15" i="42"/>
  <c r="X25" i="42"/>
  <c r="X11" i="42"/>
  <c r="X46" i="42"/>
  <c r="X20" i="42"/>
  <c r="X39" i="42"/>
  <c r="X53" i="42"/>
  <c r="X69" i="42"/>
  <c r="X66" i="42"/>
  <c r="X82" i="42"/>
  <c r="X68" i="42"/>
  <c r="X56" i="42"/>
  <c r="X55" i="42"/>
  <c r="X22" i="42"/>
  <c r="X28" i="42"/>
  <c r="X64" i="42"/>
  <c r="X32" i="42"/>
  <c r="X26" i="42"/>
  <c r="X81" i="42"/>
  <c r="X51" i="42"/>
  <c r="X47" i="42"/>
  <c r="X24" i="42"/>
  <c r="X36" i="42"/>
  <c r="X45" i="42"/>
  <c r="X23" i="42"/>
  <c r="X54" i="42"/>
  <c r="Y39" i="42"/>
  <c r="X16" i="42"/>
  <c r="X14" i="42"/>
  <c r="Z76" i="43"/>
  <c r="Y76" i="43"/>
  <c r="X76" i="42"/>
  <c r="X58" i="42"/>
  <c r="T92" i="43"/>
  <c r="Z48" i="43"/>
  <c r="AF34" i="43"/>
  <c r="Z26" i="43"/>
  <c r="AF62" i="43"/>
  <c r="Z81" i="43"/>
  <c r="Z53" i="43"/>
  <c r="Z20" i="43"/>
  <c r="Z58" i="43"/>
  <c r="Z39" i="43"/>
  <c r="AA64" i="43"/>
  <c r="Z80" i="43"/>
  <c r="Z25" i="43"/>
  <c r="Z43" i="43"/>
  <c r="Z28" i="43"/>
  <c r="Z46" i="43"/>
  <c r="Z32" i="43"/>
  <c r="Z22" i="43"/>
  <c r="Z55" i="43"/>
  <c r="Z14" i="43"/>
  <c r="Z45" i="43"/>
  <c r="Z51" i="43"/>
  <c r="Z56" i="43"/>
  <c r="Z24" i="43"/>
  <c r="Z33" i="43"/>
  <c r="Z40" i="43"/>
  <c r="Z54" i="43"/>
  <c r="Z16" i="43"/>
  <c r="Z23" i="43"/>
  <c r="Z52" i="43"/>
  <c r="Z41" i="43"/>
  <c r="Z35" i="43"/>
  <c r="Z12" i="43"/>
  <c r="Z36" i="43"/>
  <c r="Z47" i="43"/>
  <c r="Z63" i="43"/>
  <c r="Z71" i="43"/>
  <c r="Z59" i="43"/>
  <c r="Z82" i="43"/>
  <c r="AA11" i="43"/>
  <c r="Z13" i="43"/>
  <c r="Z69" i="43"/>
  <c r="Z70" i="43"/>
  <c r="Z66" i="43"/>
  <c r="Z15" i="43"/>
  <c r="Z65" i="43"/>
  <c r="Z68" i="43"/>
  <c r="Y45" i="42" l="1"/>
  <c r="Y24" i="42"/>
  <c r="Y55" i="42"/>
  <c r="Y80" i="42"/>
  <c r="Y64" i="42"/>
  <c r="E672" i="39"/>
  <c r="L672" i="39" s="1"/>
  <c r="E641" i="39"/>
  <c r="E662" i="39"/>
  <c r="L662" i="39" s="1"/>
  <c r="E648" i="39"/>
  <c r="Y36" i="42"/>
  <c r="Y47" i="42"/>
  <c r="Y15" i="42"/>
  <c r="Y66" i="42"/>
  <c r="Y56" i="42"/>
  <c r="Y22" i="42"/>
  <c r="Y20" i="42"/>
  <c r="Y46" i="42"/>
  <c r="AA76" i="43"/>
  <c r="E708" i="39"/>
  <c r="L708" i="39" s="1"/>
  <c r="E664" i="39"/>
  <c r="E650" i="39"/>
  <c r="L650" i="39" s="1"/>
  <c r="L17" i="39"/>
  <c r="Y40" i="42"/>
  <c r="Y51" i="42"/>
  <c r="Y52" i="42"/>
  <c r="Y25" i="42"/>
  <c r="Y82" i="42"/>
  <c r="Y12" i="42"/>
  <c r="Y71" i="42"/>
  <c r="Y23" i="42"/>
  <c r="Y13" i="42"/>
  <c r="Y63" i="42"/>
  <c r="Y16" i="42"/>
  <c r="Y43" i="42"/>
  <c r="Y32" i="42"/>
  <c r="AE62" i="42"/>
  <c r="Y76" i="42"/>
  <c r="Y48" i="42"/>
  <c r="E643" i="39"/>
  <c r="E642" i="39"/>
  <c r="E712" i="39"/>
  <c r="Y65" i="42"/>
  <c r="Y54" i="42"/>
  <c r="Y41" i="42"/>
  <c r="Y68" i="42"/>
  <c r="Y33" i="42"/>
  <c r="Y70" i="42"/>
  <c r="Y69" i="42"/>
  <c r="Z39" i="42"/>
  <c r="Y35" i="42"/>
  <c r="Y28" i="42"/>
  <c r="Y14" i="42"/>
  <c r="Y53" i="42"/>
  <c r="Y26" i="42"/>
  <c r="E671" i="39"/>
  <c r="E654" i="39"/>
  <c r="L654" i="39" s="1"/>
  <c r="AA48" i="43"/>
  <c r="AA26" i="43"/>
  <c r="AA81" i="43"/>
  <c r="AG62" i="43"/>
  <c r="AA53" i="43"/>
  <c r="AB64" i="43"/>
  <c r="AA58" i="43"/>
  <c r="AA20" i="43"/>
  <c r="AA46" i="43"/>
  <c r="AA28" i="43"/>
  <c r="AA80" i="43"/>
  <c r="AA25" i="43"/>
  <c r="AA43" i="43"/>
  <c r="AA32" i="43"/>
  <c r="AA55" i="43"/>
  <c r="AA14" i="43"/>
  <c r="AA22" i="43"/>
  <c r="AA16" i="43"/>
  <c r="AA56" i="43"/>
  <c r="AA45" i="43"/>
  <c r="AA51" i="43"/>
  <c r="AA23" i="43"/>
  <c r="AA24" i="43"/>
  <c r="AA54" i="43"/>
  <c r="AA33" i="43"/>
  <c r="AA12" i="43"/>
  <c r="AA52" i="43"/>
  <c r="AA47" i="43"/>
  <c r="AA36" i="43"/>
  <c r="AA41" i="43"/>
  <c r="AA35" i="43"/>
  <c r="AA40" i="43"/>
  <c r="AA63" i="43"/>
  <c r="AA13" i="43"/>
  <c r="AA66" i="43"/>
  <c r="AA68" i="43"/>
  <c r="AA70" i="43"/>
  <c r="AA71" i="43"/>
  <c r="AA65" i="43"/>
  <c r="AA69" i="43"/>
  <c r="AA82" i="43"/>
  <c r="AA15" i="43"/>
  <c r="AA59" i="43"/>
  <c r="Z41" i="42" l="1"/>
  <c r="Z15" i="42"/>
  <c r="Z80" i="42"/>
  <c r="Z48" i="42"/>
  <c r="Z23" i="42"/>
  <c r="Z54" i="42"/>
  <c r="Z12" i="42"/>
  <c r="Z47" i="42"/>
  <c r="Z55" i="42"/>
  <c r="Z22" i="42"/>
  <c r="Z64" i="42"/>
  <c r="Z32" i="42"/>
  <c r="Z46" i="42"/>
  <c r="L664" i="39"/>
  <c r="AA39" i="42"/>
  <c r="Z36" i="42"/>
  <c r="Z71" i="42"/>
  <c r="Z14" i="42"/>
  <c r="Z76" i="42"/>
  <c r="L648" i="39"/>
  <c r="Z52" i="42"/>
  <c r="Z66" i="42"/>
  <c r="Z40" i="42"/>
  <c r="Z24" i="42"/>
  <c r="Z13" i="42"/>
  <c r="Z45" i="42"/>
  <c r="Z51" i="42"/>
  <c r="Z43" i="42"/>
  <c r="AF62" i="42"/>
  <c r="Z20" i="42"/>
  <c r="Z53" i="42"/>
  <c r="Z33" i="42"/>
  <c r="Z25" i="42"/>
  <c r="Z35" i="42"/>
  <c r="Z68" i="42"/>
  <c r="Z65" i="42"/>
  <c r="Z70" i="42"/>
  <c r="Z63" i="42"/>
  <c r="Z69" i="42"/>
  <c r="Z82" i="42"/>
  <c r="Z16" i="42"/>
  <c r="Z56" i="42"/>
  <c r="Z28" i="42"/>
  <c r="AB39" i="43"/>
  <c r="AA39" i="43"/>
  <c r="Z26" i="42"/>
  <c r="AB76" i="43"/>
  <c r="E645" i="39"/>
  <c r="L642" i="39"/>
  <c r="AB26" i="43"/>
  <c r="AB46" i="43"/>
  <c r="AH62" i="43"/>
  <c r="AB20" i="43"/>
  <c r="AB28" i="43"/>
  <c r="AB55" i="43"/>
  <c r="AB32" i="43"/>
  <c r="AB80" i="43"/>
  <c r="AB23" i="43"/>
  <c r="AB43" i="43"/>
  <c r="AB25" i="43"/>
  <c r="AB45" i="43"/>
  <c r="AB16" i="43"/>
  <c r="AB56" i="43"/>
  <c r="AB36" i="43"/>
  <c r="AB47" i="43"/>
  <c r="AB33" i="43"/>
  <c r="AB22" i="43"/>
  <c r="AB54" i="43"/>
  <c r="AB51" i="43"/>
  <c r="AB41" i="43"/>
  <c r="AB35" i="43"/>
  <c r="AB52" i="43"/>
  <c r="AB63" i="43"/>
  <c r="AB40" i="43"/>
  <c r="AB12" i="43"/>
  <c r="AB24" i="43"/>
  <c r="AB71" i="43"/>
  <c r="AB15" i="43"/>
  <c r="AB13" i="43"/>
  <c r="AC26" i="43"/>
  <c r="AC76" i="43"/>
  <c r="AC39" i="43"/>
  <c r="AB82" i="43"/>
  <c r="AB66" i="43"/>
  <c r="AB65" i="43"/>
  <c r="AB69" i="43"/>
  <c r="AB68" i="43"/>
  <c r="AB70" i="43"/>
  <c r="AB32" i="42" l="1"/>
  <c r="AA70" i="42"/>
  <c r="AA71" i="42"/>
  <c r="AA41" i="42"/>
  <c r="AA16" i="42"/>
  <c r="AA55" i="42"/>
  <c r="AA56" i="42"/>
  <c r="AA43" i="42"/>
  <c r="AA32" i="42"/>
  <c r="AA20" i="42"/>
  <c r="AC53" i="43"/>
  <c r="AB53" i="43"/>
  <c r="AA48" i="42"/>
  <c r="AC48" i="43"/>
  <c r="AB48" i="43"/>
  <c r="AA35" i="42"/>
  <c r="AA13" i="42"/>
  <c r="AA65" i="42"/>
  <c r="AA69" i="42"/>
  <c r="AA40" i="42"/>
  <c r="AA22" i="42"/>
  <c r="AA46" i="42"/>
  <c r="AA64" i="42"/>
  <c r="AA53" i="42"/>
  <c r="AA26" i="42"/>
  <c r="AA76" i="42"/>
  <c r="AA52" i="42"/>
  <c r="AA23" i="42"/>
  <c r="AA66" i="42"/>
  <c r="AA33" i="42"/>
  <c r="AA54" i="42"/>
  <c r="AA68" i="42"/>
  <c r="AA51" i="42"/>
  <c r="AA82" i="42"/>
  <c r="AA15" i="42"/>
  <c r="AA25" i="42"/>
  <c r="AG62" i="42"/>
  <c r="AC64" i="43"/>
  <c r="AA14" i="42"/>
  <c r="AA24" i="42"/>
  <c r="AA12" i="42"/>
  <c r="AB53" i="42"/>
  <c r="AA36" i="42"/>
  <c r="AB26" i="42"/>
  <c r="AA63" i="42"/>
  <c r="AB39" i="42"/>
  <c r="AA47" i="42"/>
  <c r="AA45" i="42"/>
  <c r="AB76" i="42"/>
  <c r="AA28" i="42"/>
  <c r="AC14" i="43"/>
  <c r="AB14" i="43"/>
  <c r="AA80" i="42"/>
  <c r="AD64" i="43"/>
  <c r="AD53" i="43"/>
  <c r="AI62" i="43"/>
  <c r="AD48" i="43"/>
  <c r="AC46" i="43"/>
  <c r="AC28" i="43"/>
  <c r="AC25" i="43"/>
  <c r="AC20" i="43"/>
  <c r="AC43" i="43"/>
  <c r="AC56" i="43"/>
  <c r="AC16" i="43"/>
  <c r="AC36" i="43"/>
  <c r="AC33" i="43"/>
  <c r="AC55" i="43"/>
  <c r="AC23" i="43"/>
  <c r="AC22" i="43"/>
  <c r="AC45" i="43"/>
  <c r="AC41" i="43"/>
  <c r="AC47" i="43"/>
  <c r="AC63" i="43"/>
  <c r="AC51" i="43"/>
  <c r="AC54" i="43"/>
  <c r="AC52" i="43"/>
  <c r="AC35" i="43"/>
  <c r="AC40" i="43"/>
  <c r="AC24" i="43"/>
  <c r="AC12" i="43"/>
  <c r="AD14" i="43"/>
  <c r="AC13" i="43"/>
  <c r="AD26" i="43"/>
  <c r="AD39" i="43"/>
  <c r="AC82" i="43"/>
  <c r="AC70" i="43"/>
  <c r="AC68" i="43"/>
  <c r="AC69" i="43"/>
  <c r="AC65" i="43"/>
  <c r="AC71" i="43"/>
  <c r="AC66" i="43"/>
  <c r="AC15" i="43"/>
  <c r="AD76" i="43"/>
  <c r="AC39" i="42" l="1"/>
  <c r="AB12" i="42"/>
  <c r="AB51" i="42"/>
  <c r="AB13" i="42"/>
  <c r="AB15" i="42"/>
  <c r="AB35" i="42"/>
  <c r="AB47" i="42"/>
  <c r="AB16" i="42"/>
  <c r="AD80" i="43"/>
  <c r="AC80" i="43"/>
  <c r="AH62" i="42"/>
  <c r="AB46" i="42"/>
  <c r="AB14" i="42"/>
  <c r="AB52" i="42"/>
  <c r="AC26" i="42"/>
  <c r="AB69" i="42"/>
  <c r="AB68" i="42"/>
  <c r="AC32" i="42"/>
  <c r="AB55" i="42"/>
  <c r="AB25" i="42"/>
  <c r="AB43" i="42"/>
  <c r="AB56" i="42"/>
  <c r="AB20" i="42"/>
  <c r="AB64" i="42"/>
  <c r="AC76" i="42"/>
  <c r="AB24" i="42"/>
  <c r="AB45" i="42"/>
  <c r="AB54" i="42"/>
  <c r="AB65" i="42"/>
  <c r="AB33" i="42"/>
  <c r="AC64" i="42"/>
  <c r="AB71" i="42"/>
  <c r="AC53" i="42"/>
  <c r="AB36" i="42"/>
  <c r="AB80" i="42"/>
  <c r="AD32" i="43"/>
  <c r="AC32" i="43"/>
  <c r="AC56" i="42"/>
  <c r="AB41" i="42"/>
  <c r="AB66" i="42"/>
  <c r="AB23" i="42"/>
  <c r="AB70" i="42"/>
  <c r="AB40" i="42"/>
  <c r="AB82" i="42"/>
  <c r="AB63" i="42"/>
  <c r="AB22" i="42"/>
  <c r="AB28" i="42"/>
  <c r="AB48" i="42"/>
  <c r="AE14" i="43"/>
  <c r="AD20" i="43"/>
  <c r="AD46" i="43"/>
  <c r="AD28" i="43"/>
  <c r="AE80" i="43"/>
  <c r="AD25" i="43"/>
  <c r="AI62" i="42"/>
  <c r="AJ62" i="43"/>
  <c r="AD43" i="43"/>
  <c r="AD56" i="43"/>
  <c r="AD55" i="43"/>
  <c r="AD22" i="43"/>
  <c r="AD16" i="43"/>
  <c r="AD36" i="43"/>
  <c r="AD23" i="43"/>
  <c r="AD45" i="43"/>
  <c r="AD63" i="43"/>
  <c r="AD41" i="43"/>
  <c r="AD54" i="43"/>
  <c r="AD47" i="43"/>
  <c r="AD52" i="43"/>
  <c r="AD33" i="43"/>
  <c r="AD51" i="43"/>
  <c r="AD40" i="43"/>
  <c r="AD35" i="43"/>
  <c r="AD12" i="43"/>
  <c r="AD24" i="43"/>
  <c r="AE32" i="43"/>
  <c r="AE39" i="43"/>
  <c r="AD13" i="43"/>
  <c r="AD82" i="43"/>
  <c r="AD66" i="43"/>
  <c r="AD71" i="43"/>
  <c r="AD69" i="43"/>
  <c r="AE64" i="43"/>
  <c r="AD65" i="43"/>
  <c r="AD68" i="43"/>
  <c r="AE48" i="43"/>
  <c r="AE53" i="43"/>
  <c r="AD15" i="43"/>
  <c r="AD70" i="43"/>
  <c r="AE76" i="43"/>
  <c r="AE26" i="43"/>
  <c r="AD26" i="42" l="1"/>
  <c r="AC36" i="42"/>
  <c r="AC13" i="42"/>
  <c r="AC52" i="42"/>
  <c r="AC41" i="42"/>
  <c r="AC47" i="42"/>
  <c r="AC82" i="42"/>
  <c r="AC65" i="42"/>
  <c r="AC28" i="42"/>
  <c r="AC46" i="42"/>
  <c r="AC70" i="42"/>
  <c r="AC33" i="42"/>
  <c r="AC66" i="42"/>
  <c r="AC45" i="42"/>
  <c r="AD14" i="42"/>
  <c r="AC71" i="42"/>
  <c r="AC12" i="42"/>
  <c r="AC22" i="42"/>
  <c r="AC20" i="42"/>
  <c r="AC48" i="42"/>
  <c r="AD39" i="42"/>
  <c r="AD53" i="42"/>
  <c r="AC24" i="42"/>
  <c r="AC54" i="42"/>
  <c r="AC69" i="42"/>
  <c r="AC68" i="42"/>
  <c r="AC51" i="42"/>
  <c r="AD76" i="42"/>
  <c r="AC63" i="42"/>
  <c r="AC15" i="42"/>
  <c r="AC43" i="42"/>
  <c r="AD56" i="42"/>
  <c r="AC23" i="42"/>
  <c r="AC40" i="42"/>
  <c r="AD32" i="42"/>
  <c r="AC35" i="42"/>
  <c r="AD64" i="42"/>
  <c r="AC16" i="42"/>
  <c r="AC55" i="42"/>
  <c r="AC25" i="42"/>
  <c r="AC80" i="42"/>
  <c r="AC14" i="42"/>
  <c r="AF48" i="43"/>
  <c r="AE20" i="43"/>
  <c r="AE28" i="43"/>
  <c r="AE25" i="43"/>
  <c r="AK62" i="43"/>
  <c r="AE43" i="43"/>
  <c r="AE22" i="43"/>
  <c r="AF25" i="43"/>
  <c r="AE55" i="43"/>
  <c r="AE16" i="43"/>
  <c r="AE45" i="43"/>
  <c r="AE36" i="43"/>
  <c r="AE23" i="43"/>
  <c r="AE52" i="43"/>
  <c r="AE33" i="43"/>
  <c r="AE54" i="43"/>
  <c r="AE47" i="43"/>
  <c r="AE63" i="43"/>
  <c r="AE35" i="43"/>
  <c r="AE51" i="43"/>
  <c r="AE12" i="43"/>
  <c r="AE40" i="43"/>
  <c r="AE24" i="43"/>
  <c r="AE41" i="43"/>
  <c r="AF14" i="43"/>
  <c r="AE15" i="43"/>
  <c r="AE71" i="43"/>
  <c r="AF26" i="43"/>
  <c r="AE68" i="43"/>
  <c r="AF32" i="43"/>
  <c r="AE82" i="43"/>
  <c r="AE66" i="43"/>
  <c r="AE70" i="43"/>
  <c r="AE65" i="43"/>
  <c r="AF53" i="43"/>
  <c r="AF39" i="43"/>
  <c r="AF64" i="43"/>
  <c r="AE69" i="43"/>
  <c r="AE13" i="43"/>
  <c r="AF80" i="43"/>
  <c r="AF76" i="43"/>
  <c r="AD45" i="42" l="1"/>
  <c r="AE76" i="42"/>
  <c r="AD13" i="42"/>
  <c r="AD47" i="42"/>
  <c r="AE39" i="42"/>
  <c r="AD55" i="42"/>
  <c r="AD28" i="42"/>
  <c r="AD36" i="42"/>
  <c r="AD24" i="42"/>
  <c r="AD65" i="42"/>
  <c r="AE53" i="42"/>
  <c r="AD16" i="42"/>
  <c r="AD22" i="42"/>
  <c r="AD25" i="42"/>
  <c r="AJ62" i="42"/>
  <c r="AN62" i="42" s="1"/>
  <c r="F592" i="38" s="1"/>
  <c r="J592" i="38" s="1"/>
  <c r="AD20" i="42"/>
  <c r="AD46" i="42"/>
  <c r="AE64" i="42"/>
  <c r="AD71" i="42"/>
  <c r="AD52" i="42"/>
  <c r="AD41" i="42"/>
  <c r="AE56" i="42"/>
  <c r="AD23" i="42"/>
  <c r="AD15" i="42"/>
  <c r="AD40" i="42"/>
  <c r="AD54" i="42"/>
  <c r="AE80" i="42"/>
  <c r="AD43" i="42"/>
  <c r="AD80" i="42"/>
  <c r="AD66" i="42"/>
  <c r="AE26" i="42"/>
  <c r="AD69" i="42"/>
  <c r="AD35" i="42"/>
  <c r="AE14" i="42"/>
  <c r="AD12" i="42"/>
  <c r="AD63" i="42"/>
  <c r="AE48" i="42"/>
  <c r="AE32" i="42"/>
  <c r="AD68" i="42"/>
  <c r="AD82" i="42"/>
  <c r="AD51" i="42"/>
  <c r="AD33" i="42"/>
  <c r="AD70" i="42"/>
  <c r="AF56" i="43"/>
  <c r="AE56" i="43"/>
  <c r="AF46" i="43"/>
  <c r="AE46" i="43"/>
  <c r="AD48" i="42"/>
  <c r="AF20" i="43"/>
  <c r="AG46" i="43"/>
  <c r="AG20" i="43"/>
  <c r="AF43" i="43"/>
  <c r="AG25" i="43"/>
  <c r="AF22" i="43"/>
  <c r="AF55" i="43"/>
  <c r="AF16" i="43"/>
  <c r="AF33" i="43"/>
  <c r="AF45" i="43"/>
  <c r="AF23" i="43"/>
  <c r="AF54" i="43"/>
  <c r="AF52" i="43"/>
  <c r="AF36" i="43"/>
  <c r="AF24" i="43"/>
  <c r="AF47" i="43"/>
  <c r="AF63" i="43"/>
  <c r="AF12" i="43"/>
  <c r="AF51" i="43"/>
  <c r="AF35" i="43"/>
  <c r="AF40" i="43"/>
  <c r="AF41" i="43"/>
  <c r="AF70" i="43"/>
  <c r="AG14" i="43"/>
  <c r="AG26" i="43"/>
  <c r="AG76" i="43"/>
  <c r="AG80" i="43"/>
  <c r="AF82" i="43"/>
  <c r="AG56" i="43"/>
  <c r="AG48" i="43"/>
  <c r="AF69" i="43"/>
  <c r="AG53" i="43"/>
  <c r="AF65" i="43"/>
  <c r="AG32" i="43"/>
  <c r="AF71" i="43"/>
  <c r="AF68" i="43"/>
  <c r="AG64" i="43"/>
  <c r="AG39" i="43"/>
  <c r="AF15" i="43"/>
  <c r="AF13" i="43"/>
  <c r="AF66" i="43"/>
  <c r="AE33" i="42" l="1"/>
  <c r="AE69" i="42"/>
  <c r="AE47" i="42"/>
  <c r="AE45" i="42"/>
  <c r="AF80" i="42"/>
  <c r="AF28" i="42"/>
  <c r="AE82" i="42"/>
  <c r="AE52" i="42"/>
  <c r="AE16" i="42"/>
  <c r="AE25" i="42"/>
  <c r="AE43" i="42"/>
  <c r="AE28" i="42"/>
  <c r="AE71" i="42"/>
  <c r="AE12" i="42"/>
  <c r="AE23" i="42"/>
  <c r="AF39" i="42"/>
  <c r="AF56" i="42"/>
  <c r="AE13" i="42"/>
  <c r="AE66" i="42"/>
  <c r="AF53" i="42"/>
  <c r="AF48" i="42"/>
  <c r="AE65" i="42"/>
  <c r="AF14" i="42"/>
  <c r="AG28" i="43"/>
  <c r="AF28" i="43"/>
  <c r="AF46" i="42"/>
  <c r="AE63" i="42"/>
  <c r="AF64" i="42"/>
  <c r="AE40" i="42"/>
  <c r="AF32" i="42"/>
  <c r="AE54" i="42"/>
  <c r="AE51" i="42"/>
  <c r="AE36" i="42"/>
  <c r="AE24" i="42"/>
  <c r="AL62" i="43"/>
  <c r="AP62" i="43" s="1"/>
  <c r="G592" i="38" s="1"/>
  <c r="AE46" i="42"/>
  <c r="AE70" i="42"/>
  <c r="AE15" i="42"/>
  <c r="AF26" i="42"/>
  <c r="AE35" i="42"/>
  <c r="AF76" i="42"/>
  <c r="AE41" i="42"/>
  <c r="AE68" i="42"/>
  <c r="AE55" i="42"/>
  <c r="AE22" i="42"/>
  <c r="AE20" i="42"/>
  <c r="AG43" i="43"/>
  <c r="AG22" i="43"/>
  <c r="AG55" i="43"/>
  <c r="AG16" i="43"/>
  <c r="AG47" i="43"/>
  <c r="AG24" i="43"/>
  <c r="AG23" i="43"/>
  <c r="AG12" i="43"/>
  <c r="AG63" i="43"/>
  <c r="AG45" i="43"/>
  <c r="AG54" i="43"/>
  <c r="AG33" i="43"/>
  <c r="AG52" i="43"/>
  <c r="AG36" i="43"/>
  <c r="AG35" i="43"/>
  <c r="AG51" i="43"/>
  <c r="AG40" i="43"/>
  <c r="AG41" i="43"/>
  <c r="AG70" i="43"/>
  <c r="AG68" i="43"/>
  <c r="AH14" i="43"/>
  <c r="AH26" i="43"/>
  <c r="AG71" i="43"/>
  <c r="AH48" i="43"/>
  <c r="AH64" i="43"/>
  <c r="AH46" i="43"/>
  <c r="AG69" i="43"/>
  <c r="AG82" i="43"/>
  <c r="AH20" i="43"/>
  <c r="AH56" i="43"/>
  <c r="AH80" i="43"/>
  <c r="AH76" i="43"/>
  <c r="AG15" i="43"/>
  <c r="AG66" i="43"/>
  <c r="AH39" i="43"/>
  <c r="AG65" i="43"/>
  <c r="AH53" i="43"/>
  <c r="AG13" i="43"/>
  <c r="AH32" i="43"/>
  <c r="AF54" i="42" l="1"/>
  <c r="AG64" i="42"/>
  <c r="AF45" i="42"/>
  <c r="AF33" i="42"/>
  <c r="AH28" i="43"/>
  <c r="AG28" i="42"/>
  <c r="AG46" i="42"/>
  <c r="AF51" i="42"/>
  <c r="AF69" i="42"/>
  <c r="AF13" i="42"/>
  <c r="AF41" i="42"/>
  <c r="AF15" i="42"/>
  <c r="AF82" i="42"/>
  <c r="AF71" i="42"/>
  <c r="AF16" i="42"/>
  <c r="AH25" i="43"/>
  <c r="AF25" i="42"/>
  <c r="AF35" i="42"/>
  <c r="AG48" i="42"/>
  <c r="AF22" i="42"/>
  <c r="AG53" i="42"/>
  <c r="AF36" i="42"/>
  <c r="AF66" i="42"/>
  <c r="AG80" i="42"/>
  <c r="AG39" i="42"/>
  <c r="AG76" i="42"/>
  <c r="AG56" i="42"/>
  <c r="AF23" i="42"/>
  <c r="AF55" i="42"/>
  <c r="AF43" i="42"/>
  <c r="AF24" i="42"/>
  <c r="AF47" i="42"/>
  <c r="AF20" i="42"/>
  <c r="AF52" i="42"/>
  <c r="AF12" i="42"/>
  <c r="AF65" i="42"/>
  <c r="AF70" i="42"/>
  <c r="AG32" i="42"/>
  <c r="AG14" i="42"/>
  <c r="AG26" i="42"/>
  <c r="AF68" i="42"/>
  <c r="AF40" i="42"/>
  <c r="AF63" i="42"/>
  <c r="AH43" i="43"/>
  <c r="AI20" i="43"/>
  <c r="AI25" i="43"/>
  <c r="AH22" i="43"/>
  <c r="AH55" i="43"/>
  <c r="AH16" i="43"/>
  <c r="AH24" i="43"/>
  <c r="AH63" i="43"/>
  <c r="AH45" i="43"/>
  <c r="AH12" i="43"/>
  <c r="AH54" i="43"/>
  <c r="AH33" i="43"/>
  <c r="AH36" i="43"/>
  <c r="AH23" i="43"/>
  <c r="AH47" i="43"/>
  <c r="AH52" i="43"/>
  <c r="AH35" i="43"/>
  <c r="AH51" i="43"/>
  <c r="AH40" i="43"/>
  <c r="AH41" i="43"/>
  <c r="AH70" i="43"/>
  <c r="AH13" i="43"/>
  <c r="AI80" i="43"/>
  <c r="AI76" i="43"/>
  <c r="AI39" i="43"/>
  <c r="AH82" i="43"/>
  <c r="AH71" i="43"/>
  <c r="AH66" i="43"/>
  <c r="AI32" i="43"/>
  <c r="AH15" i="43"/>
  <c r="AI46" i="43"/>
  <c r="AH65" i="43"/>
  <c r="AI48" i="43"/>
  <c r="AI53" i="43"/>
  <c r="AI56" i="43"/>
  <c r="AI28" i="43"/>
  <c r="AI14" i="43"/>
  <c r="AI26" i="43"/>
  <c r="AI64" i="43"/>
  <c r="AH68" i="43"/>
  <c r="AH69" i="43"/>
  <c r="AG71" i="42" l="1"/>
  <c r="AG40" i="42"/>
  <c r="AH14" i="42"/>
  <c r="AH64" i="42"/>
  <c r="AG20" i="42"/>
  <c r="AG23" i="42"/>
  <c r="AH46" i="42"/>
  <c r="AG54" i="42"/>
  <c r="AG63" i="42"/>
  <c r="AG41" i="42"/>
  <c r="AG45" i="42"/>
  <c r="AH28" i="42"/>
  <c r="AH53" i="42"/>
  <c r="AH48" i="42"/>
  <c r="AG15" i="42"/>
  <c r="AG70" i="42"/>
  <c r="AG12" i="42"/>
  <c r="AG52" i="42"/>
  <c r="AG82" i="42"/>
  <c r="AH26" i="42"/>
  <c r="AG13" i="42"/>
  <c r="AG69" i="42"/>
  <c r="AH76" i="42"/>
  <c r="AH39" i="42"/>
  <c r="AH80" i="42"/>
  <c r="AG43" i="42"/>
  <c r="AG22" i="42"/>
  <c r="AG47" i="42"/>
  <c r="AG51" i="42"/>
  <c r="AG35" i="42"/>
  <c r="AG65" i="42"/>
  <c r="AG68" i="42"/>
  <c r="AG33" i="42"/>
  <c r="AG66" i="42"/>
  <c r="AH32" i="42"/>
  <c r="AH56" i="42"/>
  <c r="AG36" i="42"/>
  <c r="AG25" i="42"/>
  <c r="AG55" i="42"/>
  <c r="AI22" i="43"/>
  <c r="AI43" i="43"/>
  <c r="AJ20" i="43"/>
  <c r="AI55" i="43"/>
  <c r="AI16" i="43"/>
  <c r="AI24" i="43"/>
  <c r="AI54" i="43"/>
  <c r="AI52" i="43"/>
  <c r="AI23" i="43"/>
  <c r="AI12" i="43"/>
  <c r="AI45" i="43"/>
  <c r="AI63" i="43"/>
  <c r="AI33" i="43"/>
  <c r="AI47" i="43"/>
  <c r="AI51" i="43"/>
  <c r="AI35" i="43"/>
  <c r="AI40" i="43"/>
  <c r="AI41" i="43"/>
  <c r="AI70" i="43"/>
  <c r="AI36" i="43"/>
  <c r="AI68" i="43"/>
  <c r="AI71" i="43"/>
  <c r="AI13" i="43"/>
  <c r="AI15" i="43"/>
  <c r="AJ28" i="43"/>
  <c r="AI82" i="43"/>
  <c r="AJ80" i="43"/>
  <c r="AJ46" i="43"/>
  <c r="AJ32" i="43"/>
  <c r="AI66" i="43"/>
  <c r="AJ56" i="43"/>
  <c r="AJ39" i="43"/>
  <c r="AJ26" i="43"/>
  <c r="AJ53" i="43"/>
  <c r="AI69" i="43"/>
  <c r="AJ48" i="43"/>
  <c r="AJ14" i="43"/>
  <c r="AJ76" i="43"/>
  <c r="AI65" i="43"/>
  <c r="AJ64" i="43"/>
  <c r="AH13" i="42" l="1"/>
  <c r="AH70" i="42"/>
  <c r="AI56" i="42"/>
  <c r="AH45" i="42"/>
  <c r="AH66" i="42"/>
  <c r="AH33" i="42"/>
  <c r="AH35" i="42"/>
  <c r="AH54" i="42"/>
  <c r="AI28" i="42"/>
  <c r="AH68" i="42"/>
  <c r="AH40" i="42"/>
  <c r="AH71" i="42"/>
  <c r="AH65" i="42"/>
  <c r="AI48" i="42"/>
  <c r="AH43" i="42"/>
  <c r="AI46" i="42"/>
  <c r="AI14" i="42"/>
  <c r="AH23" i="42"/>
  <c r="AH41" i="42"/>
  <c r="AH52" i="42"/>
  <c r="AI64" i="42"/>
  <c r="AH69" i="42"/>
  <c r="AH47" i="42"/>
  <c r="AH12" i="42"/>
  <c r="AI32" i="42"/>
  <c r="AJ25" i="43"/>
  <c r="AH55" i="42"/>
  <c r="AH22" i="42"/>
  <c r="AH36" i="42"/>
  <c r="AH25" i="42"/>
  <c r="AH63" i="42"/>
  <c r="AH51" i="42"/>
  <c r="AI76" i="42"/>
  <c r="AI26" i="42"/>
  <c r="AI39" i="42"/>
  <c r="AH82" i="42"/>
  <c r="AI53" i="42"/>
  <c r="AH15" i="42"/>
  <c r="AI80" i="42"/>
  <c r="AH20" i="42"/>
  <c r="AJ22" i="43"/>
  <c r="AJ43" i="43"/>
  <c r="AK25" i="43"/>
  <c r="AK20" i="43"/>
  <c r="AJ55" i="43"/>
  <c r="AJ70" i="43"/>
  <c r="AJ33" i="43"/>
  <c r="AJ41" i="43"/>
  <c r="AJ52" i="43"/>
  <c r="AJ23" i="43"/>
  <c r="AJ12" i="43"/>
  <c r="AJ45" i="43"/>
  <c r="AJ63" i="43"/>
  <c r="AJ47" i="43"/>
  <c r="AJ40" i="43"/>
  <c r="AJ35" i="43"/>
  <c r="AJ51" i="43"/>
  <c r="AJ36" i="43"/>
  <c r="AJ54" i="43"/>
  <c r="AJ25" i="42"/>
  <c r="AJ80" i="42"/>
  <c r="AJ32" i="42"/>
  <c r="AJ48" i="42"/>
  <c r="AJ14" i="42"/>
  <c r="AJ69" i="43"/>
  <c r="AJ22" i="42"/>
  <c r="AJ64" i="42"/>
  <c r="AJ76" i="42"/>
  <c r="AJ56" i="42"/>
  <c r="AJ39" i="42"/>
  <c r="AJ53" i="42"/>
  <c r="AJ46" i="42"/>
  <c r="AN46" i="42" s="1"/>
  <c r="AJ26" i="42"/>
  <c r="AJ28" i="42"/>
  <c r="AK26" i="43"/>
  <c r="AJ15" i="43"/>
  <c r="AK39" i="43"/>
  <c r="AJ66" i="43"/>
  <c r="AK43" i="43"/>
  <c r="AK28" i="43"/>
  <c r="AJ82" i="43"/>
  <c r="AJ65" i="43"/>
  <c r="AK53" i="43"/>
  <c r="AJ68" i="43"/>
  <c r="AK48" i="43"/>
  <c r="AK46" i="43"/>
  <c r="AK32" i="43"/>
  <c r="AK80" i="43"/>
  <c r="AK76" i="43"/>
  <c r="AK56" i="43"/>
  <c r="AK14" i="43"/>
  <c r="AJ13" i="43"/>
  <c r="AJ71" i="43"/>
  <c r="AK64" i="43"/>
  <c r="AN14" i="42" l="1"/>
  <c r="AN53" i="42"/>
  <c r="AN64" i="42"/>
  <c r="AN32" i="42"/>
  <c r="F534" i="38" s="1"/>
  <c r="J534" i="38" s="1"/>
  <c r="AN56" i="42"/>
  <c r="F557" i="38" s="1"/>
  <c r="J557" i="38" s="1"/>
  <c r="AN39" i="42"/>
  <c r="F543" i="38" s="1"/>
  <c r="J543" i="38" s="1"/>
  <c r="AI41" i="42"/>
  <c r="AI82" i="42"/>
  <c r="G156" i="38"/>
  <c r="E276" i="39"/>
  <c r="G276" i="39" s="1"/>
  <c r="J276" i="39" s="1"/>
  <c r="D78" i="1" s="1"/>
  <c r="AN28" i="42"/>
  <c r="AI63" i="42"/>
  <c r="AI45" i="42"/>
  <c r="AI47" i="42"/>
  <c r="AI65" i="42"/>
  <c r="AI68" i="42"/>
  <c r="AI13" i="42"/>
  <c r="AI22" i="42"/>
  <c r="AN22" i="42" s="1"/>
  <c r="AI66" i="42"/>
  <c r="AI43" i="42"/>
  <c r="AI69" i="42"/>
  <c r="AI54" i="42"/>
  <c r="AI23" i="42"/>
  <c r="AI40" i="42"/>
  <c r="AI35" i="42"/>
  <c r="AN48" i="42"/>
  <c r="AI70" i="42"/>
  <c r="AI15" i="42"/>
  <c r="AI51" i="42"/>
  <c r="AI25" i="42"/>
  <c r="AN25" i="42" s="1"/>
  <c r="F590" i="38" s="1"/>
  <c r="J590" i="38" s="1"/>
  <c r="AI71" i="42"/>
  <c r="AK22" i="43"/>
  <c r="AI12" i="42"/>
  <c r="AI36" i="42"/>
  <c r="G152" i="38"/>
  <c r="E272" i="39"/>
  <c r="G272" i="39" s="1"/>
  <c r="J272" i="39" s="1"/>
  <c r="D74" i="1" s="1"/>
  <c r="AN26" i="42"/>
  <c r="G210" i="38"/>
  <c r="E330" i="39"/>
  <c r="G330" i="39" s="1"/>
  <c r="J330" i="39" s="1"/>
  <c r="D101" i="1" s="1"/>
  <c r="AN76" i="42"/>
  <c r="AI33" i="42"/>
  <c r="AN80" i="42"/>
  <c r="AI52" i="42"/>
  <c r="AI20" i="42"/>
  <c r="AI55" i="42"/>
  <c r="AJ55" i="42"/>
  <c r="AL20" i="43"/>
  <c r="AL43" i="43"/>
  <c r="AP43" i="43" s="1"/>
  <c r="G549" i="38" s="1"/>
  <c r="AJ43" i="42"/>
  <c r="AK35" i="43"/>
  <c r="AK70" i="43"/>
  <c r="AK40" i="43"/>
  <c r="AK51" i="43"/>
  <c r="AK36" i="43"/>
  <c r="AK52" i="43"/>
  <c r="AK12" i="43"/>
  <c r="AK69" i="43"/>
  <c r="AK54" i="43"/>
  <c r="AK41" i="43"/>
  <c r="AK47" i="43"/>
  <c r="AK63" i="43"/>
  <c r="AK33" i="43"/>
  <c r="AK45" i="43"/>
  <c r="AK23" i="43"/>
  <c r="AJ12" i="42"/>
  <c r="AJ36" i="42"/>
  <c r="AJ23" i="42"/>
  <c r="AN23" i="42" s="1"/>
  <c r="AJ63" i="42"/>
  <c r="AJ45" i="42"/>
  <c r="AJ47" i="42"/>
  <c r="AN47" i="42" s="1"/>
  <c r="AJ41" i="42"/>
  <c r="AN41" i="42" s="1"/>
  <c r="F547" i="38" s="1"/>
  <c r="J547" i="38" s="1"/>
  <c r="AJ71" i="42"/>
  <c r="AJ40" i="42"/>
  <c r="AJ13" i="42"/>
  <c r="AJ69" i="42"/>
  <c r="AJ54" i="42"/>
  <c r="AJ66" i="42"/>
  <c r="AJ35" i="42"/>
  <c r="AJ51" i="42"/>
  <c r="AJ65" i="42"/>
  <c r="AJ70" i="42"/>
  <c r="AJ15" i="42"/>
  <c r="AJ68" i="42"/>
  <c r="AJ52" i="42"/>
  <c r="AJ82" i="42"/>
  <c r="AK71" i="43"/>
  <c r="AK15" i="43"/>
  <c r="AL14" i="43"/>
  <c r="AP14" i="43" s="1"/>
  <c r="AL80" i="43"/>
  <c r="AL22" i="43"/>
  <c r="AK65" i="43"/>
  <c r="AL53" i="43"/>
  <c r="AP53" i="43" s="1"/>
  <c r="AL64" i="43"/>
  <c r="AP64" i="43" s="1"/>
  <c r="AL25" i="43"/>
  <c r="AP25" i="43" s="1"/>
  <c r="G590" i="38" s="1"/>
  <c r="AL32" i="43"/>
  <c r="AP32" i="43" s="1"/>
  <c r="G534" i="38" s="1"/>
  <c r="AL76" i="43"/>
  <c r="AK13" i="43"/>
  <c r="AL56" i="43"/>
  <c r="AP56" i="43" s="1"/>
  <c r="G557" i="38" s="1"/>
  <c r="AK66" i="43"/>
  <c r="AL26" i="43"/>
  <c r="AL28" i="43"/>
  <c r="AK82" i="43"/>
  <c r="AL39" i="43"/>
  <c r="AP39" i="43" s="1"/>
  <c r="G543" i="38" s="1"/>
  <c r="AK68" i="43"/>
  <c r="AL46" i="43"/>
  <c r="AP46" i="43" s="1"/>
  <c r="AL48" i="43"/>
  <c r="AP48" i="43" s="1"/>
  <c r="AN35" i="42" l="1"/>
  <c r="F536" i="38" s="1"/>
  <c r="J536" i="38" s="1"/>
  <c r="AN55" i="42"/>
  <c r="F556" i="38" s="1"/>
  <c r="J556" i="38" s="1"/>
  <c r="AN68" i="42"/>
  <c r="AN51" i="42"/>
  <c r="F553" i="38" s="1"/>
  <c r="J553" i="38" s="1"/>
  <c r="AN65" i="42"/>
  <c r="AN54" i="42"/>
  <c r="F555" i="38" s="1"/>
  <c r="J555" i="38" s="1"/>
  <c r="AN52" i="42"/>
  <c r="F554" i="38" s="1"/>
  <c r="J554" i="38" s="1"/>
  <c r="AN71" i="42"/>
  <c r="F598" i="38" s="1"/>
  <c r="J598" i="38" s="1"/>
  <c r="AN63" i="42"/>
  <c r="F594" i="38" s="1"/>
  <c r="J594" i="38" s="1"/>
  <c r="AN82" i="42"/>
  <c r="F610" i="38" s="1"/>
  <c r="J610" i="38" s="1"/>
  <c r="AN70" i="42"/>
  <c r="AN66" i="42"/>
  <c r="F596" i="38" s="1"/>
  <c r="J596" i="38" s="1"/>
  <c r="AN43" i="42"/>
  <c r="F549" i="38" s="1"/>
  <c r="J549" i="38" s="1"/>
  <c r="AN45" i="42"/>
  <c r="AN69" i="42"/>
  <c r="F588" i="38"/>
  <c r="J588" i="38" s="1"/>
  <c r="AP22" i="43"/>
  <c r="I210" i="38"/>
  <c r="L210" i="38" s="1"/>
  <c r="N210" i="38" s="1"/>
  <c r="AP76" i="43"/>
  <c r="AJ33" i="42"/>
  <c r="AN33" i="42" s="1"/>
  <c r="F535" i="38" s="1"/>
  <c r="J535" i="38" s="1"/>
  <c r="G167" i="38"/>
  <c r="E286" i="39"/>
  <c r="G286" i="39" s="1"/>
  <c r="J286" i="39" s="1"/>
  <c r="D84" i="1" s="1"/>
  <c r="AN36" i="42"/>
  <c r="AL55" i="43"/>
  <c r="AK55" i="43"/>
  <c r="F604" i="38"/>
  <c r="J604" i="38" s="1"/>
  <c r="M708" i="39"/>
  <c r="M330" i="39"/>
  <c r="E101" i="1" s="1"/>
  <c r="I152" i="38"/>
  <c r="L152" i="38" s="1"/>
  <c r="N152" i="38" s="1"/>
  <c r="AP26" i="43"/>
  <c r="E284" i="39"/>
  <c r="G165" i="38"/>
  <c r="AN15" i="42"/>
  <c r="G144" i="38"/>
  <c r="E264" i="39"/>
  <c r="G264" i="39" s="1"/>
  <c r="J264" i="39" s="1"/>
  <c r="D70" i="1" s="1"/>
  <c r="AN12" i="42"/>
  <c r="I175" i="38"/>
  <c r="L175" i="38" s="1"/>
  <c r="N175" i="38" s="1"/>
  <c r="AP20" i="43"/>
  <c r="F529" i="38"/>
  <c r="J529" i="38" s="1"/>
  <c r="M276" i="39"/>
  <c r="E78" i="1" s="1"/>
  <c r="M654" i="39"/>
  <c r="G150" i="38"/>
  <c r="E270" i="39"/>
  <c r="AN13" i="42"/>
  <c r="I156" i="38"/>
  <c r="L156" i="38" s="1"/>
  <c r="N156" i="38" s="1"/>
  <c r="AP28" i="43"/>
  <c r="AP80" i="43"/>
  <c r="AN40" i="42"/>
  <c r="AJ20" i="42"/>
  <c r="F608" i="38"/>
  <c r="J608" i="38" s="1"/>
  <c r="F526" i="38"/>
  <c r="J526" i="38" s="1"/>
  <c r="M272" i="39"/>
  <c r="E74" i="1" s="1"/>
  <c r="M650" i="39"/>
  <c r="AL35" i="43"/>
  <c r="AP35" i="43" s="1"/>
  <c r="G536" i="38" s="1"/>
  <c r="AL36" i="43"/>
  <c r="AL41" i="43"/>
  <c r="AP41" i="43" s="1"/>
  <c r="G547" i="38" s="1"/>
  <c r="AL69" i="43"/>
  <c r="AP69" i="43" s="1"/>
  <c r="AL40" i="43"/>
  <c r="AL33" i="43"/>
  <c r="AP33" i="43" s="1"/>
  <c r="G535" i="38" s="1"/>
  <c r="AL23" i="43"/>
  <c r="AP23" i="43" s="1"/>
  <c r="AL12" i="43"/>
  <c r="AL63" i="43"/>
  <c r="AP63" i="43" s="1"/>
  <c r="G594" i="38" s="1"/>
  <c r="AL51" i="43"/>
  <c r="AP51" i="43" s="1"/>
  <c r="G553" i="38" s="1"/>
  <c r="AL54" i="43"/>
  <c r="AP54" i="43" s="1"/>
  <c r="G555" i="38" s="1"/>
  <c r="AL47" i="43"/>
  <c r="AP47" i="43" s="1"/>
  <c r="AL45" i="43"/>
  <c r="AP45" i="43" s="1"/>
  <c r="AL70" i="43"/>
  <c r="AP70" i="43" s="1"/>
  <c r="AL52" i="43"/>
  <c r="AP52" i="43" s="1"/>
  <c r="G554" i="38" s="1"/>
  <c r="AL71" i="43"/>
  <c r="AP71" i="43" s="1"/>
  <c r="G598" i="38" s="1"/>
  <c r="AL82" i="43"/>
  <c r="AP82" i="43" s="1"/>
  <c r="G610" i="38" s="1"/>
  <c r="AL13" i="43"/>
  <c r="AL68" i="43"/>
  <c r="AP68" i="43" s="1"/>
  <c r="AL66" i="43"/>
  <c r="AP66" i="43" s="1"/>
  <c r="G596" i="38" s="1"/>
  <c r="AL15" i="43"/>
  <c r="AL65" i="43"/>
  <c r="AP65" i="43" s="1"/>
  <c r="G588" i="38" l="1"/>
  <c r="F597" i="38"/>
  <c r="J597" i="38" s="1"/>
  <c r="G597" i="38"/>
  <c r="I165" i="38"/>
  <c r="AP15" i="43"/>
  <c r="P165" i="38" s="1"/>
  <c r="F546" i="38"/>
  <c r="J546" i="38" s="1"/>
  <c r="G270" i="39"/>
  <c r="G284" i="39"/>
  <c r="AP55" i="43"/>
  <c r="G556" i="38" s="1"/>
  <c r="AP40" i="43"/>
  <c r="I144" i="38"/>
  <c r="L144" i="38" s="1"/>
  <c r="N144" i="38" s="1"/>
  <c r="AP12" i="43"/>
  <c r="P144" i="38" s="1"/>
  <c r="E119" i="1" s="1"/>
  <c r="G529" i="38"/>
  <c r="P156" i="38"/>
  <c r="E132" i="1" s="1"/>
  <c r="G545" i="38"/>
  <c r="P175" i="38"/>
  <c r="E153" i="1" s="1"/>
  <c r="G526" i="38"/>
  <c r="P152" i="38"/>
  <c r="E128" i="1" s="1"/>
  <c r="F537" i="38"/>
  <c r="J537" i="38" s="1"/>
  <c r="M286" i="39"/>
  <c r="E84" i="1" s="1"/>
  <c r="M664" i="39"/>
  <c r="G175" i="38"/>
  <c r="E294" i="39"/>
  <c r="G294" i="39" s="1"/>
  <c r="J294" i="39" s="1"/>
  <c r="D88" i="1" s="1"/>
  <c r="AN20" i="42"/>
  <c r="M662" i="39"/>
  <c r="M284" i="39"/>
  <c r="G604" i="38"/>
  <c r="P210" i="38"/>
  <c r="E168" i="1" s="1"/>
  <c r="I150" i="38"/>
  <c r="AP13" i="43"/>
  <c r="P150" i="38" s="1"/>
  <c r="I167" i="38"/>
  <c r="L167" i="38" s="1"/>
  <c r="N167" i="38" s="1"/>
  <c r="AP36" i="43"/>
  <c r="G608" i="38"/>
  <c r="M270" i="39"/>
  <c r="M648" i="39"/>
  <c r="M264" i="39"/>
  <c r="E70" i="1" s="1"/>
  <c r="M642" i="39"/>
  <c r="E126" i="1" l="1"/>
  <c r="E82" i="1"/>
  <c r="G546" i="38"/>
  <c r="J284" i="39"/>
  <c r="L150" i="38"/>
  <c r="G537" i="38"/>
  <c r="P167" i="38"/>
  <c r="E146" i="1" s="1"/>
  <c r="F545" i="38"/>
  <c r="J545" i="38" s="1"/>
  <c r="M294" i="39"/>
  <c r="E88" i="1" s="1"/>
  <c r="M672" i="39"/>
  <c r="J270" i="39"/>
  <c r="E144" i="1"/>
  <c r="E72" i="1"/>
  <c r="L165" i="38"/>
  <c r="D72" i="1" l="1"/>
  <c r="N165" i="38"/>
  <c r="D82" i="1"/>
  <c r="N150" i="38"/>
  <c r="R30" i="42" l="1"/>
  <c r="R85" i="42" s="1"/>
  <c r="T450" i="44"/>
  <c r="T452" i="44" l="1"/>
  <c r="T451" i="44"/>
  <c r="S30" i="42"/>
  <c r="R5" i="42"/>
  <c r="R90" i="42"/>
  <c r="R92" i="42" s="1"/>
  <c r="U30" i="43"/>
  <c r="U85" i="43" s="1"/>
  <c r="T30" i="42" l="1"/>
  <c r="R91" i="42"/>
  <c r="U7" i="43"/>
  <c r="V30" i="43"/>
  <c r="AN30" i="43" l="1"/>
  <c r="AL30" i="42"/>
  <c r="U30" i="42"/>
  <c r="U6" i="43"/>
  <c r="W30" i="43"/>
  <c r="V30" i="42" l="1"/>
  <c r="U5" i="43"/>
  <c r="U90" i="43"/>
  <c r="U91" i="43" s="1"/>
  <c r="X30" i="43"/>
  <c r="U92" i="43" l="1"/>
  <c r="W30" i="42"/>
  <c r="Y30" i="43"/>
  <c r="X30" i="42" l="1"/>
  <c r="Z30" i="43"/>
  <c r="Y30" i="42" l="1"/>
  <c r="AA30" i="43"/>
  <c r="Z30" i="42" l="1"/>
  <c r="AB30" i="43"/>
  <c r="AA30" i="42" l="1"/>
  <c r="AC30" i="43"/>
  <c r="AB30" i="42" l="1"/>
  <c r="AD30" i="43"/>
  <c r="AC30" i="42" l="1"/>
  <c r="AE30" i="43"/>
  <c r="AF30" i="43" l="1"/>
  <c r="AI326" i="44" l="1"/>
  <c r="AJ81" i="44"/>
  <c r="AI184" i="44"/>
  <c r="AK18" i="44"/>
  <c r="AK38" i="44"/>
  <c r="AK37" i="44"/>
  <c r="AK39" i="44"/>
  <c r="AI321" i="44"/>
  <c r="AI320" i="44"/>
  <c r="AL124" i="44"/>
  <c r="AL122" i="44"/>
  <c r="AL123" i="44"/>
  <c r="AF159" i="44"/>
  <c r="AF158" i="44"/>
  <c r="AF230" i="44"/>
  <c r="AG64" i="44"/>
  <c r="AH18" i="44"/>
  <c r="AF321" i="44"/>
  <c r="AF320" i="44"/>
  <c r="AG68" i="44"/>
  <c r="AG57" i="44"/>
  <c r="AG96" i="44"/>
  <c r="AG95" i="44"/>
  <c r="AG43" i="44"/>
  <c r="AF101" i="44"/>
  <c r="AF103" i="44"/>
  <c r="AF102" i="44"/>
  <c r="AG14" i="44"/>
  <c r="AG20" i="44"/>
  <c r="AG19" i="44"/>
  <c r="AG21" i="44"/>
  <c r="AG15" i="44"/>
  <c r="AG13" i="44"/>
  <c r="AF43" i="44"/>
  <c r="AF57" i="44"/>
  <c r="AG26" i="44"/>
  <c r="AG27" i="44"/>
  <c r="AG25" i="44"/>
  <c r="AG18" i="44"/>
  <c r="AF64" i="44"/>
  <c r="AF81" i="44"/>
  <c r="AI243" i="44"/>
  <c r="AI244" i="44"/>
  <c r="AI242" i="44"/>
  <c r="AJ31" i="44"/>
  <c r="AJ32" i="44"/>
  <c r="AJ33" i="44"/>
  <c r="AJ57" i="44"/>
  <c r="AK116" i="44"/>
  <c r="AK111" i="44"/>
  <c r="AK115" i="44"/>
  <c r="AK113" i="44"/>
  <c r="AK112" i="44"/>
  <c r="AK109" i="44"/>
  <c r="AK110" i="44"/>
  <c r="AK114" i="44"/>
  <c r="AG61" i="44"/>
  <c r="AG81" i="44"/>
  <c r="AH38" i="44"/>
  <c r="AH37" i="44"/>
  <c r="AH39" i="44"/>
  <c r="AH19" i="44"/>
  <c r="AH14" i="44"/>
  <c r="AH20" i="44"/>
  <c r="AH21" i="44"/>
  <c r="AH15" i="44"/>
  <c r="AH13" i="44"/>
  <c r="AG38" i="44"/>
  <c r="AG37" i="44"/>
  <c r="AG39" i="44"/>
  <c r="AF68" i="44"/>
  <c r="AE230" i="44"/>
  <c r="AE159" i="44"/>
  <c r="AE158" i="44"/>
  <c r="AK122" i="44"/>
  <c r="AK124" i="44"/>
  <c r="AK123" i="44"/>
  <c r="AE184" i="44"/>
  <c r="AE183" i="44"/>
  <c r="AE182" i="44"/>
  <c r="AF61" i="44"/>
  <c r="AK75" i="44"/>
  <c r="AK74" i="44"/>
  <c r="AE320" i="44"/>
  <c r="AE321" i="44"/>
  <c r="AF49" i="44"/>
  <c r="AJ54" i="44"/>
  <c r="AI176" i="44"/>
  <c r="AI177" i="44"/>
  <c r="AJ88" i="44"/>
  <c r="AJ87" i="44"/>
  <c r="AK27" i="44"/>
  <c r="AK26" i="44"/>
  <c r="AK25" i="44"/>
  <c r="AJ68" i="44"/>
  <c r="AI279" i="44"/>
  <c r="AI278" i="44"/>
  <c r="AI182" i="44"/>
  <c r="AI159" i="44"/>
  <c r="AI158" i="44"/>
  <c r="AJ64" i="44"/>
  <c r="AL74" i="44"/>
  <c r="AL75" i="44"/>
  <c r="AG54" i="44"/>
  <c r="AF176" i="44"/>
  <c r="AF177" i="44"/>
  <c r="AG136" i="44"/>
  <c r="AG135" i="44"/>
  <c r="AE201" i="44"/>
  <c r="AE200" i="44"/>
  <c r="AF88" i="44"/>
  <c r="AF87" i="44"/>
  <c r="AF95" i="44"/>
  <c r="AF96" i="44"/>
  <c r="AE218" i="44"/>
  <c r="AF54" i="44"/>
  <c r="AK135" i="44"/>
  <c r="AK136" i="44"/>
  <c r="AJ49" i="44"/>
  <c r="AI230" i="44"/>
  <c r="AJ95" i="44"/>
  <c r="AJ96" i="44"/>
  <c r="AI218" i="44"/>
  <c r="AJ102" i="44"/>
  <c r="AJ101" i="44"/>
  <c r="AJ103" i="44"/>
  <c r="AI200" i="44"/>
  <c r="AI201" i="44"/>
  <c r="AJ61" i="44"/>
  <c r="AK19" i="44"/>
  <c r="AK14" i="44"/>
  <c r="AK20" i="44"/>
  <c r="AK15" i="44"/>
  <c r="AK13" i="44"/>
  <c r="AK21" i="44"/>
  <c r="AJ43" i="44"/>
  <c r="AG32" i="44"/>
  <c r="AG31" i="44"/>
  <c r="AG33" i="44"/>
  <c r="AF200" i="44"/>
  <c r="AF201" i="44"/>
  <c r="AG49" i="44"/>
  <c r="AG111" i="44"/>
  <c r="AG115" i="44"/>
  <c r="AG110" i="44"/>
  <c r="AG113" i="44"/>
  <c r="AG112" i="44"/>
  <c r="AG116" i="44"/>
  <c r="AG109" i="44"/>
  <c r="AG114" i="44"/>
  <c r="AE327" i="44"/>
  <c r="AE326" i="44"/>
  <c r="AE328" i="44"/>
  <c r="AF31" i="44"/>
  <c r="AF32" i="44"/>
  <c r="AF33" i="44"/>
  <c r="AE176" i="44"/>
  <c r="AE177" i="44"/>
  <c r="AE244" i="44"/>
  <c r="AE243" i="44"/>
  <c r="AE242" i="44"/>
  <c r="AI327" i="44" l="1"/>
  <c r="AI183" i="44"/>
  <c r="AI328" i="44"/>
  <c r="AF30" i="44"/>
  <c r="X42" i="44"/>
  <c r="AF27" i="44"/>
  <c r="AF24" i="44"/>
  <c r="AE31" i="44"/>
  <c r="AP31" i="44" s="1"/>
  <c r="AD218" i="44"/>
  <c r="AD159" i="44"/>
  <c r="AP159" i="44" s="1"/>
  <c r="AG87" i="44"/>
  <c r="AG88" i="44"/>
  <c r="AI193" i="44"/>
  <c r="AJ94" i="44"/>
  <c r="AI163" i="44"/>
  <c r="AK134" i="44"/>
  <c r="Y110" i="44"/>
  <c r="AD193" i="44"/>
  <c r="AE42" i="44"/>
  <c r="AE64" i="44"/>
  <c r="AP64" i="44" s="1"/>
  <c r="AF175" i="44"/>
  <c r="AF163" i="44"/>
  <c r="AL73" i="44"/>
  <c r="AI157" i="44"/>
  <c r="AI277" i="44"/>
  <c r="AE319" i="44"/>
  <c r="Y25" i="44"/>
  <c r="Y24" i="44"/>
  <c r="X94" i="44"/>
  <c r="AD199" i="44"/>
  <c r="AJ75" i="44"/>
  <c r="AJ73" i="44"/>
  <c r="AD176" i="44"/>
  <c r="AF15" i="44"/>
  <c r="AP15" i="44" s="1"/>
  <c r="AE101" i="44"/>
  <c r="AG80" i="44"/>
  <c r="X61" i="44"/>
  <c r="AE49" i="44"/>
  <c r="AP49" i="44" s="1"/>
  <c r="AD181" i="44"/>
  <c r="AD243" i="44"/>
  <c r="AD328" i="44"/>
  <c r="AD343" i="44"/>
  <c r="AF114" i="44"/>
  <c r="AF111" i="44"/>
  <c r="AF39" i="44"/>
  <c r="AP39" i="44" s="1"/>
  <c r="AE96" i="44"/>
  <c r="AP96" i="44" s="1"/>
  <c r="AG94" i="44"/>
  <c r="AG67" i="44"/>
  <c r="AL121" i="44"/>
  <c r="AE175" i="44"/>
  <c r="AE325" i="44"/>
  <c r="AE193" i="44"/>
  <c r="Y134" i="44"/>
  <c r="AF25" i="44"/>
  <c r="AE54" i="44"/>
  <c r="AP54" i="44" s="1"/>
  <c r="AE87" i="44"/>
  <c r="AD158" i="44"/>
  <c r="AP158" i="44" s="1"/>
  <c r="F673" i="39" s="1"/>
  <c r="AF218" i="44"/>
  <c r="AH26" i="44"/>
  <c r="AH25" i="44"/>
  <c r="AH27" i="44"/>
  <c r="AF199" i="44"/>
  <c r="AJ80" i="44"/>
  <c r="AI325" i="44"/>
  <c r="AI199" i="44"/>
  <c r="AJ100" i="44"/>
  <c r="AI217" i="44"/>
  <c r="AE217" i="44"/>
  <c r="Y109" i="44"/>
  <c r="Y108" i="44"/>
  <c r="X49" i="44"/>
  <c r="AE81" i="44"/>
  <c r="AP81" i="44" s="1"/>
  <c r="AF134" i="44"/>
  <c r="AF136" i="44"/>
  <c r="AF243" i="44"/>
  <c r="AF244" i="44"/>
  <c r="AF242" i="44"/>
  <c r="AI181" i="44"/>
  <c r="AJ67" i="44"/>
  <c r="AK24" i="44"/>
  <c r="AI175" i="44"/>
  <c r="AF48" i="44"/>
  <c r="AE229" i="44"/>
  <c r="AF67" i="44"/>
  <c r="Y27" i="44"/>
  <c r="Y12" i="44"/>
  <c r="AD187" i="44"/>
  <c r="AD200" i="44"/>
  <c r="AP200" i="44" s="1"/>
  <c r="AJ74" i="44"/>
  <c r="AJ123" i="44"/>
  <c r="AJ121" i="44"/>
  <c r="AD175" i="44"/>
  <c r="AF14" i="44"/>
  <c r="AP14" i="44" s="1"/>
  <c r="AE103" i="44"/>
  <c r="AF326" i="44"/>
  <c r="AF327" i="44"/>
  <c r="AF328" i="44"/>
  <c r="AF187" i="44"/>
  <c r="AH36" i="44"/>
  <c r="AF193" i="44"/>
  <c r="AE331" i="44"/>
  <c r="AF42" i="44"/>
  <c r="AF100" i="44"/>
  <c r="AD183" i="44"/>
  <c r="AD241" i="44"/>
  <c r="AD326" i="44"/>
  <c r="AF109" i="44"/>
  <c r="AF116" i="44"/>
  <c r="AF110" i="44"/>
  <c r="AF38" i="44"/>
  <c r="AP38" i="44" s="1"/>
  <c r="AD331" i="44"/>
  <c r="AD163" i="44"/>
  <c r="AE95" i="44"/>
  <c r="AP95" i="44" s="1"/>
  <c r="AF157" i="44"/>
  <c r="AI331" i="44"/>
  <c r="AE241" i="44"/>
  <c r="AE163" i="44"/>
  <c r="AG108" i="44"/>
  <c r="Y36" i="44"/>
  <c r="AF26" i="44"/>
  <c r="AE33" i="44"/>
  <c r="AP33" i="44" s="1"/>
  <c r="AE30" i="44"/>
  <c r="AE88" i="44"/>
  <c r="AD157" i="44"/>
  <c r="AE57" i="44"/>
  <c r="AP57" i="44" s="1"/>
  <c r="AH135" i="44"/>
  <c r="AH136" i="44"/>
  <c r="AJ48" i="44"/>
  <c r="AE343" i="44"/>
  <c r="AE199" i="44"/>
  <c r="Y111" i="44"/>
  <c r="Y18" i="44"/>
  <c r="AE80" i="44"/>
  <c r="AF343" i="44"/>
  <c r="AK73" i="44"/>
  <c r="AK121" i="44"/>
  <c r="AE157" i="44"/>
  <c r="AG36" i="44"/>
  <c r="Y26" i="44"/>
  <c r="Y13" i="44"/>
  <c r="X95" i="44"/>
  <c r="AE68" i="44"/>
  <c r="AP68" i="44" s="1"/>
  <c r="AJ122" i="44"/>
  <c r="AD177" i="44"/>
  <c r="AF21" i="44"/>
  <c r="AP21" i="44" s="1"/>
  <c r="AF20" i="44"/>
  <c r="AP20" i="44" s="1"/>
  <c r="AE102" i="44"/>
  <c r="AK108" i="44"/>
  <c r="AJ30" i="44"/>
  <c r="AI241" i="44"/>
  <c r="AE187" i="44"/>
  <c r="AE48" i="44"/>
  <c r="AD182" i="44"/>
  <c r="AD325" i="44"/>
  <c r="AF113" i="44"/>
  <c r="AF108" i="44"/>
  <c r="AG42" i="44"/>
  <c r="AF229" i="44"/>
  <c r="AE32" i="44"/>
  <c r="AP32" i="44" s="1"/>
  <c r="AD217" i="44"/>
  <c r="AE86" i="44"/>
  <c r="AG101" i="44"/>
  <c r="AG103" i="44"/>
  <c r="AG102" i="44"/>
  <c r="AH111" i="44"/>
  <c r="AH114" i="44"/>
  <c r="AH116" i="44"/>
  <c r="AH115" i="44"/>
  <c r="AH113" i="44"/>
  <c r="AH110" i="44"/>
  <c r="AH112" i="44"/>
  <c r="AH109" i="44"/>
  <c r="AG48" i="44"/>
  <c r="AG30" i="44"/>
  <c r="AJ42" i="44"/>
  <c r="AI229" i="44"/>
  <c r="AF94" i="44"/>
  <c r="AF86" i="44"/>
  <c r="AG134" i="44"/>
  <c r="Y112" i="44"/>
  <c r="X48" i="44"/>
  <c r="AD229" i="44"/>
  <c r="AE43" i="44"/>
  <c r="AP43" i="44" s="1"/>
  <c r="AF135" i="44"/>
  <c r="AF183" i="44"/>
  <c r="AF182" i="44"/>
  <c r="AF184" i="44"/>
  <c r="AJ86" i="44"/>
  <c r="AE181" i="44"/>
  <c r="X100" i="44"/>
  <c r="X54" i="44"/>
  <c r="X96" i="44"/>
  <c r="AD201" i="44"/>
  <c r="AP201" i="44" s="1"/>
  <c r="AF18" i="44"/>
  <c r="AP18" i="44" s="1"/>
  <c r="AE67" i="44"/>
  <c r="AJ124" i="44"/>
  <c r="AF13" i="44"/>
  <c r="AP13" i="44" s="1"/>
  <c r="AF19" i="44"/>
  <c r="AP19" i="44" s="1"/>
  <c r="AE100" i="44"/>
  <c r="AF331" i="44"/>
  <c r="AI343" i="44"/>
  <c r="AI187" i="44"/>
  <c r="AF80" i="44"/>
  <c r="AG24" i="44"/>
  <c r="X86" i="44"/>
  <c r="AC73" i="44"/>
  <c r="X67" i="44"/>
  <c r="AD184" i="44"/>
  <c r="AD244" i="44"/>
  <c r="AP244" i="44" s="1"/>
  <c r="AD327" i="44"/>
  <c r="AE61" i="44"/>
  <c r="AP61" i="44" s="1"/>
  <c r="AF112" i="44"/>
  <c r="AF115" i="44"/>
  <c r="AF37" i="44"/>
  <c r="AP37" i="44" s="1"/>
  <c r="AF36" i="44"/>
  <c r="AE94" i="44"/>
  <c r="AF319" i="44"/>
  <c r="AI319" i="44"/>
  <c r="AK36" i="44"/>
  <c r="AP115" i="44" l="1"/>
  <c r="AL4" i="44"/>
  <c r="AP87" i="44"/>
  <c r="AP88" i="44"/>
  <c r="AP67" i="44"/>
  <c r="AP327" i="44"/>
  <c r="AP229" i="44"/>
  <c r="AP94" i="44"/>
  <c r="AP112" i="44"/>
  <c r="F674" i="39" s="1"/>
  <c r="AP184" i="44"/>
  <c r="AP135" i="44"/>
  <c r="AP26" i="44"/>
  <c r="F677" i="39" s="1"/>
  <c r="AP36" i="44"/>
  <c r="AP182" i="44"/>
  <c r="AP48" i="44"/>
  <c r="AP30" i="44"/>
  <c r="AE4" i="44"/>
  <c r="AP110" i="44"/>
  <c r="AP326" i="44"/>
  <c r="AP136" i="44"/>
  <c r="AP114" i="44"/>
  <c r="AP343" i="44"/>
  <c r="AP101" i="44"/>
  <c r="AP199" i="44"/>
  <c r="AP42" i="44"/>
  <c r="AP218" i="44"/>
  <c r="AP27" i="44"/>
  <c r="AP157" i="44"/>
  <c r="AP331" i="44"/>
  <c r="AP116" i="44"/>
  <c r="AJ4" i="44"/>
  <c r="AP102" i="44"/>
  <c r="AP109" i="44"/>
  <c r="F651" i="39" s="1"/>
  <c r="AP183" i="44"/>
  <c r="AP25" i="44"/>
  <c r="F676" i="39" s="1"/>
  <c r="AP243" i="44"/>
  <c r="AP113" i="44"/>
  <c r="AP80" i="44"/>
  <c r="AP103" i="44"/>
  <c r="F711" i="39" s="1"/>
  <c r="AD230" i="44"/>
  <c r="AP230" i="44" s="1"/>
  <c r="AP111" i="44"/>
  <c r="AP328" i="44"/>
  <c r="AD242" i="44"/>
  <c r="AP242" i="44" s="1"/>
  <c r="U157" i="44"/>
  <c r="V54" i="44"/>
  <c r="AN54" i="44" s="1"/>
  <c r="AI236" i="44"/>
  <c r="AP236" i="44" s="1"/>
  <c r="F671" i="39" s="1"/>
  <c r="U320" i="44"/>
  <c r="AN320" i="44" s="1"/>
  <c r="AA73" i="44"/>
  <c r="W14" i="44"/>
  <c r="AF181" i="44"/>
  <c r="AP181" i="44" s="1"/>
  <c r="V48" i="44"/>
  <c r="AN48" i="44" s="1"/>
  <c r="U218" i="44"/>
  <c r="AN218" i="44" s="1"/>
  <c r="W113" i="44"/>
  <c r="AF279" i="44"/>
  <c r="AP279" i="44" s="1"/>
  <c r="V33" i="44"/>
  <c r="AN33" i="44" s="1"/>
  <c r="AA75" i="44"/>
  <c r="AP75" i="44" s="1"/>
  <c r="W13" i="44"/>
  <c r="W26" i="44"/>
  <c r="W18" i="44"/>
  <c r="W39" i="44"/>
  <c r="W136" i="44"/>
  <c r="U181" i="44"/>
  <c r="AN181" i="44" s="1"/>
  <c r="AF325" i="44"/>
  <c r="AP325" i="44" s="1"/>
  <c r="W108" i="44"/>
  <c r="AF217" i="44"/>
  <c r="AP217" i="44" s="1"/>
  <c r="V43" i="44"/>
  <c r="AN43" i="44" s="1"/>
  <c r="AI151" i="44"/>
  <c r="W25" i="44"/>
  <c r="W110" i="44"/>
  <c r="AG86" i="44"/>
  <c r="AP86" i="44" s="1"/>
  <c r="Z199" i="44"/>
  <c r="AH108" i="44"/>
  <c r="AP108" i="44" s="1"/>
  <c r="AG100" i="44"/>
  <c r="AP100" i="44" s="1"/>
  <c r="F709" i="39" s="1"/>
  <c r="Y241" i="44"/>
  <c r="W38" i="44"/>
  <c r="V30" i="44"/>
  <c r="AH134" i="44"/>
  <c r="AP134" i="44" s="1"/>
  <c r="F706" i="39" s="1"/>
  <c r="W36" i="44"/>
  <c r="AF12" i="44"/>
  <c r="AI235" i="44"/>
  <c r="AP235" i="44" s="1"/>
  <c r="W12" i="44"/>
  <c r="W19" i="44"/>
  <c r="W27" i="44"/>
  <c r="AF241" i="44"/>
  <c r="AP241" i="44" s="1"/>
  <c r="AD321" i="44"/>
  <c r="AP321" i="44" s="1"/>
  <c r="V101" i="44"/>
  <c r="AN101" i="44" s="1"/>
  <c r="W115" i="44"/>
  <c r="V32" i="44"/>
  <c r="AN32" i="44" s="1"/>
  <c r="W15" i="44"/>
  <c r="W20" i="44"/>
  <c r="V49" i="44"/>
  <c r="AN49" i="44" s="1"/>
  <c r="AH24" i="44"/>
  <c r="AP24" i="44" s="1"/>
  <c r="AD319" i="44"/>
  <c r="AP319" i="44" s="1"/>
  <c r="V80" i="44"/>
  <c r="AN80" i="44" s="1"/>
  <c r="V64" i="44"/>
  <c r="AN64" i="44" s="1"/>
  <c r="W21" i="44"/>
  <c r="W24" i="44"/>
  <c r="U217" i="44"/>
  <c r="AN217" i="44" s="1"/>
  <c r="Y242" i="44"/>
  <c r="W37" i="44"/>
  <c r="W135" i="44"/>
  <c r="W111" i="44"/>
  <c r="W116" i="44"/>
  <c r="AA122" i="44"/>
  <c r="AP122" i="44" s="1"/>
  <c r="F714" i="39" s="1"/>
  <c r="AB163" i="44"/>
  <c r="V87" i="44"/>
  <c r="AN87" i="44" s="1"/>
  <c r="AH12" i="44"/>
  <c r="U321" i="44"/>
  <c r="AN321" i="44" s="1"/>
  <c r="AD320" i="44"/>
  <c r="AP320" i="44" s="1"/>
  <c r="V31" i="44"/>
  <c r="AN31" i="44" s="1"/>
  <c r="V61" i="44"/>
  <c r="AN61" i="44" s="1"/>
  <c r="AA74" i="44"/>
  <c r="AP74" i="44" s="1"/>
  <c r="AF277" i="44"/>
  <c r="AP277" i="44" s="1"/>
  <c r="V42" i="44"/>
  <c r="AN42" i="44" s="1"/>
  <c r="F710" i="39" l="1"/>
  <c r="F678" i="39"/>
  <c r="F551" i="39"/>
  <c r="L551" i="39" s="1"/>
  <c r="F529" i="39"/>
  <c r="L529" i="39" s="1"/>
  <c r="F707" i="39"/>
  <c r="F552" i="39"/>
  <c r="L552" i="39" s="1"/>
  <c r="F579" i="39"/>
  <c r="F649" i="39"/>
  <c r="F705" i="39"/>
  <c r="AH4" i="44"/>
  <c r="T84" i="42"/>
  <c r="V81" i="44"/>
  <c r="AN81" i="44" s="1"/>
  <c r="U159" i="44"/>
  <c r="AN159" i="44" s="1"/>
  <c r="U331" i="44"/>
  <c r="AN331" i="44" s="1"/>
  <c r="AI297" i="44"/>
  <c r="AP297" i="44" s="1"/>
  <c r="T60" i="42"/>
  <c r="V68" i="44"/>
  <c r="AN68" i="44" s="1"/>
  <c r="U183" i="44"/>
  <c r="AN183" i="44" s="1"/>
  <c r="T74" i="42"/>
  <c r="V96" i="44"/>
  <c r="AN96" i="44" s="1"/>
  <c r="Z201" i="44"/>
  <c r="AP151" i="44"/>
  <c r="AF278" i="44"/>
  <c r="AP278" i="44" s="1"/>
  <c r="Z200" i="44"/>
  <c r="AI295" i="44"/>
  <c r="AP295" i="44" s="1"/>
  <c r="L671" i="39"/>
  <c r="AP163" i="44"/>
  <c r="AB4" i="44"/>
  <c r="T73" i="42"/>
  <c r="V95" i="44"/>
  <c r="AN95" i="44" s="1"/>
  <c r="T61" i="42"/>
  <c r="V67" i="44"/>
  <c r="AN67" i="44" s="1"/>
  <c r="Y11" i="42"/>
  <c r="AA123" i="44"/>
  <c r="AP123" i="44" s="1"/>
  <c r="F641" i="39" s="1"/>
  <c r="AC193" i="44"/>
  <c r="U67" i="42"/>
  <c r="W134" i="44"/>
  <c r="AK12" i="44"/>
  <c r="AK4" i="44" s="1"/>
  <c r="AI169" i="44"/>
  <c r="AP169" i="44" s="1"/>
  <c r="F655" i="39" s="1"/>
  <c r="AJ450" i="44"/>
  <c r="AJ452" i="44" s="1"/>
  <c r="T17" i="42"/>
  <c r="V86" i="44"/>
  <c r="AN86" i="44" s="1"/>
  <c r="F523" i="39" s="1"/>
  <c r="AI296" i="44"/>
  <c r="AP296" i="44" s="1"/>
  <c r="AD4" i="44"/>
  <c r="Y243" i="44"/>
  <c r="Z229" i="44"/>
  <c r="T79" i="42"/>
  <c r="V103" i="44"/>
  <c r="AN103" i="44" s="1"/>
  <c r="U27" i="42"/>
  <c r="W109" i="44"/>
  <c r="U319" i="44"/>
  <c r="AN319" i="44" s="1"/>
  <c r="U42" i="42"/>
  <c r="W112" i="44"/>
  <c r="U184" i="44"/>
  <c r="AN184" i="44" s="1"/>
  <c r="AF4" i="44"/>
  <c r="AE450" i="44"/>
  <c r="AE452" i="44" s="1"/>
  <c r="U18" i="42"/>
  <c r="W114" i="44"/>
  <c r="Y58" i="42"/>
  <c r="AA124" i="44"/>
  <c r="AP124" i="44" s="1"/>
  <c r="T77" i="42"/>
  <c r="V100" i="44"/>
  <c r="AN100" i="44" s="1"/>
  <c r="AA187" i="44"/>
  <c r="AP187" i="44" s="1"/>
  <c r="AN157" i="44"/>
  <c r="X57" i="44"/>
  <c r="X4" i="44" s="1"/>
  <c r="AG12" i="44"/>
  <c r="AG4" i="44" s="1"/>
  <c r="Y59" i="42"/>
  <c r="AA121" i="44"/>
  <c r="AP121" i="44" s="1"/>
  <c r="T78" i="42"/>
  <c r="V88" i="44"/>
  <c r="AN88" i="44" s="1"/>
  <c r="Y244" i="44"/>
  <c r="T75" i="42"/>
  <c r="V102" i="44"/>
  <c r="AN102" i="44" s="1"/>
  <c r="T72" i="42"/>
  <c r="V94" i="44"/>
  <c r="AN94" i="44" s="1"/>
  <c r="AN30" i="44"/>
  <c r="U182" i="44"/>
  <c r="AN182" i="44" s="1"/>
  <c r="AL450" i="44"/>
  <c r="U158" i="44"/>
  <c r="AN158" i="44" s="1"/>
  <c r="F547" i="39" s="1"/>
  <c r="AP73" i="44"/>
  <c r="AD30" i="42"/>
  <c r="U84" i="42"/>
  <c r="S44" i="42"/>
  <c r="U73" i="42"/>
  <c r="U61" i="42"/>
  <c r="Z11" i="42"/>
  <c r="E85" i="2"/>
  <c r="T21" i="42"/>
  <c r="E90" i="2"/>
  <c r="AD34" i="42"/>
  <c r="AG16" i="42"/>
  <c r="Z59" i="42"/>
  <c r="U450" i="44"/>
  <c r="S31" i="42"/>
  <c r="V42" i="42"/>
  <c r="AG24" i="42"/>
  <c r="V18" i="42"/>
  <c r="U77" i="42"/>
  <c r="E84" i="2"/>
  <c r="S29" i="42"/>
  <c r="U78" i="42"/>
  <c r="U79" i="42"/>
  <c r="T50" i="42"/>
  <c r="S19" i="42"/>
  <c r="S37" i="42"/>
  <c r="T57" i="42"/>
  <c r="V27" i="42"/>
  <c r="V67" i="42"/>
  <c r="U75" i="42"/>
  <c r="U60" i="42"/>
  <c r="S83" i="42"/>
  <c r="U74" i="42"/>
  <c r="S38" i="42"/>
  <c r="Y81" i="42"/>
  <c r="F549" i="39" l="1"/>
  <c r="L549" i="39" s="1"/>
  <c r="F656" i="39"/>
  <c r="F659" i="39" s="1"/>
  <c r="F537" i="39"/>
  <c r="F712" i="39"/>
  <c r="L712" i="39" s="1"/>
  <c r="F584" i="39"/>
  <c r="L584" i="39" s="1"/>
  <c r="F585" i="39"/>
  <c r="L585" i="39" s="1"/>
  <c r="F580" i="39"/>
  <c r="L580" i="39" s="1"/>
  <c r="F588" i="39"/>
  <c r="L588" i="39" s="1"/>
  <c r="F539" i="39"/>
  <c r="L539" i="39" s="1"/>
  <c r="F583" i="39"/>
  <c r="L583" i="39" s="1"/>
  <c r="W4" i="44"/>
  <c r="F643" i="39"/>
  <c r="L643" i="39" s="1"/>
  <c r="F530" i="39"/>
  <c r="L530" i="39" s="1"/>
  <c r="F587" i="39"/>
  <c r="L587" i="39" s="1"/>
  <c r="F581" i="39"/>
  <c r="L581" i="39" s="1"/>
  <c r="Y4" i="44"/>
  <c r="U4" i="44"/>
  <c r="U452" i="44" s="1"/>
  <c r="Z4" i="44"/>
  <c r="AE451" i="44"/>
  <c r="AP12" i="44"/>
  <c r="F675" i="39" s="1"/>
  <c r="AD450" i="44"/>
  <c r="AD452" i="44" s="1"/>
  <c r="AL452" i="44"/>
  <c r="AL451" i="44"/>
  <c r="F471" i="38"/>
  <c r="J471" i="38" s="1"/>
  <c r="G83" i="38"/>
  <c r="E204" i="39"/>
  <c r="I204" i="39" s="1"/>
  <c r="M204" i="39" s="1"/>
  <c r="AL72" i="42"/>
  <c r="AI450" i="44"/>
  <c r="AB450" i="44"/>
  <c r="AB452" i="44" s="1"/>
  <c r="AA176" i="44"/>
  <c r="AP176" i="44" s="1"/>
  <c r="S85" i="42"/>
  <c r="V450" i="44"/>
  <c r="AH450" i="44"/>
  <c r="T49" i="42"/>
  <c r="V57" i="44"/>
  <c r="L547" i="39"/>
  <c r="E82" i="2"/>
  <c r="F474" i="38"/>
  <c r="J474" i="38" s="1"/>
  <c r="AL75" i="42"/>
  <c r="F477" i="38"/>
  <c r="J477" i="38" s="1"/>
  <c r="AL78" i="42"/>
  <c r="E207" i="39"/>
  <c r="I207" i="39" s="1"/>
  <c r="M207" i="39" s="1"/>
  <c r="G86" i="38"/>
  <c r="G85" i="38"/>
  <c r="E206" i="39"/>
  <c r="I206" i="39" s="1"/>
  <c r="M206" i="39" s="1"/>
  <c r="F476" i="38"/>
  <c r="J476" i="38" s="1"/>
  <c r="AL77" i="42"/>
  <c r="F478" i="38"/>
  <c r="J478" i="38" s="1"/>
  <c r="AL79" i="42"/>
  <c r="G87" i="38"/>
  <c r="E208" i="39"/>
  <c r="I208" i="39" s="1"/>
  <c r="M208" i="39" s="1"/>
  <c r="AP193" i="44"/>
  <c r="AC4" i="44"/>
  <c r="F473" i="38"/>
  <c r="J473" i="38" s="1"/>
  <c r="AL74" i="42"/>
  <c r="AL50" i="42"/>
  <c r="F423" i="38"/>
  <c r="J423" i="38" s="1"/>
  <c r="E175" i="39"/>
  <c r="I175" i="39" s="1"/>
  <c r="M175" i="39" s="1"/>
  <c r="G54" i="38"/>
  <c r="AA177" i="44"/>
  <c r="AP177" i="44" s="1"/>
  <c r="F713" i="39" s="1"/>
  <c r="F716" i="39" s="1"/>
  <c r="Z58" i="42"/>
  <c r="E80" i="2"/>
  <c r="AF450" i="44"/>
  <c r="AF452" i="44" s="1"/>
  <c r="AC450" i="44"/>
  <c r="L579" i="39"/>
  <c r="Z450" i="44"/>
  <c r="E89" i="2"/>
  <c r="U72" i="42"/>
  <c r="E87" i="2"/>
  <c r="E88" i="2"/>
  <c r="W450" i="44"/>
  <c r="W452" i="44" s="1"/>
  <c r="AA175" i="44"/>
  <c r="Y450" i="44"/>
  <c r="AG450" i="44"/>
  <c r="AG452" i="44" s="1"/>
  <c r="L523" i="39"/>
  <c r="AK450" i="44"/>
  <c r="AK452" i="44" s="1"/>
  <c r="AL61" i="42"/>
  <c r="F464" i="38"/>
  <c r="J464" i="38" s="1"/>
  <c r="F396" i="38"/>
  <c r="AL17" i="42"/>
  <c r="E147" i="39"/>
  <c r="G25" i="38"/>
  <c r="L641" i="39"/>
  <c r="AI4" i="44"/>
  <c r="AL60" i="42"/>
  <c r="F462" i="38"/>
  <c r="J462" i="38" s="1"/>
  <c r="G82" i="38"/>
  <c r="E203" i="39"/>
  <c r="I203" i="39" s="1"/>
  <c r="M203" i="39" s="1"/>
  <c r="F429" i="38"/>
  <c r="J429" i="38" s="1"/>
  <c r="AL57" i="42"/>
  <c r="E176" i="39"/>
  <c r="I176" i="39" s="1"/>
  <c r="M176" i="39" s="1"/>
  <c r="G55" i="38"/>
  <c r="E86" i="2"/>
  <c r="E79" i="2"/>
  <c r="U17" i="42"/>
  <c r="E83" i="2"/>
  <c r="F458" i="38"/>
  <c r="J458" i="38" s="1"/>
  <c r="AL21" i="42"/>
  <c r="E202" i="39"/>
  <c r="G81" i="38"/>
  <c r="X450" i="44"/>
  <c r="X452" i="44" s="1"/>
  <c r="F472" i="38"/>
  <c r="J472" i="38" s="1"/>
  <c r="AL73" i="42"/>
  <c r="AJ451" i="44"/>
  <c r="F483" i="38"/>
  <c r="J483" i="38" s="1"/>
  <c r="AL84" i="42"/>
  <c r="E211" i="39"/>
  <c r="I211" i="39" s="1"/>
  <c r="M211" i="39" s="1"/>
  <c r="G90" i="38"/>
  <c r="W84" i="43"/>
  <c r="W75" i="43"/>
  <c r="W61" i="43"/>
  <c r="W73" i="43"/>
  <c r="X18" i="43"/>
  <c r="X42" i="43"/>
  <c r="X67" i="43"/>
  <c r="W79" i="43"/>
  <c r="Z81" i="42"/>
  <c r="W74" i="43"/>
  <c r="V75" i="42"/>
  <c r="E70" i="2"/>
  <c r="AA58" i="42"/>
  <c r="T31" i="42"/>
  <c r="E72" i="2"/>
  <c r="G29" i="37" s="1"/>
  <c r="J29" i="37" s="1"/>
  <c r="M158" i="37" s="1"/>
  <c r="AE34" i="42"/>
  <c r="T44" i="42"/>
  <c r="E67" i="2"/>
  <c r="G24" i="37" s="1"/>
  <c r="J24" i="37" s="1"/>
  <c r="M153" i="37" s="1"/>
  <c r="U49" i="42"/>
  <c r="T38" i="42"/>
  <c r="T83" i="42"/>
  <c r="W60" i="43"/>
  <c r="E60" i="2"/>
  <c r="W27" i="42"/>
  <c r="E65" i="2"/>
  <c r="G22" i="37" s="1"/>
  <c r="J22" i="37" s="1"/>
  <c r="M151" i="37" s="1"/>
  <c r="T37" i="42"/>
  <c r="V72" i="42"/>
  <c r="U50" i="42"/>
  <c r="V79" i="42"/>
  <c r="W78" i="43"/>
  <c r="W17" i="43"/>
  <c r="E59" i="2"/>
  <c r="W77" i="43"/>
  <c r="AB58" i="43"/>
  <c r="S90" i="42"/>
  <c r="AB59" i="43"/>
  <c r="E61" i="2"/>
  <c r="G18" i="37" s="1"/>
  <c r="J18" i="37" s="1"/>
  <c r="M147" i="37" s="1"/>
  <c r="AA11" i="42"/>
  <c r="V74" i="42"/>
  <c r="T19" i="42"/>
  <c r="E77" i="2"/>
  <c r="V78" i="42"/>
  <c r="T29" i="42"/>
  <c r="W18" i="42"/>
  <c r="AH24" i="42"/>
  <c r="E73" i="2"/>
  <c r="G30" i="37" s="1"/>
  <c r="J30" i="37" s="1"/>
  <c r="M159" i="37" s="1"/>
  <c r="W42" i="42"/>
  <c r="AH16" i="42"/>
  <c r="E64" i="2"/>
  <c r="E74" i="2"/>
  <c r="G31" i="37" s="1"/>
  <c r="J31" i="37" s="1"/>
  <c r="M160" i="37" s="1"/>
  <c r="AB11" i="43"/>
  <c r="V61" i="42"/>
  <c r="V73" i="42"/>
  <c r="W67" i="42"/>
  <c r="E58" i="2"/>
  <c r="V60" i="42"/>
  <c r="E71" i="2"/>
  <c r="G28" i="37" s="1"/>
  <c r="J28" i="37" s="1"/>
  <c r="M157" i="37" s="1"/>
  <c r="E69" i="2"/>
  <c r="G26" i="37" s="1"/>
  <c r="J26" i="37" s="1"/>
  <c r="M155" i="37" s="1"/>
  <c r="X27" i="43"/>
  <c r="U57" i="42"/>
  <c r="E62" i="2"/>
  <c r="W72" i="43"/>
  <c r="E68" i="2"/>
  <c r="G25" i="37" s="1"/>
  <c r="J25" i="37" s="1"/>
  <c r="M154" i="37" s="1"/>
  <c r="V17" i="42"/>
  <c r="V77" i="42"/>
  <c r="AA59" i="42"/>
  <c r="E75" i="2"/>
  <c r="U21" i="42"/>
  <c r="E76" i="2"/>
  <c r="E63" i="2"/>
  <c r="V84" i="42"/>
  <c r="AE30" i="42"/>
  <c r="S92" i="42" l="1"/>
  <c r="U451" i="44"/>
  <c r="F665" i="39"/>
  <c r="Y452" i="44"/>
  <c r="F645" i="39"/>
  <c r="AI451" i="44"/>
  <c r="AD451" i="44"/>
  <c r="Z452" i="44"/>
  <c r="L645" i="39"/>
  <c r="F533" i="39"/>
  <c r="L533" i="39"/>
  <c r="AC451" i="44"/>
  <c r="AG451" i="44"/>
  <c r="T85" i="42"/>
  <c r="T5" i="42" s="1"/>
  <c r="AB451" i="44"/>
  <c r="F409" i="38"/>
  <c r="J409" i="38" s="1"/>
  <c r="E171" i="39"/>
  <c r="AL37" i="42"/>
  <c r="G50" i="38"/>
  <c r="F482" i="38"/>
  <c r="J482" i="38" s="1"/>
  <c r="G89" i="38"/>
  <c r="G93" i="38" s="1"/>
  <c r="AL83" i="42"/>
  <c r="E210" i="39"/>
  <c r="I210" i="39" s="1"/>
  <c r="M210" i="39" s="1"/>
  <c r="F404" i="38"/>
  <c r="J404" i="38" s="1"/>
  <c r="AL31" i="42"/>
  <c r="E154" i="39"/>
  <c r="I154" i="39" s="1"/>
  <c r="M154" i="39" s="1"/>
  <c r="G32" i="38"/>
  <c r="E81" i="2"/>
  <c r="I202" i="39"/>
  <c r="J396" i="38"/>
  <c r="F422" i="38"/>
  <c r="J422" i="38" s="1"/>
  <c r="AL49" i="42"/>
  <c r="E174" i="39"/>
  <c r="I174" i="39" s="1"/>
  <c r="M174" i="39" s="1"/>
  <c r="G53" i="38"/>
  <c r="AI452" i="44"/>
  <c r="Y451" i="44"/>
  <c r="F403" i="38"/>
  <c r="J403" i="38" s="1"/>
  <c r="G31" i="38"/>
  <c r="AL29" i="42"/>
  <c r="E153" i="39"/>
  <c r="I153" i="39" s="1"/>
  <c r="M153" i="39" s="1"/>
  <c r="F411" i="38"/>
  <c r="J411" i="38" s="1"/>
  <c r="AL19" i="42"/>
  <c r="E161" i="39"/>
  <c r="G40" i="38"/>
  <c r="F86" i="2"/>
  <c r="H43" i="37" s="1"/>
  <c r="G43" i="37" s="1"/>
  <c r="J43" i="37" s="1"/>
  <c r="M172" i="37" s="1"/>
  <c r="F412" i="38"/>
  <c r="J412" i="38" s="1"/>
  <c r="AL38" i="42"/>
  <c r="E163" i="39"/>
  <c r="I163" i="39" s="1"/>
  <c r="M163" i="39" s="1"/>
  <c r="G42" i="38"/>
  <c r="AL44" i="42"/>
  <c r="F421" i="38"/>
  <c r="J421" i="38" s="1"/>
  <c r="G52" i="38"/>
  <c r="E173" i="39"/>
  <c r="I173" i="39" s="1"/>
  <c r="M173" i="39" s="1"/>
  <c r="F87" i="2"/>
  <c r="H44" i="37" s="1"/>
  <c r="G44" i="37" s="1"/>
  <c r="J44" i="37" s="1"/>
  <c r="M173" i="37" s="1"/>
  <c r="AA450" i="44"/>
  <c r="F682" i="39"/>
  <c r="E78" i="2"/>
  <c r="F590" i="39"/>
  <c r="AC452" i="44"/>
  <c r="AH452" i="44"/>
  <c r="AH451" i="44"/>
  <c r="W451" i="44"/>
  <c r="F60" i="2"/>
  <c r="H17" i="37" s="1"/>
  <c r="G17" i="37" s="1"/>
  <c r="J17" i="37" s="1"/>
  <c r="M146" i="37" s="1"/>
  <c r="F79" i="2"/>
  <c r="H36" i="37" s="1"/>
  <c r="G36" i="37" s="1"/>
  <c r="J36" i="37" s="1"/>
  <c r="M165" i="37" s="1"/>
  <c r="I147" i="39"/>
  <c r="L537" i="39"/>
  <c r="L542" i="39" s="1"/>
  <c r="F542" i="39"/>
  <c r="AP175" i="44"/>
  <c r="F663" i="39" s="1"/>
  <c r="AA4" i="44"/>
  <c r="L590" i="39"/>
  <c r="AK451" i="44"/>
  <c r="X451" i="44"/>
  <c r="F89" i="2"/>
  <c r="H46" i="37" s="1"/>
  <c r="G46" i="37" s="1"/>
  <c r="J46" i="37" s="1"/>
  <c r="M175" i="37" s="1"/>
  <c r="F80" i="2"/>
  <c r="H37" i="37" s="1"/>
  <c r="G37" i="37" s="1"/>
  <c r="J37" i="37" s="1"/>
  <c r="M166" i="37" s="1"/>
  <c r="AF451" i="44"/>
  <c r="AN57" i="44"/>
  <c r="F550" i="39" s="1"/>
  <c r="V4" i="44"/>
  <c r="V451" i="44" s="1"/>
  <c r="S5" i="42"/>
  <c r="S91" i="42"/>
  <c r="Z451" i="44"/>
  <c r="G15" i="37"/>
  <c r="M31" i="37"/>
  <c r="M30" i="37"/>
  <c r="M18" i="37"/>
  <c r="M25" i="37"/>
  <c r="M26" i="37"/>
  <c r="M28" i="37"/>
  <c r="M22" i="37"/>
  <c r="M24" i="37"/>
  <c r="M29" i="37"/>
  <c r="F70" i="2"/>
  <c r="H27" i="37" s="1"/>
  <c r="G27" i="37" s="1"/>
  <c r="J27" i="37" s="1"/>
  <c r="M156" i="37" s="1"/>
  <c r="Y27" i="43"/>
  <c r="X79" i="43"/>
  <c r="X72" i="43"/>
  <c r="X75" i="43"/>
  <c r="Y42" i="43"/>
  <c r="X84" i="43"/>
  <c r="X73" i="43"/>
  <c r="V7" i="43"/>
  <c r="AN7" i="43" s="1"/>
  <c r="Y18" i="43"/>
  <c r="W49" i="43"/>
  <c r="X61" i="43"/>
  <c r="Y67" i="43"/>
  <c r="W77" i="42"/>
  <c r="W60" i="42"/>
  <c r="AI24" i="42"/>
  <c r="AB11" i="42"/>
  <c r="W79" i="42"/>
  <c r="V50" i="42"/>
  <c r="F83" i="2"/>
  <c r="H40" i="37" s="1"/>
  <c r="G40" i="37" s="1"/>
  <c r="J40" i="37" s="1"/>
  <c r="M169" i="37" s="1"/>
  <c r="V49" i="42"/>
  <c r="E66" i="2"/>
  <c r="G23" i="37" s="1"/>
  <c r="J23" i="37" s="1"/>
  <c r="M152" i="37" s="1"/>
  <c r="U31" i="42"/>
  <c r="AB58" i="42"/>
  <c r="V57" i="42"/>
  <c r="AB59" i="42"/>
  <c r="X67" i="42"/>
  <c r="AJ16" i="43"/>
  <c r="AF30" i="42"/>
  <c r="V21" i="42"/>
  <c r="W57" i="43"/>
  <c r="W61" i="42"/>
  <c r="AC11" i="43"/>
  <c r="AJ24" i="43"/>
  <c r="V19" i="43"/>
  <c r="AC58" i="43"/>
  <c r="X78" i="43"/>
  <c r="X60" i="43"/>
  <c r="U83" i="42"/>
  <c r="AA81" i="42"/>
  <c r="W84" i="42"/>
  <c r="AG30" i="43"/>
  <c r="W21" i="43"/>
  <c r="W17" i="42"/>
  <c r="F63" i="2"/>
  <c r="H20" i="37" s="1"/>
  <c r="G20" i="37" s="1"/>
  <c r="J20" i="37" s="1"/>
  <c r="M149" i="37" s="1"/>
  <c r="W73" i="42"/>
  <c r="X42" i="42"/>
  <c r="E674" i="39" s="1"/>
  <c r="L674" i="39" s="1"/>
  <c r="U29" i="42"/>
  <c r="AC59" i="43"/>
  <c r="X77" i="43"/>
  <c r="F62" i="2"/>
  <c r="H19" i="37" s="1"/>
  <c r="G19" i="37" s="1"/>
  <c r="J19" i="37" s="1"/>
  <c r="M148" i="37" s="1"/>
  <c r="W50" i="43"/>
  <c r="X27" i="42"/>
  <c r="V83" i="43"/>
  <c r="AG34" i="43"/>
  <c r="V31" i="43"/>
  <c r="X74" i="43"/>
  <c r="AB81" i="43"/>
  <c r="AI16" i="42"/>
  <c r="X18" i="42"/>
  <c r="W78" i="42"/>
  <c r="U19" i="42"/>
  <c r="W74" i="42"/>
  <c r="X17" i="43"/>
  <c r="W72" i="42"/>
  <c r="U37" i="42"/>
  <c r="U38" i="42"/>
  <c r="U44" i="42"/>
  <c r="AF34" i="42"/>
  <c r="W75" i="42"/>
  <c r="E157" i="39" l="1"/>
  <c r="E108" i="2"/>
  <c r="AA451" i="44"/>
  <c r="AL85" i="42"/>
  <c r="AL5" i="42"/>
  <c r="E213" i="39"/>
  <c r="D25" i="39" s="1"/>
  <c r="C9" i="1" s="1"/>
  <c r="U85" i="42"/>
  <c r="U5" i="42" s="1"/>
  <c r="M27" i="37"/>
  <c r="M17" i="37"/>
  <c r="M19" i="37"/>
  <c r="M40" i="37"/>
  <c r="O40" i="37" s="1"/>
  <c r="O169" i="37"/>
  <c r="M20" i="37"/>
  <c r="G404" i="38"/>
  <c r="AN31" i="43"/>
  <c r="H32" i="38"/>
  <c r="L32" i="38" s="1"/>
  <c r="P32" i="38" s="1"/>
  <c r="AL90" i="42"/>
  <c r="T90" i="42"/>
  <c r="F64" i="2"/>
  <c r="H21" i="37" s="1"/>
  <c r="G21" i="37" s="1"/>
  <c r="J21" i="37" s="1"/>
  <c r="M150" i="37" s="1"/>
  <c r="F77" i="2"/>
  <c r="H34" i="37" s="1"/>
  <c r="G34" i="37" s="1"/>
  <c r="J34" i="37" s="1"/>
  <c r="V29" i="43"/>
  <c r="V44" i="43"/>
  <c r="O165" i="37"/>
  <c r="M36" i="37"/>
  <c r="O36" i="37" s="1"/>
  <c r="F82" i="2"/>
  <c r="H39" i="37" s="1"/>
  <c r="G39" i="37" s="1"/>
  <c r="J39" i="37" s="1"/>
  <c r="M168" i="37" s="1"/>
  <c r="F78" i="2"/>
  <c r="H35" i="37" s="1"/>
  <c r="G35" i="37" s="1"/>
  <c r="J35" i="37" s="1"/>
  <c r="M164" i="37" s="1"/>
  <c r="G45" i="38"/>
  <c r="G36" i="38"/>
  <c r="I171" i="39"/>
  <c r="E180" i="39"/>
  <c r="D23" i="39" s="1"/>
  <c r="G482" i="38"/>
  <c r="H89" i="38"/>
  <c r="AN83" i="43"/>
  <c r="E651" i="39"/>
  <c r="L651" i="39" s="1"/>
  <c r="F88" i="2"/>
  <c r="H45" i="37" s="1"/>
  <c r="G45" i="37" s="1"/>
  <c r="J45" i="37" s="1"/>
  <c r="M174" i="37" s="1"/>
  <c r="F85" i="2"/>
  <c r="H42" i="37" s="1"/>
  <c r="G42" i="37" s="1"/>
  <c r="J42" i="37" s="1"/>
  <c r="M171" i="37" s="1"/>
  <c r="F84" i="2"/>
  <c r="H41" i="37" s="1"/>
  <c r="G41" i="37" s="1"/>
  <c r="J41" i="37" s="1"/>
  <c r="M170" i="37" s="1"/>
  <c r="AN4" i="44"/>
  <c r="M37" i="37"/>
  <c r="O37" i="37" s="1"/>
  <c r="O166" i="37"/>
  <c r="O175" i="37"/>
  <c r="M46" i="37"/>
  <c r="O46" i="37" s="1"/>
  <c r="V452" i="44"/>
  <c r="I161" i="39"/>
  <c r="E166" i="39"/>
  <c r="D21" i="39" s="1"/>
  <c r="G411" i="38"/>
  <c r="AN19" i="43"/>
  <c r="H40" i="38"/>
  <c r="V38" i="43"/>
  <c r="D19" i="39"/>
  <c r="O173" i="37"/>
  <c r="M44" i="37"/>
  <c r="O44" i="37" s="1"/>
  <c r="F90" i="2"/>
  <c r="I213" i="39"/>
  <c r="M202" i="39"/>
  <c r="M213" i="39" s="1"/>
  <c r="G59" i="38"/>
  <c r="F59" i="2"/>
  <c r="F75" i="2"/>
  <c r="H32" i="37" s="1"/>
  <c r="G32" i="37" s="1"/>
  <c r="J32" i="37" s="1"/>
  <c r="M161" i="37" s="1"/>
  <c r="V37" i="43"/>
  <c r="AP4" i="44"/>
  <c r="F722" i="39" s="1"/>
  <c r="M147" i="39"/>
  <c r="M157" i="39" s="1"/>
  <c r="I157" i="39"/>
  <c r="F76" i="2"/>
  <c r="H33" i="37" s="1"/>
  <c r="G33" i="37" s="1"/>
  <c r="J33" i="37" s="1"/>
  <c r="M162" i="37" s="1"/>
  <c r="AA452" i="44"/>
  <c r="M43" i="37"/>
  <c r="O43" i="37" s="1"/>
  <c r="O172" i="37"/>
  <c r="J487" i="38"/>
  <c r="M23" i="37"/>
  <c r="J15" i="37"/>
  <c r="Y79" i="43"/>
  <c r="AD58" i="43"/>
  <c r="Y77" i="43"/>
  <c r="X49" i="43"/>
  <c r="Y61" i="43"/>
  <c r="Y75" i="43"/>
  <c r="X50" i="43"/>
  <c r="Y60" i="43"/>
  <c r="W37" i="43"/>
  <c r="Y73" i="43"/>
  <c r="Z42" i="43"/>
  <c r="W38" i="43"/>
  <c r="Y72" i="43"/>
  <c r="W44" i="43"/>
  <c r="Z18" i="43"/>
  <c r="Z27" i="43"/>
  <c r="AD59" i="43"/>
  <c r="W29" i="43"/>
  <c r="Y84" i="43"/>
  <c r="Z67" i="43"/>
  <c r="Y74" i="43"/>
  <c r="X75" i="42"/>
  <c r="V37" i="42"/>
  <c r="W83" i="43"/>
  <c r="V29" i="42"/>
  <c r="X73" i="42"/>
  <c r="X17" i="42"/>
  <c r="S19" i="59"/>
  <c r="AD11" i="43"/>
  <c r="AK16" i="43"/>
  <c r="AC58" i="42"/>
  <c r="V31" i="42"/>
  <c r="W50" i="42"/>
  <c r="X77" i="42"/>
  <c r="AG34" i="42"/>
  <c r="X74" i="42"/>
  <c r="Z74" i="43"/>
  <c r="Y27" i="42"/>
  <c r="X72" i="42"/>
  <c r="Y17" i="43"/>
  <c r="AH30" i="43"/>
  <c r="X84" i="42"/>
  <c r="AB81" i="42"/>
  <c r="X61" i="42"/>
  <c r="X60" i="42"/>
  <c r="V38" i="42"/>
  <c r="V19" i="42"/>
  <c r="Y18" i="42"/>
  <c r="V83" i="42"/>
  <c r="W21" i="42"/>
  <c r="AG30" i="42"/>
  <c r="AC59" i="42"/>
  <c r="W57" i="42"/>
  <c r="X79" i="42"/>
  <c r="AC11" i="42"/>
  <c r="V44" i="42"/>
  <c r="X78" i="42"/>
  <c r="V6" i="43"/>
  <c r="AN6" i="43" s="1"/>
  <c r="AH34" i="43"/>
  <c r="U90" i="42"/>
  <c r="AC81" i="43"/>
  <c r="Y42" i="42"/>
  <c r="X21" i="43"/>
  <c r="S18" i="59"/>
  <c r="S35" i="59" s="1"/>
  <c r="Y78" i="43"/>
  <c r="W19" i="43"/>
  <c r="AK24" i="43"/>
  <c r="B265" i="2"/>
  <c r="K27" i="3" s="1"/>
  <c r="X57" i="43"/>
  <c r="Y67" i="42"/>
  <c r="W49" i="42"/>
  <c r="H25" i="39" l="1"/>
  <c r="L25" i="39" s="1"/>
  <c r="U91" i="42"/>
  <c r="D33" i="39"/>
  <c r="F488" i="38"/>
  <c r="AL92" i="42"/>
  <c r="E219" i="39"/>
  <c r="AL91" i="42"/>
  <c r="M34" i="37"/>
  <c r="M163" i="37"/>
  <c r="V85" i="43"/>
  <c r="AN85" i="43" s="1"/>
  <c r="F81" i="2"/>
  <c r="H38" i="37" s="1"/>
  <c r="G38" i="37" s="1"/>
  <c r="J38" i="37" s="1"/>
  <c r="M167" i="37" s="1"/>
  <c r="E109" i="2"/>
  <c r="J59" i="37" s="1"/>
  <c r="S13" i="59"/>
  <c r="F17" i="33"/>
  <c r="G17" i="33" s="1"/>
  <c r="F347" i="1"/>
  <c r="C12" i="1"/>
  <c r="S30" i="59"/>
  <c r="S15" i="59"/>
  <c r="S20" i="59"/>
  <c r="S23" i="59"/>
  <c r="E711" i="39"/>
  <c r="L711" i="39" s="1"/>
  <c r="V85" i="42"/>
  <c r="S26" i="59"/>
  <c r="S31" i="59"/>
  <c r="E707" i="39"/>
  <c r="L707" i="39" s="1"/>
  <c r="H16" i="37"/>
  <c r="M39" i="37"/>
  <c r="O39" i="37" s="1"/>
  <c r="O168" i="37"/>
  <c r="S24" i="59"/>
  <c r="S12" i="59"/>
  <c r="E710" i="39"/>
  <c r="L710" i="39" s="1"/>
  <c r="X31" i="43"/>
  <c r="W31" i="43"/>
  <c r="W85" i="43" s="1"/>
  <c r="AJ16" i="42"/>
  <c r="S25" i="59"/>
  <c r="S22" i="59"/>
  <c r="AJ24" i="42"/>
  <c r="AN24" i="42" s="1"/>
  <c r="F589" i="38" s="1"/>
  <c r="J589" i="38" s="1"/>
  <c r="E649" i="39"/>
  <c r="G409" i="38"/>
  <c r="H50" i="38"/>
  <c r="AN37" i="43"/>
  <c r="M32" i="37"/>
  <c r="C6" i="1"/>
  <c r="H19" i="39"/>
  <c r="L40" i="38"/>
  <c r="C7" i="1"/>
  <c r="H21" i="39"/>
  <c r="L21" i="39" s="1"/>
  <c r="H23" i="39"/>
  <c r="L23" i="39" s="1"/>
  <c r="C8" i="1"/>
  <c r="O164" i="37"/>
  <c r="M35" i="37"/>
  <c r="O35" i="37" s="1"/>
  <c r="AN44" i="43"/>
  <c r="H52" i="38"/>
  <c r="L52" i="38" s="1"/>
  <c r="P52" i="38" s="1"/>
  <c r="G421" i="38"/>
  <c r="T92" i="42"/>
  <c r="T91" i="42"/>
  <c r="S14" i="59"/>
  <c r="S28" i="59"/>
  <c r="E706" i="39"/>
  <c r="L706" i="39" s="1"/>
  <c r="M161" i="39"/>
  <c r="M166" i="39" s="1"/>
  <c r="I166" i="39"/>
  <c r="L550" i="39"/>
  <c r="L556" i="39" s="1"/>
  <c r="F556" i="39"/>
  <c r="O174" i="37"/>
  <c r="M45" i="37"/>
  <c r="O45" i="37" s="1"/>
  <c r="M171" i="39"/>
  <c r="M180" i="39" s="1"/>
  <c r="I180" i="39"/>
  <c r="M21" i="37"/>
  <c r="U92" i="42"/>
  <c r="S27" i="59"/>
  <c r="S21" i="59"/>
  <c r="E714" i="39"/>
  <c r="L714" i="39" s="1"/>
  <c r="E709" i="39"/>
  <c r="L709" i="39" s="1"/>
  <c r="S29" i="59"/>
  <c r="S16" i="59"/>
  <c r="S17" i="59"/>
  <c r="M33" i="37"/>
  <c r="F668" i="39"/>
  <c r="G412" i="38"/>
  <c r="AN38" i="43"/>
  <c r="H42" i="38"/>
  <c r="L42" i="38" s="1"/>
  <c r="P42" i="38" s="1"/>
  <c r="M41" i="37"/>
  <c r="O41" i="37" s="1"/>
  <c r="O170" i="37"/>
  <c r="M42" i="37"/>
  <c r="O42" i="37" s="1"/>
  <c r="O171" i="37"/>
  <c r="L89" i="38"/>
  <c r="H93" i="38"/>
  <c r="G403" i="38"/>
  <c r="H31" i="38"/>
  <c r="AN29" i="43"/>
  <c r="M15" i="37"/>
  <c r="M144" i="37"/>
  <c r="Y50" i="43"/>
  <c r="AL24" i="43"/>
  <c r="AP24" i="43" s="1"/>
  <c r="G589" i="38" s="1"/>
  <c r="X37" i="43"/>
  <c r="Z77" i="43"/>
  <c r="AE59" i="43"/>
  <c r="Z60" i="43"/>
  <c r="AE58" i="43"/>
  <c r="Z73" i="43"/>
  <c r="AD81" i="43"/>
  <c r="X44" i="43"/>
  <c r="Z61" i="43"/>
  <c r="AA67" i="43"/>
  <c r="X29" i="43"/>
  <c r="Z78" i="43"/>
  <c r="Y21" i="43"/>
  <c r="X38" i="43"/>
  <c r="Z84" i="43"/>
  <c r="Z72" i="43"/>
  <c r="AA27" i="43"/>
  <c r="Y57" i="43"/>
  <c r="Z79" i="43"/>
  <c r="Z75" i="43"/>
  <c r="Y49" i="43"/>
  <c r="X49" i="42"/>
  <c r="Z42" i="42"/>
  <c r="W44" i="42"/>
  <c r="AE11" i="43"/>
  <c r="V90" i="42"/>
  <c r="Y60" i="42"/>
  <c r="AC81" i="42"/>
  <c r="Z17" i="43"/>
  <c r="Y74" i="42"/>
  <c r="Y73" i="42"/>
  <c r="Z67" i="42"/>
  <c r="X19" i="43"/>
  <c r="W6" i="43"/>
  <c r="AD11" i="42"/>
  <c r="Y79" i="42"/>
  <c r="AD59" i="42"/>
  <c r="W83" i="42"/>
  <c r="Z18" i="42"/>
  <c r="W19" i="42"/>
  <c r="Y72" i="42"/>
  <c r="Y78" i="42"/>
  <c r="W38" i="42"/>
  <c r="S11" i="59"/>
  <c r="AI30" i="43"/>
  <c r="Z27" i="42"/>
  <c r="AI34" i="43"/>
  <c r="Y77" i="42"/>
  <c r="X50" i="42"/>
  <c r="AD58" i="42"/>
  <c r="W29" i="42"/>
  <c r="W37" i="42"/>
  <c r="X21" i="42"/>
  <c r="T18" i="59"/>
  <c r="T35" i="59" s="1"/>
  <c r="X57" i="42"/>
  <c r="AH30" i="42"/>
  <c r="Y61" i="42"/>
  <c r="Y84" i="42"/>
  <c r="AH34" i="42"/>
  <c r="W31" i="42"/>
  <c r="T19" i="59"/>
  <c r="T33" i="59"/>
  <c r="Y17" i="42"/>
  <c r="X83" i="43"/>
  <c r="Y75" i="42"/>
  <c r="AA18" i="43"/>
  <c r="AA42" i="43"/>
  <c r="S34" i="59" l="1"/>
  <c r="S36" i="59" s="1"/>
  <c r="E110" i="2"/>
  <c r="F108" i="2"/>
  <c r="V91" i="42"/>
  <c r="F109" i="2"/>
  <c r="X7" i="43"/>
  <c r="W7" i="43"/>
  <c r="V5" i="43"/>
  <c r="V90" i="43"/>
  <c r="V91" i="43" s="1"/>
  <c r="E676" i="39"/>
  <c r="L676" i="39" s="1"/>
  <c r="T27" i="59"/>
  <c r="L50" i="38"/>
  <c r="H59" i="38"/>
  <c r="L649" i="39"/>
  <c r="E293" i="39"/>
  <c r="G174" i="38"/>
  <c r="AN16" i="42"/>
  <c r="T12" i="59"/>
  <c r="T20" i="59"/>
  <c r="T30" i="59"/>
  <c r="E705" i="39"/>
  <c r="AL16" i="43"/>
  <c r="E678" i="39"/>
  <c r="L678" i="39" s="1"/>
  <c r="L31" i="38"/>
  <c r="H36" i="38"/>
  <c r="P89" i="38"/>
  <c r="P93" i="38" s="1"/>
  <c r="L93" i="38"/>
  <c r="T16" i="59"/>
  <c r="T14" i="59"/>
  <c r="L19" i="39"/>
  <c r="T22" i="59"/>
  <c r="T26" i="59"/>
  <c r="T13" i="59"/>
  <c r="O167" i="37"/>
  <c r="M38" i="37"/>
  <c r="O38" i="37" s="1"/>
  <c r="E677" i="39"/>
  <c r="L677" i="39" s="1"/>
  <c r="X85" i="43"/>
  <c r="T21" i="59"/>
  <c r="H45" i="38"/>
  <c r="T24" i="59"/>
  <c r="V5" i="42"/>
  <c r="V92" i="42"/>
  <c r="T23" i="59"/>
  <c r="T15" i="59"/>
  <c r="W85" i="42"/>
  <c r="T17" i="59"/>
  <c r="T29" i="59"/>
  <c r="T28" i="59"/>
  <c r="P40" i="38"/>
  <c r="P45" i="38" s="1"/>
  <c r="L45" i="38"/>
  <c r="T25" i="59"/>
  <c r="H58" i="37"/>
  <c r="G16" i="37"/>
  <c r="T31" i="59"/>
  <c r="Y83" i="43"/>
  <c r="Z50" i="43"/>
  <c r="AB67" i="43"/>
  <c r="Y29" i="43"/>
  <c r="Y38" i="43"/>
  <c r="Z57" i="43"/>
  <c r="Y44" i="43"/>
  <c r="Y37" i="43"/>
  <c r="Y31" i="43"/>
  <c r="AA84" i="43"/>
  <c r="Z49" i="43"/>
  <c r="AF59" i="43"/>
  <c r="AA73" i="43"/>
  <c r="AE81" i="43"/>
  <c r="AA60" i="43"/>
  <c r="AA61" i="43"/>
  <c r="Z21" i="43"/>
  <c r="Z17" i="42"/>
  <c r="X37" i="42"/>
  <c r="AE58" i="42"/>
  <c r="Y50" i="42"/>
  <c r="AJ34" i="43"/>
  <c r="AJ30" i="43"/>
  <c r="Z78" i="42"/>
  <c r="Z72" i="42"/>
  <c r="AA67" i="42"/>
  <c r="AA17" i="43"/>
  <c r="Y49" i="42"/>
  <c r="AB27" i="43"/>
  <c r="Z75" i="42"/>
  <c r="Z61" i="42"/>
  <c r="AI30" i="42"/>
  <c r="AA18" i="42"/>
  <c r="AE59" i="42"/>
  <c r="Z79" i="42"/>
  <c r="AE11" i="42"/>
  <c r="Y19" i="43"/>
  <c r="Z73" i="42"/>
  <c r="Z74" i="42"/>
  <c r="AI34" i="42"/>
  <c r="Z84" i="42"/>
  <c r="Y57" i="42"/>
  <c r="W90" i="42"/>
  <c r="AB18" i="43"/>
  <c r="X31" i="42"/>
  <c r="E656" i="39" s="1"/>
  <c r="L656" i="39" s="1"/>
  <c r="U18" i="59"/>
  <c r="U35" i="59" s="1"/>
  <c r="Y21" i="42"/>
  <c r="Z77" i="42"/>
  <c r="T11" i="59"/>
  <c r="Y7" i="43"/>
  <c r="AF11" i="43"/>
  <c r="X6" i="43"/>
  <c r="Z60" i="42"/>
  <c r="X44" i="42"/>
  <c r="AA78" i="43"/>
  <c r="AA79" i="43"/>
  <c r="AA72" i="43"/>
  <c r="AA74" i="43"/>
  <c r="AB42" i="43"/>
  <c r="U33" i="59"/>
  <c r="U19" i="59"/>
  <c r="X29" i="42"/>
  <c r="AA27" i="42"/>
  <c r="X38" i="42"/>
  <c r="X19" i="42"/>
  <c r="X83" i="42"/>
  <c r="AA77" i="43"/>
  <c r="AD81" i="42"/>
  <c r="AA42" i="42"/>
  <c r="AA75" i="43"/>
  <c r="AF58" i="43"/>
  <c r="W91" i="42" l="1"/>
  <c r="F110" i="2"/>
  <c r="Y85" i="43"/>
  <c r="W5" i="43"/>
  <c r="W90" i="43"/>
  <c r="W91" i="43" s="1"/>
  <c r="U29" i="59"/>
  <c r="U24" i="59"/>
  <c r="U26" i="59"/>
  <c r="U22" i="59"/>
  <c r="U14" i="59"/>
  <c r="M671" i="39"/>
  <c r="M293" i="39"/>
  <c r="U27" i="59"/>
  <c r="E655" i="39"/>
  <c r="E675" i="39"/>
  <c r="L675" i="39" s="1"/>
  <c r="S5" i="59"/>
  <c r="S40" i="59"/>
  <c r="E673" i="39"/>
  <c r="U31" i="59"/>
  <c r="U25" i="59"/>
  <c r="U15" i="59"/>
  <c r="L705" i="39"/>
  <c r="U20" i="59"/>
  <c r="J16" i="37"/>
  <c r="M145" i="37" s="1"/>
  <c r="G58" i="37"/>
  <c r="U28" i="59"/>
  <c r="U17" i="59"/>
  <c r="W5" i="42"/>
  <c r="W92" i="42"/>
  <c r="U13" i="59"/>
  <c r="U16" i="59"/>
  <c r="P31" i="38"/>
  <c r="P36" i="38" s="1"/>
  <c r="L36" i="38"/>
  <c r="I174" i="38"/>
  <c r="AP16" i="43"/>
  <c r="P174" i="38" s="1"/>
  <c r="G293" i="39"/>
  <c r="P50" i="38"/>
  <c r="P59" i="38" s="1"/>
  <c r="L59" i="38"/>
  <c r="E713" i="39"/>
  <c r="L713" i="39" s="1"/>
  <c r="E663" i="39"/>
  <c r="X85" i="42"/>
  <c r="E665" i="39"/>
  <c r="L665" i="39" s="1"/>
  <c r="AN90" i="43"/>
  <c r="U23" i="59"/>
  <c r="U21" i="59"/>
  <c r="U30" i="59"/>
  <c r="U12" i="59"/>
  <c r="V92" i="43"/>
  <c r="AN5" i="43"/>
  <c r="AA57" i="43"/>
  <c r="Z31" i="43"/>
  <c r="Z38" i="43"/>
  <c r="AA49" i="43"/>
  <c r="AB61" i="43"/>
  <c r="AB60" i="43"/>
  <c r="AB84" i="43"/>
  <c r="AB73" i="43"/>
  <c r="AF81" i="43"/>
  <c r="Z83" i="43"/>
  <c r="Z29" i="43"/>
  <c r="Z44" i="43"/>
  <c r="Z37" i="43"/>
  <c r="AG58" i="43"/>
  <c r="AA60" i="42"/>
  <c r="Z19" i="43"/>
  <c r="AA78" i="42"/>
  <c r="AG59" i="43"/>
  <c r="AB77" i="43"/>
  <c r="Z7" i="43"/>
  <c r="AB42" i="42"/>
  <c r="AB27" i="42"/>
  <c r="V33" i="59"/>
  <c r="V19" i="59"/>
  <c r="AC42" i="43"/>
  <c r="Y31" i="42"/>
  <c r="AA74" i="42"/>
  <c r="AF59" i="42"/>
  <c r="AB18" i="42"/>
  <c r="AB67" i="42"/>
  <c r="AK34" i="43"/>
  <c r="AE81" i="42"/>
  <c r="Y44" i="42"/>
  <c r="AA75" i="42"/>
  <c r="AC27" i="43"/>
  <c r="Y38" i="42"/>
  <c r="AC18" i="43"/>
  <c r="AA84" i="42"/>
  <c r="AJ34" i="42"/>
  <c r="AN34" i="42" s="1"/>
  <c r="AF11" i="42"/>
  <c r="AA79" i="42"/>
  <c r="AA61" i="42"/>
  <c r="AB17" i="43"/>
  <c r="Z50" i="42"/>
  <c r="Y37" i="42"/>
  <c r="AA21" i="43"/>
  <c r="AB75" i="43"/>
  <c r="Y83" i="42"/>
  <c r="X90" i="42"/>
  <c r="AB74" i="43"/>
  <c r="AB72" i="43"/>
  <c r="AB78" i="43"/>
  <c r="V18" i="59"/>
  <c r="V35" i="59" s="1"/>
  <c r="Z49" i="42"/>
  <c r="AA17" i="42"/>
  <c r="AC67" i="43"/>
  <c r="Y29" i="42"/>
  <c r="AB79" i="43"/>
  <c r="Y19" i="42"/>
  <c r="Y6" i="43"/>
  <c r="AG11" i="43"/>
  <c r="U11" i="59"/>
  <c r="AA77" i="42"/>
  <c r="Z21" i="42"/>
  <c r="Z57" i="42"/>
  <c r="AA73" i="42"/>
  <c r="AA72" i="42"/>
  <c r="AK30" i="43"/>
  <c r="AF58" i="42"/>
  <c r="AA50" i="43"/>
  <c r="S41" i="59" l="1"/>
  <c r="W92" i="43"/>
  <c r="X5" i="43"/>
  <c r="X90" i="43"/>
  <c r="X91" i="43" s="1"/>
  <c r="Y90" i="43"/>
  <c r="Y91" i="43" s="1"/>
  <c r="Y5" i="43"/>
  <c r="E152" i="1"/>
  <c r="M16" i="37"/>
  <c r="M58" i="37" s="1"/>
  <c r="M187" i="37"/>
  <c r="J58" i="37"/>
  <c r="J60" i="37" s="1"/>
  <c r="Z85" i="43"/>
  <c r="V30" i="59"/>
  <c r="V23" i="59"/>
  <c r="E668" i="39"/>
  <c r="L663" i="39"/>
  <c r="L668" i="39" s="1"/>
  <c r="L174" i="38"/>
  <c r="V16" i="59"/>
  <c r="V28" i="59"/>
  <c r="V20" i="59"/>
  <c r="V15" i="59"/>
  <c r="V31" i="59"/>
  <c r="E682" i="39"/>
  <c r="L673" i="39"/>
  <c r="L682" i="39" s="1"/>
  <c r="V27" i="59"/>
  <c r="V14" i="59"/>
  <c r="V26" i="59"/>
  <c r="V24" i="59"/>
  <c r="Y85" i="42"/>
  <c r="T40" i="59"/>
  <c r="T5" i="59"/>
  <c r="T32" i="59"/>
  <c r="T34" i="59" s="1"/>
  <c r="T36" i="59" s="1"/>
  <c r="AJ30" i="42"/>
  <c r="AN91" i="43"/>
  <c r="AN92" i="43"/>
  <c r="L716" i="39"/>
  <c r="S42" i="59"/>
  <c r="E87" i="1"/>
  <c r="V12" i="59"/>
  <c r="V21" i="59"/>
  <c r="X92" i="42"/>
  <c r="X91" i="42"/>
  <c r="X5" i="42"/>
  <c r="J293" i="39"/>
  <c r="V13" i="59"/>
  <c r="V17" i="59"/>
  <c r="E716" i="39"/>
  <c r="V25" i="59"/>
  <c r="L655" i="39"/>
  <c r="L659" i="39" s="1"/>
  <c r="E659" i="39"/>
  <c r="V22" i="59"/>
  <c r="V29" i="59"/>
  <c r="Z6" i="43"/>
  <c r="AC73" i="43"/>
  <c r="AD27" i="43"/>
  <c r="AG81" i="43"/>
  <c r="AB57" i="43"/>
  <c r="AA29" i="43"/>
  <c r="AA31" i="43"/>
  <c r="AC74" i="43"/>
  <c r="AD42" i="43"/>
  <c r="AC61" i="43"/>
  <c r="AB49" i="43"/>
  <c r="AA38" i="43"/>
  <c r="AB72" i="42"/>
  <c r="Z31" i="42"/>
  <c r="AA21" i="42"/>
  <c r="Z19" i="42"/>
  <c r="AC79" i="43"/>
  <c r="AB17" i="42"/>
  <c r="AA49" i="42"/>
  <c r="AC72" i="43"/>
  <c r="AB84" i="42"/>
  <c r="U32" i="59"/>
  <c r="U34" i="59" s="1"/>
  <c r="U36" i="59" s="1"/>
  <c r="AG59" i="42"/>
  <c r="AC42" i="42"/>
  <c r="AH59" i="43"/>
  <c r="AA83" i="43"/>
  <c r="AB61" i="42"/>
  <c r="AB77" i="42"/>
  <c r="Y90" i="42"/>
  <c r="AB79" i="42"/>
  <c r="AG11" i="42"/>
  <c r="Z38" i="42"/>
  <c r="AB75" i="42"/>
  <c r="Z44" i="42"/>
  <c r="AC67" i="42"/>
  <c r="W19" i="59"/>
  <c r="W33" i="59"/>
  <c r="AB60" i="42"/>
  <c r="AH58" i="43"/>
  <c r="AA44" i="43"/>
  <c r="AC84" i="43"/>
  <c r="AC60" i="43"/>
  <c r="AA57" i="42"/>
  <c r="V11" i="59"/>
  <c r="AF81" i="42"/>
  <c r="AB74" i="42"/>
  <c r="Z29" i="42"/>
  <c r="AD67" i="43"/>
  <c r="AC78" i="43"/>
  <c r="AC75" i="43"/>
  <c r="AB50" i="43"/>
  <c r="AG58" i="42"/>
  <c r="AB73" i="42"/>
  <c r="AH11" i="43"/>
  <c r="W18" i="59"/>
  <c r="W35" i="59" s="1"/>
  <c r="Z83" i="42"/>
  <c r="AB21" i="43"/>
  <c r="Z37" i="42"/>
  <c r="AA50" i="42"/>
  <c r="AC17" i="43"/>
  <c r="AD18" i="43"/>
  <c r="AC18" i="42"/>
  <c r="AC27" i="42"/>
  <c r="AC77" i="43"/>
  <c r="AB78" i="42"/>
  <c r="AA19" i="43"/>
  <c r="AA37" i="43"/>
  <c r="Y91" i="42" l="1"/>
  <c r="T41" i="59"/>
  <c r="U40" i="59"/>
  <c r="U5" i="59"/>
  <c r="Z90" i="43"/>
  <c r="Z91" i="43" s="1"/>
  <c r="Z5" i="43"/>
  <c r="W17" i="59"/>
  <c r="W12" i="59"/>
  <c r="W24" i="59"/>
  <c r="W14" i="59"/>
  <c r="W15" i="59"/>
  <c r="W28" i="59"/>
  <c r="N174" i="38"/>
  <c r="W23" i="59"/>
  <c r="Z85" i="42"/>
  <c r="D87" i="1"/>
  <c r="W22" i="59"/>
  <c r="W13" i="59"/>
  <c r="W21" i="59"/>
  <c r="AN30" i="42"/>
  <c r="Y5" i="42"/>
  <c r="Y92" i="42"/>
  <c r="W26" i="59"/>
  <c r="W27" i="59"/>
  <c r="W31" i="59"/>
  <c r="W20" i="59"/>
  <c r="W16" i="59"/>
  <c r="W30" i="59"/>
  <c r="X92" i="43"/>
  <c r="AA85" i="43"/>
  <c r="AL34" i="43"/>
  <c r="AP34" i="43" s="1"/>
  <c r="AL30" i="43"/>
  <c r="W29" i="59"/>
  <c r="W25" i="59"/>
  <c r="T42" i="59"/>
  <c r="Y92" i="43"/>
  <c r="AD74" i="43"/>
  <c r="AE27" i="43"/>
  <c r="AB31" i="43"/>
  <c r="AB38" i="43"/>
  <c r="AE42" i="43"/>
  <c r="AE18" i="43"/>
  <c r="AC21" i="43"/>
  <c r="AH81" i="43"/>
  <c r="AD61" i="43"/>
  <c r="AA37" i="42"/>
  <c r="AD18" i="42"/>
  <c r="AD17" i="43"/>
  <c r="AB19" i="43"/>
  <c r="AD27" i="42"/>
  <c r="AI11" i="43"/>
  <c r="AC73" i="42"/>
  <c r="AE67" i="43"/>
  <c r="AB29" i="43"/>
  <c r="AB44" i="43"/>
  <c r="AA7" i="43"/>
  <c r="AD67" i="42"/>
  <c r="AA38" i="42"/>
  <c r="AB83" i="43"/>
  <c r="AH59" i="42"/>
  <c r="AA19" i="42"/>
  <c r="AC74" i="42"/>
  <c r="AG81" i="42"/>
  <c r="W11" i="59"/>
  <c r="AC75" i="42"/>
  <c r="AD42" i="42"/>
  <c r="AD72" i="43"/>
  <c r="AC17" i="42"/>
  <c r="AA31" i="42"/>
  <c r="AD73" i="43"/>
  <c r="AC57" i="43"/>
  <c r="AB50" i="42"/>
  <c r="X18" i="59"/>
  <c r="AH58" i="42"/>
  <c r="AD75" i="43"/>
  <c r="AD78" i="43"/>
  <c r="AA29" i="42"/>
  <c r="AD84" i="43"/>
  <c r="AC60" i="42"/>
  <c r="AA44" i="42"/>
  <c r="AC77" i="42"/>
  <c r="AI59" i="43"/>
  <c r="AC84" i="42"/>
  <c r="Z90" i="42"/>
  <c r="AB21" i="42"/>
  <c r="AC72" i="42"/>
  <c r="AC49" i="43"/>
  <c r="AC78" i="42"/>
  <c r="AD77" i="43"/>
  <c r="AB37" i="43"/>
  <c r="AA83" i="42"/>
  <c r="AC50" i="43"/>
  <c r="AB57" i="42"/>
  <c r="AD60" i="43"/>
  <c r="AI58" i="43"/>
  <c r="X19" i="59"/>
  <c r="AP19" i="59" s="1"/>
  <c r="X33" i="59"/>
  <c r="AP33" i="59" s="1"/>
  <c r="AH11" i="42"/>
  <c r="AC79" i="42"/>
  <c r="AC61" i="42"/>
  <c r="AB49" i="42"/>
  <c r="AD79" i="43"/>
  <c r="AA6" i="43"/>
  <c r="AA85" i="42" l="1"/>
  <c r="AA5" i="42" s="1"/>
  <c r="U42" i="59"/>
  <c r="Z92" i="42"/>
  <c r="AA90" i="43"/>
  <c r="AA91" i="43" s="1"/>
  <c r="AA5" i="43"/>
  <c r="X29" i="59"/>
  <c r="AP29" i="59" s="1"/>
  <c r="X16" i="59"/>
  <c r="AP16" i="59" s="1"/>
  <c r="X31" i="59"/>
  <c r="AP31" i="59" s="1"/>
  <c r="X26" i="59"/>
  <c r="AP26" i="59" s="1"/>
  <c r="X15" i="59"/>
  <c r="AP15" i="59" s="1"/>
  <c r="X24" i="59"/>
  <c r="AP24" i="59" s="1"/>
  <c r="X17" i="59"/>
  <c r="AP17" i="59" s="1"/>
  <c r="AP18" i="59"/>
  <c r="AP35" i="59" s="1"/>
  <c r="X35" i="59"/>
  <c r="AB85" i="43"/>
  <c r="X22" i="59"/>
  <c r="AP22" i="59" s="1"/>
  <c r="U41" i="59"/>
  <c r="V32" i="59"/>
  <c r="V34" i="59" s="1"/>
  <c r="V36" i="59" s="1"/>
  <c r="X25" i="59"/>
  <c r="AP25" i="59" s="1"/>
  <c r="AP30" i="43"/>
  <c r="X30" i="59"/>
  <c r="AP30" i="59" s="1"/>
  <c r="X20" i="59"/>
  <c r="AP20" i="59" s="1"/>
  <c r="X27" i="59"/>
  <c r="AP27" i="59" s="1"/>
  <c r="X23" i="59"/>
  <c r="AP23" i="59" s="1"/>
  <c r="X28" i="59"/>
  <c r="AP28" i="59" s="1"/>
  <c r="X14" i="59"/>
  <c r="AP14" i="59" s="1"/>
  <c r="X12" i="59"/>
  <c r="AP12" i="59" s="1"/>
  <c r="Z92" i="43"/>
  <c r="X21" i="59"/>
  <c r="AP21" i="59" s="1"/>
  <c r="X13" i="59"/>
  <c r="AP13" i="59" s="1"/>
  <c r="Z5" i="42"/>
  <c r="Z91" i="42"/>
  <c r="AE74" i="43"/>
  <c r="AE60" i="43"/>
  <c r="AF27" i="43"/>
  <c r="AC37" i="43"/>
  <c r="AC31" i="43"/>
  <c r="AF18" i="43"/>
  <c r="AJ58" i="43"/>
  <c r="AD21" i="43"/>
  <c r="AE75" i="43"/>
  <c r="W32" i="59"/>
  <c r="W34" i="59" s="1"/>
  <c r="W36" i="59" s="1"/>
  <c r="AF42" i="43"/>
  <c r="AE77" i="43"/>
  <c r="AI81" i="43"/>
  <c r="AD84" i="42"/>
  <c r="AB29" i="42"/>
  <c r="AD17" i="42"/>
  <c r="AE72" i="43"/>
  <c r="AD74" i="42"/>
  <c r="AB19" i="42"/>
  <c r="AI59" i="42"/>
  <c r="AE67" i="42"/>
  <c r="AC44" i="43"/>
  <c r="AB37" i="42"/>
  <c r="AD49" i="43"/>
  <c r="AC57" i="42"/>
  <c r="AC21" i="42"/>
  <c r="AB44" i="42"/>
  <c r="AC50" i="42"/>
  <c r="AB31" i="42"/>
  <c r="AD75" i="42"/>
  <c r="AD73" i="42"/>
  <c r="AE27" i="42"/>
  <c r="AC38" i="43"/>
  <c r="AD78" i="42"/>
  <c r="AD79" i="42"/>
  <c r="AB83" i="42"/>
  <c r="AD77" i="42"/>
  <c r="AB6" i="43"/>
  <c r="AE79" i="43"/>
  <c r="AD72" i="42"/>
  <c r="AJ59" i="43"/>
  <c r="AI58" i="42"/>
  <c r="AD57" i="43"/>
  <c r="X11" i="59"/>
  <c r="AH81" i="42"/>
  <c r="AA90" i="42"/>
  <c r="AB38" i="42"/>
  <c r="AC29" i="43"/>
  <c r="AJ11" i="43"/>
  <c r="AE18" i="42"/>
  <c r="AI11" i="42"/>
  <c r="AC49" i="42"/>
  <c r="AD50" i="43"/>
  <c r="AD60" i="42"/>
  <c r="AD61" i="42"/>
  <c r="Y33" i="59"/>
  <c r="Y19" i="59"/>
  <c r="AE84" i="43"/>
  <c r="AE78" i="43"/>
  <c r="Y18" i="59"/>
  <c r="Y35" i="59" s="1"/>
  <c r="AE73" i="43"/>
  <c r="AE42" i="42"/>
  <c r="AC83" i="43"/>
  <c r="AB7" i="43"/>
  <c r="AF67" i="43"/>
  <c r="AC19" i="43"/>
  <c r="AE17" i="43"/>
  <c r="AE61" i="43"/>
  <c r="AA91" i="42" l="1"/>
  <c r="AA92" i="43"/>
  <c r="AC85" i="43"/>
  <c r="W40" i="59"/>
  <c r="W5" i="59"/>
  <c r="AB85" i="42"/>
  <c r="Y28" i="59"/>
  <c r="Y20" i="59"/>
  <c r="Y25" i="59"/>
  <c r="Y31" i="59"/>
  <c r="V40" i="59"/>
  <c r="V5" i="59"/>
  <c r="AA92" i="42"/>
  <c r="Y12" i="59"/>
  <c r="Y14" i="59"/>
  <c r="Y27" i="59"/>
  <c r="Y15" i="59"/>
  <c r="Y26" i="59"/>
  <c r="Y22" i="59"/>
  <c r="AP11" i="59"/>
  <c r="Y13" i="59"/>
  <c r="Y21" i="59"/>
  <c r="Y23" i="59"/>
  <c r="Y30" i="59"/>
  <c r="Y17" i="59"/>
  <c r="Y24" i="59"/>
  <c r="Y16" i="59"/>
  <c r="Y29" i="59"/>
  <c r="AC6" i="43"/>
  <c r="AF61" i="43"/>
  <c r="AD37" i="43"/>
  <c r="AE50" i="43"/>
  <c r="AF77" i="43"/>
  <c r="AJ81" i="43"/>
  <c r="AE21" i="43"/>
  <c r="AF74" i="43"/>
  <c r="AF73" i="43"/>
  <c r="AK59" i="43"/>
  <c r="AG67" i="43"/>
  <c r="AG18" i="43"/>
  <c r="AD29" i="43"/>
  <c r="AG27" i="43"/>
  <c r="AG42" i="43"/>
  <c r="AF79" i="43"/>
  <c r="AF75" i="43"/>
  <c r="AD31" i="43"/>
  <c r="AK58" i="43"/>
  <c r="AF60" i="43"/>
  <c r="AF84" i="43"/>
  <c r="AD83" i="43"/>
  <c r="AD19" i="43"/>
  <c r="Z18" i="59"/>
  <c r="Z35" i="59" s="1"/>
  <c r="AF78" i="43"/>
  <c r="Z33" i="59"/>
  <c r="Z19" i="59"/>
  <c r="AD49" i="42"/>
  <c r="AE77" i="42"/>
  <c r="AC44" i="42"/>
  <c r="AD21" i="42"/>
  <c r="AF72" i="43"/>
  <c r="AE17" i="42"/>
  <c r="AE84" i="42"/>
  <c r="AE61" i="42"/>
  <c r="AH18" i="43"/>
  <c r="AF18" i="42"/>
  <c r="AK11" i="43"/>
  <c r="AE78" i="42"/>
  <c r="AF27" i="42"/>
  <c r="AC31" i="42"/>
  <c r="AC37" i="42"/>
  <c r="AF67" i="42"/>
  <c r="AB90" i="42"/>
  <c r="AD6" i="43"/>
  <c r="AE74" i="42"/>
  <c r="AJ11" i="42"/>
  <c r="AC7" i="43"/>
  <c r="AE60" i="42"/>
  <c r="Y11" i="59"/>
  <c r="AD38" i="43"/>
  <c r="AE73" i="42"/>
  <c r="AE75" i="42"/>
  <c r="AD57" i="42"/>
  <c r="AD44" i="43"/>
  <c r="AC29" i="42"/>
  <c r="AF42" i="42"/>
  <c r="AC38" i="42"/>
  <c r="AI81" i="42"/>
  <c r="AE72" i="42"/>
  <c r="AC83" i="42"/>
  <c r="AE79" i="42"/>
  <c r="AD50" i="42"/>
  <c r="AE57" i="43"/>
  <c r="AE49" i="43"/>
  <c r="AC19" i="42"/>
  <c r="AF17" i="43"/>
  <c r="AB91" i="42" l="1"/>
  <c r="W42" i="59"/>
  <c r="V42" i="59"/>
  <c r="W41" i="59"/>
  <c r="AD85" i="43"/>
  <c r="Z16" i="59"/>
  <c r="Z17" i="59"/>
  <c r="Z23" i="59"/>
  <c r="Z21" i="59"/>
  <c r="V41" i="59"/>
  <c r="AJ59" i="42"/>
  <c r="AN59" i="42" s="1"/>
  <c r="F524" i="38" s="1"/>
  <c r="J524" i="38" s="1"/>
  <c r="AC85" i="42"/>
  <c r="E263" i="39"/>
  <c r="G143" i="38"/>
  <c r="AN11" i="42"/>
  <c r="Z26" i="59"/>
  <c r="Z27" i="59"/>
  <c r="Z12" i="59"/>
  <c r="Z25" i="59"/>
  <c r="Z28" i="59"/>
  <c r="Z29" i="59"/>
  <c r="Z24" i="59"/>
  <c r="Z30" i="59"/>
  <c r="Z13" i="59"/>
  <c r="Z22" i="59"/>
  <c r="X32" i="59"/>
  <c r="AB90" i="43"/>
  <c r="AB91" i="43" s="1"/>
  <c r="AB5" i="43"/>
  <c r="AJ58" i="42"/>
  <c r="Z15" i="59"/>
  <c r="Z14" i="59"/>
  <c r="Z31" i="59"/>
  <c r="Z20" i="59"/>
  <c r="AB5" i="42"/>
  <c r="AB92" i="42"/>
  <c r="AG77" i="43"/>
  <c r="AG74" i="43"/>
  <c r="AF49" i="43"/>
  <c r="AH27" i="43"/>
  <c r="AH42" i="43"/>
  <c r="AG73" i="43"/>
  <c r="AG60" i="43"/>
  <c r="AH67" i="43"/>
  <c r="AG61" i="43"/>
  <c r="AK81" i="43"/>
  <c r="AE29" i="43"/>
  <c r="AG75" i="43"/>
  <c r="AE37" i="43"/>
  <c r="AF21" i="43"/>
  <c r="AF50" i="43"/>
  <c r="AG79" i="43"/>
  <c r="AP5" i="59"/>
  <c r="AE50" i="42"/>
  <c r="AC90" i="42"/>
  <c r="AF79" i="42"/>
  <c r="AD83" i="42"/>
  <c r="AE44" i="43"/>
  <c r="AE57" i="42"/>
  <c r="AG67" i="42"/>
  <c r="AF78" i="42"/>
  <c r="AF17" i="42"/>
  <c r="AE19" i="43"/>
  <c r="AG84" i="43"/>
  <c r="AG42" i="42"/>
  <c r="AF57" i="43"/>
  <c r="AE38" i="43"/>
  <c r="AD37" i="42"/>
  <c r="AL11" i="43"/>
  <c r="AF61" i="42"/>
  <c r="AF84" i="42"/>
  <c r="AG17" i="43"/>
  <c r="AE21" i="42"/>
  <c r="AH77" i="43"/>
  <c r="AF77" i="42"/>
  <c r="AA18" i="59"/>
  <c r="AA35" i="59" s="1"/>
  <c r="AE31" i="43"/>
  <c r="AF72" i="42"/>
  <c r="AE6" i="43"/>
  <c r="AD29" i="42"/>
  <c r="AD7" i="43"/>
  <c r="AD31" i="42"/>
  <c r="AG27" i="42"/>
  <c r="AG18" i="42"/>
  <c r="AD44" i="42"/>
  <c r="AA19" i="59"/>
  <c r="AA33" i="59"/>
  <c r="AE83" i="43"/>
  <c r="AD19" i="42"/>
  <c r="AD38" i="42"/>
  <c r="AF75" i="42"/>
  <c r="AF73" i="42"/>
  <c r="Z11" i="59"/>
  <c r="AF60" i="42"/>
  <c r="AF74" i="42"/>
  <c r="AG72" i="43"/>
  <c r="AE49" i="42"/>
  <c r="AC92" i="42" l="1"/>
  <c r="AE85" i="43"/>
  <c r="I143" i="38"/>
  <c r="AP11" i="43"/>
  <c r="AJ81" i="42"/>
  <c r="AD90" i="43"/>
  <c r="AD91" i="43" s="1"/>
  <c r="AD5" i="43"/>
  <c r="AB92" i="43"/>
  <c r="AA21" i="59"/>
  <c r="AA17" i="59"/>
  <c r="AA31" i="59"/>
  <c r="AA15" i="59"/>
  <c r="AA22" i="59"/>
  <c r="AA30" i="59"/>
  <c r="AA29" i="59"/>
  <c r="AA28" i="59"/>
  <c r="AA12" i="59"/>
  <c r="AA26" i="59"/>
  <c r="G263" i="39"/>
  <c r="Y40" i="59"/>
  <c r="Y5" i="59"/>
  <c r="AC5" i="43"/>
  <c r="AC90" i="43"/>
  <c r="AC91" i="43" s="1"/>
  <c r="AD85" i="42"/>
  <c r="E265" i="39"/>
  <c r="G265" i="39" s="1"/>
  <c r="J265" i="39" s="1"/>
  <c r="D71" i="1" s="1"/>
  <c r="G145" i="38"/>
  <c r="G147" i="38" s="1"/>
  <c r="AN58" i="42"/>
  <c r="AP32" i="59"/>
  <c r="AP34" i="59" s="1"/>
  <c r="AP36" i="59" s="1"/>
  <c r="X34" i="59"/>
  <c r="X36" i="59" s="1"/>
  <c r="M263" i="39"/>
  <c r="M641" i="39"/>
  <c r="AC5" i="42"/>
  <c r="AC91" i="42"/>
  <c r="AA23" i="59"/>
  <c r="AA16" i="59"/>
  <c r="AL58" i="43"/>
  <c r="AH78" i="43"/>
  <c r="AG78" i="43"/>
  <c r="Y32" i="59"/>
  <c r="Y34" i="59" s="1"/>
  <c r="Y36" i="59" s="1"/>
  <c r="AL59" i="43"/>
  <c r="AP59" i="43" s="1"/>
  <c r="G524" i="38" s="1"/>
  <c r="AA20" i="59"/>
  <c r="AA14" i="59"/>
  <c r="X5" i="59"/>
  <c r="X40" i="59"/>
  <c r="AA13" i="59"/>
  <c r="AA24" i="59"/>
  <c r="AA25" i="59"/>
  <c r="AA27" i="59"/>
  <c r="AI18" i="43"/>
  <c r="AE7" i="43"/>
  <c r="AH79" i="43"/>
  <c r="AG49" i="43"/>
  <c r="AF29" i="43"/>
  <c r="AI67" i="43"/>
  <c r="AI27" i="43"/>
  <c r="AG50" i="43"/>
  <c r="AG21" i="43"/>
  <c r="AH61" i="43"/>
  <c r="AF37" i="43"/>
  <c r="AH74" i="43"/>
  <c r="AH73" i="43"/>
  <c r="AH60" i="43"/>
  <c r="AI42" i="43"/>
  <c r="AE38" i="42"/>
  <c r="AG73" i="42"/>
  <c r="AE44" i="42"/>
  <c r="AE29" i="42"/>
  <c r="Z32" i="59"/>
  <c r="Z34" i="59" s="1"/>
  <c r="Z36" i="59" s="1"/>
  <c r="AG72" i="42"/>
  <c r="AF31" i="43"/>
  <c r="AE37" i="42"/>
  <c r="AF38" i="43"/>
  <c r="AH84" i="43"/>
  <c r="AF19" i="43"/>
  <c r="AG17" i="42"/>
  <c r="AG57" i="43"/>
  <c r="AF50" i="42"/>
  <c r="AF83" i="43"/>
  <c r="AG74" i="42"/>
  <c r="AE19" i="42"/>
  <c r="AB19" i="59"/>
  <c r="AB33" i="59"/>
  <c r="AF49" i="42"/>
  <c r="AH72" i="43"/>
  <c r="AG75" i="42"/>
  <c r="AF6" i="43"/>
  <c r="AE31" i="42"/>
  <c r="B250" i="2"/>
  <c r="AA11" i="59"/>
  <c r="AG60" i="42"/>
  <c r="AH75" i="43"/>
  <c r="AD90" i="42"/>
  <c r="AH18" i="42"/>
  <c r="AB18" i="59"/>
  <c r="AG77" i="42"/>
  <c r="AG61" i="42"/>
  <c r="AH67" i="42"/>
  <c r="AE83" i="42"/>
  <c r="AG79" i="42"/>
  <c r="AH27" i="42"/>
  <c r="AF21" i="42"/>
  <c r="AG84" i="42"/>
  <c r="AH42" i="42"/>
  <c r="AH17" i="43"/>
  <c r="AG78" i="42"/>
  <c r="AF57" i="42"/>
  <c r="AF44" i="43"/>
  <c r="AD92" i="43" l="1"/>
  <c r="AD92" i="42"/>
  <c r="AE85" i="42"/>
  <c r="AE5" i="42" s="1"/>
  <c r="AC92" i="43"/>
  <c r="X42" i="59"/>
  <c r="Y41" i="59"/>
  <c r="AF85" i="43"/>
  <c r="AB27" i="59"/>
  <c r="AB24" i="59"/>
  <c r="AB20" i="59"/>
  <c r="F523" i="38"/>
  <c r="M643" i="39"/>
  <c r="M645" i="39" s="1"/>
  <c r="M265" i="39"/>
  <c r="E71" i="1" s="1"/>
  <c r="E267" i="39"/>
  <c r="AB35" i="59"/>
  <c r="AB16" i="59"/>
  <c r="E69" i="1"/>
  <c r="J263" i="39"/>
  <c r="G267" i="39"/>
  <c r="AB12" i="59"/>
  <c r="AB29" i="59"/>
  <c r="AB22" i="59"/>
  <c r="AB31" i="59"/>
  <c r="AB17" i="59"/>
  <c r="AN81" i="42"/>
  <c r="E334" i="39"/>
  <c r="G334" i="39" s="1"/>
  <c r="J334" i="39" s="1"/>
  <c r="D105" i="1" s="1"/>
  <c r="G214" i="38"/>
  <c r="L143" i="38"/>
  <c r="AL81" i="43"/>
  <c r="AB25" i="59"/>
  <c r="AB13" i="59"/>
  <c r="AB14" i="59"/>
  <c r="I145" i="38"/>
  <c r="L145" i="38" s="1"/>
  <c r="N145" i="38" s="1"/>
  <c r="AP58" i="43"/>
  <c r="Y42" i="59"/>
  <c r="Z5" i="59"/>
  <c r="Z40" i="59"/>
  <c r="AP40" i="59"/>
  <c r="X41" i="59"/>
  <c r="AB23" i="59"/>
  <c r="AD5" i="42"/>
  <c r="AD91" i="42"/>
  <c r="AB26" i="59"/>
  <c r="AB28" i="59"/>
  <c r="AB30" i="59"/>
  <c r="AB15" i="59"/>
  <c r="AB21" i="59"/>
  <c r="P143" i="38"/>
  <c r="AI72" i="43"/>
  <c r="AF7" i="43"/>
  <c r="AG38" i="43"/>
  <c r="AI74" i="43"/>
  <c r="AI61" i="43"/>
  <c r="AI77" i="43"/>
  <c r="AH21" i="43"/>
  <c r="AI60" i="43"/>
  <c r="AG37" i="43"/>
  <c r="AJ27" i="43"/>
  <c r="AI79" i="43"/>
  <c r="AI73" i="43"/>
  <c r="AI78" i="43"/>
  <c r="AJ42" i="43"/>
  <c r="AJ67" i="43"/>
  <c r="AH49" i="43"/>
  <c r="AH50" i="43"/>
  <c r="AJ18" i="43"/>
  <c r="AH78" i="42"/>
  <c r="AI67" i="42"/>
  <c r="AG44" i="43"/>
  <c r="AG21" i="42"/>
  <c r="AH79" i="42"/>
  <c r="AB11" i="59"/>
  <c r="AF31" i="42"/>
  <c r="O67" i="2"/>
  <c r="AI75" i="43"/>
  <c r="AE90" i="42"/>
  <c r="AG83" i="43"/>
  <c r="AH17" i="42"/>
  <c r="AI27" i="42"/>
  <c r="AH57" i="43"/>
  <c r="AI42" i="42"/>
  <c r="AH61" i="42"/>
  <c r="AH75" i="42"/>
  <c r="AF19" i="42"/>
  <c r="AH74" i="42"/>
  <c r="AG50" i="42"/>
  <c r="AI17" i="43"/>
  <c r="AG31" i="43"/>
  <c r="AG57" i="42"/>
  <c r="AH84" i="42"/>
  <c r="AH77" i="42"/>
  <c r="AI84" i="43"/>
  <c r="AF29" i="42"/>
  <c r="AF44" i="42"/>
  <c r="AH73" i="42"/>
  <c r="AF38" i="42"/>
  <c r="AF83" i="42"/>
  <c r="AC18" i="59"/>
  <c r="AC35" i="59" s="1"/>
  <c r="AI18" i="42"/>
  <c r="AH60" i="42"/>
  <c r="AG49" i="42"/>
  <c r="AC33" i="59"/>
  <c r="AC19" i="59"/>
  <c r="AG6" i="43"/>
  <c r="AG19" i="43"/>
  <c r="AF37" i="42"/>
  <c r="AH72" i="42"/>
  <c r="AG29" i="43"/>
  <c r="AE91" i="42" l="1"/>
  <c r="AF85" i="42"/>
  <c r="AF5" i="42" s="1"/>
  <c r="Z42" i="59"/>
  <c r="I147" i="38"/>
  <c r="AG85" i="43"/>
  <c r="E118" i="1"/>
  <c r="AC30" i="59"/>
  <c r="Z41" i="59"/>
  <c r="AC13" i="59"/>
  <c r="AP81" i="43"/>
  <c r="I214" i="38"/>
  <c r="L214" i="38" s="1"/>
  <c r="N214" i="38" s="1"/>
  <c r="AC31" i="59"/>
  <c r="D69" i="1"/>
  <c r="J267" i="39"/>
  <c r="AC16" i="59"/>
  <c r="J523" i="38"/>
  <c r="AC15" i="59"/>
  <c r="AC14" i="59"/>
  <c r="AC17" i="59"/>
  <c r="AC12" i="59"/>
  <c r="M267" i="39"/>
  <c r="D76" i="39"/>
  <c r="AC27" i="59"/>
  <c r="AE90" i="43"/>
  <c r="AE91" i="43" s="1"/>
  <c r="AE5" i="43"/>
  <c r="AC21" i="59"/>
  <c r="AC26" i="59"/>
  <c r="AP41" i="59"/>
  <c r="AP42" i="59"/>
  <c r="AE92" i="42"/>
  <c r="G523" i="38"/>
  <c r="P145" i="38"/>
  <c r="E120" i="1" s="1"/>
  <c r="F609" i="38"/>
  <c r="J609" i="38" s="1"/>
  <c r="M334" i="39"/>
  <c r="E105" i="1" s="1"/>
  <c r="M712" i="39"/>
  <c r="AC29" i="59"/>
  <c r="AC24" i="59"/>
  <c r="AB32" i="59"/>
  <c r="AB34" i="59" s="1"/>
  <c r="AB36" i="59" s="1"/>
  <c r="AA32" i="59"/>
  <c r="AA34" i="59" s="1"/>
  <c r="AA36" i="59" s="1"/>
  <c r="AC28" i="59"/>
  <c r="AC23" i="59"/>
  <c r="AC25" i="59"/>
  <c r="N143" i="38"/>
  <c r="N147" i="38" s="1"/>
  <c r="L147" i="38"/>
  <c r="AC22" i="59"/>
  <c r="AC20" i="59"/>
  <c r="AK42" i="43"/>
  <c r="AJ78" i="43"/>
  <c r="AH31" i="43"/>
  <c r="AJ74" i="43"/>
  <c r="AI50" i="43"/>
  <c r="AH29" i="43"/>
  <c r="AJ84" i="43"/>
  <c r="AI49" i="43"/>
  <c r="AJ72" i="43"/>
  <c r="AK18" i="43"/>
  <c r="AK67" i="43"/>
  <c r="AH37" i="43"/>
  <c r="AH38" i="43"/>
  <c r="AJ61" i="43"/>
  <c r="AK27" i="43"/>
  <c r="AI21" i="43"/>
  <c r="AJ73" i="43"/>
  <c r="AJ77" i="43"/>
  <c r="AJ79" i="43"/>
  <c r="AH49" i="42"/>
  <c r="AJ60" i="43"/>
  <c r="AI84" i="42"/>
  <c r="AG31" i="42"/>
  <c r="AG83" i="42"/>
  <c r="AH19" i="43"/>
  <c r="AD33" i="59"/>
  <c r="AD19" i="59"/>
  <c r="AI60" i="42"/>
  <c r="AD18" i="59"/>
  <c r="AD35" i="59" s="1"/>
  <c r="AI73" i="42"/>
  <c r="AI77" i="42"/>
  <c r="AI57" i="43"/>
  <c r="AI74" i="42"/>
  <c r="AI61" i="42"/>
  <c r="AI17" i="42"/>
  <c r="AG19" i="42"/>
  <c r="AC11" i="59"/>
  <c r="O69" i="2"/>
  <c r="AG38" i="42"/>
  <c r="AG29" i="42"/>
  <c r="AJ17" i="43"/>
  <c r="AH50" i="42"/>
  <c r="AH6" i="43"/>
  <c r="AI75" i="42"/>
  <c r="AH21" i="42"/>
  <c r="AG37" i="42"/>
  <c r="O71" i="2"/>
  <c r="AG7" i="43"/>
  <c r="AI72" i="42"/>
  <c r="AG44" i="42"/>
  <c r="O68" i="2"/>
  <c r="AH57" i="42"/>
  <c r="AF90" i="42"/>
  <c r="AF91" i="42" s="1"/>
  <c r="AH83" i="43"/>
  <c r="AJ75" i="43"/>
  <c r="AI79" i="42"/>
  <c r="AH44" i="43"/>
  <c r="AI78" i="42"/>
  <c r="AH85" i="43" l="1"/>
  <c r="AG85" i="42"/>
  <c r="AD23" i="59"/>
  <c r="AD24" i="59"/>
  <c r="AD29" i="59"/>
  <c r="AD26" i="59"/>
  <c r="H76" i="39"/>
  <c r="AD12" i="59"/>
  <c r="AD13" i="59"/>
  <c r="AB40" i="59"/>
  <c r="AB5" i="59"/>
  <c r="AJ18" i="42"/>
  <c r="AN18" i="42" s="1"/>
  <c r="F531" i="38" s="1"/>
  <c r="J531" i="38" s="1"/>
  <c r="AD20" i="59"/>
  <c r="AD22" i="59"/>
  <c r="AD25" i="59"/>
  <c r="AF92" i="42"/>
  <c r="AD15" i="59"/>
  <c r="G609" i="38"/>
  <c r="P214" i="38"/>
  <c r="E172" i="1" s="1"/>
  <c r="AD30" i="59"/>
  <c r="AJ27" i="42"/>
  <c r="AA40" i="59"/>
  <c r="AA5" i="59"/>
  <c r="AF5" i="43"/>
  <c r="AF90" i="43"/>
  <c r="AF91" i="43" s="1"/>
  <c r="AJ42" i="42"/>
  <c r="O78" i="2"/>
  <c r="AD27" i="59"/>
  <c r="M76" i="39"/>
  <c r="AD14" i="59"/>
  <c r="AD16" i="59"/>
  <c r="P147" i="38"/>
  <c r="AJ67" i="42"/>
  <c r="AN67" i="42" s="1"/>
  <c r="F595" i="38" s="1"/>
  <c r="J595" i="38" s="1"/>
  <c r="AD28" i="59"/>
  <c r="AD21" i="59"/>
  <c r="AE92" i="43"/>
  <c r="AD17" i="59"/>
  <c r="AD31" i="59"/>
  <c r="E123" i="1"/>
  <c r="AK73" i="43"/>
  <c r="AK74" i="43"/>
  <c r="AI38" i="43"/>
  <c r="AJ49" i="43"/>
  <c r="AK75" i="43"/>
  <c r="AH7" i="43"/>
  <c r="AJ50" i="43"/>
  <c r="AK78" i="43"/>
  <c r="AK79" i="43"/>
  <c r="AK61" i="43"/>
  <c r="AK60" i="43"/>
  <c r="AI37" i="43"/>
  <c r="AJ21" i="43"/>
  <c r="AK77" i="43"/>
  <c r="AK72" i="43"/>
  <c r="AI29" i="43"/>
  <c r="AI31" i="43"/>
  <c r="AK17" i="43"/>
  <c r="AJ57" i="43"/>
  <c r="AH37" i="42"/>
  <c r="AH29" i="42"/>
  <c r="AH19" i="42"/>
  <c r="O66" i="2"/>
  <c r="O65" i="2"/>
  <c r="O61" i="2"/>
  <c r="AE33" i="59"/>
  <c r="AE19" i="59"/>
  <c r="AI19" i="43"/>
  <c r="AI44" i="43"/>
  <c r="AI83" i="43"/>
  <c r="AC32" i="59"/>
  <c r="AI21" i="42"/>
  <c r="O72" i="2"/>
  <c r="AI49" i="42"/>
  <c r="AI57" i="42"/>
  <c r="AH44" i="42"/>
  <c r="O73" i="2"/>
  <c r="AI50" i="42"/>
  <c r="AH38" i="42"/>
  <c r="AD11" i="59"/>
  <c r="AG90" i="42"/>
  <c r="AJ17" i="42"/>
  <c r="AE18" i="59"/>
  <c r="AE35" i="59" s="1"/>
  <c r="AH83" i="42"/>
  <c r="AH31" i="42"/>
  <c r="AF92" i="43" l="1"/>
  <c r="AG91" i="42"/>
  <c r="AA42" i="59"/>
  <c r="AB42" i="59"/>
  <c r="AH85" i="42"/>
  <c r="G151" i="38"/>
  <c r="E271" i="39"/>
  <c r="AN17" i="42"/>
  <c r="AJ78" i="42"/>
  <c r="AL27" i="43"/>
  <c r="AJ73" i="42"/>
  <c r="AN73" i="42" s="1"/>
  <c r="F601" i="38" s="1"/>
  <c r="J601" i="38" s="1"/>
  <c r="O80" i="2"/>
  <c r="AJ84" i="42"/>
  <c r="AL42" i="43"/>
  <c r="AE31" i="59"/>
  <c r="AE21" i="59"/>
  <c r="AE28" i="59"/>
  <c r="AA41" i="59"/>
  <c r="AE20" i="59"/>
  <c r="L76" i="39"/>
  <c r="AJ74" i="42"/>
  <c r="AN74" i="42" s="1"/>
  <c r="F602" i="38" s="1"/>
  <c r="J602" i="38" s="1"/>
  <c r="AI85" i="43"/>
  <c r="AL67" i="43"/>
  <c r="AP67" i="43" s="1"/>
  <c r="G595" i="38" s="1"/>
  <c r="AJ75" i="42"/>
  <c r="AN75" i="42" s="1"/>
  <c r="F603" i="38" s="1"/>
  <c r="J603" i="38" s="1"/>
  <c r="AL18" i="43"/>
  <c r="AP18" i="43" s="1"/>
  <c r="G531" i="38" s="1"/>
  <c r="AK84" i="43"/>
  <c r="AE14" i="59"/>
  <c r="E273" i="39"/>
  <c r="G273" i="39" s="1"/>
  <c r="J273" i="39" s="1"/>
  <c r="D75" i="1" s="1"/>
  <c r="G153" i="38"/>
  <c r="AN27" i="42"/>
  <c r="AE30" i="59"/>
  <c r="AE15" i="59"/>
  <c r="AE22" i="59"/>
  <c r="AB41" i="59"/>
  <c r="AC34" i="59"/>
  <c r="AC36" i="59" s="1"/>
  <c r="AE29" i="59"/>
  <c r="O81" i="2"/>
  <c r="AC40" i="59"/>
  <c r="AC5" i="59"/>
  <c r="AG90" i="43"/>
  <c r="AG91" i="43" s="1"/>
  <c r="AG5" i="43"/>
  <c r="AJ77" i="42"/>
  <c r="AJ60" i="42"/>
  <c r="AJ72" i="42"/>
  <c r="AE16" i="59"/>
  <c r="AE27" i="59"/>
  <c r="AE25" i="59"/>
  <c r="AE12" i="59"/>
  <c r="AE23" i="59"/>
  <c r="AG5" i="42"/>
  <c r="AG92" i="42"/>
  <c r="AJ79" i="42"/>
  <c r="AJ61" i="42"/>
  <c r="AN61" i="42" s="1"/>
  <c r="F593" i="38" s="1"/>
  <c r="J593" i="38" s="1"/>
  <c r="AE17" i="59"/>
  <c r="D5" i="1"/>
  <c r="AN42" i="42"/>
  <c r="E296" i="39"/>
  <c r="G296" i="39" s="1"/>
  <c r="J296" i="39" s="1"/>
  <c r="D90" i="1" s="1"/>
  <c r="G177" i="38"/>
  <c r="AE13" i="59"/>
  <c r="AE26" i="59"/>
  <c r="AE24" i="59"/>
  <c r="AJ31" i="43"/>
  <c r="AK49" i="43"/>
  <c r="AJ37" i="43"/>
  <c r="O64" i="2"/>
  <c r="AJ38" i="43"/>
  <c r="AJ29" i="43"/>
  <c r="AK50" i="43"/>
  <c r="AK21" i="43"/>
  <c r="AI31" i="42"/>
  <c r="AE11" i="59"/>
  <c r="AJ19" i="43"/>
  <c r="AI29" i="42"/>
  <c r="O74" i="2"/>
  <c r="O76" i="2"/>
  <c r="AL17" i="43"/>
  <c r="O63" i="2"/>
  <c r="AI44" i="42"/>
  <c r="O77" i="2"/>
  <c r="AJ83" i="43"/>
  <c r="AJ44" i="43"/>
  <c r="AF33" i="59"/>
  <c r="AF19" i="59"/>
  <c r="AI7" i="43"/>
  <c r="AK57" i="43"/>
  <c r="AF18" i="59"/>
  <c r="AF35" i="59" s="1"/>
  <c r="AI38" i="42"/>
  <c r="O75" i="2"/>
  <c r="AI19" i="42"/>
  <c r="AI83" i="42"/>
  <c r="O70" i="2"/>
  <c r="AH90" i="42"/>
  <c r="AI37" i="42"/>
  <c r="AI6" i="43"/>
  <c r="O62" i="2"/>
  <c r="AG92" i="43" l="1"/>
  <c r="AC42" i="59"/>
  <c r="AH91" i="42"/>
  <c r="AJ85" i="43"/>
  <c r="AI85" i="42"/>
  <c r="AL77" i="43"/>
  <c r="AJ50" i="42"/>
  <c r="AF27" i="59"/>
  <c r="E328" i="39"/>
  <c r="G328" i="39" s="1"/>
  <c r="J328" i="39" s="1"/>
  <c r="D99" i="1" s="1"/>
  <c r="G208" i="38"/>
  <c r="AN60" i="42"/>
  <c r="AL84" i="43"/>
  <c r="AF28" i="59"/>
  <c r="G216" i="38"/>
  <c r="E336" i="39"/>
  <c r="G336" i="39" s="1"/>
  <c r="J336" i="39" s="1"/>
  <c r="D107" i="1" s="1"/>
  <c r="AN84" i="42"/>
  <c r="F525" i="38"/>
  <c r="M271" i="39"/>
  <c r="M649" i="39"/>
  <c r="AL78" i="43"/>
  <c r="AL61" i="43"/>
  <c r="AP61" i="43" s="1"/>
  <c r="G593" i="38" s="1"/>
  <c r="AL72" i="43"/>
  <c r="AJ57" i="42"/>
  <c r="AL74" i="43"/>
  <c r="AP74" i="43" s="1"/>
  <c r="G602" i="38" s="1"/>
  <c r="AH5" i="43"/>
  <c r="AH90" i="43"/>
  <c r="AH91" i="43" s="1"/>
  <c r="AE32" i="59"/>
  <c r="AE34" i="59" s="1"/>
  <c r="AE36" i="59" s="1"/>
  <c r="AD32" i="59"/>
  <c r="I151" i="38"/>
  <c r="AP17" i="43"/>
  <c r="AF24" i="59"/>
  <c r="F548" i="38"/>
  <c r="J548" i="38" s="1"/>
  <c r="M296" i="39"/>
  <c r="E90" i="1" s="1"/>
  <c r="M674" i="39"/>
  <c r="O79" i="2"/>
  <c r="G213" i="38"/>
  <c r="E333" i="39"/>
  <c r="G333" i="39" s="1"/>
  <c r="J333" i="39" s="1"/>
  <c r="D104" i="1" s="1"/>
  <c r="AN79" i="42"/>
  <c r="AF22" i="59"/>
  <c r="AF14" i="59"/>
  <c r="AF31" i="59"/>
  <c r="I153" i="38"/>
  <c r="L153" i="38" s="1"/>
  <c r="N153" i="38" s="1"/>
  <c r="AP27" i="43"/>
  <c r="G271" i="39"/>
  <c r="AJ49" i="42"/>
  <c r="AJ21" i="42"/>
  <c r="AL79" i="43"/>
  <c r="AL75" i="43"/>
  <c r="AP75" i="43" s="1"/>
  <c r="G603" i="38" s="1"/>
  <c r="AF13" i="59"/>
  <c r="AF17" i="59"/>
  <c r="AF25" i="59"/>
  <c r="AF16" i="59"/>
  <c r="G209" i="38"/>
  <c r="E329" i="39"/>
  <c r="G329" i="39" s="1"/>
  <c r="J329" i="39" s="1"/>
  <c r="D100" i="1" s="1"/>
  <c r="AN72" i="42"/>
  <c r="E331" i="39"/>
  <c r="G331" i="39" s="1"/>
  <c r="J331" i="39" s="1"/>
  <c r="D102" i="1" s="1"/>
  <c r="G211" i="38"/>
  <c r="AN77" i="42"/>
  <c r="AC41" i="59"/>
  <c r="AF30" i="59"/>
  <c r="AF20" i="59"/>
  <c r="AF21" i="59"/>
  <c r="AP42" i="43"/>
  <c r="I177" i="38"/>
  <c r="L177" i="38" s="1"/>
  <c r="N177" i="38" s="1"/>
  <c r="AL60" i="43"/>
  <c r="AL73" i="43"/>
  <c r="AP73" i="43" s="1"/>
  <c r="G601" i="38" s="1"/>
  <c r="AF26" i="59"/>
  <c r="AF23" i="59"/>
  <c r="AF12" i="59"/>
  <c r="AF29" i="59"/>
  <c r="AF15" i="59"/>
  <c r="F527" i="38"/>
  <c r="J527" i="38" s="1"/>
  <c r="M651" i="39"/>
  <c r="M273" i="39"/>
  <c r="E75" i="1" s="1"/>
  <c r="E332" i="39"/>
  <c r="G332" i="39" s="1"/>
  <c r="J332" i="39" s="1"/>
  <c r="D103" i="1" s="1"/>
  <c r="G212" i="38"/>
  <c r="AN78" i="42"/>
  <c r="AH5" i="42"/>
  <c r="AH92" i="42"/>
  <c r="AJ6" i="43"/>
  <c r="AK44" i="43"/>
  <c r="AK29" i="43"/>
  <c r="AK38" i="43"/>
  <c r="O60" i="2"/>
  <c r="AJ7" i="43"/>
  <c r="AK37" i="43"/>
  <c r="AK31" i="43"/>
  <c r="AI90" i="42"/>
  <c r="AK83" i="43"/>
  <c r="AG18" i="59"/>
  <c r="AG35" i="59" s="1"/>
  <c r="AK19" i="43"/>
  <c r="AF11" i="59"/>
  <c r="AJ19" i="42"/>
  <c r="AG33" i="59"/>
  <c r="AG19" i="59"/>
  <c r="O59" i="2"/>
  <c r="O58" i="2"/>
  <c r="AI92" i="42" l="1"/>
  <c r="AK85" i="43"/>
  <c r="AJ29" i="42"/>
  <c r="AL57" i="43"/>
  <c r="AL50" i="43"/>
  <c r="AL21" i="43"/>
  <c r="AJ31" i="42"/>
  <c r="AG29" i="59"/>
  <c r="I208" i="38"/>
  <c r="L208" i="38" s="1"/>
  <c r="N208" i="38" s="1"/>
  <c r="AP60" i="43"/>
  <c r="AG20" i="59"/>
  <c r="AG13" i="59"/>
  <c r="G527" i="38"/>
  <c r="P153" i="38"/>
  <c r="E129" i="1" s="1"/>
  <c r="AG31" i="59"/>
  <c r="AG22" i="59"/>
  <c r="AD34" i="59"/>
  <c r="AD36" i="59" s="1"/>
  <c r="F612" i="38"/>
  <c r="J612" i="38" s="1"/>
  <c r="M336" i="39"/>
  <c r="E107" i="1" s="1"/>
  <c r="M714" i="39"/>
  <c r="AJ83" i="42"/>
  <c r="AJ37" i="42"/>
  <c r="AE5" i="59"/>
  <c r="AE40" i="59"/>
  <c r="AD5" i="59"/>
  <c r="AD40" i="59"/>
  <c r="AI5" i="43"/>
  <c r="AI90" i="43"/>
  <c r="AI91" i="43" s="1"/>
  <c r="AJ38" i="42"/>
  <c r="F606" i="38"/>
  <c r="J606" i="38" s="1"/>
  <c r="M710" i="39"/>
  <c r="M332" i="39"/>
  <c r="E103" i="1" s="1"/>
  <c r="AG15" i="59"/>
  <c r="AG23" i="59"/>
  <c r="AG21" i="59"/>
  <c r="M329" i="39"/>
  <c r="E100" i="1" s="1"/>
  <c r="M707" i="39"/>
  <c r="F600" i="38"/>
  <c r="J600" i="38" s="1"/>
  <c r="AG16" i="59"/>
  <c r="G207" i="38"/>
  <c r="E327" i="39"/>
  <c r="AN21" i="42"/>
  <c r="AG14" i="59"/>
  <c r="I212" i="38"/>
  <c r="L212" i="38" s="1"/>
  <c r="N212" i="38" s="1"/>
  <c r="AP78" i="43"/>
  <c r="AG28" i="59"/>
  <c r="I211" i="38"/>
  <c r="L211" i="38" s="1"/>
  <c r="N211" i="38" s="1"/>
  <c r="AP77" i="43"/>
  <c r="G548" i="38"/>
  <c r="P177" i="38"/>
  <c r="E155" i="1" s="1"/>
  <c r="M709" i="39"/>
  <c r="F605" i="38"/>
  <c r="J605" i="38" s="1"/>
  <c r="M331" i="39"/>
  <c r="E102" i="1" s="1"/>
  <c r="AG17" i="59"/>
  <c r="I213" i="38"/>
  <c r="L213" i="38" s="1"/>
  <c r="N213" i="38" s="1"/>
  <c r="AP79" i="43"/>
  <c r="F607" i="38"/>
  <c r="J607" i="38" s="1"/>
  <c r="M333" i="39"/>
  <c r="E104" i="1" s="1"/>
  <c r="M711" i="39"/>
  <c r="G525" i="38"/>
  <c r="P151" i="38"/>
  <c r="G181" i="38"/>
  <c r="E300" i="39"/>
  <c r="G300" i="39" s="1"/>
  <c r="J300" i="39" s="1"/>
  <c r="D94" i="1" s="1"/>
  <c r="AN57" i="42"/>
  <c r="E73" i="1"/>
  <c r="I216" i="38"/>
  <c r="L216" i="38" s="1"/>
  <c r="N216" i="38" s="1"/>
  <c r="AP84" i="43"/>
  <c r="F591" i="38"/>
  <c r="J591" i="38" s="1"/>
  <c r="M328" i="39"/>
  <c r="E99" i="1" s="1"/>
  <c r="M706" i="39"/>
  <c r="AG27" i="59"/>
  <c r="AL49" i="43"/>
  <c r="G166" i="38"/>
  <c r="E285" i="39"/>
  <c r="AN19" i="42"/>
  <c r="AJ44" i="42"/>
  <c r="AG12" i="59"/>
  <c r="AG26" i="59"/>
  <c r="AG30" i="59"/>
  <c r="AG25" i="59"/>
  <c r="E298" i="39"/>
  <c r="G298" i="39" s="1"/>
  <c r="J298" i="39" s="1"/>
  <c r="D92" i="1" s="1"/>
  <c r="G179" i="38"/>
  <c r="AN49" i="42"/>
  <c r="J271" i="39"/>
  <c r="AG24" i="59"/>
  <c r="L151" i="38"/>
  <c r="AH92" i="43"/>
  <c r="I209" i="38"/>
  <c r="L209" i="38" s="1"/>
  <c r="N209" i="38" s="1"/>
  <c r="AP72" i="43"/>
  <c r="J525" i="38"/>
  <c r="E299" i="39"/>
  <c r="G299" i="39" s="1"/>
  <c r="J299" i="39" s="1"/>
  <c r="D93" i="1" s="1"/>
  <c r="G180" i="38"/>
  <c r="AN50" i="42"/>
  <c r="AI5" i="42"/>
  <c r="AI91" i="42"/>
  <c r="O108" i="2"/>
  <c r="AF32" i="59"/>
  <c r="AF34" i="59" s="1"/>
  <c r="AF36" i="59" s="1"/>
  <c r="C265" i="2"/>
  <c r="H89" i="3" s="1"/>
  <c r="C31" i="1" s="1"/>
  <c r="AH33" i="59"/>
  <c r="AH19" i="59"/>
  <c r="AH18" i="59"/>
  <c r="AH35" i="59" s="1"/>
  <c r="AK7" i="43"/>
  <c r="AG11" i="59"/>
  <c r="AL19" i="43"/>
  <c r="AK6" i="43"/>
  <c r="AD42" i="59" l="1"/>
  <c r="AI92" i="43"/>
  <c r="AE42" i="59"/>
  <c r="O109" i="2"/>
  <c r="O110" i="2" s="1"/>
  <c r="AH17" i="59"/>
  <c r="G327" i="39"/>
  <c r="AH15" i="59"/>
  <c r="G168" i="38"/>
  <c r="G171" i="38" s="1"/>
  <c r="E287" i="39"/>
  <c r="G287" i="39" s="1"/>
  <c r="J287" i="39" s="1"/>
  <c r="D85" i="1" s="1"/>
  <c r="AN38" i="42"/>
  <c r="AD41" i="59"/>
  <c r="G176" i="38"/>
  <c r="E295" i="39"/>
  <c r="AN37" i="42"/>
  <c r="AH22" i="59"/>
  <c r="AN31" i="42"/>
  <c r="G158" i="38"/>
  <c r="E278" i="39"/>
  <c r="G278" i="39" s="1"/>
  <c r="J278" i="39" s="1"/>
  <c r="D80" i="1" s="1"/>
  <c r="I180" i="38"/>
  <c r="L180" i="38" s="1"/>
  <c r="N180" i="38" s="1"/>
  <c r="AP50" i="43"/>
  <c r="E277" i="39"/>
  <c r="G157" i="38"/>
  <c r="AN29" i="42"/>
  <c r="D73" i="1"/>
  <c r="F551" i="38"/>
  <c r="J551" i="38" s="1"/>
  <c r="M298" i="39"/>
  <c r="E92" i="1" s="1"/>
  <c r="M676" i="39"/>
  <c r="G285" i="39"/>
  <c r="I166" i="38"/>
  <c r="AP19" i="43"/>
  <c r="AF40" i="59"/>
  <c r="AF5" i="59"/>
  <c r="AJ90" i="43"/>
  <c r="AJ91" i="43" s="1"/>
  <c r="AJ5" i="43"/>
  <c r="M677" i="39"/>
  <c r="F552" i="38"/>
  <c r="J552" i="38" s="1"/>
  <c r="M299" i="39"/>
  <c r="E93" i="1" s="1"/>
  <c r="G607" i="38"/>
  <c r="P213" i="38"/>
  <c r="E171" i="1" s="1"/>
  <c r="G605" i="38"/>
  <c r="P211" i="38"/>
  <c r="E169" i="1" s="1"/>
  <c r="AH16" i="59"/>
  <c r="AH23" i="59"/>
  <c r="E335" i="39"/>
  <c r="G335" i="39" s="1"/>
  <c r="J335" i="39" s="1"/>
  <c r="D106" i="1" s="1"/>
  <c r="G215" i="38"/>
  <c r="G219" i="38" s="1"/>
  <c r="AN83" i="42"/>
  <c r="AH20" i="59"/>
  <c r="AL31" i="43"/>
  <c r="AL38" i="43"/>
  <c r="AH24" i="59"/>
  <c r="G178" i="38"/>
  <c r="E297" i="39"/>
  <c r="G297" i="39" s="1"/>
  <c r="J297" i="39" s="1"/>
  <c r="D91" i="1" s="1"/>
  <c r="AN44" i="42"/>
  <c r="AL37" i="43"/>
  <c r="AN90" i="42"/>
  <c r="AJ90" i="42"/>
  <c r="AL29" i="43"/>
  <c r="AH25" i="59"/>
  <c r="AH26" i="59"/>
  <c r="AL83" i="43"/>
  <c r="AL44" i="43"/>
  <c r="G600" i="38"/>
  <c r="P209" i="38"/>
  <c r="E167" i="1" s="1"/>
  <c r="N151" i="38"/>
  <c r="AJ85" i="42"/>
  <c r="I179" i="38"/>
  <c r="L179" i="38" s="1"/>
  <c r="N179" i="38" s="1"/>
  <c r="AP49" i="43"/>
  <c r="AH27" i="59"/>
  <c r="G612" i="38"/>
  <c r="P216" i="38"/>
  <c r="E174" i="1" s="1"/>
  <c r="F558" i="38"/>
  <c r="J558" i="38" s="1"/>
  <c r="M300" i="39"/>
  <c r="E94" i="1" s="1"/>
  <c r="M678" i="39"/>
  <c r="E127" i="1"/>
  <c r="AH28" i="59"/>
  <c r="AH14" i="59"/>
  <c r="AH21" i="59"/>
  <c r="AE41" i="59"/>
  <c r="AH31" i="59"/>
  <c r="G591" i="38"/>
  <c r="P208" i="38"/>
  <c r="E166" i="1" s="1"/>
  <c r="AH29" i="59"/>
  <c r="I207" i="38"/>
  <c r="AP21" i="43"/>
  <c r="I181" i="38"/>
  <c r="L181" i="38" s="1"/>
  <c r="N181" i="38" s="1"/>
  <c r="AP57" i="43"/>
  <c r="AH30" i="59"/>
  <c r="AH12" i="59"/>
  <c r="F540" i="38"/>
  <c r="J540" i="38" s="1"/>
  <c r="M663" i="39"/>
  <c r="M285" i="39"/>
  <c r="G606" i="38"/>
  <c r="P212" i="38"/>
  <c r="E170" i="1" s="1"/>
  <c r="F587" i="38"/>
  <c r="J587" i="38" s="1"/>
  <c r="M327" i="39"/>
  <c r="M705" i="39"/>
  <c r="AH13" i="59"/>
  <c r="D265" i="2"/>
  <c r="K89" i="3" s="1"/>
  <c r="AH11" i="59"/>
  <c r="AI33" i="59"/>
  <c r="AI19" i="59"/>
  <c r="AI18" i="59"/>
  <c r="AI35" i="59" s="1"/>
  <c r="AN85" i="42" l="1"/>
  <c r="AN92" i="42" s="1"/>
  <c r="AJ92" i="43"/>
  <c r="AF42" i="59"/>
  <c r="G162" i="38"/>
  <c r="G587" i="38"/>
  <c r="P207" i="38"/>
  <c r="E83" i="1"/>
  <c r="AI12" i="59"/>
  <c r="AI28" i="59"/>
  <c r="AI30" i="59"/>
  <c r="AI29" i="59"/>
  <c r="G551" i="38"/>
  <c r="P179" i="38"/>
  <c r="E157" i="1" s="1"/>
  <c r="I157" i="38"/>
  <c r="AP29" i="43"/>
  <c r="I176" i="38"/>
  <c r="AP37" i="43"/>
  <c r="G185" i="38"/>
  <c r="F611" i="38"/>
  <c r="J611" i="38" s="1"/>
  <c r="M713" i="39"/>
  <c r="M716" i="39" s="1"/>
  <c r="M335" i="39"/>
  <c r="E106" i="1" s="1"/>
  <c r="AI16" i="59"/>
  <c r="G540" i="38"/>
  <c r="P166" i="38"/>
  <c r="G295" i="39"/>
  <c r="E304" i="39"/>
  <c r="D82" i="39" s="1"/>
  <c r="H82" i="39" s="1"/>
  <c r="L82" i="39" s="1"/>
  <c r="F541" i="38"/>
  <c r="J541" i="38" s="1"/>
  <c r="M287" i="39"/>
  <c r="E85" i="1" s="1"/>
  <c r="M665" i="39"/>
  <c r="M668" i="39" s="1"/>
  <c r="AI15" i="59"/>
  <c r="AI17" i="59"/>
  <c r="AG32" i="59"/>
  <c r="AG34" i="59" s="1"/>
  <c r="AG36" i="59" s="1"/>
  <c r="AL6" i="43"/>
  <c r="AP6" i="43" s="1"/>
  <c r="AI31" i="59"/>
  <c r="AI21" i="59"/>
  <c r="L166" i="38"/>
  <c r="G277" i="39"/>
  <c r="E281" i="39"/>
  <c r="E338" i="39"/>
  <c r="D84" i="39" s="1"/>
  <c r="H84" i="39" s="1"/>
  <c r="L84" i="39" s="1"/>
  <c r="AI26" i="59"/>
  <c r="I168" i="38"/>
  <c r="L168" i="38" s="1"/>
  <c r="N168" i="38" s="1"/>
  <c r="AP38" i="43"/>
  <c r="E98" i="1"/>
  <c r="AJ92" i="42"/>
  <c r="AJ5" i="42"/>
  <c r="AJ91" i="42"/>
  <c r="I215" i="38"/>
  <c r="L215" i="38" s="1"/>
  <c r="N215" i="38" s="1"/>
  <c r="AP83" i="43"/>
  <c r="M675" i="39"/>
  <c r="F550" i="38"/>
  <c r="J550" i="38" s="1"/>
  <c r="M297" i="39"/>
  <c r="E91" i="1" s="1"/>
  <c r="AI24" i="59"/>
  <c r="AI23" i="59"/>
  <c r="AF41" i="59"/>
  <c r="E290" i="39"/>
  <c r="D80" i="39" s="1"/>
  <c r="H80" i="39" s="1"/>
  <c r="L80" i="39" s="1"/>
  <c r="G552" i="38"/>
  <c r="P180" i="38"/>
  <c r="E158" i="1" s="1"/>
  <c r="F533" i="38"/>
  <c r="J533" i="38" s="1"/>
  <c r="M278" i="39"/>
  <c r="E80" i="1" s="1"/>
  <c r="M656" i="39"/>
  <c r="AI22" i="59"/>
  <c r="J327" i="39"/>
  <c r="G338" i="39"/>
  <c r="AK90" i="43"/>
  <c r="AK91" i="43" s="1"/>
  <c r="AK5" i="43"/>
  <c r="L207" i="38"/>
  <c r="AL7" i="43"/>
  <c r="AP7" i="43" s="1"/>
  <c r="D12" i="1"/>
  <c r="J347" i="1"/>
  <c r="H347" i="1" s="1"/>
  <c r="G31" i="1"/>
  <c r="D17" i="33"/>
  <c r="E17" i="33" s="1"/>
  <c r="AI13" i="59"/>
  <c r="G558" i="38"/>
  <c r="P181" i="38"/>
  <c r="E159" i="1" s="1"/>
  <c r="AI14" i="59"/>
  <c r="AI27" i="59"/>
  <c r="I178" i="38"/>
  <c r="L178" i="38" s="1"/>
  <c r="N178" i="38" s="1"/>
  <c r="AP44" i="43"/>
  <c r="AI25" i="59"/>
  <c r="AP31" i="43"/>
  <c r="I158" i="38"/>
  <c r="L158" i="38" s="1"/>
  <c r="N158" i="38" s="1"/>
  <c r="AI20" i="59"/>
  <c r="AL85" i="43"/>
  <c r="J285" i="39"/>
  <c r="G290" i="39"/>
  <c r="F532" i="38"/>
  <c r="M277" i="39"/>
  <c r="M655" i="39"/>
  <c r="F538" i="38"/>
  <c r="J538" i="38" s="1"/>
  <c r="M295" i="39"/>
  <c r="M673" i="39"/>
  <c r="AJ18" i="59"/>
  <c r="AJ35" i="59" s="1"/>
  <c r="AH32" i="59"/>
  <c r="AH34" i="59" s="1"/>
  <c r="AH36" i="59" s="1"/>
  <c r="AI11" i="59"/>
  <c r="AJ33" i="59"/>
  <c r="AJ19" i="59"/>
  <c r="AN91" i="42" l="1"/>
  <c r="I219" i="38"/>
  <c r="M682" i="39"/>
  <c r="AG40" i="59"/>
  <c r="AG5" i="59"/>
  <c r="E89" i="1"/>
  <c r="M304" i="39"/>
  <c r="M82" i="39" s="1"/>
  <c r="D8" i="1" s="1"/>
  <c r="D83" i="1"/>
  <c r="J290" i="39"/>
  <c r="G550" i="38"/>
  <c r="P178" i="38"/>
  <c r="E156" i="1" s="1"/>
  <c r="AJ22" i="59"/>
  <c r="M338" i="39"/>
  <c r="M84" i="39" s="1"/>
  <c r="D9" i="1" s="1"/>
  <c r="N166" i="38"/>
  <c r="N171" i="38" s="1"/>
  <c r="L171" i="38"/>
  <c r="AJ31" i="59"/>
  <c r="AJ15" i="59"/>
  <c r="G532" i="38"/>
  <c r="P157" i="38"/>
  <c r="AJ30" i="59"/>
  <c r="M290" i="39"/>
  <c r="M80" i="39" s="1"/>
  <c r="D7" i="1" s="1"/>
  <c r="E79" i="1"/>
  <c r="M281" i="39"/>
  <c r="G533" i="38"/>
  <c r="P158" i="38"/>
  <c r="E134" i="1" s="1"/>
  <c r="AJ14" i="59"/>
  <c r="AJ13" i="59"/>
  <c r="N207" i="38"/>
  <c r="N219" i="38" s="1"/>
  <c r="L219" i="38"/>
  <c r="D98" i="1"/>
  <c r="J338" i="39"/>
  <c r="M659" i="39"/>
  <c r="AJ23" i="59"/>
  <c r="AJ26" i="59"/>
  <c r="D78" i="39"/>
  <c r="J295" i="39"/>
  <c r="G304" i="39"/>
  <c r="AP85" i="43"/>
  <c r="AJ16" i="59"/>
  <c r="L157" i="38"/>
  <c r="I162" i="38"/>
  <c r="AJ28" i="59"/>
  <c r="J532" i="38"/>
  <c r="AK92" i="43"/>
  <c r="L92" i="39"/>
  <c r="AN5" i="42"/>
  <c r="G541" i="38"/>
  <c r="P168" i="38"/>
  <c r="E147" i="1" s="1"/>
  <c r="J277" i="39"/>
  <c r="G281" i="39"/>
  <c r="AJ21" i="59"/>
  <c r="AJ17" i="59"/>
  <c r="E145" i="1"/>
  <c r="G538" i="38"/>
  <c r="P176" i="38"/>
  <c r="AJ29" i="59"/>
  <c r="E165" i="1"/>
  <c r="AL5" i="43"/>
  <c r="AL90" i="43"/>
  <c r="AL91" i="43" s="1"/>
  <c r="AJ20" i="59"/>
  <c r="AJ25" i="59"/>
  <c r="AJ27" i="59"/>
  <c r="AJ24" i="59"/>
  <c r="G611" i="38"/>
  <c r="P215" i="38"/>
  <c r="E173" i="1" s="1"/>
  <c r="I171" i="38"/>
  <c r="L176" i="38"/>
  <c r="I185" i="38"/>
  <c r="AJ12" i="59"/>
  <c r="AK33" i="59"/>
  <c r="AK19" i="59"/>
  <c r="AI32" i="59"/>
  <c r="AI34" i="59" s="1"/>
  <c r="AI36" i="59" s="1"/>
  <c r="AK18" i="59"/>
  <c r="AK35" i="59" s="1"/>
  <c r="AJ11" i="59"/>
  <c r="AL92" i="43" l="1"/>
  <c r="AP5" i="43"/>
  <c r="AK29" i="59"/>
  <c r="E149" i="1"/>
  <c r="AK21" i="59"/>
  <c r="N176" i="38"/>
  <c r="N185" i="38" s="1"/>
  <c r="L185" i="38"/>
  <c r="AK27" i="59"/>
  <c r="P219" i="38"/>
  <c r="E154" i="1"/>
  <c r="E161" i="1" s="1"/>
  <c r="P185" i="38"/>
  <c r="M92" i="39"/>
  <c r="AK28" i="59"/>
  <c r="AK16" i="59"/>
  <c r="AK13" i="59"/>
  <c r="AK15" i="59"/>
  <c r="AG41" i="59"/>
  <c r="P171" i="38"/>
  <c r="AP90" i="43"/>
  <c r="AP91" i="43" s="1"/>
  <c r="AK24" i="59"/>
  <c r="AK20" i="59"/>
  <c r="E177" i="1"/>
  <c r="AK17" i="59"/>
  <c r="D79" i="1"/>
  <c r="J281" i="39"/>
  <c r="H78" i="39"/>
  <c r="AK23" i="59"/>
  <c r="M78" i="39"/>
  <c r="AI40" i="59"/>
  <c r="AI5" i="59"/>
  <c r="AK12" i="59"/>
  <c r="AK25" i="59"/>
  <c r="N157" i="38"/>
  <c r="N162" i="38" s="1"/>
  <c r="L162" i="38"/>
  <c r="AK14" i="59"/>
  <c r="AK30" i="59"/>
  <c r="AK31" i="59"/>
  <c r="AH40" i="59"/>
  <c r="AH5" i="59"/>
  <c r="D89" i="1"/>
  <c r="J304" i="39"/>
  <c r="AK26" i="59"/>
  <c r="E133" i="1"/>
  <c r="E141" i="1" s="1"/>
  <c r="P162" i="38"/>
  <c r="AK22" i="59"/>
  <c r="AG42" i="59"/>
  <c r="AJ32" i="59"/>
  <c r="AJ34" i="59" s="1"/>
  <c r="AJ36" i="59" s="1"/>
  <c r="AL18" i="59"/>
  <c r="AL35" i="59" s="1"/>
  <c r="AK11" i="59"/>
  <c r="AL33" i="59"/>
  <c r="AL19" i="59"/>
  <c r="AI41" i="59" l="1"/>
  <c r="AP92" i="43"/>
  <c r="AH41" i="59"/>
  <c r="AL31" i="59"/>
  <c r="AL14" i="59"/>
  <c r="AL25" i="59"/>
  <c r="D6" i="1"/>
  <c r="L78" i="39"/>
  <c r="AL24" i="59"/>
  <c r="AL13" i="59"/>
  <c r="AL28" i="59"/>
  <c r="AL21" i="59"/>
  <c r="G617" i="38"/>
  <c r="AL22" i="59"/>
  <c r="AH42" i="59"/>
  <c r="AL15" i="59"/>
  <c r="AL26" i="59"/>
  <c r="AL30" i="59"/>
  <c r="AL12" i="59"/>
  <c r="AL23" i="59"/>
  <c r="AL20" i="59"/>
  <c r="AL16" i="59"/>
  <c r="AL27" i="59"/>
  <c r="AI42" i="59"/>
  <c r="AL17" i="59"/>
  <c r="AL29" i="59"/>
  <c r="AK32" i="59"/>
  <c r="AK34" i="59" s="1"/>
  <c r="AK36" i="59" s="1"/>
  <c r="AL11" i="59"/>
  <c r="AM18" i="59"/>
  <c r="AM35" i="59" s="1"/>
  <c r="AM19" i="59"/>
  <c r="AM33" i="59"/>
  <c r="AM30" i="59" l="1"/>
  <c r="AJ40" i="59"/>
  <c r="AJ5" i="59"/>
  <c r="AM29" i="59"/>
  <c r="AM28" i="59"/>
  <c r="AM24" i="59"/>
  <c r="AM25" i="59"/>
  <c r="AM31" i="59"/>
  <c r="AM27" i="59"/>
  <c r="AM23" i="59"/>
  <c r="AM12" i="59"/>
  <c r="AM26" i="59"/>
  <c r="AM21" i="59"/>
  <c r="AM16" i="59"/>
  <c r="AM20" i="59"/>
  <c r="AK5" i="59"/>
  <c r="AK40" i="59"/>
  <c r="AM17" i="59"/>
  <c r="AM15" i="59"/>
  <c r="AM22" i="59"/>
  <c r="AM13" i="59"/>
  <c r="AM14" i="59"/>
  <c r="AM11" i="59"/>
  <c r="AN18" i="59"/>
  <c r="AL32" i="59"/>
  <c r="AL34" i="59" s="1"/>
  <c r="AL36" i="59" s="1"/>
  <c r="AK41" i="59" l="1"/>
  <c r="AJ41" i="59"/>
  <c r="AN12" i="59"/>
  <c r="AR12" i="59" s="1"/>
  <c r="E298" i="1" s="1"/>
  <c r="AN25" i="59"/>
  <c r="AR25" i="59" s="1"/>
  <c r="E311" i="1" s="1"/>
  <c r="AN19" i="59"/>
  <c r="AR19" i="59" s="1"/>
  <c r="E305" i="1" s="1"/>
  <c r="AN13" i="59"/>
  <c r="AR13" i="59" s="1"/>
  <c r="E299" i="1" s="1"/>
  <c r="AN15" i="59"/>
  <c r="AR15" i="59" s="1"/>
  <c r="E301" i="1" s="1"/>
  <c r="AK42" i="59"/>
  <c r="AN16" i="59"/>
  <c r="AR16" i="59" s="1"/>
  <c r="E302" i="1" s="1"/>
  <c r="AN29" i="59"/>
  <c r="AR29" i="59" s="1"/>
  <c r="E315" i="1" s="1"/>
  <c r="AJ42" i="59"/>
  <c r="AN26" i="59"/>
  <c r="AR26" i="59" s="1"/>
  <c r="E312" i="1" s="1"/>
  <c r="AN23" i="59"/>
  <c r="AR23" i="59" s="1"/>
  <c r="E309" i="1" s="1"/>
  <c r="AN31" i="59"/>
  <c r="AR31" i="59" s="1"/>
  <c r="AN28" i="59"/>
  <c r="AR28" i="59" s="1"/>
  <c r="E314" i="1" s="1"/>
  <c r="AN14" i="59"/>
  <c r="AR14" i="59" s="1"/>
  <c r="E300" i="1" s="1"/>
  <c r="AN22" i="59"/>
  <c r="AR22" i="59" s="1"/>
  <c r="E308" i="1" s="1"/>
  <c r="AN17" i="59"/>
  <c r="AR17" i="59" s="1"/>
  <c r="E303" i="1" s="1"/>
  <c r="AN20" i="59"/>
  <c r="AR20" i="59" s="1"/>
  <c r="E306" i="1" s="1"/>
  <c r="AN30" i="59"/>
  <c r="AR30" i="59" s="1"/>
  <c r="E316" i="1" s="1"/>
  <c r="AN35" i="59"/>
  <c r="AR18" i="59"/>
  <c r="AN21" i="59"/>
  <c r="AR21" i="59" s="1"/>
  <c r="E307" i="1" s="1"/>
  <c r="AN27" i="59"/>
  <c r="AR27" i="59" s="1"/>
  <c r="E313" i="1" s="1"/>
  <c r="AN24" i="59"/>
  <c r="AR24" i="59" s="1"/>
  <c r="E310" i="1" s="1"/>
  <c r="AM32" i="59"/>
  <c r="AM34" i="59" s="1"/>
  <c r="AM36" i="59" s="1"/>
  <c r="AN11" i="59"/>
  <c r="AN32" i="59" l="1"/>
  <c r="AR32" i="59" s="1"/>
  <c r="AL5" i="59"/>
  <c r="AL40" i="59"/>
  <c r="AM40" i="59"/>
  <c r="AM5" i="59"/>
  <c r="AR35" i="59"/>
  <c r="E304" i="1"/>
  <c r="E318" i="1" s="1"/>
  <c r="AN33" i="59"/>
  <c r="AR33" i="59" s="1"/>
  <c r="AR11" i="59"/>
  <c r="AN34" i="59" l="1"/>
  <c r="AN36" i="59" s="1"/>
  <c r="AL42" i="59"/>
  <c r="AM42" i="59"/>
  <c r="E297" i="1"/>
  <c r="AR34" i="59"/>
  <c r="AR36" i="59" s="1"/>
  <c r="AL41" i="59"/>
  <c r="E317" i="1"/>
  <c r="AN5" i="59"/>
  <c r="AN40" i="59"/>
  <c r="AM41" i="59"/>
  <c r="C250" i="2"/>
  <c r="AR5" i="59"/>
  <c r="AN42" i="59" l="1"/>
  <c r="AN41" i="59"/>
  <c r="AR40" i="59"/>
  <c r="AR41" i="59" s="1"/>
  <c r="E319" i="1"/>
  <c r="D250" i="2"/>
  <c r="AR42" i="59" l="1"/>
  <c r="C19" i="61" l="1"/>
  <c r="H80" i="3" s="1"/>
  <c r="C22" i="1" s="1"/>
  <c r="D19" i="61"/>
  <c r="K80" i="3" s="1"/>
  <c r="D19" i="33" s="1"/>
  <c r="B19" i="61"/>
  <c r="K18" i="3" s="1"/>
  <c r="F346" i="1" l="1"/>
  <c r="F19" i="33"/>
  <c r="G19" i="33" s="1"/>
  <c r="G22" i="1"/>
  <c r="J346" i="1"/>
  <c r="H346" i="1" s="1"/>
  <c r="E19" i="33" l="1"/>
  <c r="C17" i="61"/>
  <c r="H81" i="35" s="1"/>
  <c r="D17" i="61"/>
  <c r="B17" i="61"/>
  <c r="H18" i="35" s="1"/>
  <c r="L18" i="35" s="1"/>
  <c r="B15" i="61"/>
  <c r="F718" i="39" s="1"/>
  <c r="F720" i="39" s="1"/>
  <c r="F723" i="39" s="1"/>
  <c r="B14" i="61"/>
  <c r="D11" i="61"/>
  <c r="F614" i="38" s="1"/>
  <c r="C11" i="61"/>
  <c r="B11" i="61"/>
  <c r="C12" i="61"/>
  <c r="D12" i="61"/>
  <c r="F619" i="38" s="1"/>
  <c r="B12" i="61"/>
  <c r="N81" i="35" l="1"/>
  <c r="K95" i="3" s="1"/>
  <c r="E320" i="1"/>
  <c r="E321" i="1" s="1"/>
  <c r="F485" i="38"/>
  <c r="F490" i="38"/>
  <c r="L81" i="35"/>
  <c r="H95" i="3"/>
  <c r="C37" i="1" s="1"/>
  <c r="J614" i="38"/>
  <c r="J616" i="38" s="1"/>
  <c r="F616" i="38"/>
  <c r="E718" i="39"/>
  <c r="E722" i="39"/>
  <c r="F111" i="33"/>
  <c r="K33" i="3"/>
  <c r="F367" i="1" s="1"/>
  <c r="C7" i="61"/>
  <c r="D7" i="61"/>
  <c r="B7" i="61"/>
  <c r="C5" i="61"/>
  <c r="D5" i="61"/>
  <c r="B5" i="61"/>
  <c r="D111" i="33" l="1"/>
  <c r="D108" i="1"/>
  <c r="D109" i="1" s="1"/>
  <c r="E340" i="39"/>
  <c r="G221" i="38"/>
  <c r="G223" i="38" s="1"/>
  <c r="J343" i="39"/>
  <c r="G225" i="38"/>
  <c r="L722" i="39"/>
  <c r="F592" i="39"/>
  <c r="G95" i="38"/>
  <c r="G97" i="38" s="1"/>
  <c r="E215" i="39"/>
  <c r="L596" i="39"/>
  <c r="G99" i="38"/>
  <c r="E178" i="1"/>
  <c r="E179" i="1" s="1"/>
  <c r="P221" i="38"/>
  <c r="P223" i="38" s="1"/>
  <c r="P225" i="38"/>
  <c r="G37" i="1"/>
  <c r="J367" i="1"/>
  <c r="E108" i="1"/>
  <c r="E109" i="1" s="1"/>
  <c r="M340" i="39"/>
  <c r="M718" i="39"/>
  <c r="M720" i="39" s="1"/>
  <c r="L724" i="39"/>
  <c r="M343" i="39"/>
  <c r="M724" i="39"/>
  <c r="F617" i="38"/>
  <c r="F618" i="38" s="1"/>
  <c r="F620" i="38" s="1"/>
  <c r="G614" i="38"/>
  <c r="G616" i="38" s="1"/>
  <c r="I221" i="38"/>
  <c r="I225" i="38"/>
  <c r="G111" i="33"/>
  <c r="E111" i="33"/>
  <c r="H95" i="38"/>
  <c r="G485" i="38"/>
  <c r="G487" i="38" s="1"/>
  <c r="G488" i="38"/>
  <c r="H99" i="38"/>
  <c r="L718" i="39"/>
  <c r="L720" i="39" s="1"/>
  <c r="E720" i="39"/>
  <c r="E723" i="39" s="1"/>
  <c r="J485" i="38"/>
  <c r="F487" i="38"/>
  <c r="F489" i="38" s="1"/>
  <c r="F491" i="38" s="1"/>
  <c r="P226" i="38" l="1"/>
  <c r="M725" i="39"/>
  <c r="L723" i="39"/>
  <c r="AN95" i="43"/>
  <c r="G489" i="38"/>
  <c r="L95" i="38"/>
  <c r="H97" i="38"/>
  <c r="L592" i="39"/>
  <c r="L594" i="39" s="1"/>
  <c r="L597" i="39" s="1"/>
  <c r="F594" i="39"/>
  <c r="M88" i="39"/>
  <c r="M90" i="39" s="1"/>
  <c r="M342" i="39"/>
  <c r="L221" i="38"/>
  <c r="I223" i="38"/>
  <c r="I226" i="38" s="1"/>
  <c r="K82" i="3"/>
  <c r="D10" i="1"/>
  <c r="I215" i="39"/>
  <c r="D29" i="39"/>
  <c r="E217" i="39"/>
  <c r="G340" i="39"/>
  <c r="D88" i="39"/>
  <c r="E342" i="39"/>
  <c r="AP95" i="43"/>
  <c r="G618" i="38"/>
  <c r="L725" i="39"/>
  <c r="H367" i="1"/>
  <c r="G100" i="38"/>
  <c r="G226" i="38"/>
  <c r="M344" i="39" l="1"/>
  <c r="E110" i="1"/>
  <c r="E111" i="1" s="1"/>
  <c r="H29" i="39"/>
  <c r="D31" i="39"/>
  <c r="D34" i="39" s="1"/>
  <c r="H88" i="39"/>
  <c r="D90" i="39"/>
  <c r="M215" i="39"/>
  <c r="M217" i="39" s="1"/>
  <c r="I217" i="39"/>
  <c r="N221" i="38"/>
  <c r="N223" i="38" s="1"/>
  <c r="H82" i="3" s="1"/>
  <c r="C24" i="1" s="1"/>
  <c r="L223" i="38"/>
  <c r="AN96" i="43"/>
  <c r="AN97" i="43"/>
  <c r="J340" i="39"/>
  <c r="J342" i="39" s="1"/>
  <c r="G342" i="39"/>
  <c r="C10" i="1"/>
  <c r="L99" i="38"/>
  <c r="AP97" i="43"/>
  <c r="AP96" i="43"/>
  <c r="E220" i="39"/>
  <c r="K14" i="3"/>
  <c r="D18" i="33"/>
  <c r="J351" i="1"/>
  <c r="G24" i="1"/>
  <c r="K76" i="3"/>
  <c r="M93" i="39"/>
  <c r="P95" i="38"/>
  <c r="P97" i="38" s="1"/>
  <c r="K20" i="3" s="1"/>
  <c r="L97" i="38"/>
  <c r="H100" i="38"/>
  <c r="L100" i="38" l="1"/>
  <c r="L29" i="39"/>
  <c r="L31" i="39" s="1"/>
  <c r="H31" i="39"/>
  <c r="G18" i="1"/>
  <c r="J344" i="1"/>
  <c r="D16" i="33"/>
  <c r="K86" i="3"/>
  <c r="F344" i="1"/>
  <c r="F348" i="1" s="1"/>
  <c r="F16" i="33"/>
  <c r="K24" i="3"/>
  <c r="F18" i="33"/>
  <c r="G18" i="33" s="1"/>
  <c r="F351" i="1"/>
  <c r="J344" i="39"/>
  <c r="D110" i="1"/>
  <c r="D111" i="1" s="1"/>
  <c r="L88" i="39"/>
  <c r="L90" i="39" s="1"/>
  <c r="H90" i="39"/>
  <c r="G28" i="1" l="1"/>
  <c r="F353" i="1"/>
  <c r="L93" i="39"/>
  <c r="H76" i="3"/>
  <c r="H351" i="1"/>
  <c r="D21" i="33"/>
  <c r="E16" i="33"/>
  <c r="E18" i="33"/>
  <c r="G16" i="33"/>
  <c r="F21" i="33"/>
  <c r="H344" i="1"/>
  <c r="J348" i="1"/>
  <c r="J353" i="1" l="1"/>
  <c r="H348" i="1"/>
  <c r="H353" i="1" s="1"/>
  <c r="G21" i="33"/>
  <c r="E21" i="33"/>
  <c r="C18" i="1"/>
  <c r="C28" i="1" s="1"/>
  <c r="H86" i="3"/>
  <c r="P105" i="2" l="1"/>
  <c r="P83" i="2"/>
  <c r="P82" i="2"/>
  <c r="P101" i="2"/>
  <c r="P65" i="2"/>
  <c r="H88" i="37" s="1"/>
  <c r="G88" i="37" s="1"/>
  <c r="J88" i="37" s="1"/>
  <c r="P74" i="2"/>
  <c r="H97" i="37" s="1"/>
  <c r="G97" i="37" s="1"/>
  <c r="J97" i="37" s="1"/>
  <c r="P96" i="2"/>
  <c r="P87" i="2"/>
  <c r="P61" i="2"/>
  <c r="H84" i="37" s="1"/>
  <c r="G84" i="37" s="1"/>
  <c r="J84" i="37" s="1"/>
  <c r="P97" i="2"/>
  <c r="P68" i="2"/>
  <c r="H91" i="37" s="1"/>
  <c r="G91" i="37" s="1"/>
  <c r="J91" i="37" s="1"/>
  <c r="P91" i="2"/>
  <c r="P71" i="2"/>
  <c r="H94" i="37" s="1"/>
  <c r="G94" i="37" s="1"/>
  <c r="J94" i="37" s="1"/>
  <c r="P106" i="2"/>
  <c r="P93" i="2"/>
  <c r="P88" i="2"/>
  <c r="P107" i="2"/>
  <c r="P104" i="2"/>
  <c r="P90" i="2"/>
  <c r="P95" i="2"/>
  <c r="P73" i="2"/>
  <c r="H96" i="37" s="1"/>
  <c r="G96" i="37" s="1"/>
  <c r="J96" i="37" s="1"/>
  <c r="P89" i="2"/>
  <c r="P102" i="2"/>
  <c r="P100" i="2"/>
  <c r="P98" i="2"/>
  <c r="P103" i="2"/>
  <c r="P85" i="2"/>
  <c r="P72" i="2"/>
  <c r="H95" i="37" s="1"/>
  <c r="G95" i="37" s="1"/>
  <c r="J95" i="37" s="1"/>
  <c r="P86" i="2"/>
  <c r="P94" i="2"/>
  <c r="P67" i="2"/>
  <c r="H90" i="37" s="1"/>
  <c r="G90" i="37" s="1"/>
  <c r="J90" i="37" s="1"/>
  <c r="P92" i="2"/>
  <c r="P99" i="2"/>
  <c r="P84" i="2"/>
  <c r="P58" i="2"/>
  <c r="P66" i="2"/>
  <c r="H89" i="37" s="1"/>
  <c r="G89" i="37" s="1"/>
  <c r="J89" i="37" s="1"/>
  <c r="P69" i="2"/>
  <c r="H92" i="37" s="1"/>
  <c r="G92" i="37" s="1"/>
  <c r="J92" i="37" s="1"/>
  <c r="M222" i="37" l="1"/>
  <c r="M96" i="37"/>
  <c r="M84" i="37"/>
  <c r="M210" i="37"/>
  <c r="H81" i="37"/>
  <c r="M216" i="37"/>
  <c r="M90" i="37"/>
  <c r="M221" i="37"/>
  <c r="M95" i="37"/>
  <c r="M94" i="37"/>
  <c r="M220" i="37"/>
  <c r="M217" i="37"/>
  <c r="M91" i="37"/>
  <c r="M97" i="37"/>
  <c r="M223" i="37"/>
  <c r="M92" i="37"/>
  <c r="M218" i="37"/>
  <c r="M215" i="37"/>
  <c r="M89" i="37"/>
  <c r="M214" i="37"/>
  <c r="M88" i="37"/>
  <c r="G81" i="37" l="1"/>
  <c r="J81" i="37" l="1"/>
  <c r="M81" i="37" l="1"/>
  <c r="M207" i="37"/>
  <c r="P81" i="2" l="1"/>
  <c r="B228" i="2" l="1"/>
  <c r="J358" i="36" s="1"/>
  <c r="J545" i="36" l="1"/>
  <c r="F140" i="2" l="1"/>
  <c r="F139" i="2" l="1"/>
  <c r="F147" i="2" l="1"/>
  <c r="F148" i="2"/>
  <c r="B22" i="5" l="1"/>
  <c r="B23" i="5" l="1"/>
  <c r="B24" i="5" s="1"/>
  <c r="B26" i="5" s="1"/>
  <c r="H29" i="35" s="1"/>
  <c r="H37" i="35" l="1"/>
  <c r="L29" i="35"/>
  <c r="L37" i="35" s="1"/>
  <c r="F104" i="33" l="1"/>
  <c r="K37" i="3"/>
  <c r="G106" i="33" l="1"/>
  <c r="F364" i="1"/>
  <c r="F369" i="1" s="1"/>
  <c r="G104" i="33"/>
  <c r="F108" i="33" l="1"/>
  <c r="G108" i="33" s="1"/>
  <c r="C23" i="5" l="1"/>
  <c r="C22" i="5"/>
  <c r="C24" i="5" l="1"/>
  <c r="C26" i="5" s="1"/>
  <c r="H92" i="35" s="1"/>
  <c r="L92" i="35" s="1"/>
  <c r="L100" i="35" s="1"/>
  <c r="D22" i="5"/>
  <c r="D23" i="5"/>
  <c r="H100" i="35" l="1"/>
  <c r="H99" i="3" s="1"/>
  <c r="C41" i="1" s="1"/>
  <c r="D24" i="5"/>
  <c r="D26" i="5" s="1"/>
  <c r="N92" i="35" s="1"/>
  <c r="N100" i="35" s="1"/>
  <c r="K99" i="3" l="1"/>
  <c r="D104" i="33"/>
  <c r="E106" i="33" l="1"/>
  <c r="E104" i="33"/>
  <c r="J364" i="1"/>
  <c r="G41" i="1"/>
  <c r="D108" i="33" l="1"/>
  <c r="E108" i="33" s="1"/>
  <c r="H364" i="1"/>
  <c r="J369" i="1"/>
  <c r="H369" i="1" l="1"/>
  <c r="I582" i="36" l="1"/>
  <c r="M582" i="36" s="1"/>
  <c r="I584" i="36" l="1"/>
  <c r="M584" i="36" s="1"/>
  <c r="I580" i="36" l="1"/>
  <c r="M580" i="36" l="1"/>
  <c r="M586" i="36" s="1"/>
  <c r="I586" i="36"/>
  <c r="L596" i="36" l="1"/>
  <c r="L606" i="36" s="1"/>
  <c r="J463" i="36" s="1"/>
  <c r="L547" i="36" l="1"/>
  <c r="L548" i="36"/>
  <c r="L549" i="36"/>
  <c r="H543" i="36" l="1"/>
  <c r="L543" i="36" l="1"/>
  <c r="L550" i="36" l="1"/>
  <c r="L545" i="36" l="1"/>
  <c r="L544" i="36" l="1"/>
  <c r="H533" i="36" l="1"/>
  <c r="L533" i="36" l="1"/>
  <c r="F83" i="33" l="1"/>
  <c r="F81" i="33" l="1"/>
  <c r="G81" i="33" s="1"/>
  <c r="G83" i="33" s="1"/>
  <c r="F88" i="33"/>
  <c r="G88" i="33" l="1"/>
  <c r="D83" i="33" l="1"/>
  <c r="D81" i="33" l="1"/>
  <c r="E81" i="33" s="1"/>
  <c r="E83" i="33" s="1"/>
  <c r="D88" i="33"/>
  <c r="E88" i="33" l="1"/>
  <c r="B2" i="60" l="1"/>
  <c r="B1" i="60"/>
  <c r="B2" i="43" l="1"/>
  <c r="B1" i="43"/>
  <c r="H2" i="59"/>
  <c r="B2" i="58"/>
  <c r="H1" i="59"/>
  <c r="B1" i="58"/>
  <c r="B2" i="44"/>
  <c r="B2" i="42"/>
  <c r="B1" i="44"/>
  <c r="B1" i="42"/>
  <c r="B1" i="45"/>
  <c r="B2" i="45"/>
  <c r="F37" i="33" l="1"/>
  <c r="G37" i="33" s="1"/>
  <c r="E5" i="2" l="1"/>
  <c r="I398" i="36" l="1"/>
  <c r="M398" i="36" s="1"/>
  <c r="E3" i="2" l="1"/>
  <c r="I396" i="36" s="1"/>
  <c r="M396" i="36" s="1"/>
  <c r="E1" i="2" l="1"/>
  <c r="I394" i="36" s="1"/>
  <c r="M394" i="36" l="1"/>
  <c r="M400" i="36" s="1"/>
  <c r="I400" i="36"/>
  <c r="L410" i="36" l="1"/>
  <c r="L420" i="36" s="1"/>
  <c r="J274" i="36" s="1"/>
  <c r="B52" i="2" l="1"/>
  <c r="F91" i="33" s="1"/>
  <c r="F100" i="33" l="1"/>
  <c r="G91" i="33"/>
  <c r="G100" i="33" l="1"/>
  <c r="F114" i="33"/>
  <c r="G114" i="33" s="1"/>
  <c r="C52" i="2" l="1"/>
  <c r="D91" i="33" s="1"/>
  <c r="D100" i="33" l="1"/>
  <c r="E91" i="33"/>
  <c r="E100" i="33" l="1"/>
  <c r="D114" i="33"/>
  <c r="E114" i="33" s="1"/>
  <c r="P77" i="2" l="1"/>
  <c r="H100" i="37" s="1"/>
  <c r="G100" i="37" s="1"/>
  <c r="J100" i="37" s="1"/>
  <c r="P80" i="2"/>
  <c r="H103" i="37" s="1"/>
  <c r="G103" i="37" s="1"/>
  <c r="J103" i="37" s="1"/>
  <c r="P79" i="2"/>
  <c r="H102" i="37" s="1"/>
  <c r="G102" i="37" s="1"/>
  <c r="J102" i="37" s="1"/>
  <c r="P62" i="2"/>
  <c r="H85" i="37" s="1"/>
  <c r="G85" i="37" s="1"/>
  <c r="J85" i="37" s="1"/>
  <c r="P63" i="2"/>
  <c r="H86" i="37" s="1"/>
  <c r="G86" i="37" s="1"/>
  <c r="J86" i="37" s="1"/>
  <c r="P64" i="2"/>
  <c r="H87" i="37" s="1"/>
  <c r="G87" i="37" s="1"/>
  <c r="J87" i="37" s="1"/>
  <c r="M86" i="37" l="1"/>
  <c r="M212" i="37"/>
  <c r="P70" i="2"/>
  <c r="H93" i="37" s="1"/>
  <c r="G93" i="37" s="1"/>
  <c r="J93" i="37" s="1"/>
  <c r="P75" i="2"/>
  <c r="H98" i="37" s="1"/>
  <c r="G98" i="37" s="1"/>
  <c r="J98" i="37" s="1"/>
  <c r="M229" i="37"/>
  <c r="O229" i="37" s="1"/>
  <c r="M103" i="37"/>
  <c r="O103" i="37" s="1"/>
  <c r="M87" i="37"/>
  <c r="M213" i="37"/>
  <c r="P78" i="2"/>
  <c r="H101" i="37" s="1"/>
  <c r="G101" i="37" s="1"/>
  <c r="J101" i="37" s="1"/>
  <c r="M85" i="37"/>
  <c r="M211" i="37"/>
  <c r="P76" i="2"/>
  <c r="H99" i="37" s="1"/>
  <c r="G99" i="37" s="1"/>
  <c r="J99" i="37" s="1"/>
  <c r="M102" i="37"/>
  <c r="O102" i="37" s="1"/>
  <c r="M228" i="37"/>
  <c r="O228" i="37" s="1"/>
  <c r="M100" i="37"/>
  <c r="M226" i="37"/>
  <c r="P60" i="2"/>
  <c r="H83" i="37" s="1"/>
  <c r="G83" i="37" s="1"/>
  <c r="J83" i="37" s="1"/>
  <c r="M225" i="37" l="1"/>
  <c r="M99" i="37"/>
  <c r="M101" i="37"/>
  <c r="O101" i="37" s="1"/>
  <c r="M227" i="37"/>
  <c r="O227" i="37" s="1"/>
  <c r="M93" i="37"/>
  <c r="M219" i="37"/>
  <c r="M209" i="37"/>
  <c r="M83" i="37"/>
  <c r="M224" i="37"/>
  <c r="M98" i="37"/>
  <c r="P59" i="2" l="1"/>
  <c r="H82" i="37" l="1"/>
  <c r="P108" i="2"/>
  <c r="P110" i="2" s="1"/>
  <c r="P109" i="2"/>
  <c r="G82" i="37" l="1"/>
  <c r="H125" i="37"/>
  <c r="J82" i="37" l="1"/>
  <c r="G125" i="37"/>
  <c r="J125" i="37" s="1"/>
  <c r="M82" i="37" l="1"/>
  <c r="M125" i="37" s="1"/>
  <c r="M208" i="37"/>
  <c r="M251" i="37" s="1"/>
  <c r="I44" i="2" l="1"/>
  <c r="I43" i="2"/>
  <c r="I42" i="2"/>
  <c r="I41" i="2"/>
  <c r="E45" i="2" l="1"/>
  <c r="H363" i="36" s="1"/>
  <c r="L363" i="36" s="1"/>
  <c r="E44" i="2"/>
  <c r="H362" i="36" s="1"/>
  <c r="L362" i="36" s="1"/>
  <c r="E43" i="2"/>
  <c r="E42" i="2"/>
  <c r="H361" i="36" s="1"/>
  <c r="L361" i="36" s="1"/>
  <c r="E41" i="2"/>
  <c r="H360" i="36" s="1"/>
  <c r="L360" i="36" s="1"/>
  <c r="E19" i="2" l="1"/>
  <c r="H339" i="36" s="1"/>
  <c r="L339" i="36" s="1"/>
  <c r="I35" i="2" l="1"/>
  <c r="H541" i="36" s="1"/>
  <c r="L541" i="36" s="1"/>
  <c r="E35" i="2" l="1"/>
  <c r="H354" i="36" s="1"/>
  <c r="L354" i="36" s="1"/>
  <c r="E36" i="2"/>
  <c r="H355" i="36" s="1"/>
  <c r="L355" i="36" s="1"/>
  <c r="E26" i="2"/>
  <c r="H346" i="36" s="1"/>
  <c r="L346" i="36" s="1"/>
  <c r="E37" i="2" l="1"/>
  <c r="H356" i="36" s="1"/>
  <c r="L356" i="36" s="1"/>
  <c r="E34" i="2" l="1"/>
  <c r="H353" i="36" s="1"/>
  <c r="L353" i="36" s="1"/>
  <c r="E18" i="2"/>
  <c r="H338" i="36" s="1"/>
  <c r="L338" i="36" s="1"/>
  <c r="E17" i="2"/>
  <c r="H337" i="36" s="1"/>
  <c r="L337" i="36" s="1"/>
  <c r="E20" i="2"/>
  <c r="H340" i="36" s="1"/>
  <c r="L340" i="36" s="1"/>
  <c r="E15" i="2"/>
  <c r="H333" i="36" s="1"/>
  <c r="L333" i="36" s="1"/>
  <c r="E11" i="2"/>
  <c r="H348" i="36" s="1"/>
  <c r="L348" i="36" s="1"/>
  <c r="E24" i="2"/>
  <c r="H343" i="36" s="1"/>
  <c r="L343" i="36" s="1"/>
  <c r="E12" i="2"/>
  <c r="H349" i="36" s="1"/>
  <c r="L349" i="36" s="1"/>
  <c r="E29" i="2"/>
  <c r="H334" i="36" s="1"/>
  <c r="L334" i="36" s="1"/>
  <c r="E21" i="2"/>
  <c r="H341" i="36" s="1"/>
  <c r="L341" i="36" s="1"/>
  <c r="E10" i="2"/>
  <c r="E25" i="2"/>
  <c r="H345" i="36" s="1"/>
  <c r="L345" i="36" s="1"/>
  <c r="E22" i="2"/>
  <c r="H342" i="36" s="1"/>
  <c r="L342" i="36" s="1"/>
  <c r="E14" i="2"/>
  <c r="H332" i="36" s="1"/>
  <c r="L332" i="36" s="1"/>
  <c r="E27" i="2"/>
  <c r="H347" i="36" s="1"/>
  <c r="L347" i="36" s="1"/>
  <c r="E16" i="2"/>
  <c r="H336" i="36" s="1"/>
  <c r="L336" i="36" s="1"/>
  <c r="E28" i="2"/>
  <c r="H335" i="36" s="1"/>
  <c r="L335" i="36" s="1"/>
  <c r="E23" i="2"/>
  <c r="H344" i="36" s="1"/>
  <c r="L344" i="36" s="1"/>
  <c r="H331" i="36" l="1"/>
  <c r="E30" i="2"/>
  <c r="H350" i="36" s="1"/>
  <c r="L350" i="36" s="1"/>
  <c r="I23" i="2"/>
  <c r="H531" i="36" s="1"/>
  <c r="L531" i="36" s="1"/>
  <c r="I28" i="2"/>
  <c r="H522" i="36" s="1"/>
  <c r="L522" i="36" s="1"/>
  <c r="I16" i="2"/>
  <c r="H523" i="36" s="1"/>
  <c r="L523" i="36" s="1"/>
  <c r="I14" i="2"/>
  <c r="H519" i="36" s="1"/>
  <c r="L519" i="36" s="1"/>
  <c r="I22" i="2"/>
  <c r="H529" i="36" s="1"/>
  <c r="L529" i="36" s="1"/>
  <c r="I25" i="2"/>
  <c r="H532" i="36" s="1"/>
  <c r="L532" i="36" s="1"/>
  <c r="I29" i="2"/>
  <c r="H521" i="36" s="1"/>
  <c r="L521" i="36" s="1"/>
  <c r="I12" i="2"/>
  <c r="H536" i="36" s="1"/>
  <c r="L536" i="36" s="1"/>
  <c r="I24" i="2"/>
  <c r="H530" i="36" s="1"/>
  <c r="L530" i="36" s="1"/>
  <c r="I15" i="2"/>
  <c r="H520" i="36" s="1"/>
  <c r="L520" i="36" s="1"/>
  <c r="I17" i="2"/>
  <c r="H524" i="36" s="1"/>
  <c r="L524" i="36" s="1"/>
  <c r="I11" i="2"/>
  <c r="H535" i="36" s="1"/>
  <c r="L535" i="36" s="1"/>
  <c r="E32" i="2" l="1"/>
  <c r="H351" i="36"/>
  <c r="L331" i="36"/>
  <c r="L351" i="36" s="1"/>
  <c r="I30" i="2"/>
  <c r="H537" i="36" s="1"/>
  <c r="L537" i="36" s="1"/>
  <c r="D37" i="33" l="1"/>
  <c r="E37" i="33" s="1"/>
  <c r="I36" i="2"/>
  <c r="H542" i="36" s="1"/>
  <c r="L542" i="36" s="1"/>
  <c r="I27" i="2" l="1"/>
  <c r="H534" i="36" s="1"/>
  <c r="L534" i="36" s="1"/>
  <c r="E40" i="2" l="1"/>
  <c r="H359" i="36" s="1"/>
  <c r="L359" i="36" s="1"/>
  <c r="E38" i="2" l="1"/>
  <c r="H357" i="36" l="1"/>
  <c r="L357" i="36" l="1"/>
  <c r="E39" i="2" l="1"/>
  <c r="H358" i="36" l="1"/>
  <c r="E47" i="2"/>
  <c r="L358" i="36" l="1"/>
  <c r="L365" i="36" s="1"/>
  <c r="H365" i="36"/>
  <c r="L268" i="36" l="1"/>
  <c r="L270" i="36" s="1"/>
  <c r="L368" i="36"/>
  <c r="J276" i="36" s="1"/>
  <c r="J278" i="36" s="1"/>
  <c r="L280" i="36" s="1"/>
  <c r="L283" i="36" s="1"/>
  <c r="K16" i="36" l="1"/>
  <c r="O16" i="36" s="1"/>
  <c r="K29" i="3"/>
  <c r="F357" i="1" l="1"/>
  <c r="F361" i="1" s="1"/>
  <c r="F372" i="1" s="1"/>
  <c r="K57" i="3"/>
  <c r="C3" i="1" s="1"/>
  <c r="F33" i="33"/>
  <c r="G33" i="33" l="1"/>
  <c r="F46" i="33"/>
  <c r="B334" i="1"/>
  <c r="G46" i="33" l="1"/>
  <c r="F60" i="33"/>
  <c r="G60" i="33" s="1"/>
  <c r="I34" i="2" l="1"/>
  <c r="H540" i="36" s="1"/>
  <c r="L540" i="36" s="1"/>
  <c r="I40" i="2" l="1"/>
  <c r="H546" i="36" s="1"/>
  <c r="L546" i="36" s="1"/>
  <c r="I20" i="2" l="1"/>
  <c r="H527" i="36" s="1"/>
  <c r="L527" i="36" s="1"/>
  <c r="I18" i="2"/>
  <c r="H525" i="36" s="1"/>
  <c r="L525" i="36" s="1"/>
  <c r="I10" i="2" l="1"/>
  <c r="I21" i="2"/>
  <c r="H528" i="36" s="1"/>
  <c r="L528" i="36" s="1"/>
  <c r="H518" i="36" l="1"/>
  <c r="I19" i="2"/>
  <c r="H526" i="36" s="1"/>
  <c r="L526" i="36" s="1"/>
  <c r="I32" i="2" l="1"/>
  <c r="L518" i="36"/>
  <c r="L538" i="36" s="1"/>
  <c r="L552" i="36" s="1"/>
  <c r="H538" i="36"/>
  <c r="H552" i="36" s="1"/>
  <c r="L457" i="36" l="1"/>
  <c r="L459" i="36" s="1"/>
  <c r="L555" i="36"/>
  <c r="J465" i="36" s="1"/>
  <c r="J467" i="36" s="1"/>
  <c r="L469" i="36" l="1"/>
  <c r="L472" i="36" s="1"/>
  <c r="K82" i="36" s="1"/>
  <c r="O82" i="36" s="1"/>
  <c r="H91" i="3" l="1"/>
  <c r="H119" i="3"/>
  <c r="K91" i="3"/>
  <c r="C33" i="1"/>
  <c r="C51" i="1" s="1"/>
  <c r="D33" i="33" l="1"/>
  <c r="G33" i="1"/>
  <c r="G51" i="1" s="1"/>
  <c r="J357" i="1"/>
  <c r="K119" i="3"/>
  <c r="C52" i="1"/>
  <c r="D3" i="1"/>
  <c r="E3" i="1" l="1"/>
  <c r="G52" i="1"/>
  <c r="Q540" i="36"/>
  <c r="J361" i="1"/>
  <c r="H357" i="1"/>
  <c r="E33" i="33"/>
  <c r="D46" i="33"/>
  <c r="I45" i="2" l="1"/>
  <c r="D60" i="33"/>
  <c r="E60" i="33" s="1"/>
  <c r="E46" i="33"/>
  <c r="S540" i="36"/>
  <c r="Q553" i="36"/>
  <c r="Q550" i="36"/>
  <c r="Q549" i="36"/>
  <c r="Q547" i="36"/>
  <c r="Q548" i="36"/>
  <c r="H361" i="1"/>
  <c r="H372" i="1" s="1"/>
  <c r="J372" i="1"/>
  <c r="F334" i="1" l="1"/>
  <c r="D334" i="1" s="1"/>
  <c r="I39" i="2" l="1"/>
  <c r="I38" i="2"/>
  <c r="I47" i="2" l="1"/>
  <c r="Q556" i="36" l="1"/>
  <c r="Q558" i="36" s="1"/>
  <c r="Q545" i="36" l="1"/>
  <c r="Q544" i="36"/>
  <c r="Q552" i="36" l="1"/>
  <c r="Q554" i="36" s="1"/>
</calcChain>
</file>

<file path=xl/sharedStrings.xml><?xml version="1.0" encoding="utf-8"?>
<sst xmlns="http://schemas.openxmlformats.org/spreadsheetml/2006/main" count="3485" uniqueCount="1209">
  <si>
    <t>Exhibit</t>
  </si>
  <si>
    <t>Witness(s)</t>
  </si>
  <si>
    <t>B-1</t>
  </si>
  <si>
    <t>Second Line of Witnesses</t>
  </si>
  <si>
    <t>B-2.1</t>
  </si>
  <si>
    <t>B-2.2</t>
  </si>
  <si>
    <t>B-2.3</t>
  </si>
  <si>
    <t>B-2.4</t>
  </si>
  <si>
    <t>B-2.5</t>
  </si>
  <si>
    <t>B-2.7</t>
  </si>
  <si>
    <t>B-3.1</t>
  </si>
  <si>
    <t>B-3.2</t>
  </si>
  <si>
    <t>DEPRECIATION ACCRUAL RATES AND ACCUMULATED BALANCES BY ACCT</t>
  </si>
  <si>
    <t>B-4.1</t>
  </si>
  <si>
    <t>B-5.2</t>
  </si>
  <si>
    <t>WORKING CAPITAL - LEAD/LAG STUDY</t>
  </si>
  <si>
    <t>B-7</t>
  </si>
  <si>
    <t>B-7.1</t>
  </si>
  <si>
    <t>B-7.2</t>
  </si>
  <si>
    <t>B-8</t>
  </si>
  <si>
    <t>NA</t>
  </si>
  <si>
    <t>For all Details, refer to W/P's 1-11, 1-12, 1-13, 6-1, 6-4, 6-5, 6-6, 6-7</t>
  </si>
  <si>
    <t>BASE PERIOD:</t>
  </si>
  <si>
    <t>FORECASTED PERIOD:</t>
  </si>
  <si>
    <t>Elevated Tanks &amp; Standpipes</t>
  </si>
  <si>
    <t>Other rate base elements</t>
  </si>
  <si>
    <t>File Name:</t>
  </si>
  <si>
    <t>Location:</t>
  </si>
  <si>
    <t>Purpose:</t>
  </si>
  <si>
    <t>View Names:</t>
  </si>
  <si>
    <t>Macro Names:</t>
  </si>
  <si>
    <t>Mutliple Sheets:</t>
  </si>
  <si>
    <t>Links</t>
  </si>
  <si>
    <t>Contains information being linked to other files.</t>
  </si>
  <si>
    <t>Linkin</t>
  </si>
  <si>
    <t>Contains information being linked into this file.</t>
  </si>
  <si>
    <t>This spreadsheet is used to determine rate base</t>
  </si>
  <si>
    <t>WPSRB-ACCDEPR</t>
  </si>
  <si>
    <t>Accumulated Depreciation by primary account.</t>
  </si>
  <si>
    <t>T &amp; D Pumping Equipment</t>
  </si>
  <si>
    <t>Source of Supply Pumping Equipment</t>
  </si>
  <si>
    <t>Ground Level Facilities</t>
  </si>
  <si>
    <t>Clearwells</t>
  </si>
  <si>
    <t>Meter   Vaults</t>
  </si>
  <si>
    <t>55-R2.5</t>
  </si>
  <si>
    <t>25-R2</t>
  </si>
  <si>
    <t>20-SQ</t>
  </si>
  <si>
    <t>5-SQ</t>
  </si>
  <si>
    <t>15-SQ</t>
  </si>
  <si>
    <t>13-S2.5</t>
  </si>
  <si>
    <t>14-S2</t>
  </si>
  <si>
    <t>10-S3</t>
  </si>
  <si>
    <t>16-L3</t>
  </si>
  <si>
    <t>25-SQ</t>
  </si>
  <si>
    <t>18-L4</t>
  </si>
  <si>
    <t>Mainframe Comp &amp; Periph Eqpt</t>
  </si>
  <si>
    <t>Personal Comp &amp; Periph Eqpt</t>
  </si>
  <si>
    <t>Computers &amp; Periph Other</t>
  </si>
  <si>
    <t>Personal Comp Software</t>
  </si>
  <si>
    <t>Trans Equip-Light Trucks</t>
  </si>
  <si>
    <t>Trans Equip-Heavy Trucks</t>
  </si>
  <si>
    <t>Trans Equip-Cars</t>
  </si>
  <si>
    <t>Other Trans Equip</t>
  </si>
  <si>
    <t>Tools, Shop, &amp; Garage Equip</t>
  </si>
  <si>
    <t>Laboratory Equipment</t>
  </si>
  <si>
    <t>Communication Equipment-nontelephone</t>
  </si>
  <si>
    <t>Communication Equipment-remote control</t>
  </si>
  <si>
    <t>Communication Equipment-telephone</t>
  </si>
  <si>
    <t>Office Structures and Improvements</t>
  </si>
  <si>
    <t>WPSRD-DEPR</t>
  </si>
  <si>
    <t>Depreciation expense</t>
  </si>
  <si>
    <t>WPSRD-ADD</t>
  </si>
  <si>
    <t>WPSRD-PLTINSERV</t>
  </si>
  <si>
    <t>Utility plant in service</t>
  </si>
  <si>
    <t>WPSRB-RET</t>
  </si>
  <si>
    <t>Retirement</t>
  </si>
  <si>
    <t>WPSRB-SUMMARY</t>
  </si>
  <si>
    <t>Summary of plant additions and retirements.</t>
  </si>
  <si>
    <t>CIAC-BAL</t>
  </si>
  <si>
    <t>CIAC-CHGS</t>
  </si>
  <si>
    <t>CIAC-RECEIPTS</t>
  </si>
  <si>
    <t>CIAC-REFUNDS</t>
  </si>
  <si>
    <t>CIAC-TRANS</t>
  </si>
  <si>
    <t>DEPREXP-NET</t>
  </si>
  <si>
    <t>DEPREXP-MONTH</t>
  </si>
  <si>
    <t>Depreciable property net of CIAC</t>
  </si>
  <si>
    <t>Depreciation monthly</t>
  </si>
  <si>
    <t>PRINTCIAC</t>
  </si>
  <si>
    <t>Prints areas on the Cust Adv CIAC-LEX tab</t>
  </si>
  <si>
    <t>PRINTDEPREXP</t>
  </si>
  <si>
    <t>Prints areas on the Depr Exp tab</t>
  </si>
  <si>
    <t>PRINTSCHB1B8</t>
  </si>
  <si>
    <t>Prints tabs Sch B-1 thru Sch B-8</t>
  </si>
  <si>
    <t xml:space="preserve">PRINTWPSRB </t>
  </si>
  <si>
    <t>Prints areas on the WPS RB tab</t>
  </si>
  <si>
    <t>LINKS-OUT</t>
  </si>
  <si>
    <t>Areas on the Links tab</t>
  </si>
  <si>
    <t>LINKS-OUTTXDEPR</t>
  </si>
  <si>
    <t>Area on the Links tab that goes to tax depreciation</t>
  </si>
  <si>
    <t>PRINTOTHER</t>
  </si>
  <si>
    <t xml:space="preserve">Prints all other tabs in worksheet </t>
  </si>
  <si>
    <t>DETAIL</t>
  </si>
  <si>
    <t>LINKIN-EXPENSE</t>
  </si>
  <si>
    <t>LINKIN-UPIS</t>
  </si>
  <si>
    <t>LINKIN-AFUDC</t>
  </si>
  <si>
    <t>DEFTAXES-INCTX</t>
  </si>
  <si>
    <t>REGASSETS-RB</t>
  </si>
  <si>
    <t>MATL-STKEC</t>
  </si>
  <si>
    <t>UPAA-ACQADJ</t>
  </si>
  <si>
    <t>AMTZ-UPIS</t>
  </si>
  <si>
    <t>OTHRB-ELEMENTS</t>
  </si>
  <si>
    <t>DATA-FOREDEPR</t>
  </si>
  <si>
    <t>SHT1-DOWNLOAD</t>
  </si>
  <si>
    <t>PIVOT-TABLE</t>
  </si>
  <si>
    <t xml:space="preserve">Individual tabs can be printed by using the view custom view </t>
  </si>
  <si>
    <t>Other tabs on worksheet that print with printother macro.</t>
  </si>
  <si>
    <t>menu selection.</t>
  </si>
  <si>
    <t>KAWC</t>
  </si>
  <si>
    <t>KENTUCKY AMERICAN WATER COMPANY</t>
  </si>
  <si>
    <t>W/P-1-10</t>
  </si>
  <si>
    <t>W/P-1-7</t>
  </si>
  <si>
    <t xml:space="preserve">WORKPAPER REFERENCE NO(S).: </t>
  </si>
  <si>
    <t>AGDR2#19(4, 5, &amp; 6)</t>
  </si>
  <si>
    <t>TYPE OF FILING:  _X_ ORIGINAL __ UPDATED __ REVISED</t>
  </si>
  <si>
    <t xml:space="preserve">  Property Tax</t>
  </si>
  <si>
    <t xml:space="preserve">  Utiltiy Tax</t>
  </si>
  <si>
    <t>Utility Tax</t>
  </si>
  <si>
    <t>*</t>
  </si>
  <si>
    <t>Purchased Water</t>
  </si>
  <si>
    <t>Regulatory Expense</t>
  </si>
  <si>
    <t>Balance to be deducted in calculating depreciation.</t>
  </si>
  <si>
    <t xml:space="preserve">Summary of changes </t>
  </si>
  <si>
    <t xml:space="preserve">Receipts </t>
  </si>
  <si>
    <t>Refunds</t>
  </si>
  <si>
    <t>Transfers between customer advances and CIAC.</t>
  </si>
  <si>
    <t>Lexington</t>
  </si>
  <si>
    <t>or as long as two months.</t>
  </si>
  <si>
    <t>Waste Disposal</t>
  </si>
  <si>
    <t>FROM AUGUST 2006 TO JULY 2007</t>
  </si>
  <si>
    <t>Acquisition</t>
  </si>
  <si>
    <t>In-Service</t>
  </si>
  <si>
    <t>Total</t>
  </si>
  <si>
    <t>Company</t>
  </si>
  <si>
    <t>Adjustment</t>
  </si>
  <si>
    <t>Adjusted Jurisdiction</t>
  </si>
  <si>
    <t>Plant</t>
  </si>
  <si>
    <t>Investment</t>
  </si>
  <si>
    <t>Accumulated Costs</t>
  </si>
  <si>
    <t>Estimated</t>
  </si>
  <si>
    <t>Completion</t>
  </si>
  <si>
    <t>Description of Methodology</t>
  </si>
  <si>
    <t>Used to Determine</t>
  </si>
  <si>
    <t>Jurisdictional Requirement</t>
  </si>
  <si>
    <t>Lead/Lag Study</t>
  </si>
  <si>
    <t>Total Working Capital</t>
  </si>
  <si>
    <t>Use</t>
  </si>
  <si>
    <t>Total O &amp; M Expenses</t>
  </si>
  <si>
    <t>Statistic</t>
  </si>
  <si>
    <t>Base</t>
  </si>
  <si>
    <t>Base Period</t>
  </si>
  <si>
    <t>Forecast</t>
  </si>
  <si>
    <t>Beginning</t>
  </si>
  <si>
    <t>Balance</t>
  </si>
  <si>
    <t>Cost</t>
  </si>
  <si>
    <t>Original</t>
  </si>
  <si>
    <t>Period Total</t>
  </si>
  <si>
    <t>Accumulated</t>
  </si>
  <si>
    <t>Reserve</t>
  </si>
  <si>
    <t>Capitalized</t>
  </si>
  <si>
    <t>NOT APPLICABLE TO KENTUCKY-AMERICAN WATER COMPANY</t>
  </si>
  <si>
    <t>Additions</t>
  </si>
  <si>
    <t>Basis</t>
  </si>
  <si>
    <t>Name of</t>
  </si>
  <si>
    <t>Lessee</t>
  </si>
  <si>
    <t>Depreciation</t>
  </si>
  <si>
    <t>PAGE 2 of  4</t>
  </si>
  <si>
    <t>PAGE 3 of  4</t>
  </si>
  <si>
    <t>PAGE 4 of  4</t>
  </si>
  <si>
    <t>Hydraulic Pumping Equipment</t>
  </si>
  <si>
    <t xml:space="preserve">Revenues </t>
  </si>
  <si>
    <t>13-Month</t>
  </si>
  <si>
    <t>End of</t>
  </si>
  <si>
    <t>13 Month Avg</t>
  </si>
  <si>
    <t>Period Amount</t>
  </si>
  <si>
    <t xml:space="preserve"> Accumulated Reserve Balances</t>
  </si>
  <si>
    <t>Jurisdictional</t>
  </si>
  <si>
    <t>Percent</t>
  </si>
  <si>
    <t>Indirect</t>
  </si>
  <si>
    <t>Costs</t>
  </si>
  <si>
    <t>% of</t>
  </si>
  <si>
    <t>Elapsed</t>
  </si>
  <si>
    <t>Time</t>
  </si>
  <si>
    <t>Average Median Service Days</t>
  </si>
  <si>
    <t xml:space="preserve">Number of Days between the Reading Date and the </t>
  </si>
  <si>
    <t xml:space="preserve">    Billing Date</t>
  </si>
  <si>
    <t>Number of Days between the Billing Date and the</t>
  </si>
  <si>
    <t xml:space="preserve">    Date the Bills are Paid</t>
  </si>
  <si>
    <t>Total Average Days'  Interval between Number of Days</t>
  </si>
  <si>
    <t xml:space="preserve">    from Date Services are Furnished to Date Collections</t>
  </si>
  <si>
    <t xml:space="preserve">    are Received</t>
  </si>
  <si>
    <t>Workpaper</t>
  </si>
  <si>
    <t>Reference</t>
  </si>
  <si>
    <t>Supporting</t>
  </si>
  <si>
    <t>Schedule</t>
  </si>
  <si>
    <t>B-2</t>
  </si>
  <si>
    <t>B-2.6</t>
  </si>
  <si>
    <t>B-3</t>
  </si>
  <si>
    <t>B-4</t>
  </si>
  <si>
    <t>B-5</t>
  </si>
  <si>
    <t>B-6</t>
  </si>
  <si>
    <t>Retirements</t>
  </si>
  <si>
    <t>NONE</t>
  </si>
  <si>
    <t>Frequency</t>
  </si>
  <si>
    <t>of Payment</t>
  </si>
  <si>
    <t>Net</t>
  </si>
  <si>
    <t>Current</t>
  </si>
  <si>
    <t>Accrual</t>
  </si>
  <si>
    <t>Rate</t>
  </si>
  <si>
    <t>Cuurent</t>
  </si>
  <si>
    <t>B-5.1</t>
  </si>
  <si>
    <t>Revenues</t>
  </si>
  <si>
    <t>W/P-1-8</t>
  </si>
  <si>
    <t>W/P-1-9</t>
  </si>
  <si>
    <t>Transfers/Reclassifications</t>
  </si>
  <si>
    <t>Commission</t>
  </si>
  <si>
    <t>Approval</t>
  </si>
  <si>
    <t>of Lease</t>
  </si>
  <si>
    <t>Payment</t>
  </si>
  <si>
    <t>Revenue Realized</t>
  </si>
  <si>
    <t>Period Revenue and Expenses</t>
  </si>
  <si>
    <t>Calculated</t>
  </si>
  <si>
    <t>Expense</t>
  </si>
  <si>
    <t>Budget</t>
  </si>
  <si>
    <t>Estimate</t>
  </si>
  <si>
    <t>Days</t>
  </si>
  <si>
    <t>Adjusted</t>
  </si>
  <si>
    <t>Explanation</t>
  </si>
  <si>
    <t>Dollar</t>
  </si>
  <si>
    <t>Value of</t>
  </si>
  <si>
    <t>Property</t>
  </si>
  <si>
    <t>Post Payment</t>
  </si>
  <si>
    <t>or</t>
  </si>
  <si>
    <t>(Lead) Days</t>
  </si>
  <si>
    <t>Median</t>
  </si>
  <si>
    <t>Service Days</t>
  </si>
  <si>
    <t>Percentage</t>
  </si>
  <si>
    <t>Explain Method of Capitalization</t>
  </si>
  <si>
    <t>% Net</t>
  </si>
  <si>
    <t>Salvage</t>
  </si>
  <si>
    <t>Period Balance</t>
  </si>
  <si>
    <t>For Rate</t>
  </si>
  <si>
    <t>Area</t>
  </si>
  <si>
    <t>Explanation of Treatment</t>
  </si>
  <si>
    <t>Use of Property</t>
  </si>
  <si>
    <t>Description and</t>
  </si>
  <si>
    <t>PAGE 1 of  4</t>
  </si>
  <si>
    <t>PAGE 2 of 4</t>
  </si>
  <si>
    <t>PAGE 3 of 4</t>
  </si>
  <si>
    <t>PAGE 4 of 4</t>
  </si>
  <si>
    <t>PAGE 4 OF 4</t>
  </si>
  <si>
    <t>PAGE 3 OF 4</t>
  </si>
  <si>
    <t>PAGE 2 OF 4</t>
  </si>
  <si>
    <t>PAGE 1 OF 4</t>
  </si>
  <si>
    <t>Average</t>
  </si>
  <si>
    <t>Service</t>
  </si>
  <si>
    <t>Life</t>
  </si>
  <si>
    <t>Expenditures</t>
  </si>
  <si>
    <t>Dollar Days</t>
  </si>
  <si>
    <t>Description/Purpose of Adjustment</t>
  </si>
  <si>
    <t>Other Accts</t>
  </si>
  <si>
    <t>Involved</t>
  </si>
  <si>
    <t>Expenses Incurred</t>
  </si>
  <si>
    <t>Reasons for Exclusion</t>
  </si>
  <si>
    <t>Adjustments</t>
  </si>
  <si>
    <t>Jurisdiction</t>
  </si>
  <si>
    <t>Description and Purpose of Adjustment</t>
  </si>
  <si>
    <t>Description of Factors</t>
  </si>
  <si>
    <t>And/Or Method of Allocation</t>
  </si>
  <si>
    <t>Allocation</t>
  </si>
  <si>
    <t>Factor</t>
  </si>
  <si>
    <t>End of Period</t>
  </si>
  <si>
    <t>Ending</t>
  </si>
  <si>
    <t>Fore. Period</t>
  </si>
  <si>
    <t>Curve</t>
  </si>
  <si>
    <t xml:space="preserve">Form </t>
  </si>
  <si>
    <t>Complete</t>
  </si>
  <si>
    <t>% of Total</t>
  </si>
  <si>
    <t>to Budget Est.</t>
  </si>
  <si>
    <t>PAGE 1 OF 2</t>
  </si>
  <si>
    <t>PAGE 2 OF 2</t>
  </si>
  <si>
    <t>PAGE 1 of  2</t>
  </si>
  <si>
    <t>13 Month</t>
  </si>
  <si>
    <t>PAGE 1 OF 6</t>
  </si>
  <si>
    <t>PAGE 2 OF 6</t>
  </si>
  <si>
    <t>PAGE 3 OF 6</t>
  </si>
  <si>
    <t>PAGE 4 OF 6</t>
  </si>
  <si>
    <t>PAGE 5 OF 6</t>
  </si>
  <si>
    <t>PAGE 6 OF 6</t>
  </si>
  <si>
    <t>PAGE 1 OF  2</t>
  </si>
  <si>
    <t>PAGE 2 OF  2</t>
  </si>
  <si>
    <t>PAGE 1 OF 1</t>
  </si>
  <si>
    <t>Acct</t>
  </si>
  <si>
    <t>Water Treatment Equipment-Str</t>
  </si>
  <si>
    <t>DEPRECIATION CONTR. PROPERTY</t>
  </si>
  <si>
    <t>TOTAL CUSTOMER ADVANCES</t>
  </si>
  <si>
    <t>Kentucky-American Water Company</t>
  </si>
  <si>
    <t>Rate Base is linked to the Cost of Service File</t>
  </si>
  <si>
    <t>Utility Plant In Service</t>
  </si>
  <si>
    <t>Property Held for Future Use</t>
  </si>
  <si>
    <t>Utility Plant Acquisition Adjustments</t>
  </si>
  <si>
    <t>Net Utility Plant In Service</t>
  </si>
  <si>
    <t>Construction Work in Progress</t>
  </si>
  <si>
    <t>Working Capital Allowance</t>
  </si>
  <si>
    <t>Other  Working Capital Allowance</t>
  </si>
  <si>
    <t>Contributions in Aid of Construction</t>
  </si>
  <si>
    <t>Customer Advances</t>
  </si>
  <si>
    <t>Deferred Income Taxes</t>
  </si>
  <si>
    <t xml:space="preserve">Deferred Investment Tax Credits </t>
  </si>
  <si>
    <t>Deferred Maintenance</t>
  </si>
  <si>
    <t>Deferred Debits</t>
  </si>
  <si>
    <t>Jurisdictional Rate Base</t>
  </si>
  <si>
    <t>301</t>
  </si>
  <si>
    <t>302/303</t>
  </si>
  <si>
    <t>311</t>
  </si>
  <si>
    <t>312</t>
  </si>
  <si>
    <t>313</t>
  </si>
  <si>
    <t>314</t>
  </si>
  <si>
    <t>316</t>
  </si>
  <si>
    <t>320</t>
  </si>
  <si>
    <t>321</t>
  </si>
  <si>
    <t>325</t>
  </si>
  <si>
    <t>326</t>
  </si>
  <si>
    <t>330</t>
  </si>
  <si>
    <t>331</t>
  </si>
  <si>
    <t>332</t>
  </si>
  <si>
    <t>334</t>
  </si>
  <si>
    <t>340</t>
  </si>
  <si>
    <t>341</t>
  </si>
  <si>
    <t>342</t>
  </si>
  <si>
    <t>343</t>
  </si>
  <si>
    <t>345</t>
  </si>
  <si>
    <t>346</t>
  </si>
  <si>
    <t>347</t>
  </si>
  <si>
    <t>348</t>
  </si>
  <si>
    <t>3902</t>
  </si>
  <si>
    <t>3903</t>
  </si>
  <si>
    <t>3911</t>
  </si>
  <si>
    <t>3912</t>
  </si>
  <si>
    <t>39121</t>
  </si>
  <si>
    <t>39122</t>
  </si>
  <si>
    <t>39125</t>
  </si>
  <si>
    <t>39126</t>
  </si>
  <si>
    <t>39128</t>
  </si>
  <si>
    <t>3913</t>
  </si>
  <si>
    <t>39211</t>
  </si>
  <si>
    <t>39212</t>
  </si>
  <si>
    <t>3922</t>
  </si>
  <si>
    <t>3923</t>
  </si>
  <si>
    <t>393</t>
  </si>
  <si>
    <t>394</t>
  </si>
  <si>
    <t>395</t>
  </si>
  <si>
    <t>396</t>
  </si>
  <si>
    <t>397</t>
  </si>
  <si>
    <t>3971</t>
  </si>
  <si>
    <t>3972</t>
  </si>
  <si>
    <t>398</t>
  </si>
  <si>
    <t>399</t>
  </si>
  <si>
    <t>310</t>
  </si>
  <si>
    <t>323</t>
  </si>
  <si>
    <t>328</t>
  </si>
  <si>
    <t>389.2</t>
  </si>
  <si>
    <t>390</t>
  </si>
  <si>
    <t>391</t>
  </si>
  <si>
    <t>392</t>
  </si>
  <si>
    <t>Acct No.</t>
  </si>
  <si>
    <t>INTANGIBLE PLANT</t>
  </si>
  <si>
    <t xml:space="preserve">  ORGANIZATION</t>
  </si>
  <si>
    <t xml:space="preserve">  FRANCHISE/CONSENTS/PLANT STUDIES</t>
  </si>
  <si>
    <t>TOTAL INTANGIBLES</t>
  </si>
  <si>
    <t>SOURCE OF SUPPLY AND PUMPING PLANT</t>
  </si>
  <si>
    <t xml:space="preserve">  LAND AND LAND RIGHTS - SS</t>
  </si>
  <si>
    <t xml:space="preserve">  STRUCTURES AND IMPROVEMENTS</t>
  </si>
  <si>
    <t xml:space="preserve">  COLLECTING AND IMPOUNDING RESERVOIRS</t>
  </si>
  <si>
    <t xml:space="preserve">  LAKE, RIVER AND OTHER INTAKES</t>
  </si>
  <si>
    <t xml:space="preserve">  WELLS AND SPRINGS</t>
  </si>
  <si>
    <t xml:space="preserve">  SUPPLY MAINS</t>
  </si>
  <si>
    <t xml:space="preserve">  LAND AND LAND RIGHTS - PUMPING</t>
  </si>
  <si>
    <t xml:space="preserve">  OTHER POWER PRODUCTION EQUIPMENT</t>
  </si>
  <si>
    <t xml:space="preserve">  ELECTRIC PUMPING EQUIPMENT</t>
  </si>
  <si>
    <t xml:space="preserve">  DIESEL PUMPING EQUIPMENT</t>
  </si>
  <si>
    <t xml:space="preserve">  OTHER PUMPING EQUIPMENT</t>
  </si>
  <si>
    <t>TOTAL SOURCE OF SUPPLY &amp; PUMPING</t>
  </si>
  <si>
    <t>WATER TREATMENT PLANT</t>
  </si>
  <si>
    <t xml:space="preserve">  LAND AND LAND RIGHTS</t>
  </si>
  <si>
    <t xml:space="preserve">  WATER TREATMENT EQUIPMENT</t>
  </si>
  <si>
    <t xml:space="preserve">  WATER TREATMENT - GAC</t>
  </si>
  <si>
    <t>TOTAL WATER TREATMENT</t>
  </si>
  <si>
    <t>TRANSMISSION AND DISTRIBUTION PLANT</t>
  </si>
  <si>
    <t xml:space="preserve">  T&amp;D STRUCTURES &amp; IMP.</t>
  </si>
  <si>
    <t xml:space="preserve">  DISTRIBUTION RESERVOIRS AND STANDPIPES</t>
  </si>
  <si>
    <t xml:space="preserve">  TRANSMISSION AND DISTRIBUTION MAINS</t>
  </si>
  <si>
    <t xml:space="preserve">  SERVICES</t>
  </si>
  <si>
    <t xml:space="preserve">  METERS</t>
  </si>
  <si>
    <t xml:space="preserve">  METER INSTALLATIONS</t>
  </si>
  <si>
    <t xml:space="preserve">  HYDRANTS</t>
  </si>
  <si>
    <t>TOTAL TRANSMISSION AND DISTRIBUTION</t>
  </si>
  <si>
    <t>GENERAL PLANT</t>
  </si>
  <si>
    <t xml:space="preserve">  STORES SHOP &amp; GARAGE LAND</t>
  </si>
  <si>
    <t xml:space="preserve">  OFFICE FURNITURE AND EQUIPMENT</t>
  </si>
  <si>
    <t xml:space="preserve">  TRANSPORTATION EQUIPMENT</t>
  </si>
  <si>
    <t xml:space="preserve">  STORES EQUIPMENT</t>
  </si>
  <si>
    <t xml:space="preserve">  TOOLS, SHOP AND GARAGE EQUIPMENT</t>
  </si>
  <si>
    <t xml:space="preserve">  LABORATORY EQUIPMENT</t>
  </si>
  <si>
    <t xml:space="preserve">  POWER OPERATED EQUIPMENT</t>
  </si>
  <si>
    <t xml:space="preserve">  COMMUNICATION EQUIPMENT</t>
  </si>
  <si>
    <t xml:space="preserve">  MISCELLANEOUS EQUIPMENT</t>
  </si>
  <si>
    <t xml:space="preserve">  OTHER TANGIBLE PROPERTY</t>
  </si>
  <si>
    <t>TOTAL GENERAL</t>
  </si>
  <si>
    <t>TOTAL ACCUM DEPRECIATION RESERVE</t>
  </si>
  <si>
    <t>Account Title</t>
  </si>
  <si>
    <t>TOTAL</t>
  </si>
  <si>
    <t>BASE</t>
  </si>
  <si>
    <t>FORE</t>
  </si>
  <si>
    <t>13 MO. AVG</t>
  </si>
  <si>
    <t>Amount</t>
  </si>
  <si>
    <t>Amortization</t>
  </si>
  <si>
    <t>Group Insurance</t>
  </si>
  <si>
    <t>Rents</t>
  </si>
  <si>
    <t>Uncollectibles</t>
  </si>
  <si>
    <t>Fire Service</t>
  </si>
  <si>
    <t>Net Income</t>
  </si>
  <si>
    <t>Common Equity</t>
  </si>
  <si>
    <t>Budget Item</t>
  </si>
  <si>
    <t>Pensions</t>
  </si>
  <si>
    <t>Total O&amp;M</t>
  </si>
  <si>
    <t>Monthly Bill Revenue</t>
  </si>
  <si>
    <t>Total Bill Revenue-Fire</t>
  </si>
  <si>
    <t>Description</t>
  </si>
  <si>
    <t>Hydrants</t>
  </si>
  <si>
    <t>Services</t>
  </si>
  <si>
    <t>Base Year</t>
  </si>
  <si>
    <t>Expend</t>
  </si>
  <si>
    <t>AFUDC</t>
  </si>
  <si>
    <t>Forecasted</t>
  </si>
  <si>
    <t>KENTUCKY-AMERICAN WATER COMPANY</t>
  </si>
  <si>
    <t>RATE BASE SUMMARY</t>
  </si>
  <si>
    <t>DATA: _X_ BASE PERIOD ___ FORECASTED PERIOD</t>
  </si>
  <si>
    <t>WORKPAPER REFERENCE NO(S).:  W/P-1</t>
  </si>
  <si>
    <t>Line</t>
  </si>
  <si>
    <t>No.</t>
  </si>
  <si>
    <t>DATA: ___ BASE PERIOD _X_ FORECASTED PERIOD</t>
  </si>
  <si>
    <t>PLANT IN SERVICE BY MAJOR GROUPING</t>
  </si>
  <si>
    <t>PLANT IN SERVICE BY ACCOUNTS AND SUBACCOUNTS</t>
  </si>
  <si>
    <t>PROPOSED ADJUSTMENTS TO PLANT IN SERVICE</t>
  </si>
  <si>
    <t xml:space="preserve">WORKPAPER REFERENCE NO(S).:  </t>
  </si>
  <si>
    <t>GROSS ADDITIONS, RETIREMENTS AND TRANSFERS</t>
  </si>
  <si>
    <t>WORKPAPER REFERENCE NO(S).:  W/P-1-1</t>
  </si>
  <si>
    <t>PROPERTY MERGED OR ACQUIRED</t>
  </si>
  <si>
    <t>LEASED PROPERTY</t>
  </si>
  <si>
    <t>PROPERTY HELD FOR FUTURE USE INCLUDED IN RATE BASE</t>
  </si>
  <si>
    <t>PROPERTY EXCLUDED FROM RATE BASE</t>
  </si>
  <si>
    <t>ACCUMULATED DEPRECIATION AND AMORTIZATION</t>
  </si>
  <si>
    <t>WORKPAPER REFERENCE NO(S).:  W/P-1-3</t>
  </si>
  <si>
    <t>ADJUSTMENTS TO ACCUMULATED DEPRECIATION AND AMORTIZATION</t>
  </si>
  <si>
    <t>DEPRECIATION ACCRUAL RATES AND ACCUMULATED BALANCES BY ACCOUNT</t>
  </si>
  <si>
    <t>PROPOSED DEPRECIATION ACCRUAL RATES AND ACCUMULATED BALANCES BY ACCOUNT</t>
  </si>
  <si>
    <t>CONSTRUCTION WORK IN PROGRESS</t>
  </si>
  <si>
    <t>CONSTRUCTION WORK IN PROGRESS - PERCENT COMPLETE</t>
  </si>
  <si>
    <t>ALLOWANCE FOR WORKING CAPITAL</t>
  </si>
  <si>
    <t>WORKPAPER REFERENCE NO(S).:  SCH 5.1/5.2</t>
  </si>
  <si>
    <t>WORKING CAPITAL COMPONENTS</t>
  </si>
  <si>
    <t>WORKING CAPITAL -  LEAD/LAG STUDY</t>
  </si>
  <si>
    <t>WORKPAPER REFERENCE NO(S).:</t>
  </si>
  <si>
    <t>DEFERRED CREDITS AND ACCUMULATED DEFERRED INCOME TAXES</t>
  </si>
  <si>
    <t>JURISDICTIONAL PERCENTAGES</t>
  </si>
  <si>
    <t>DATA: _X_ BASE PERIOD _X_ FORECASTED PERIOD</t>
  </si>
  <si>
    <t>JURISDICTIONAL STATISTICS - RATE BASE</t>
  </si>
  <si>
    <t>EXPLANATION OF CHANGES IN JURISDICTIONAL PROCEDURES</t>
  </si>
  <si>
    <t>COMPARATIVE BALANCE SHEETS</t>
  </si>
  <si>
    <t>Description/Location of Property</t>
  </si>
  <si>
    <t>Acct. No.</t>
  </si>
  <si>
    <t>Adjustment Title</t>
  </si>
  <si>
    <t>Project</t>
  </si>
  <si>
    <t>Number</t>
  </si>
  <si>
    <t>Utility Plant</t>
  </si>
  <si>
    <t xml:space="preserve">    Utility Plant in  Service</t>
  </si>
  <si>
    <t xml:space="preserve">    CWIP</t>
  </si>
  <si>
    <t xml:space="preserve">    Accum Prov - Depr/Amort</t>
  </si>
  <si>
    <t xml:space="preserve">    UPAA</t>
  </si>
  <si>
    <t>Total Net Utility Plant</t>
  </si>
  <si>
    <t>Other Property and Investments</t>
  </si>
  <si>
    <t xml:space="preserve">    Investment in Assoc. Co's</t>
  </si>
  <si>
    <t xml:space="preserve">    Other Investments</t>
  </si>
  <si>
    <t>Total Other Property and</t>
  </si>
  <si>
    <t xml:space="preserve">    Investments</t>
  </si>
  <si>
    <t>Current and Accrued Assets</t>
  </si>
  <si>
    <t xml:space="preserve">  Cash and Cash Equivalents</t>
  </si>
  <si>
    <t xml:space="preserve">  Temporary Cash Investments</t>
  </si>
  <si>
    <t xml:space="preserve">  Customer Accounts</t>
  </si>
  <si>
    <t xml:space="preserve">     Receivable</t>
  </si>
  <si>
    <t xml:space="preserve">  Accum Prov - Uncollectibles</t>
  </si>
  <si>
    <t xml:space="preserve">  Income Tax Refund due</t>
  </si>
  <si>
    <t xml:space="preserve">     From Assoc. Co</t>
  </si>
  <si>
    <t xml:space="preserve">  Misc Accounts Receivable</t>
  </si>
  <si>
    <t xml:space="preserve">  Materials and Supplies</t>
  </si>
  <si>
    <t xml:space="preserve">  Other</t>
  </si>
  <si>
    <t>Total Current and Accrued</t>
  </si>
  <si>
    <t xml:space="preserve">     Assets</t>
  </si>
  <si>
    <t xml:space="preserve">  Unamortized Debt and</t>
  </si>
  <si>
    <t xml:space="preserve">     Preferred Stock Expense</t>
  </si>
  <si>
    <t xml:space="preserve">  Unamortized Rate Case </t>
  </si>
  <si>
    <t xml:space="preserve">     Expenses</t>
  </si>
  <si>
    <t xml:space="preserve">  Preliminary Survey and </t>
  </si>
  <si>
    <t xml:space="preserve">     Investigation Charges</t>
  </si>
  <si>
    <t xml:space="preserve">  Misc Deferred Debits</t>
  </si>
  <si>
    <t>Total Deferred Debits</t>
  </si>
  <si>
    <t xml:space="preserve">    Common Stock Issued</t>
  </si>
  <si>
    <t xml:space="preserve">    Paid-In-Capital</t>
  </si>
  <si>
    <t xml:space="preserve">    Retained Earnings</t>
  </si>
  <si>
    <t xml:space="preserve">  Total Common Equity</t>
  </si>
  <si>
    <t xml:space="preserve">  Preferred Stock Issued</t>
  </si>
  <si>
    <t xml:space="preserve">  Long-Term Debt</t>
  </si>
  <si>
    <t xml:space="preserve">  Current Portion - LTD</t>
  </si>
  <si>
    <t>Total Capitalization</t>
  </si>
  <si>
    <t>Current and Accrued Liabilities</t>
  </si>
  <si>
    <t xml:space="preserve">    Notes Payable</t>
  </si>
  <si>
    <t xml:space="preserve">    Accounts Payable</t>
  </si>
  <si>
    <t xml:space="preserve">    Accrued Taxes</t>
  </si>
  <si>
    <t xml:space="preserve">    Accrued Interest</t>
  </si>
  <si>
    <t xml:space="preserve">    Customer Deposits</t>
  </si>
  <si>
    <t xml:space="preserve">    Dividends Declared</t>
  </si>
  <si>
    <t xml:space="preserve">    Other</t>
  </si>
  <si>
    <t xml:space="preserve">     Liabilities</t>
  </si>
  <si>
    <t>Deferred Credits</t>
  </si>
  <si>
    <t xml:space="preserve">    Customer Advances</t>
  </si>
  <si>
    <t xml:space="preserve">    Deferred Income Taxes</t>
  </si>
  <si>
    <t xml:space="preserve">    Accumulated Deferred ITC</t>
  </si>
  <si>
    <t>Total Deferred Credits</t>
  </si>
  <si>
    <t>Contributions in Aid of</t>
  </si>
  <si>
    <t xml:space="preserve">     Construction</t>
  </si>
  <si>
    <t>Total Liabilities</t>
  </si>
  <si>
    <t>Major Property Grouping</t>
  </si>
  <si>
    <t>Completed Construction not Classified</t>
  </si>
  <si>
    <t>Other</t>
  </si>
  <si>
    <t>Intangible Plant</t>
  </si>
  <si>
    <t xml:space="preserve">    Organization</t>
  </si>
  <si>
    <t>Total Intangibles</t>
  </si>
  <si>
    <t>Source of Supply and Pumping Plant</t>
  </si>
  <si>
    <t xml:space="preserve">    Land and Land Rights - SS</t>
  </si>
  <si>
    <t xml:space="preserve">    Structures and Improvements</t>
  </si>
  <si>
    <t xml:space="preserve">    Collecting and Impounding Reservoirs</t>
  </si>
  <si>
    <t xml:space="preserve">    Lake, River and Other Intakes</t>
  </si>
  <si>
    <t xml:space="preserve">    Wells and Springs</t>
  </si>
  <si>
    <t xml:space="preserve">    Supply Mains</t>
  </si>
  <si>
    <t>Total Source of Supply &amp; Pumping</t>
  </si>
  <si>
    <t>Water Treatment Plant</t>
  </si>
  <si>
    <t xml:space="preserve">    Land and Land Rights</t>
  </si>
  <si>
    <t xml:space="preserve">    Water Treatment Equipment</t>
  </si>
  <si>
    <t>Total Water Treatment</t>
  </si>
  <si>
    <t>Transmission and Distribution Plant</t>
  </si>
  <si>
    <t xml:space="preserve">    Services</t>
  </si>
  <si>
    <t xml:space="preserve">    Hydrants</t>
  </si>
  <si>
    <t>Total Transmission and Distribution</t>
  </si>
  <si>
    <t>General Plant</t>
  </si>
  <si>
    <t xml:space="preserve">    Office Furniture and Equipment</t>
  </si>
  <si>
    <t xml:space="preserve">    Transportation Equipment</t>
  </si>
  <si>
    <t xml:space="preserve">    Stores Equipment</t>
  </si>
  <si>
    <t xml:space="preserve">    Tools, Shop and Garage Equipment</t>
  </si>
  <si>
    <t xml:space="preserve">    Laboratory Equipment</t>
  </si>
  <si>
    <t xml:space="preserve">    Power Operated Equipment</t>
  </si>
  <si>
    <t xml:space="preserve">    Communication Equipment</t>
  </si>
  <si>
    <t xml:space="preserve">    Miscellaneous Equipment</t>
  </si>
  <si>
    <t xml:space="preserve">    Other Tangible Property</t>
  </si>
  <si>
    <t>Total General</t>
  </si>
  <si>
    <t>Total Utility Plant in Service</t>
  </si>
  <si>
    <t>Description of Property</t>
  </si>
  <si>
    <t>Identification</t>
  </si>
  <si>
    <t>or Ref No.</t>
  </si>
  <si>
    <t>SS Structures and Improvements</t>
  </si>
  <si>
    <t>Coll and Impounding Reservoir</t>
  </si>
  <si>
    <t>Lake, River, and Other Intakes</t>
  </si>
  <si>
    <t>Wells and Springs</t>
  </si>
  <si>
    <t>Supply Mains</t>
  </si>
  <si>
    <t>Pumping Structures and Improvements</t>
  </si>
  <si>
    <t>Other Power Production Equipment</t>
  </si>
  <si>
    <t>Electric Pumping Equipment</t>
  </si>
  <si>
    <t>Diesel Pumping Equipment</t>
  </si>
  <si>
    <t>WT Structures and Improvements</t>
  </si>
  <si>
    <t>Water Treatment Equipment</t>
  </si>
  <si>
    <t>Water Treatment - GAC</t>
  </si>
  <si>
    <t>T &amp; D Structures and Improvements</t>
  </si>
  <si>
    <t>Dist Res and Standpipes</t>
  </si>
  <si>
    <t>T &amp; D Mains</t>
  </si>
  <si>
    <t>Meters</t>
  </si>
  <si>
    <t>Meters - Bronze Case</t>
  </si>
  <si>
    <t>Meters - Plastic Case</t>
  </si>
  <si>
    <t>Meters - Other</t>
  </si>
  <si>
    <t>Meter Installations</t>
  </si>
  <si>
    <t>Stores, Shop &amp; Garage Structures</t>
  </si>
  <si>
    <t>Misc Structures</t>
  </si>
  <si>
    <t>Office Furniture</t>
  </si>
  <si>
    <t>Mainframe Software</t>
  </si>
  <si>
    <t>Other Software</t>
  </si>
  <si>
    <t>Stores Equipment</t>
  </si>
  <si>
    <t>Power Operated Equipment</t>
  </si>
  <si>
    <t>Misc Equipment</t>
  </si>
  <si>
    <t>Other Tangible Property</t>
  </si>
  <si>
    <t>Other Office Equipment</t>
  </si>
  <si>
    <t>Description of Project</t>
  </si>
  <si>
    <t xml:space="preserve">Note:  </t>
  </si>
  <si>
    <t>Working Capital Component</t>
  </si>
  <si>
    <t>Working Capital</t>
  </si>
  <si>
    <t>Materials and Supplies</t>
  </si>
  <si>
    <t>252</t>
  </si>
  <si>
    <t>271</t>
  </si>
  <si>
    <t>255</t>
  </si>
  <si>
    <t>282</t>
  </si>
  <si>
    <t>Total Assets</t>
  </si>
  <si>
    <t>Rate Base Component</t>
  </si>
  <si>
    <t>The cost of these projects can range from approximately $1,000 to $95,000.  The construction period may be as little as one week</t>
  </si>
  <si>
    <t>Date</t>
  </si>
  <si>
    <t>Construction</t>
  </si>
  <si>
    <t>Began</t>
  </si>
  <si>
    <t>N/A</t>
  </si>
  <si>
    <t>Period</t>
  </si>
  <si>
    <t>Total Operating Funds</t>
  </si>
  <si>
    <t>Average Daily Operating Funds</t>
  </si>
  <si>
    <t>Composite Average Days Interval Between:</t>
  </si>
  <si>
    <t>(A) Date Service Furnished and Date Collections Deposited</t>
  </si>
  <si>
    <t>(B) Date Expenses Incurred and Date of Payment</t>
  </si>
  <si>
    <t>(C) Net Interval</t>
  </si>
  <si>
    <t>Fuel, Power and Electric</t>
  </si>
  <si>
    <t>Chemicals</t>
  </si>
  <si>
    <t>Service Company Charges</t>
  </si>
  <si>
    <t>Opeb</t>
  </si>
  <si>
    <t>Insurance Other than Group</t>
  </si>
  <si>
    <t>Other Operating Expenses</t>
  </si>
  <si>
    <t>Depreciation and Amortization</t>
  </si>
  <si>
    <t>Income Taxes - Current - SIT</t>
  </si>
  <si>
    <t>Income Taxes - Current - FIT</t>
  </si>
  <si>
    <t>Interest  Expense - Long - Term Debt</t>
  </si>
  <si>
    <t>Interest  Expense - Short - Term Debt</t>
  </si>
  <si>
    <t>Preferred Dividends</t>
  </si>
  <si>
    <t>Net Operating Funds</t>
  </si>
  <si>
    <t>Average Days Interval between Date Expenses are Incurred and Date of Payment</t>
  </si>
  <si>
    <t>Monthly - Arrears Full Bills</t>
  </si>
  <si>
    <t>DESCRIPTION</t>
  </si>
  <si>
    <t>Investment Tax Credits:</t>
  </si>
  <si>
    <t xml:space="preserve">    Pre 1971 3% Credit</t>
  </si>
  <si>
    <t xml:space="preserve">    1971-1975 4% Credit</t>
  </si>
  <si>
    <t xml:space="preserve">    1975-12/31/85 10% Credit</t>
  </si>
  <si>
    <t xml:space="preserve">  </t>
  </si>
  <si>
    <t>Deferred Taxes:</t>
  </si>
  <si>
    <t>% Change</t>
  </si>
  <si>
    <t>Information leaving this File</t>
  </si>
  <si>
    <t>Period Rate Base</t>
  </si>
  <si>
    <t>UPIS</t>
  </si>
  <si>
    <t>Intangibles</t>
  </si>
  <si>
    <t>Source of Supply and Pumping</t>
  </si>
  <si>
    <t>Water Treatment</t>
  </si>
  <si>
    <t>Transmission and Distribution</t>
  </si>
  <si>
    <t>General</t>
  </si>
  <si>
    <t>Accumulated Depreciation</t>
  </si>
  <si>
    <t>Accumulated Amortization</t>
  </si>
  <si>
    <t>CWIP</t>
  </si>
  <si>
    <t xml:space="preserve">  OTHE P/E INTANGIBLES</t>
  </si>
  <si>
    <t xml:space="preserve">  OTHER P/E COMPREHENSIVE STUDIES</t>
  </si>
  <si>
    <t>Account</t>
  </si>
  <si>
    <t>UPIS is linked to Cost Of Service Detail File</t>
  </si>
  <si>
    <t>Depreciation Expense is linked to Cost of Service Detail</t>
  </si>
  <si>
    <t xml:space="preserve">    Franchise/Consents</t>
  </si>
  <si>
    <t>Other P/E Intangibles</t>
  </si>
  <si>
    <t>Other P/E Comprehensive Studies</t>
  </si>
  <si>
    <t>Other Rate Base Elements</t>
  </si>
  <si>
    <t>Avg Forecast</t>
  </si>
  <si>
    <t>Other Net Rate Base Elements</t>
  </si>
  <si>
    <t>Deferred Taxes</t>
  </si>
  <si>
    <t xml:space="preserve">  SIT Liability</t>
  </si>
  <si>
    <t xml:space="preserve">  FIT Liability</t>
  </si>
  <si>
    <t>Total Deferred Maintenance</t>
  </si>
  <si>
    <t>Deferred Tax Info for UPIS</t>
  </si>
  <si>
    <t>DEFERRED INCOME TAXES</t>
  </si>
  <si>
    <t xml:space="preserve">   Utiltiy Plant in Service</t>
  </si>
  <si>
    <t xml:space="preserve">   Deferred Maintenance</t>
  </si>
  <si>
    <t xml:space="preserve">   Deferred Debits</t>
  </si>
  <si>
    <t>CWIP Balance</t>
  </si>
  <si>
    <t>Other Rate Base Elementss</t>
  </si>
  <si>
    <t>CASE NO:  2007-00143</t>
  </si>
  <si>
    <t>Acumulated Reserve</t>
  </si>
  <si>
    <t>CA CIAC is linked to Cost Of Service Detail File</t>
  </si>
  <si>
    <t>Total CIAC</t>
  </si>
  <si>
    <t>ADV FOR CONST - NT EXT Mains</t>
  </si>
  <si>
    <t>Regulatory Assets/Liab</t>
  </si>
  <si>
    <t>Subtotal</t>
  </si>
  <si>
    <t xml:space="preserve">  PUMPING SS</t>
  </si>
  <si>
    <t xml:space="preserve">  PUMPING T&amp;D</t>
  </si>
  <si>
    <t>Fuel and Power</t>
  </si>
  <si>
    <t>Regulatory Exp</t>
  </si>
  <si>
    <t>Other Revenues</t>
  </si>
  <si>
    <t>FOR THE TWELVE MONTHS ENDED MARCH 31, 2013 AND JULY 31, 2014</t>
  </si>
  <si>
    <t>24 - Month Average For Period</t>
  </si>
  <si>
    <t>Materials &amp; Supplies</t>
  </si>
  <si>
    <t>24 Month Average Balance</t>
  </si>
  <si>
    <t>Forecast Period</t>
  </si>
  <si>
    <t>SAP GL</t>
  </si>
  <si>
    <t>NARUC</t>
  </si>
  <si>
    <t>UPIS Balance</t>
  </si>
  <si>
    <t>as of</t>
  </si>
  <si>
    <t>Utility</t>
  </si>
  <si>
    <t>Water</t>
  </si>
  <si>
    <t>301000-Organization</t>
  </si>
  <si>
    <t>302000-Franchises</t>
  </si>
  <si>
    <t>303200-Land &amp; Land Rights-Supply</t>
  </si>
  <si>
    <t>303300-Land &amp; Land Rights-Pumping</t>
  </si>
  <si>
    <t>303400-Land &amp; Land Rights-Treatment</t>
  </si>
  <si>
    <t>303500-Land &amp; Land Rights-T&amp;D</t>
  </si>
  <si>
    <t>304100-Struct &amp; Imp-Supply</t>
  </si>
  <si>
    <t>304200-Struct &amp; Imp-Pumping</t>
  </si>
  <si>
    <t>304300-Struct &amp; Imp-Treatment</t>
  </si>
  <si>
    <t>304400-Struct &amp; Imp-T&amp;D</t>
  </si>
  <si>
    <t>304500-Struct &amp; Imp-General</t>
  </si>
  <si>
    <t>304600-Struct &amp; Imp-Offices</t>
  </si>
  <si>
    <t>304610-Struct &amp; Imp-HVAC</t>
  </si>
  <si>
    <t>304700-Struct &amp; Imp-Store,Shop,Gar</t>
  </si>
  <si>
    <t>304800-Struct &amp; Imp-Misc</t>
  </si>
  <si>
    <t>305000-Collect &amp; Impound Reservoirs</t>
  </si>
  <si>
    <t>306000-Lake, River &amp; Other Intakes</t>
  </si>
  <si>
    <t>309000-Supply Mains</t>
  </si>
  <si>
    <t>310000-Power Generation Equip</t>
  </si>
  <si>
    <t>311200-Pump Eqp Electric</t>
  </si>
  <si>
    <t>311300-Pump Eqp Diesel</t>
  </si>
  <si>
    <t>311400-Pump Eqp Hydraulic</t>
  </si>
  <si>
    <t>311540-Pumping Equipment TD</t>
  </si>
  <si>
    <t>320100-WT Equip Non-Media</t>
  </si>
  <si>
    <t>320200-WT Equip Filter Media</t>
  </si>
  <si>
    <t>330000-Dist Reservoirs &amp; Standpipes</t>
  </si>
  <si>
    <t>330100-Elevated Tanks &amp; Standpipes</t>
  </si>
  <si>
    <t>330200-Ground Level Tanks</t>
  </si>
  <si>
    <t>330400-Clearwell</t>
  </si>
  <si>
    <t>333000-Services</t>
  </si>
  <si>
    <t>334100-Meters</t>
  </si>
  <si>
    <t>334200-Meter Installations</t>
  </si>
  <si>
    <t>334300-Meter Vaults</t>
  </si>
  <si>
    <t>335000-Hydrants</t>
  </si>
  <si>
    <t>339100-Other P/E-Intangible</t>
  </si>
  <si>
    <t>339600-Other P/E-CPS</t>
  </si>
  <si>
    <t>340100-Office Furniture &amp; Equip</t>
  </si>
  <si>
    <t>340300-Computer Software</t>
  </si>
  <si>
    <t>340500-Other Office Equipment</t>
  </si>
  <si>
    <t>341100-Trans Equip Lt Duty Trks</t>
  </si>
  <si>
    <t>341200-Trans Equip Hvy Duty Trks</t>
  </si>
  <si>
    <t>341300-Trans Equip Autos</t>
  </si>
  <si>
    <t>341400-Trans Equip Other</t>
  </si>
  <si>
    <t>342000-Stores Equipment</t>
  </si>
  <si>
    <t>343000-Tools,Shop,Garage Equip</t>
  </si>
  <si>
    <t>344000-Laboratory Equipment</t>
  </si>
  <si>
    <t>345000-Power Operated Equipment</t>
  </si>
  <si>
    <t>346100-Comm Equip Non-Telephone</t>
  </si>
  <si>
    <t>346190-Remote Control &amp; Instrument</t>
  </si>
  <si>
    <t>346200-Comm Equip Telephone</t>
  </si>
  <si>
    <t>347000-Misc Equipment</t>
  </si>
  <si>
    <t>348000-Other Tangible Property</t>
  </si>
  <si>
    <t>Total COR</t>
  </si>
  <si>
    <t>Monthly</t>
  </si>
  <si>
    <t>Accum Dep</t>
  </si>
  <si>
    <t>Credit</t>
  </si>
  <si>
    <t>Debit</t>
  </si>
  <si>
    <t>13-Month Average</t>
  </si>
  <si>
    <t>Total Water UPIS</t>
  </si>
  <si>
    <t>3031</t>
  </si>
  <si>
    <t>Account Description</t>
  </si>
  <si>
    <t>Net CIAC Balances</t>
  </si>
  <si>
    <t>Grand Total Customer Advances:</t>
  </si>
  <si>
    <t>Advances</t>
  </si>
  <si>
    <t>Net Activity</t>
  </si>
  <si>
    <t>3036</t>
  </si>
  <si>
    <t>Computer Software Special</t>
  </si>
  <si>
    <t>Salaries &amp; Wages</t>
  </si>
  <si>
    <t>Contracted Services</t>
  </si>
  <si>
    <t>Other Benefits</t>
  </si>
  <si>
    <t>Maintenance Service &amp; Supplies</t>
  </si>
  <si>
    <t>Office Supplies &amp; Services</t>
  </si>
  <si>
    <t>Employee Related Exp, Travel &amp; Ent</t>
  </si>
  <si>
    <t>Property Taxes</t>
  </si>
  <si>
    <t>Payroll Taxes</t>
  </si>
  <si>
    <t>Forecast Year</t>
  </si>
  <si>
    <t>Short Term Debt</t>
  </si>
  <si>
    <t>ITC Balances</t>
  </si>
  <si>
    <t>Deferred ITC (JDITC - 4 &amp;10%)</t>
  </si>
  <si>
    <t>Deferred Investment Tax credits</t>
  </si>
  <si>
    <t>Amortization of Debt Expense</t>
  </si>
  <si>
    <t>OTHE P/E INTANGIBLES</t>
  </si>
  <si>
    <t>OTHER P/E COMPREHENSIVE STUDIES</t>
  </si>
  <si>
    <t>SS STRUCTURES &amp; IMPROVEMENTS</t>
  </si>
  <si>
    <t>COLL &amp; IMPOUNDING RESERV</t>
  </si>
  <si>
    <t>LAKE, RIVER, &amp; OTHER INTAKES</t>
  </si>
  <si>
    <t>WELLS &amp; SPRINGS</t>
  </si>
  <si>
    <t>SUPPLY MAINS</t>
  </si>
  <si>
    <t>PUMPING STRUCTURES &amp; IMPROVEMENTS</t>
  </si>
  <si>
    <t>OTHER POWER PROD EQPT</t>
  </si>
  <si>
    <t>ELECTRIC PUMPING EQUIPMENT</t>
  </si>
  <si>
    <t>DIESEL PUMPING EQUIPMENT</t>
  </si>
  <si>
    <t>WT STRUCTURES &amp; IMPROVMNT</t>
  </si>
  <si>
    <t>WATER TREATMENT EQUIPMENT</t>
  </si>
  <si>
    <t>WATER TREATMENT EQUIPMENT-STR</t>
  </si>
  <si>
    <t>T &amp; D STRUCTURES &amp; IMP</t>
  </si>
  <si>
    <t>DIST RES &amp; STANDPIPES</t>
  </si>
  <si>
    <t>GROUND LEVEL FACILITIES</t>
  </si>
  <si>
    <t>T &amp; D MAINS</t>
  </si>
  <si>
    <t>SERVICES</t>
  </si>
  <si>
    <t>METERS</t>
  </si>
  <si>
    <t>METERS - BRONZE CASE</t>
  </si>
  <si>
    <t>METERS - PLASTIC CASE</t>
  </si>
  <si>
    <t>METERS - OTHER</t>
  </si>
  <si>
    <t>METER INSTALLATIONS</t>
  </si>
  <si>
    <t>METER VAULTS</t>
  </si>
  <si>
    <t>HYDRANTS</t>
  </si>
  <si>
    <t>OFFICE STRUCTURES AG</t>
  </si>
  <si>
    <t>STORES, SHOP &amp; GAR STRUCT</t>
  </si>
  <si>
    <t>MISC STRUCTURES</t>
  </si>
  <si>
    <t>MAINFRAME COMP &amp; PERIPH EQPT</t>
  </si>
  <si>
    <t>PERSONAL COMP &amp; PERIPH EQPT</t>
  </si>
  <si>
    <t>MAINFRAME SOFTWARE</t>
  </si>
  <si>
    <t>PERSONAL COMP SOFTWARE</t>
  </si>
  <si>
    <t>OTHER SOFTWARE</t>
  </si>
  <si>
    <t>OTHER OFFICE EQUIPMENT</t>
  </si>
  <si>
    <t>TRANS EQUIP - LIGHT TRUCKS</t>
  </si>
  <si>
    <t>TRANS EQUIP - HEAVY TRUCKS</t>
  </si>
  <si>
    <t>TRANS EQUIP - CARS</t>
  </si>
  <si>
    <t>OTHER TRANS EQUIP</t>
  </si>
  <si>
    <t>STORES EQUIPMENT</t>
  </si>
  <si>
    <t>TOOLS, SHOP, &amp; GARAGE EQUIP</t>
  </si>
  <si>
    <t>LABORATORY EQUIPMENT</t>
  </si>
  <si>
    <t>POWER OPERATED EQUIPMENT</t>
  </si>
  <si>
    <t>COMMUNICATION EQUIPMENT</t>
  </si>
  <si>
    <t>MISC EQUIPMENT</t>
  </si>
  <si>
    <t>OTHER TANGIBLE PROPERTY</t>
  </si>
  <si>
    <t>3232</t>
  </si>
  <si>
    <t>3282</t>
  </si>
  <si>
    <t>HYDRAULIC PUMPING EQPT</t>
  </si>
  <si>
    <t>3283</t>
  </si>
  <si>
    <t>SOURCE OF SUPPLY PUMPING EQUIPMENT</t>
  </si>
  <si>
    <t>T&amp;D PUMPING EQUIPMENT</t>
  </si>
  <si>
    <t>GAC</t>
  </si>
  <si>
    <t>ELEVATAED TANKS &amp; STANDPIPES</t>
  </si>
  <si>
    <t>CLEARWELLS</t>
  </si>
  <si>
    <t>3461</t>
  </si>
  <si>
    <t>3462</t>
  </si>
  <si>
    <t>3463</t>
  </si>
  <si>
    <t>OFFICE STRUCTURES-OTHER</t>
  </si>
  <si>
    <t>OFFICE FURNITURE</t>
  </si>
  <si>
    <t>OFFICE FURNITURE-AMORTIZED</t>
  </si>
  <si>
    <t>MAINFRAME COMP &amp; PERIPH EQPT-AMTZ</t>
  </si>
  <si>
    <t>PERSONAL COMP &amp; PERIPH EQPT-AMTZ</t>
  </si>
  <si>
    <t>COMPUTERS &amp; PERIPH OTHER</t>
  </si>
  <si>
    <t>COMPUTERS &amp; PERIPH OTHER-AMTZ</t>
  </si>
  <si>
    <t>MAINFRAME SOFTWARE-AMTZ</t>
  </si>
  <si>
    <t>PERSONAL COMP SOFTWARE-AMTZ</t>
  </si>
  <si>
    <t>OTHER SOFTWARE-AMTZ</t>
  </si>
  <si>
    <t>OTHER OFFICE EQUIPMENT-AMTZ</t>
  </si>
  <si>
    <t>TRANS EQUIP-LIGHT TRUCKS -new adds</t>
  </si>
  <si>
    <t>TRANS EQUIP-CARS - new adds</t>
  </si>
  <si>
    <t>STORES EQUIPMENT-AMTZ</t>
  </si>
  <si>
    <t>TOOLS, SHOP, &amp; GARAGE EQUIP-AMTZ</t>
  </si>
  <si>
    <t>LABORATORY EQUIPMENT-AMTZ</t>
  </si>
  <si>
    <t>COMMUNICATION EQUIPMENT-AMTZ</t>
  </si>
  <si>
    <t>MISC EQUIPMENT-AMTZ</t>
  </si>
  <si>
    <t>METER READING UNITS</t>
  </si>
  <si>
    <t xml:space="preserve">OTHER P/E TREATMENT </t>
  </si>
  <si>
    <t>OFFICE STRUCTURES - HVAC</t>
  </si>
  <si>
    <t>COMP SOFTWARE SPECIAL</t>
  </si>
  <si>
    <t>COMP SOFTWARE CUSTOMIZED</t>
  </si>
  <si>
    <t>Flux to Be Added to Def Tax</t>
  </si>
  <si>
    <t xml:space="preserve">NARUC 96 </t>
  </si>
  <si>
    <t xml:space="preserve">    Infiltration Galleries &amp; Tunnels</t>
  </si>
  <si>
    <t xml:space="preserve">    Power Generation Equip</t>
  </si>
  <si>
    <t xml:space="preserve">    Pumping Equipment SS</t>
  </si>
  <si>
    <t xml:space="preserve">    Other Plant &amp; Equip SS</t>
  </si>
  <si>
    <t xml:space="preserve">    Pumping Equipment WT</t>
  </si>
  <si>
    <t xml:space="preserve">    Water Treatment Equipment </t>
  </si>
  <si>
    <t xml:space="preserve">    Other Plant &amp; Equip WT</t>
  </si>
  <si>
    <t xml:space="preserve">    Land and Land Rights TD</t>
  </si>
  <si>
    <t xml:space="preserve">    Struct &amp; Improve TD</t>
  </si>
  <si>
    <t xml:space="preserve">    Pumping Equipment TD</t>
  </si>
  <si>
    <t xml:space="preserve">    Dist Reservoirs &amp; Standpipes</t>
  </si>
  <si>
    <t xml:space="preserve">    TD Mains</t>
  </si>
  <si>
    <t xml:space="preserve">    Meters &amp; Meter Installations</t>
  </si>
  <si>
    <t xml:space="preserve">    Backflow Prevention Devices</t>
  </si>
  <si>
    <t xml:space="preserve">    Other Plant &amp; Equip TD</t>
  </si>
  <si>
    <t xml:space="preserve">    Land &amp; Land Rights AG</t>
  </si>
  <si>
    <t xml:space="preserve">    Struct &amp; Improve AG</t>
  </si>
  <si>
    <t xml:space="preserve">    Structures and Improvements - SS</t>
  </si>
  <si>
    <t xml:space="preserve">    Power Equipment SS</t>
  </si>
  <si>
    <t xml:space="preserve">    Structures and Improvements WT</t>
  </si>
  <si>
    <t xml:space="preserve">    Land and Land Rights WT</t>
  </si>
  <si>
    <t xml:space="preserve">    Structures and Improvements TD</t>
  </si>
  <si>
    <t xml:space="preserve">    Dist Reservoirs &amp; Stanpipes</t>
  </si>
  <si>
    <t xml:space="preserve">    Structures and Improvements AG</t>
  </si>
  <si>
    <t>NARUC 96</t>
  </si>
  <si>
    <t xml:space="preserve">    Other Palant &amp; Equip Intangible</t>
  </si>
  <si>
    <t xml:space="preserve">    Structures and Improvements SS</t>
  </si>
  <si>
    <t xml:space="preserve">    Power Generation Equipment</t>
  </si>
  <si>
    <t xml:space="preserve">    Other Plant &amp; Equipment SS</t>
  </si>
  <si>
    <t xml:space="preserve">    Other Plant &amp; Equipment WT</t>
  </si>
  <si>
    <t xml:space="preserve">    Meter &amp; Meter Installations</t>
  </si>
  <si>
    <t xml:space="preserve">    Other Plant &amp; Equip Intangibles</t>
  </si>
  <si>
    <t>50-R2.5</t>
  </si>
  <si>
    <t>Other Structures and Improvements</t>
  </si>
  <si>
    <t>B-5/W/P - 1-13</t>
  </si>
  <si>
    <t>B-5 &amp; W/P - 1-5</t>
  </si>
  <si>
    <t>W/P-1-11</t>
  </si>
  <si>
    <t>W/P-1-12</t>
  </si>
  <si>
    <t>W/P-1-6</t>
  </si>
  <si>
    <t>B-5.1, Page 2/2</t>
  </si>
  <si>
    <t>B-5.1, Page 1/2</t>
  </si>
  <si>
    <t>WORKPAPER REFERENCE NO(S).:  W/P-1-2</t>
  </si>
  <si>
    <t>EXHIBIT 37, SCHEDULE B-1</t>
  </si>
  <si>
    <t>EXHIBIT 37, SCHEDULE B-2</t>
  </si>
  <si>
    <t>EXHIBIT 37, SCHEDULE B-2.1</t>
  </si>
  <si>
    <t>EXHIBIT 37, SCHEDULE B-2.2</t>
  </si>
  <si>
    <t>EXHIBIT 37, SCHEDULE B-2.3</t>
  </si>
  <si>
    <t>EXHIBIT 37, SCHEDULE B-2.4</t>
  </si>
  <si>
    <t>EXHIBIT 37, SCHEDULE B-2.5</t>
  </si>
  <si>
    <t>EXHIBIT 37, SCHEDULE B-2.6</t>
  </si>
  <si>
    <t>EXHIBIT 37, SCHEDULE B-2.7</t>
  </si>
  <si>
    <t>EXHIBIT 37, SCHEDULE B-3</t>
  </si>
  <si>
    <t>EXHIBIT 37, SCHEDULE B-3.1</t>
  </si>
  <si>
    <t>EXHIBIT 37, SCHEDULE B-3.2</t>
  </si>
  <si>
    <t>EXHIBIT 37, SCHEDULE B-4</t>
  </si>
  <si>
    <t>EXHIBIT 37, SCHEDULE B-4.1</t>
  </si>
  <si>
    <t>EXHIBIT 37, SCHEDULE B-6</t>
  </si>
  <si>
    <t>EXHIBIT 37, SCHEDULE B-7.2</t>
  </si>
  <si>
    <t>EXHIBIT 37, SCHEDULE B-7.1</t>
  </si>
  <si>
    <t>EXHIBIT 37, SCHEDULE B-7</t>
  </si>
  <si>
    <t>EXHIBIT 37, SCHEDULE B-8</t>
  </si>
  <si>
    <t>EXHIBIT 37, SCHEDULE B-5</t>
  </si>
  <si>
    <t>EXHIBIT 37, SCHEDULE B-5.1</t>
  </si>
  <si>
    <t>EXHIBIT 37, SCHEDULE B-5.2</t>
  </si>
  <si>
    <t>WORKPAPER REFERENCE NO(S).:  W/P-1-5</t>
  </si>
  <si>
    <t>311000-Pumping Equipment</t>
  </si>
  <si>
    <t>340200-Comp &amp; Periph Equip</t>
  </si>
  <si>
    <t>13 Mo Avg</t>
  </si>
  <si>
    <t>Lead Lag Expense lag days</t>
  </si>
  <si>
    <t>???</t>
  </si>
  <si>
    <t xml:space="preserve">    Other Plant &amp; Equip Intangible</t>
  </si>
  <si>
    <t>Capital Project lines "D" and "R" represent developer and normal recurring construction expenditures respectively and are comprised of numerous construction jobs.</t>
  </si>
  <si>
    <t>Workpaper #:</t>
  </si>
  <si>
    <t>Util. Plant</t>
  </si>
  <si>
    <t>SAP G/L</t>
  </si>
  <si>
    <t>Variance</t>
  </si>
  <si>
    <t>13-Month Avg</t>
  </si>
  <si>
    <t>Util Plant</t>
  </si>
  <si>
    <t>Line #</t>
  </si>
  <si>
    <t>#</t>
  </si>
  <si>
    <t>Total Placed in Service:</t>
  </si>
  <si>
    <t xml:space="preserve">Date or </t>
  </si>
  <si>
    <t>Water CWIP</t>
  </si>
  <si>
    <t># Months</t>
  </si>
  <si>
    <t>Bal Fwd</t>
  </si>
  <si>
    <t>x</t>
  </si>
  <si>
    <t>FP#</t>
  </si>
  <si>
    <t>Plant Account</t>
  </si>
  <si>
    <t>Y/N</t>
  </si>
  <si>
    <t>Kentucky American Water Company</t>
  </si>
  <si>
    <t xml:space="preserve">Water UPIS Activity </t>
  </si>
  <si>
    <t>Account/Description</t>
  </si>
  <si>
    <t>PP Balance</t>
  </si>
  <si>
    <t>311500-Pump Eqp Other</t>
  </si>
  <si>
    <t>Depr Acct</t>
  </si>
  <si>
    <t xml:space="preserve">Avg Forecast (IRS Calculation Proration Method) </t>
  </si>
  <si>
    <t>Totals:</t>
  </si>
  <si>
    <t>Check to Rate Base KY Capital file:</t>
  </si>
  <si>
    <t>Variance:</t>
  </si>
  <si>
    <t>Financial Data for Lead Lag Working Capital calculations in Sch B-5</t>
  </si>
  <si>
    <t>KY WATER</t>
  </si>
  <si>
    <t>NOTED: Lag days are linked-in below beginning at Cell A194</t>
  </si>
  <si>
    <t>Total Retirements Forecasted:</t>
  </si>
  <si>
    <t>This w/p automatically calculates Accum. Depr. &amp; COR Monthly Rx Balances: Prior Month Balance - Current Month Depr. &amp; COR Expense + Retirements - Monthly Salvage + Monthly Cost of Removal</t>
  </si>
  <si>
    <t>Automatically calculates: Prior Month Balance + Placed in Service Activity - Retirement Activity</t>
  </si>
  <si>
    <t>FORECAST</t>
  </si>
  <si>
    <t>KY Water</t>
  </si>
  <si>
    <t>Total Accum Reserves</t>
  </si>
  <si>
    <t xml:space="preserve">Total Life </t>
  </si>
  <si>
    <t>Removal Cost</t>
  </si>
  <si>
    <t>Activity</t>
  </si>
  <si>
    <t>Lead Lag B-5 Schedules pull in this info</t>
  </si>
  <si>
    <t>Original Cost Rate Base</t>
  </si>
  <si>
    <t>For "General Tax"</t>
  </si>
  <si>
    <t>Utility Plant:</t>
  </si>
  <si>
    <t>Utility Plant in Service</t>
  </si>
  <si>
    <t>Total Utility Plant (Sum Lines 2-5)</t>
  </si>
  <si>
    <t>Accumulated Depreciation:</t>
  </si>
  <si>
    <t>Accumulated Provision for Depreciation UPIS</t>
  </si>
  <si>
    <t>Additions:</t>
  </si>
  <si>
    <t>Deferred Maintenance / Tank Painting</t>
  </si>
  <si>
    <t>Total Additions:</t>
  </si>
  <si>
    <t>Deductions:</t>
  </si>
  <si>
    <t>Deferred Investment Tax Credits</t>
  </si>
  <si>
    <t>Customer Advances for Construction</t>
  </si>
  <si>
    <t>Total Deductions:</t>
  </si>
  <si>
    <t>Original Cost Rate Base:</t>
  </si>
  <si>
    <t>BLANK COLUMN</t>
  </si>
  <si>
    <t xml:space="preserve">   Utility Plant in Service</t>
  </si>
  <si>
    <r>
      <t>Net Utility Plant</t>
    </r>
    <r>
      <rPr>
        <sz val="11"/>
        <color rgb="FFFF0000"/>
        <rFont val="Calibri"/>
        <family val="2"/>
        <scheme val="minor"/>
      </rPr>
      <t xml:space="preserve"> (Line 6 - Line 9):</t>
    </r>
  </si>
  <si>
    <t>Accrued Pension Asset</t>
  </si>
  <si>
    <t>Variance due to rounding:</t>
  </si>
  <si>
    <t>Water UPIS Balances</t>
  </si>
  <si>
    <t>Water Total Reserve Balances</t>
  </si>
  <si>
    <t>Calc Check</t>
  </si>
  <si>
    <t>Check to UPIS Linkin</t>
  </si>
  <si>
    <t>Difference</t>
  </si>
  <si>
    <t>Non Depr Plant</t>
  </si>
  <si>
    <t>Proposed</t>
  </si>
  <si>
    <t>TotaL</t>
  </si>
  <si>
    <t>The cost of these projects can range from approximately $1,000 to $250,000.  The construction period may be as little as one week</t>
  </si>
  <si>
    <t>or as long as several months.</t>
  </si>
  <si>
    <t xml:space="preserve">  Accrued Utility Revenues</t>
  </si>
  <si>
    <t>NOT APPLICABLE IN THIS RATE CASE</t>
  </si>
  <si>
    <t>24-Month Average Balance</t>
  </si>
  <si>
    <t xml:space="preserve">  Reg Assets/Liab</t>
  </si>
  <si>
    <t>='[2018 KY Constants_Financial Data.xlsx]Rate Case Constants'!$C$13</t>
  </si>
  <si>
    <t>Jun 2019 - Jun 2020</t>
  </si>
  <si>
    <t>AS OF  DECEMBER 31, 2013 - 2017 AND BASE AND FORECASTED PERIODS</t>
  </si>
  <si>
    <t>For the period of 3/1/2018 to 08/31/2018</t>
  </si>
  <si>
    <t>Validity Check</t>
  </si>
  <si>
    <t>Note: Data Links In from Capital File</t>
  </si>
  <si>
    <t>311520-Pump Eqp-SOS &amp; Pumping</t>
  </si>
  <si>
    <t>311530-Pump Eqp Wtr Treatment</t>
  </si>
  <si>
    <t>331001-TD Mains</t>
  </si>
  <si>
    <t>331100-TD Mains 4in &amp; Less</t>
  </si>
  <si>
    <t>331200-TD Mains 6in to 8in</t>
  </si>
  <si>
    <t>331300-TD Mains 10in to 16in</t>
  </si>
  <si>
    <t>331400-TD Mains 18in &amp; Grtr</t>
  </si>
  <si>
    <t>334110-Meters Bronze Case</t>
  </si>
  <si>
    <t>334120-Meters Plastic Case</t>
  </si>
  <si>
    <t>334130-Meters Other</t>
  </si>
  <si>
    <t>334131-Meter Reading Units</t>
  </si>
  <si>
    <t>340210-Comp &amp; Periph Mainframe</t>
  </si>
  <si>
    <t>340220-Comp &amp; Periph Personal</t>
  </si>
  <si>
    <t>340230-Comp &amp; Periph Other</t>
  </si>
  <si>
    <t>340240-Comp &amp; Periph Capital Lease</t>
  </si>
  <si>
    <t>340315-Computer Software - BT</t>
  </si>
  <si>
    <t>340320-Comp Software Personal</t>
  </si>
  <si>
    <t>340325-Comp Software Customized</t>
  </si>
  <si>
    <t>340330-Comp Software Other</t>
  </si>
  <si>
    <t>Check</t>
  </si>
  <si>
    <t>End</t>
  </si>
  <si>
    <t>Total Additions</t>
  </si>
  <si>
    <t>Total Retirements</t>
  </si>
  <si>
    <t xml:space="preserve">Total Other </t>
  </si>
  <si>
    <t>6 Months of</t>
  </si>
  <si>
    <t xml:space="preserve">12 Months of </t>
  </si>
  <si>
    <t xml:space="preserve">Forecast Methodology: Historical Three Year Average, 2015 through 2017, by Account </t>
  </si>
  <si>
    <t>Customer Advances and CIAC</t>
  </si>
  <si>
    <t>CIAC</t>
  </si>
  <si>
    <t>13 Month Average</t>
  </si>
  <si>
    <t>Note: Materials and Supplies based on average of 24 months of actual data</t>
  </si>
  <si>
    <t>Source File</t>
  </si>
  <si>
    <t>KY Materials and Supplies.xlsx</t>
  </si>
  <si>
    <t>Material and Supplies Balance</t>
  </si>
  <si>
    <t>Workpaper #</t>
  </si>
  <si>
    <t>Advance</t>
  </si>
  <si>
    <t>96 Acct</t>
  </si>
  <si>
    <t>Type</t>
  </si>
  <si>
    <t>Various</t>
  </si>
  <si>
    <t>Advances for Construction</t>
  </si>
  <si>
    <t>Non-Tax</t>
  </si>
  <si>
    <t>Tax</t>
  </si>
  <si>
    <t>Grand Total Customer Advances</t>
  </si>
  <si>
    <t>%</t>
  </si>
  <si>
    <t>ADVANCE FOR CONSTRUCTION - TX Mains</t>
  </si>
  <si>
    <t>CIAC Balance</t>
  </si>
  <si>
    <t>HIDE THESE COLS - these rates are info only</t>
  </si>
  <si>
    <t xml:space="preserve">Monthly CIAC </t>
  </si>
  <si>
    <t>Monthly Life</t>
  </si>
  <si>
    <t>Monthly COR</t>
  </si>
  <si>
    <t>JDE / Util</t>
  </si>
  <si>
    <t>Forward</t>
  </si>
  <si>
    <t>Total Amort Rate</t>
  </si>
  <si>
    <t>Less Non Utility Property CIAC</t>
  </si>
  <si>
    <t>Base Year Amounts</t>
  </si>
  <si>
    <t>304500</t>
  </si>
  <si>
    <t>320100</t>
  </si>
  <si>
    <t>331001</t>
  </si>
  <si>
    <t>333000</t>
  </si>
  <si>
    <t>340100</t>
  </si>
  <si>
    <t>340200</t>
  </si>
  <si>
    <t>341100</t>
  </si>
  <si>
    <t>347000</t>
  </si>
  <si>
    <t>Rockcastle Acquistion</t>
  </si>
  <si>
    <t>Assets recorded in Power Plant  in Feb and recorded in SAP in March</t>
  </si>
  <si>
    <t>303500</t>
  </si>
  <si>
    <t>Total Acquisition</t>
  </si>
  <si>
    <t>Assets recorded in Power Plant  in Feb and recorded in SAP in Feb</t>
  </si>
  <si>
    <t>See Note 1</t>
  </si>
  <si>
    <t>Note 1</t>
  </si>
  <si>
    <t>The Rockcastle acquisition occurred in February 2018.  All assets were recorded to Power Plant.  However, some assets did not get recorded to SAP and the CPR records until March.  Those assets were added to the February 2018 balance above to adjust for the actual Feb acquisition date.</t>
  </si>
  <si>
    <t>2018 Water Case: Expense and Revenue Lead Lag calculated days for Sch B-5</t>
  </si>
  <si>
    <t>Source: 'R:\KY\2018 Water Rate Case\Exhibits\[KY 2018 Rate Case - Income Statement.xlsx]Link Out</t>
  </si>
  <si>
    <t>Rate Base KY Capital through 06.30.2020.xlsx</t>
  </si>
  <si>
    <t>Construction Work In Progress</t>
  </si>
  <si>
    <t>Total Depreciable Property</t>
  </si>
  <si>
    <t>Depr</t>
  </si>
  <si>
    <t>WT Pumping Equipment</t>
  </si>
  <si>
    <t>Current Rates</t>
  </si>
  <si>
    <t>Proposed Rates</t>
  </si>
  <si>
    <t>Exh 37, Sch B-3.2</t>
  </si>
  <si>
    <t>Accounts</t>
  </si>
  <si>
    <t>Rates</t>
  </si>
  <si>
    <t>B-5.2, Page 1/6</t>
  </si>
  <si>
    <t>B-5.2, Page 4/6</t>
  </si>
  <si>
    <t>Preferred Stock</t>
  </si>
  <si>
    <r>
      <t xml:space="preserve">CWIP (by Expend &amp; AFUDC) - </t>
    </r>
    <r>
      <rPr>
        <i/>
        <sz val="11"/>
        <rFont val="Calibri"/>
        <family val="2"/>
        <scheme val="minor"/>
      </rPr>
      <t xml:space="preserve">Source:"KAWC 2018 Rate Case - Capital-Depr Exp" </t>
    </r>
  </si>
  <si>
    <t>Date Check</t>
  </si>
  <si>
    <t>source: R:\KY\2018 Water Rate Case\Capital\Captial Structure 2018</t>
  </si>
  <si>
    <t>Origial Budget</t>
  </si>
  <si>
    <t>Current Budget Estimate</t>
  </si>
  <si>
    <t>Kentucky American Water</t>
  </si>
  <si>
    <t xml:space="preserve">End of </t>
  </si>
  <si>
    <t>Other (Acquisitions)</t>
  </si>
  <si>
    <t>Acquisitions</t>
  </si>
  <si>
    <t>Acquistions</t>
  </si>
  <si>
    <t>Composite Depreciaton Rate</t>
  </si>
  <si>
    <t>Non-Depreciable Plant</t>
  </si>
  <si>
    <t>Depreciable Plant</t>
  </si>
  <si>
    <t>Composite Depreciation Rate Used</t>
  </si>
  <si>
    <t>Beginning UPIS Balance Test Year</t>
  </si>
  <si>
    <t>Additions Forecast Test Year</t>
  </si>
  <si>
    <t>CIAC Acquisitions</t>
  </si>
  <si>
    <t>2018 Rate Case Deferred Maintenance.xlsx</t>
  </si>
  <si>
    <t>Lag Days</t>
  </si>
  <si>
    <t>Customer Accounting</t>
  </si>
  <si>
    <t>Employee Related Expense</t>
  </si>
  <si>
    <t>Fuel &amp; Power</t>
  </si>
  <si>
    <t>Group Insurance Expense</t>
  </si>
  <si>
    <t>LTD Interest</t>
  </si>
  <si>
    <t>Maintenance Supplies &amp; Services</t>
  </si>
  <si>
    <t>Pension Expense</t>
  </si>
  <si>
    <t>STD Interest</t>
  </si>
  <si>
    <t>OPEB</t>
  </si>
  <si>
    <t>Service Company</t>
  </si>
  <si>
    <t>GRAFT</t>
  </si>
  <si>
    <t>Utility Reg Assessment</t>
  </si>
  <si>
    <t>FIT</t>
  </si>
  <si>
    <t>SIT</t>
  </si>
  <si>
    <t>Service Lag</t>
  </si>
  <si>
    <t>Billing Lag</t>
  </si>
  <si>
    <t>Monthly/Arrears Billing</t>
  </si>
  <si>
    <t>Fire Billing</t>
  </si>
  <si>
    <t>Collection Lag</t>
  </si>
  <si>
    <t>Source: KAWC 2018 Rate Case Combined_Summary_Support.xlsx</t>
  </si>
  <si>
    <t>UPAA for Rate Base</t>
  </si>
  <si>
    <t>UPAA Amortization</t>
  </si>
  <si>
    <t>North Middletown</t>
  </si>
  <si>
    <t>Carlisle</t>
  </si>
  <si>
    <t>Depreciation Expense</t>
  </si>
  <si>
    <t>WP - 1-14</t>
  </si>
  <si>
    <t>ACQ Info Link IN</t>
  </si>
  <si>
    <t>This worksheet is not used in the 2018 General Rate Case</t>
  </si>
  <si>
    <t>KAWC 2018 Rate Case - Deferred Debits</t>
  </si>
  <si>
    <t>Starting Bal 9/18 reflected in UPIS Below</t>
  </si>
  <si>
    <t>Less NUP CIAC</t>
  </si>
  <si>
    <t>Subtoal</t>
  </si>
  <si>
    <t>This section not used in 2018 case.  Refer to KAWC 2018 Rate Case - Capital-Depr Exp file</t>
  </si>
  <si>
    <t>2018 Water Case - Rate Base Link Outs to Revenue Requirement file</t>
  </si>
  <si>
    <t>06/2019 -06/2020</t>
  </si>
  <si>
    <t>NOTE: 2018 Rate Base linkouts to REV RQMNT begin at cell A329</t>
  </si>
  <si>
    <t>Going to KAWC 2018 Rate Case - Revenue Requirement and Conversion Factor.xlsx</t>
  </si>
  <si>
    <t>FIT at Proposed Rates</t>
  </si>
  <si>
    <t>SIT  at Proposed Rates</t>
  </si>
  <si>
    <t>Common Equity - 13 Mo. Avg</t>
  </si>
  <si>
    <t>Preferred Equity - 13.Mo. Avg</t>
  </si>
  <si>
    <t>Short-Term Debt - 13 Mo. Avg</t>
  </si>
  <si>
    <t>Long-Term Debt - 13 Mo. Avg</t>
  </si>
  <si>
    <t>Rate Base</t>
  </si>
  <si>
    <t>Copy</t>
  </si>
  <si>
    <t>Paste Value</t>
  </si>
  <si>
    <t>The section below is used to copy / paste value the six components of the working cash to be used in calculating it.  An iterative process is used so that circular references are avoided and that the rate base and revenue requirement are calculated using the correct working cash.  The following files need to be open together to calculate the revenue requirement: Exhibit 37 Rate Base, Income Statement, Income Taxes and Revenue Requirement.  After opening all four files, calculate the spreadsheets, then copy the green shaded cells and paste value them to the blue shaded cells.  Repeat until cell S540 is shaded  green.</t>
  </si>
  <si>
    <t>Cost Rates</t>
  </si>
  <si>
    <t>Revenue Increase</t>
  </si>
  <si>
    <t>UOI at Proposed Rates</t>
  </si>
  <si>
    <t>Required UOI</t>
  </si>
  <si>
    <t>Hard Coded Revenue Incr</t>
  </si>
  <si>
    <t>SQ</t>
  </si>
  <si>
    <t>S0.5</t>
  </si>
  <si>
    <t>R3</t>
  </si>
  <si>
    <t>S1</t>
  </si>
  <si>
    <t>R1.5</t>
  </si>
  <si>
    <t>S3</t>
  </si>
  <si>
    <t>R2.5</t>
  </si>
  <si>
    <t>R4</t>
  </si>
  <si>
    <t>R0.5</t>
  </si>
  <si>
    <t>R2</t>
  </si>
  <si>
    <t>L2.5</t>
  </si>
  <si>
    <t>L2</t>
  </si>
  <si>
    <t>S2.5</t>
  </si>
  <si>
    <t>S1.5</t>
  </si>
  <si>
    <t>Water Plant Assets</t>
  </si>
  <si>
    <t>Proposed Treatment: Cost basis  and UPAA included  in  rate base.  Assets</t>
  </si>
  <si>
    <t>depreciated using KAWC  composite rates and UPAA amortized over 10 years.</t>
  </si>
  <si>
    <t>Acqusitions Depreciable Plant</t>
  </si>
  <si>
    <t>Accumulated Depreciaton Adjustment</t>
  </si>
  <si>
    <t>To Correct Over/Under recovery of Reserve</t>
  </si>
  <si>
    <t>W/P-4-1 / W/P-1-2</t>
  </si>
  <si>
    <t>Adjustment is reducing the accumulated</t>
  </si>
  <si>
    <t>Balances per 2015 Depreciation Study.</t>
  </si>
  <si>
    <t>reserve and depreciation expense.</t>
  </si>
  <si>
    <t xml:space="preserve">    Non-Util, Unrecovered and Sewer Utility</t>
  </si>
  <si>
    <t>Sewer Utility Net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</si>
</sst>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00%"/>
    <numFmt numFmtId="166" formatCode="#,##0.0_);\(#,##0.0\)"/>
    <numFmt numFmtId="167" formatCode="#,##0.000_);\(#,##0.000\)"/>
    <numFmt numFmtId="168" formatCode="0_);\(0\)"/>
    <numFmt numFmtId="169" formatCode="_(&quot;$&quot;* #,##0_);_(&quot;$&quot;* \(#,##0\);_(&quot;$&quot;* &quot;-&quot;??_);_(@_)"/>
    <numFmt numFmtId="170" formatCode="_(* #,##0_);_(* \(#,##0\);_(* &quot;-&quot;??_);_(@_)"/>
    <numFmt numFmtId="171" formatCode="0.0000%"/>
    <numFmt numFmtId="172" formatCode="&quot;$&quot;#,##0"/>
    <numFmt numFmtId="173" formatCode="[$-409]mmmm\ d\,\ yyyy;@"/>
    <numFmt numFmtId="174" formatCode="[$-409]mmm\-yy;@"/>
    <numFmt numFmtId="175" formatCode="#,##0.0000_);\(#,##0.0000\)"/>
    <numFmt numFmtId="176" formatCode="0.0%"/>
    <numFmt numFmtId="177" formatCode="###,000"/>
    <numFmt numFmtId="178" formatCode="#,##0.00_ ;[Red]\-#,##0.00;\-"/>
    <numFmt numFmtId="179" formatCode="_-* #,##0_-;\-* #,##0_-;_-* &quot;-&quot;_-;_-@_-"/>
    <numFmt numFmtId="180" formatCode="\£\ #,##0_);[Red]\(\£\ #,##0\)"/>
    <numFmt numFmtId="181" formatCode="0.000_)"/>
    <numFmt numFmtId="182" formatCode="\ \ _•\–\ \ \ \ @"/>
    <numFmt numFmtId="183" formatCode="_-[$€-2]* #,##0.00_-;\-[$€-2]* #,##0.00_-;_-[$€-2]* &quot;-&quot;??_-"/>
    <numFmt numFmtId="184" formatCode="_-* #,##0\ _P_t_s_-;\-* #,##0\ _P_t_s_-;_-* &quot;-&quot;\ _P_t_s_-;_-@_-"/>
    <numFmt numFmtId="185" formatCode="_-* #,##0.00\ _P_t_s_-;\-* #,##0.00\ _P_t_s_-;_-* &quot;-&quot;??\ _P_t_s_-;_-@_-"/>
    <numFmt numFmtId="186" formatCode="_-&quot;S/.&quot;* #,##0_-;\-&quot;S/.&quot;* #,##0_-;_-&quot;S/.&quot;* &quot;-&quot;_-;_-@_-"/>
    <numFmt numFmtId="187" formatCode="_-&quot;S/.&quot;* #,##0.00_-;\-&quot;S/.&quot;* #,##0.00_-;_-&quot;S/.&quot;* &quot;-&quot;??_-;_-@_-"/>
    <numFmt numFmtId="188" formatCode="0.00_)"/>
    <numFmt numFmtId="189" formatCode="#,##0;\-#,##0;#,##0"/>
    <numFmt numFmtId="190" formatCode="0.00000%"/>
    <numFmt numFmtId="191" formatCode="#,##0.0"/>
    <numFmt numFmtId="192" formatCode="mm/dd/yy;@"/>
    <numFmt numFmtId="193" formatCode="#,##0.000000_);\(#,##0.000000\)"/>
  </numFmts>
  <fonts count="105">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color indexed="8"/>
      <name val="Arial"/>
      <family val="2"/>
    </font>
    <font>
      <sz val="10"/>
      <name val="Arial"/>
      <family val="2"/>
    </font>
    <font>
      <b/>
      <u/>
      <sz val="10"/>
      <name val="Arial"/>
      <family val="2"/>
    </font>
    <font>
      <sz val="10"/>
      <name val="Arial"/>
      <family val="2"/>
    </font>
    <font>
      <sz val="8"/>
      <name val="Arial"/>
      <family val="2"/>
    </font>
    <font>
      <sz val="12"/>
      <name val="Arial"/>
      <family val="2"/>
    </font>
    <font>
      <b/>
      <sz val="11"/>
      <color theme="1"/>
      <name val="Calibri"/>
      <family val="2"/>
      <scheme val="minor"/>
    </font>
    <font>
      <b/>
      <sz val="11"/>
      <color indexed="8"/>
      <name val="Calibri"/>
      <family val="2"/>
      <scheme val="minor"/>
    </font>
    <font>
      <b/>
      <sz val="11"/>
      <name val="Calibri"/>
      <family val="2"/>
      <scheme val="minor"/>
    </font>
    <font>
      <sz val="11"/>
      <name val="Calibri"/>
      <family val="2"/>
      <scheme val="minor"/>
    </font>
    <font>
      <b/>
      <sz val="11"/>
      <color rgb="FFFF0000"/>
      <name val="Calibri"/>
      <family val="2"/>
      <scheme val="minor"/>
    </font>
    <font>
      <sz val="11"/>
      <color indexed="8"/>
      <name val="Calibri"/>
      <family val="2"/>
      <scheme val="minor"/>
    </font>
    <font>
      <u/>
      <sz val="11"/>
      <name val="Calibri"/>
      <family val="2"/>
      <scheme val="minor"/>
    </font>
    <font>
      <b/>
      <u/>
      <sz val="11"/>
      <name val="Calibri"/>
      <family val="2"/>
      <scheme val="minor"/>
    </font>
    <font>
      <sz val="11"/>
      <color rgb="FFFF0000"/>
      <name val="Calibri"/>
      <family val="2"/>
      <scheme val="minor"/>
    </font>
    <font>
      <sz val="8"/>
      <color rgb="FF1F497D"/>
      <name val="Verdana"/>
      <family val="2"/>
    </font>
    <font>
      <i/>
      <sz val="10"/>
      <name val="Arial"/>
      <family val="2"/>
    </font>
    <font>
      <b/>
      <i/>
      <sz val="10"/>
      <name val="Arial"/>
      <family val="2"/>
    </font>
    <font>
      <b/>
      <i/>
      <sz val="9"/>
      <name val="Arial"/>
      <family val="2"/>
    </font>
    <font>
      <b/>
      <sz val="9"/>
      <name val="Arial"/>
      <family val="2"/>
    </font>
    <font>
      <b/>
      <u val="singleAccounting"/>
      <sz val="10"/>
      <color indexed="18"/>
      <name val="Arial"/>
      <family val="2"/>
    </font>
    <font>
      <sz val="12"/>
      <name val="Times New Roman"/>
      <family val="1"/>
    </font>
    <font>
      <sz val="11"/>
      <color indexed="8"/>
      <name val="Calibri"/>
      <family val="2"/>
    </font>
    <font>
      <sz val="11"/>
      <color indexed="9"/>
      <name val="Calibri"/>
      <family val="2"/>
    </font>
    <font>
      <sz val="11"/>
      <color indexed="20"/>
      <name val="Calibri"/>
      <family val="2"/>
    </font>
    <font>
      <sz val="8"/>
      <color indexed="12"/>
      <name val="Tms Rmn"/>
    </font>
    <font>
      <b/>
      <sz val="12"/>
      <name val="Times New Roman"/>
      <family val="1"/>
    </font>
    <font>
      <b/>
      <sz val="10"/>
      <color indexed="8"/>
      <name val="Times New Roman"/>
      <family val="1"/>
    </font>
    <font>
      <b/>
      <sz val="11"/>
      <color indexed="52"/>
      <name val="Calibri"/>
      <family val="2"/>
    </font>
    <font>
      <b/>
      <sz val="11"/>
      <color indexed="9"/>
      <name val="Calibri"/>
      <family val="2"/>
    </font>
    <font>
      <sz val="11"/>
      <name val="Tms Rmn"/>
      <family val="1"/>
    </font>
    <font>
      <sz val="10"/>
      <color theme="1"/>
      <name val="Arial"/>
      <family val="2"/>
    </font>
    <font>
      <sz val="11"/>
      <color indexed="12"/>
      <name val="Book Antiqua"/>
      <family val="1"/>
    </font>
    <font>
      <sz val="10"/>
      <color theme="1"/>
      <name val="Verdana"/>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0"/>
      <color indexed="12"/>
      <name val="Times New Roman"/>
      <family val="1"/>
    </font>
    <font>
      <sz val="11"/>
      <color indexed="52"/>
      <name val="Calibri"/>
      <family val="2"/>
    </font>
    <font>
      <sz val="10"/>
      <name val="Times New Roman"/>
      <family val="1"/>
    </font>
    <font>
      <sz val="11"/>
      <color indexed="60"/>
      <name val="Calibri"/>
      <family val="2"/>
    </font>
    <font>
      <b/>
      <i/>
      <sz val="16"/>
      <name val="Helv"/>
    </font>
    <font>
      <sz val="7"/>
      <name val="Arial"/>
      <family val="2"/>
    </font>
    <font>
      <sz val="14"/>
      <name val="–¾’©"/>
    </font>
    <font>
      <b/>
      <sz val="11"/>
      <color indexed="63"/>
      <name val="Calibri"/>
      <family val="2"/>
    </font>
    <font>
      <sz val="10"/>
      <name val="Palatino"/>
      <family val="1"/>
    </font>
    <font>
      <sz val="8"/>
      <name val="Times New Roman"/>
      <family val="1"/>
    </font>
    <font>
      <sz val="10"/>
      <color indexed="8"/>
      <name val="Times New Roman"/>
      <family val="1"/>
    </font>
    <font>
      <sz val="8"/>
      <color rgb="FF000000"/>
      <name val="Arial"/>
      <family val="2"/>
    </font>
    <font>
      <sz val="8"/>
      <color rgb="FF000000"/>
      <name val="Verdana"/>
      <family val="2"/>
    </font>
    <font>
      <b/>
      <sz val="8"/>
      <color rgb="FF1F497D"/>
      <name val="Verdana"/>
      <family val="2"/>
    </font>
    <font>
      <b/>
      <sz val="8"/>
      <color rgb="FF000000"/>
      <name val="Verdana"/>
      <family val="2"/>
    </font>
    <font>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10"/>
      <name val="Calibri"/>
      <family val="2"/>
      <scheme val="minor"/>
    </font>
    <font>
      <sz val="11"/>
      <color indexed="12"/>
      <name val="Calibri"/>
      <family val="2"/>
      <scheme val="minor"/>
    </font>
    <font>
      <sz val="11"/>
      <color indexed="10"/>
      <name val="Calibri"/>
      <family val="2"/>
      <scheme val="minor"/>
    </font>
    <font>
      <sz val="11"/>
      <color indexed="48"/>
      <name val="Calibri"/>
      <family val="2"/>
      <scheme val="minor"/>
    </font>
    <font>
      <i/>
      <sz val="11"/>
      <name val="Calibri"/>
      <family val="2"/>
      <scheme val="minor"/>
    </font>
    <font>
      <b/>
      <sz val="11"/>
      <color indexed="12"/>
      <name val="Calibri"/>
      <family val="2"/>
      <scheme val="minor"/>
    </font>
    <font>
      <i/>
      <sz val="11"/>
      <color rgb="FFFF0000"/>
      <name val="Calibri"/>
      <family val="2"/>
      <scheme val="minor"/>
    </font>
    <font>
      <sz val="11"/>
      <color rgb="FF0000FF"/>
      <name val="Calibri"/>
      <family val="2"/>
      <scheme val="minor"/>
    </font>
    <font>
      <b/>
      <sz val="11"/>
      <color rgb="FF0000FF"/>
      <name val="Calibri"/>
      <family val="2"/>
      <scheme val="minor"/>
    </font>
    <font>
      <i/>
      <sz val="11"/>
      <color rgb="FF0000FF"/>
      <name val="Calibri"/>
      <family val="2"/>
      <scheme val="minor"/>
    </font>
    <font>
      <sz val="11"/>
      <color rgb="FF1F497D"/>
      <name val="Calibri"/>
      <family val="2"/>
    </font>
  </fonts>
  <fills count="86">
    <fill>
      <patternFill patternType="none"/>
    </fill>
    <fill>
      <patternFill patternType="gray125"/>
    </fill>
    <fill>
      <patternFill patternType="solid">
        <fgColor indexed="13"/>
        <bgColor indexed="64"/>
      </patternFill>
    </fill>
    <fill>
      <patternFill patternType="solid">
        <fgColor indexed="55"/>
        <bgColor indexed="64"/>
      </patternFill>
    </fill>
    <fill>
      <patternFill patternType="solid">
        <fgColor indexed="22"/>
        <bgColor indexed="64"/>
      </patternFill>
    </fill>
    <fill>
      <patternFill patternType="solid">
        <fgColor indexed="47"/>
        <bgColor indexed="64"/>
      </patternFill>
    </fill>
    <fill>
      <patternFill patternType="solid">
        <fgColor rgb="FFFFFF00"/>
        <bgColor indexed="64"/>
      </patternFill>
    </fill>
    <fill>
      <patternFill patternType="solid">
        <fgColor rgb="FFDBE5F1"/>
        <bgColor rgb="FFFFFFFF"/>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92D050"/>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DBF"/>
        <bgColor rgb="FFFFFFFF"/>
      </patternFill>
    </fill>
    <fill>
      <patternFill patternType="solid">
        <fgColor rgb="FFDBE5F1"/>
        <bgColor rgb="FF000000"/>
      </patternFill>
    </fill>
    <fill>
      <gradientFill degree="90">
        <stop position="0">
          <color rgb="FFDDE2E7"/>
        </stop>
        <stop position="1">
          <color rgb="FFCED3D8"/>
        </stop>
      </gradient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34998626667073579"/>
        <bgColor indexed="64"/>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14999847407452621"/>
        <bgColor indexed="64"/>
      </patternFill>
    </fill>
  </fills>
  <borders count="73">
    <border>
      <left/>
      <right/>
      <top/>
      <bottom/>
      <diagonal/>
    </border>
    <border>
      <left/>
      <right/>
      <top/>
      <bottom style="thin">
        <color indexed="64"/>
      </bottom>
      <diagonal/>
    </border>
    <border>
      <left/>
      <right/>
      <top/>
      <bottom style="double">
        <color indexed="64"/>
      </bottom>
      <diagonal/>
    </border>
    <border>
      <left style="medium">
        <color indexed="8"/>
      </left>
      <right/>
      <top/>
      <bottom/>
      <diagonal/>
    </border>
    <border>
      <left/>
      <right/>
      <top style="medium">
        <color indexed="8"/>
      </top>
      <bottom/>
      <diagonal/>
    </border>
    <border>
      <left style="medium">
        <color indexed="8"/>
      </left>
      <right/>
      <top style="medium">
        <color indexed="8"/>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8"/>
      </right>
      <top style="medium">
        <color indexed="8"/>
      </top>
      <bottom/>
      <diagonal/>
    </border>
    <border>
      <left style="thin">
        <color indexed="64"/>
      </left>
      <right style="thin">
        <color indexed="64"/>
      </right>
      <top style="thin">
        <color indexed="64"/>
      </top>
      <bottom style="thin">
        <color indexed="64"/>
      </bottom>
      <diagonal/>
    </border>
    <border>
      <left/>
      <right/>
      <top style="thin">
        <color indexed="8"/>
      </top>
      <bottom/>
      <diagonal/>
    </border>
    <border>
      <left/>
      <right style="medium">
        <color indexed="8"/>
      </right>
      <top/>
      <bottom/>
      <diagonal/>
    </border>
    <border>
      <left/>
      <right/>
      <top/>
      <bottom style="medium">
        <color indexed="8"/>
      </bottom>
      <diagonal/>
    </border>
    <border>
      <left/>
      <right/>
      <top style="double">
        <color indexed="8"/>
      </top>
      <bottom/>
      <diagonal/>
    </border>
    <border>
      <left/>
      <right/>
      <top style="thin">
        <color indexed="64"/>
      </top>
      <bottom style="double">
        <color indexed="64"/>
      </bottom>
      <diagonal/>
    </border>
    <border>
      <left/>
      <right style="medium">
        <color indexed="64"/>
      </right>
      <top/>
      <bottom/>
      <diagonal/>
    </border>
    <border>
      <left style="medium">
        <color indexed="8"/>
      </left>
      <right/>
      <top/>
      <bottom style="medium">
        <color indexed="8"/>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top style="thin">
        <color indexed="64"/>
      </top>
      <bottom/>
      <diagonal/>
    </border>
    <border>
      <left/>
      <right/>
      <top/>
      <bottom style="double">
        <color indexed="63"/>
      </bottom>
      <diagonal/>
    </border>
    <border>
      <left/>
      <right style="medium">
        <color indexed="8"/>
      </right>
      <top/>
      <bottom style="medium">
        <color indexed="8"/>
      </bottom>
      <diagonal/>
    </border>
    <border>
      <left/>
      <right style="medium">
        <color indexed="64"/>
      </right>
      <top/>
      <bottom style="medium">
        <color indexed="64"/>
      </bottom>
      <diagonal/>
    </border>
    <border>
      <left/>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B2B2B2"/>
      </left>
      <right style="thin">
        <color rgb="FFB2B2B2"/>
      </right>
      <top style="thin">
        <color rgb="FFB2B2B2"/>
      </top>
      <bottom style="thin">
        <color rgb="FFB2B2B2"/>
      </bottom>
      <diagonal/>
    </border>
    <border>
      <left/>
      <right/>
      <top/>
      <bottom style="hair">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right/>
      <top/>
      <bottom style="thin">
        <color indexed="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hair">
        <color rgb="FFC0C0C0"/>
      </top>
      <bottom style="hair">
        <color rgb="FFC0C0C0"/>
      </bottom>
      <diagonal/>
    </border>
    <border>
      <left style="thin">
        <color rgb="FF808080"/>
      </left>
      <right style="thin">
        <color rgb="FF808080"/>
      </right>
      <top style="thin">
        <color rgb="FF808080"/>
      </top>
      <bottom style="thin">
        <color rgb="FF808080"/>
      </bottom>
      <diagonal/>
    </border>
    <border>
      <left style="hair">
        <color rgb="FF808080"/>
      </left>
      <right style="hair">
        <color rgb="FF808080"/>
      </right>
      <top style="hair">
        <color rgb="FF808080"/>
      </top>
      <bottom style="hair">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thin">
        <color indexed="64"/>
      </bottom>
      <diagonal/>
    </border>
    <border>
      <left/>
      <right style="medium">
        <color indexed="8"/>
      </right>
      <top/>
      <bottom style="thin">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auto="1"/>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0000F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8"/>
      </right>
      <top/>
      <bottom/>
      <diagonal/>
    </border>
  </borders>
  <cellStyleXfs count="628">
    <xf numFmtId="0" fontId="0" fillId="0" borderId="0"/>
    <xf numFmtId="43" fontId="20" fillId="0" borderId="0" applyFont="0" applyFill="0" applyBorder="0" applyAlignment="0" applyProtection="0"/>
    <xf numFmtId="44" fontId="20" fillId="0" borderId="0" applyFont="0" applyFill="0" applyBorder="0" applyAlignment="0" applyProtection="0"/>
    <xf numFmtId="0" fontId="20" fillId="0" borderId="0"/>
    <xf numFmtId="9" fontId="20" fillId="0" borderId="0" applyFont="0" applyFill="0" applyBorder="0" applyAlignment="0" applyProtection="0"/>
    <xf numFmtId="0" fontId="18" fillId="0" borderId="0"/>
    <xf numFmtId="0" fontId="18" fillId="0" borderId="0"/>
    <xf numFmtId="0" fontId="18" fillId="0" borderId="0"/>
    <xf numFmtId="177" fontId="32" fillId="7" borderId="26" applyNumberFormat="0" applyAlignment="0" applyProtection="0">
      <alignment horizontal="left" vertical="center" indent="1"/>
    </xf>
    <xf numFmtId="0" fontId="14" fillId="0" borderId="0"/>
    <xf numFmtId="9" fontId="14"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 borderId="0"/>
    <xf numFmtId="0" fontId="16" fillId="4" borderId="0"/>
    <xf numFmtId="0" fontId="33" fillId="4" borderId="0"/>
    <xf numFmtId="0" fontId="34" fillId="4" borderId="0"/>
    <xf numFmtId="0" fontId="35" fillId="4" borderId="0"/>
    <xf numFmtId="0" fontId="36" fillId="4" borderId="0"/>
    <xf numFmtId="0" fontId="21" fillId="4" borderId="0"/>
    <xf numFmtId="178" fontId="18" fillId="22" borderId="28"/>
    <xf numFmtId="179" fontId="18" fillId="22" borderId="28"/>
    <xf numFmtId="0" fontId="33" fillId="22" borderId="0"/>
    <xf numFmtId="0" fontId="18" fillId="4" borderId="0"/>
    <xf numFmtId="0" fontId="16" fillId="4" borderId="0"/>
    <xf numFmtId="0" fontId="33" fillId="4" borderId="0"/>
    <xf numFmtId="0" fontId="18" fillId="4" borderId="0"/>
    <xf numFmtId="0" fontId="35" fillId="4" borderId="0"/>
    <xf numFmtId="0" fontId="36" fillId="4" borderId="0"/>
    <xf numFmtId="0" fontId="21" fillId="4" borderId="0"/>
    <xf numFmtId="0" fontId="37" fillId="0" borderId="0" applyNumberFormat="0" applyFill="0" applyBorder="0" applyProtection="0">
      <alignment horizontal="centerContinuous"/>
    </xf>
    <xf numFmtId="180" fontId="38" fillId="0" borderId="0" applyFont="0" applyFill="0" applyBorder="0" applyAlignment="0" applyProtection="0"/>
    <xf numFmtId="0" fontId="38" fillId="0" borderId="0" applyFont="0" applyFill="0" applyBorder="0" applyAlignment="0" applyProtection="0"/>
    <xf numFmtId="0" fontId="18" fillId="0" borderId="0"/>
    <xf numFmtId="0" fontId="39" fillId="23" borderId="0" applyNumberFormat="0" applyBorder="0" applyAlignment="0" applyProtection="0"/>
    <xf numFmtId="0" fontId="14" fillId="9" borderId="0" applyNumberFormat="0" applyBorder="0" applyAlignment="0" applyProtection="0"/>
    <xf numFmtId="0" fontId="39" fillId="24" borderId="0" applyNumberFormat="0" applyBorder="0" applyAlignment="0" applyProtection="0"/>
    <xf numFmtId="0" fontId="14" fillId="11" borderId="0" applyNumberFormat="0" applyBorder="0" applyAlignment="0" applyProtection="0"/>
    <xf numFmtId="0" fontId="39" fillId="25" borderId="0" applyNumberFormat="0" applyBorder="0" applyAlignment="0" applyProtection="0"/>
    <xf numFmtId="0" fontId="14" fillId="13" borderId="0" applyNumberFormat="0" applyBorder="0" applyAlignment="0" applyProtection="0"/>
    <xf numFmtId="0" fontId="39" fillId="26" borderId="0" applyNumberFormat="0" applyBorder="0" applyAlignment="0" applyProtection="0"/>
    <xf numFmtId="0" fontId="14" fillId="15" borderId="0" applyNumberFormat="0" applyBorder="0" applyAlignment="0" applyProtection="0"/>
    <xf numFmtId="0" fontId="39" fillId="27" borderId="0" applyNumberFormat="0" applyBorder="0" applyAlignment="0" applyProtection="0"/>
    <xf numFmtId="0" fontId="14" fillId="17" borderId="0" applyNumberFormat="0" applyBorder="0" applyAlignment="0" applyProtection="0"/>
    <xf numFmtId="0" fontId="39" fillId="28" borderId="0" applyNumberFormat="0" applyBorder="0" applyAlignment="0" applyProtection="0"/>
    <xf numFmtId="0" fontId="14" fillId="19" borderId="0" applyNumberFormat="0" applyBorder="0" applyAlignment="0" applyProtection="0"/>
    <xf numFmtId="0" fontId="39" fillId="29" borderId="0" applyNumberFormat="0" applyBorder="0" applyAlignment="0" applyProtection="0"/>
    <xf numFmtId="0" fontId="14" fillId="10" borderId="0" applyNumberFormat="0" applyBorder="0" applyAlignment="0" applyProtection="0"/>
    <xf numFmtId="0" fontId="39" fillId="30" borderId="0" applyNumberFormat="0" applyBorder="0" applyAlignment="0" applyProtection="0"/>
    <xf numFmtId="0" fontId="14" fillId="12" borderId="0" applyNumberFormat="0" applyBorder="0" applyAlignment="0" applyProtection="0"/>
    <xf numFmtId="0" fontId="39" fillId="31" borderId="0" applyNumberFormat="0" applyBorder="0" applyAlignment="0" applyProtection="0"/>
    <xf numFmtId="0" fontId="14" fillId="14" borderId="0" applyNumberFormat="0" applyBorder="0" applyAlignment="0" applyProtection="0"/>
    <xf numFmtId="0" fontId="39" fillId="26" borderId="0" applyNumberFormat="0" applyBorder="0" applyAlignment="0" applyProtection="0"/>
    <xf numFmtId="0" fontId="14" fillId="16" borderId="0" applyNumberFormat="0" applyBorder="0" applyAlignment="0" applyProtection="0"/>
    <xf numFmtId="0" fontId="39" fillId="29" borderId="0" applyNumberFormat="0" applyBorder="0" applyAlignment="0" applyProtection="0"/>
    <xf numFmtId="0" fontId="14" fillId="18" borderId="0" applyNumberFormat="0" applyBorder="0" applyAlignment="0" applyProtection="0"/>
    <xf numFmtId="0" fontId="39" fillId="32" borderId="0" applyNumberFormat="0" applyBorder="0" applyAlignment="0" applyProtection="0"/>
    <xf numFmtId="0" fontId="14" fillId="20" borderId="0" applyNumberFormat="0" applyBorder="0" applyAlignment="0" applyProtection="0"/>
    <xf numFmtId="0" fontId="40" fillId="33"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40" fillId="40" borderId="0" applyNumberFormat="0" applyBorder="0" applyAlignment="0" applyProtection="0"/>
    <xf numFmtId="0" fontId="41" fillId="24" borderId="0" applyNumberFormat="0" applyBorder="0" applyAlignment="0" applyProtection="0"/>
    <xf numFmtId="0" fontId="42" fillId="0" borderId="0" applyNumberFormat="0" applyFill="0" applyBorder="0" applyAlignment="0" applyProtection="0"/>
    <xf numFmtId="0" fontId="43" fillId="0" borderId="1" applyNumberFormat="0" applyFill="0" applyAlignment="0" applyProtection="0"/>
    <xf numFmtId="0" fontId="38"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41" borderId="29" applyNumberFormat="0" applyAlignment="0" applyProtection="0"/>
    <xf numFmtId="0" fontId="46" fillId="42" borderId="30" applyNumberFormat="0" applyAlignment="0" applyProtection="0"/>
    <xf numFmtId="181" fontId="47" fillId="0" borderId="0"/>
    <xf numFmtId="181" fontId="47" fillId="0" borderId="0"/>
    <xf numFmtId="181" fontId="47" fillId="0" borderId="0"/>
    <xf numFmtId="181" fontId="47" fillId="0" borderId="0"/>
    <xf numFmtId="181" fontId="47" fillId="0" borderId="0"/>
    <xf numFmtId="181" fontId="47" fillId="0" borderId="0"/>
    <xf numFmtId="181" fontId="47" fillId="0" borderId="0"/>
    <xf numFmtId="181" fontId="4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4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4" fillId="0" borderId="0" applyFont="0" applyFill="0" applyBorder="0" applyAlignment="0" applyProtection="0"/>
    <xf numFmtId="8" fontId="49" fillId="0" borderId="31">
      <protection locked="0"/>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0"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82" fontId="38" fillId="0" borderId="0" applyFont="0" applyFill="0" applyBorder="0" applyAlignment="0" applyProtection="0"/>
    <xf numFmtId="183" fontId="18" fillId="0" borderId="0" applyFont="0" applyFill="0" applyBorder="0" applyAlignment="0" applyProtection="0"/>
    <xf numFmtId="0" fontId="51" fillId="0" borderId="0" applyNumberFormat="0" applyFill="0" applyBorder="0" applyAlignment="0" applyProtection="0"/>
    <xf numFmtId="0" fontId="52" fillId="25" borderId="0" applyNumberFormat="0" applyBorder="0" applyAlignment="0" applyProtection="0"/>
    <xf numFmtId="0" fontId="53" fillId="0" borderId="32" applyNumberFormat="0" applyFill="0" applyAlignment="0" applyProtection="0"/>
    <xf numFmtId="0" fontId="54" fillId="0" borderId="33" applyNumberFormat="0" applyFill="0" applyAlignment="0" applyProtection="0"/>
    <xf numFmtId="0" fontId="55" fillId="0" borderId="34" applyNumberFormat="0" applyFill="0" applyAlignment="0" applyProtection="0"/>
    <xf numFmtId="0" fontId="55" fillId="0" borderId="0" applyNumberFormat="0" applyFill="0" applyBorder="0" applyAlignment="0" applyProtection="0"/>
    <xf numFmtId="0" fontId="56" fillId="28" borderId="29" applyNumberFormat="0" applyAlignment="0" applyProtection="0"/>
    <xf numFmtId="0" fontId="57" fillId="0" borderId="0" applyNumberFormat="0" applyFill="0" applyBorder="0" applyAlignment="0">
      <protection locked="0"/>
    </xf>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0" fontId="58" fillId="0" borderId="35" applyNumberFormat="0" applyFill="0" applyAlignment="0" applyProtection="0"/>
    <xf numFmtId="184" fontId="18" fillId="0" borderId="0" applyFont="0" applyFill="0" applyBorder="0" applyAlignment="0" applyProtection="0"/>
    <xf numFmtId="185" fontId="18" fillId="0" borderId="0" applyFont="0" applyFill="0" applyBorder="0" applyAlignment="0" applyProtection="0"/>
    <xf numFmtId="186" fontId="59" fillId="0" borderId="0" applyFont="0" applyFill="0" applyBorder="0" applyAlignment="0" applyProtection="0"/>
    <xf numFmtId="187" fontId="59" fillId="0" borderId="0" applyFont="0" applyFill="0" applyBorder="0" applyAlignment="0" applyProtection="0"/>
    <xf numFmtId="0" fontId="60" fillId="43" borderId="0" applyNumberFormat="0" applyBorder="0" applyAlignment="0" applyProtection="0"/>
    <xf numFmtId="188" fontId="61" fillId="0" borderId="0"/>
    <xf numFmtId="0" fontId="48" fillId="0" borderId="0"/>
    <xf numFmtId="0" fontId="18" fillId="0" borderId="0"/>
    <xf numFmtId="0" fontId="18" fillId="0" borderId="0"/>
    <xf numFmtId="0" fontId="18" fillId="0" borderId="0"/>
    <xf numFmtId="0" fontId="18" fillId="0" borderId="0"/>
    <xf numFmtId="0" fontId="14" fillId="0" borderId="0"/>
    <xf numFmtId="0" fontId="39" fillId="0" borderId="0"/>
    <xf numFmtId="0" fontId="14" fillId="0" borderId="0"/>
    <xf numFmtId="0" fontId="14" fillId="0" borderId="0"/>
    <xf numFmtId="0" fontId="39" fillId="0" borderId="0"/>
    <xf numFmtId="0" fontId="1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4" fillId="0" borderId="0"/>
    <xf numFmtId="0" fontId="18" fillId="0" borderId="0"/>
    <xf numFmtId="0" fontId="18" fillId="0" borderId="0"/>
    <xf numFmtId="0" fontId="48" fillId="0" borderId="0"/>
    <xf numFmtId="0" fontId="48" fillId="0" borderId="0"/>
    <xf numFmtId="0" fontId="18" fillId="0" borderId="0"/>
    <xf numFmtId="0" fontId="39" fillId="0" borderId="0"/>
    <xf numFmtId="0" fontId="14" fillId="0" borderId="0"/>
    <xf numFmtId="0" fontId="14" fillId="0" borderId="0"/>
    <xf numFmtId="0" fontId="18" fillId="0" borderId="0"/>
    <xf numFmtId="0" fontId="18" fillId="0" borderId="0"/>
    <xf numFmtId="0" fontId="18" fillId="0" borderId="0"/>
    <xf numFmtId="0" fontId="18" fillId="0" borderId="0"/>
    <xf numFmtId="0" fontId="39" fillId="0" borderId="0"/>
    <xf numFmtId="0" fontId="14" fillId="0" borderId="0"/>
    <xf numFmtId="0" fontId="50" fillId="0" borderId="0"/>
    <xf numFmtId="0" fontId="18" fillId="0" borderId="0"/>
    <xf numFmtId="0" fontId="18" fillId="0" borderId="0"/>
    <xf numFmtId="0" fontId="18" fillId="0" borderId="0"/>
    <xf numFmtId="0" fontId="17" fillId="0" borderId="0"/>
    <xf numFmtId="0" fontId="48" fillId="0" borderId="0"/>
    <xf numFmtId="0" fontId="17" fillId="0" borderId="0"/>
    <xf numFmtId="0" fontId="18" fillId="0" borderId="0"/>
    <xf numFmtId="37" fontId="62" fillId="0" borderId="0"/>
    <xf numFmtId="0" fontId="14" fillId="0" borderId="0"/>
    <xf numFmtId="0" fontId="39" fillId="0" borderId="0"/>
    <xf numFmtId="0" fontId="14" fillId="0" borderId="0"/>
    <xf numFmtId="0" fontId="18" fillId="0" borderId="0"/>
    <xf numFmtId="0" fontId="14" fillId="0" borderId="0"/>
    <xf numFmtId="0" fontId="18" fillId="0" borderId="0"/>
    <xf numFmtId="0" fontId="39" fillId="44" borderId="36" applyNumberFormat="0" applyFont="0" applyAlignment="0" applyProtection="0"/>
    <xf numFmtId="0" fontId="14" fillId="8" borderId="27" applyNumberFormat="0" applyFont="0" applyAlignment="0" applyProtection="0"/>
    <xf numFmtId="0" fontId="14" fillId="8" borderId="27" applyNumberFormat="0" applyFont="0" applyAlignment="0" applyProtection="0"/>
    <xf numFmtId="0" fontId="18" fillId="44" borderId="36" applyNumberFormat="0" applyFont="0" applyAlignment="0" applyProtection="0"/>
    <xf numFmtId="0" fontId="18" fillId="44" borderId="36" applyNumberFormat="0" applyFont="0" applyAlignment="0" applyProtection="0"/>
    <xf numFmtId="0" fontId="14" fillId="8" borderId="27" applyNumberFormat="0" applyFont="0" applyAlignment="0" applyProtection="0"/>
    <xf numFmtId="0" fontId="21" fillId="0" borderId="0" applyNumberFormat="0" applyFill="0" applyBorder="0" applyAlignment="0" applyProtection="0"/>
    <xf numFmtId="40" fontId="63" fillId="0" borderId="0" applyFont="0" applyFill="0" applyBorder="0" applyAlignment="0" applyProtection="0"/>
    <xf numFmtId="38" fontId="63" fillId="0" borderId="0" applyFont="0" applyFill="0" applyBorder="0" applyAlignment="0" applyProtection="0"/>
    <xf numFmtId="0" fontId="64" fillId="41" borderId="37" applyNumberFormat="0" applyAlignment="0" applyProtection="0"/>
    <xf numFmtId="9" fontId="1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4" fillId="0" borderId="0" applyFont="0" applyFill="0" applyBorder="0" applyAlignment="0" applyProtection="0"/>
    <xf numFmtId="7" fontId="65" fillId="0" borderId="0" applyFont="0" applyFill="0" applyBorder="0" applyAlignment="0" applyProtection="0"/>
    <xf numFmtId="0" fontId="66" fillId="0" borderId="38" applyNumberFormat="0" applyAlignment="0"/>
    <xf numFmtId="166" fontId="67" fillId="0" borderId="0"/>
    <xf numFmtId="0" fontId="67" fillId="0" borderId="39">
      <alignment horizontal="centerContinuous"/>
    </xf>
    <xf numFmtId="0" fontId="67" fillId="0" borderId="39">
      <protection locked="0"/>
    </xf>
    <xf numFmtId="0" fontId="67" fillId="0" borderId="39">
      <alignment horizontal="centerContinuous"/>
    </xf>
    <xf numFmtId="166" fontId="67" fillId="0" borderId="0"/>
    <xf numFmtId="0" fontId="67" fillId="0" borderId="39">
      <protection locked="0"/>
    </xf>
    <xf numFmtId="166" fontId="67" fillId="0" borderId="0"/>
    <xf numFmtId="0" fontId="67" fillId="0" borderId="39">
      <alignment horizontal="centerContinuous"/>
    </xf>
    <xf numFmtId="166" fontId="67" fillId="0" borderId="0"/>
    <xf numFmtId="0" fontId="67" fillId="0" borderId="39">
      <protection locked="0"/>
    </xf>
    <xf numFmtId="0" fontId="67" fillId="0" borderId="39">
      <alignment horizontal="centerContinuous"/>
    </xf>
    <xf numFmtId="0" fontId="67" fillId="0" borderId="39">
      <alignment horizontal="centerContinuous"/>
    </xf>
    <xf numFmtId="166" fontId="67" fillId="0" borderId="0"/>
    <xf numFmtId="0" fontId="67" fillId="0" borderId="39">
      <alignment horizontal="centerContinuous"/>
    </xf>
    <xf numFmtId="0" fontId="67" fillId="0" borderId="39">
      <protection locked="0"/>
    </xf>
    <xf numFmtId="166" fontId="67" fillId="0" borderId="0"/>
    <xf numFmtId="166" fontId="67" fillId="0" borderId="0"/>
    <xf numFmtId="0" fontId="67" fillId="0" borderId="39">
      <alignment horizontal="centerContinuous"/>
    </xf>
    <xf numFmtId="0" fontId="67" fillId="0" borderId="39">
      <protection locked="0"/>
    </xf>
    <xf numFmtId="166" fontId="67" fillId="0" borderId="0"/>
    <xf numFmtId="0" fontId="67" fillId="0" borderId="39">
      <alignment horizontal="centerContinuous"/>
    </xf>
    <xf numFmtId="0" fontId="67" fillId="0" borderId="39">
      <protection locked="0"/>
    </xf>
    <xf numFmtId="0" fontId="67" fillId="0" borderId="39">
      <alignment horizontal="centerContinuous"/>
    </xf>
    <xf numFmtId="0" fontId="67" fillId="0" borderId="39">
      <protection locked="0"/>
    </xf>
    <xf numFmtId="0" fontId="67" fillId="0" borderId="39">
      <protection locked="0"/>
    </xf>
    <xf numFmtId="166" fontId="67" fillId="0" borderId="0"/>
    <xf numFmtId="0" fontId="67" fillId="0" borderId="39">
      <protection locked="0"/>
    </xf>
    <xf numFmtId="0" fontId="67" fillId="0" borderId="39">
      <alignment horizontal="centerContinuous"/>
    </xf>
    <xf numFmtId="0" fontId="67" fillId="0" borderId="39">
      <alignment horizontal="centerContinuous"/>
    </xf>
    <xf numFmtId="0" fontId="67" fillId="0" borderId="39">
      <protection locked="0"/>
    </xf>
    <xf numFmtId="166" fontId="67" fillId="0" borderId="0"/>
    <xf numFmtId="0" fontId="67" fillId="0" borderId="39">
      <alignment horizontal="centerContinuous"/>
    </xf>
    <xf numFmtId="0" fontId="67" fillId="0" borderId="39">
      <alignment horizontal="centerContinuous"/>
    </xf>
    <xf numFmtId="166" fontId="67" fillId="0" borderId="0"/>
    <xf numFmtId="0" fontId="67" fillId="0" borderId="39">
      <alignment horizontal="centerContinuous"/>
    </xf>
    <xf numFmtId="166" fontId="67" fillId="0" borderId="0"/>
    <xf numFmtId="0" fontId="67" fillId="0" borderId="39">
      <alignment horizontal="centerContinuous"/>
    </xf>
    <xf numFmtId="166" fontId="67" fillId="0" borderId="0"/>
    <xf numFmtId="0" fontId="67" fillId="0" borderId="39">
      <protection locked="0"/>
    </xf>
    <xf numFmtId="0" fontId="67" fillId="0" borderId="39">
      <alignment horizontal="centerContinuous"/>
    </xf>
    <xf numFmtId="166" fontId="67" fillId="0" borderId="0"/>
    <xf numFmtId="0" fontId="68" fillId="0" borderId="26" applyNumberFormat="0" applyFont="0" applyFill="0" applyAlignment="0" applyProtection="0"/>
    <xf numFmtId="177" fontId="32" fillId="0" borderId="40" applyNumberFormat="0" applyProtection="0">
      <alignment horizontal="right" vertical="center"/>
    </xf>
    <xf numFmtId="189" fontId="69" fillId="0" borderId="41" applyNumberFormat="0" applyAlignment="0" applyProtection="0">
      <alignment horizontal="right" vertical="center" indent="1"/>
    </xf>
    <xf numFmtId="177" fontId="70" fillId="0" borderId="42" applyNumberFormat="0" applyProtection="0">
      <alignment horizontal="right" vertical="center"/>
    </xf>
    <xf numFmtId="189" fontId="71" fillId="45" borderId="43" applyNumberFormat="0" applyAlignment="0" applyProtection="0">
      <alignment horizontal="right" vertical="center" indent="1"/>
    </xf>
    <xf numFmtId="0" fontId="70" fillId="46" borderId="26" applyNumberFormat="0" applyAlignment="0" applyProtection="0">
      <alignment horizontal="left" vertical="center" indent="1"/>
    </xf>
    <xf numFmtId="0" fontId="71" fillId="47" borderId="42" applyNumberFormat="0" applyAlignment="0" applyProtection="0">
      <alignment horizontal="left" vertical="center" indent="1"/>
    </xf>
    <xf numFmtId="0" fontId="69" fillId="48" borderId="42" applyNumberFormat="0" applyAlignment="0" applyProtection="0">
      <alignment horizontal="left" vertical="center" indent="1"/>
    </xf>
    <xf numFmtId="0" fontId="69" fillId="48" borderId="42" applyNumberFormat="0" applyAlignment="0" applyProtection="0">
      <alignment horizontal="left" vertical="center" indent="1"/>
    </xf>
    <xf numFmtId="0" fontId="72" fillId="0" borderId="44" applyNumberFormat="0" applyFill="0" applyBorder="0" applyAlignment="0" applyProtection="0"/>
    <xf numFmtId="177" fontId="73" fillId="49" borderId="45" applyNumberFormat="0" applyBorder="0" applyAlignment="0" applyProtection="0">
      <alignment horizontal="right" vertical="center" indent="1"/>
    </xf>
    <xf numFmtId="177" fontId="74" fillId="50" borderId="45" applyNumberFormat="0" applyBorder="0" applyAlignment="0" applyProtection="0">
      <alignment horizontal="right" vertical="center" indent="1"/>
    </xf>
    <xf numFmtId="177" fontId="74" fillId="51" borderId="45" applyNumberFormat="0" applyBorder="0" applyAlignment="0" applyProtection="0">
      <alignment horizontal="right" vertical="center" indent="1"/>
    </xf>
    <xf numFmtId="177" fontId="75" fillId="52" borderId="45" applyNumberFormat="0" applyBorder="0" applyAlignment="0" applyProtection="0">
      <alignment horizontal="right" vertical="center" indent="1"/>
    </xf>
    <xf numFmtId="177" fontId="75" fillId="53" borderId="45" applyNumberFormat="0" applyBorder="0" applyAlignment="0" applyProtection="0">
      <alignment horizontal="right" vertical="center" indent="1"/>
    </xf>
    <xf numFmtId="177" fontId="75" fillId="54" borderId="45" applyNumberFormat="0" applyBorder="0" applyAlignment="0" applyProtection="0">
      <alignment horizontal="right" vertical="center" indent="1"/>
    </xf>
    <xf numFmtId="177" fontId="76" fillId="55" borderId="45" applyNumberFormat="0" applyBorder="0" applyAlignment="0" applyProtection="0">
      <alignment horizontal="right" vertical="center" indent="1"/>
    </xf>
    <xf numFmtId="177" fontId="76" fillId="56" borderId="45" applyNumberFormat="0" applyBorder="0" applyAlignment="0" applyProtection="0">
      <alignment horizontal="right" vertical="center" indent="1"/>
    </xf>
    <xf numFmtId="177" fontId="76" fillId="57" borderId="45" applyNumberFormat="0" applyBorder="0" applyAlignment="0" applyProtection="0">
      <alignment horizontal="right" vertical="center" indent="1"/>
    </xf>
    <xf numFmtId="0" fontId="69" fillId="58" borderId="26" applyNumberFormat="0" applyAlignment="0" applyProtection="0">
      <alignment horizontal="left" vertical="center" indent="1"/>
    </xf>
    <xf numFmtId="0" fontId="69" fillId="59" borderId="26" applyNumberFormat="0" applyAlignment="0" applyProtection="0">
      <alignment horizontal="left" vertical="center" indent="1"/>
    </xf>
    <xf numFmtId="0" fontId="69" fillId="60" borderId="26" applyNumberFormat="0" applyAlignment="0" applyProtection="0">
      <alignment horizontal="left" vertical="center" indent="1"/>
    </xf>
    <xf numFmtId="0" fontId="69" fillId="61" borderId="26" applyNumberFormat="0" applyAlignment="0" applyProtection="0">
      <alignment horizontal="left" vertical="center" indent="1"/>
    </xf>
    <xf numFmtId="0" fontId="69" fillId="62" borderId="42" applyNumberFormat="0" applyAlignment="0" applyProtection="0">
      <alignment horizontal="left" vertical="center" indent="1"/>
    </xf>
    <xf numFmtId="177" fontId="32" fillId="61" borderId="40" applyNumberFormat="0" applyBorder="0" applyProtection="0">
      <alignment horizontal="right" vertical="center"/>
    </xf>
    <xf numFmtId="177" fontId="70" fillId="61" borderId="42" applyNumberFormat="0" applyBorder="0" applyProtection="0">
      <alignment horizontal="right" vertical="center"/>
    </xf>
    <xf numFmtId="189" fontId="69" fillId="47" borderId="26" applyNumberFormat="0" applyAlignment="0" applyProtection="0">
      <alignment horizontal="left" vertical="center" indent="1"/>
    </xf>
    <xf numFmtId="0" fontId="70" fillId="46" borderId="42" applyNumberFormat="0" applyAlignment="0" applyProtection="0">
      <alignment horizontal="left" vertical="center" indent="1"/>
    </xf>
    <xf numFmtId="0" fontId="71" fillId="52" borderId="42" applyNumberFormat="0" applyAlignment="0" applyProtection="0">
      <alignment horizontal="left" vertical="center" indent="1"/>
    </xf>
    <xf numFmtId="0" fontId="69" fillId="62" borderId="42" applyNumberFormat="0" applyAlignment="0" applyProtection="0">
      <alignment horizontal="left" vertical="center" indent="1"/>
    </xf>
    <xf numFmtId="177" fontId="70" fillId="62" borderId="42" applyNumberFormat="0" applyProtection="0">
      <alignment horizontal="right" vertical="center"/>
    </xf>
    <xf numFmtId="0" fontId="59" fillId="0" borderId="0"/>
    <xf numFmtId="0" fontId="17" fillId="0" borderId="0" applyNumberFormat="0" applyBorder="0" applyAlignment="0"/>
    <xf numFmtId="0" fontId="67" fillId="0" borderId="0" applyNumberFormat="0" applyBorder="0" applyAlignment="0"/>
    <xf numFmtId="0" fontId="43" fillId="0" borderId="1">
      <alignment horizontal="center"/>
    </xf>
    <xf numFmtId="0" fontId="77" fillId="0" borderId="0" applyNumberFormat="0" applyFill="0" applyBorder="0" applyAlignment="0" applyProtection="0"/>
    <xf numFmtId="0" fontId="78" fillId="0" borderId="46" applyNumberFormat="0" applyFill="0" applyAlignment="0" applyProtection="0"/>
    <xf numFmtId="0" fontId="79" fillId="0" borderId="0" applyNumberFormat="0" applyFill="0" applyBorder="0" applyAlignment="0" applyProtection="0"/>
    <xf numFmtId="0" fontId="14" fillId="0" borderId="0"/>
    <xf numFmtId="0" fontId="22"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0" fontId="80" fillId="0" borderId="0" applyNumberFormat="0" applyFill="0" applyBorder="0" applyAlignment="0" applyProtection="0"/>
    <xf numFmtId="0" fontId="81" fillId="0" borderId="47" applyNumberFormat="0" applyFill="0" applyAlignment="0" applyProtection="0"/>
    <xf numFmtId="0" fontId="82" fillId="0" borderId="48" applyNumberFormat="0" applyFill="0" applyAlignment="0" applyProtection="0"/>
    <xf numFmtId="0" fontId="83" fillId="0" borderId="49" applyNumberFormat="0" applyFill="0" applyAlignment="0" applyProtection="0"/>
    <xf numFmtId="0" fontId="83" fillId="0" borderId="0" applyNumberFormat="0" applyFill="0" applyBorder="0" applyAlignment="0" applyProtection="0"/>
    <xf numFmtId="0" fontId="84" fillId="63" borderId="0" applyNumberFormat="0" applyBorder="0" applyAlignment="0" applyProtection="0"/>
    <xf numFmtId="0" fontId="85" fillId="64" borderId="0" applyNumberFormat="0" applyBorder="0" applyAlignment="0" applyProtection="0"/>
    <xf numFmtId="0" fontId="86" fillId="65" borderId="0" applyNumberFormat="0" applyBorder="0" applyAlignment="0" applyProtection="0"/>
    <xf numFmtId="0" fontId="87" fillId="66" borderId="50" applyNumberFormat="0" applyAlignment="0" applyProtection="0"/>
    <xf numFmtId="0" fontId="88" fillId="67" borderId="51" applyNumberFormat="0" applyAlignment="0" applyProtection="0"/>
    <xf numFmtId="0" fontId="89" fillId="67" borderId="50" applyNumberFormat="0" applyAlignment="0" applyProtection="0"/>
    <xf numFmtId="0" fontId="90" fillId="0" borderId="52" applyNumberFormat="0" applyFill="0" applyAlignment="0" applyProtection="0"/>
    <xf numFmtId="0" fontId="91" fillId="68" borderId="53" applyNumberFormat="0" applyAlignment="0" applyProtection="0"/>
    <xf numFmtId="0" fontId="31" fillId="0" borderId="0" applyNumberFormat="0" applyFill="0" applyBorder="0" applyAlignment="0" applyProtection="0"/>
    <xf numFmtId="0" fontId="92" fillId="0" borderId="0" applyNumberFormat="0" applyFill="0" applyBorder="0" applyAlignment="0" applyProtection="0"/>
    <xf numFmtId="0" fontId="23" fillId="0" borderId="54" applyNumberFormat="0" applyFill="0" applyAlignment="0" applyProtection="0"/>
    <xf numFmtId="0" fontId="93" fillId="6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93" fillId="70" borderId="0" applyNumberFormat="0" applyBorder="0" applyAlignment="0" applyProtection="0"/>
    <xf numFmtId="0" fontId="93" fillId="7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93" fillId="72" borderId="0" applyNumberFormat="0" applyBorder="0" applyAlignment="0" applyProtection="0"/>
    <xf numFmtId="0" fontId="93" fillId="7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93" fillId="74" borderId="0" applyNumberFormat="0" applyBorder="0" applyAlignment="0" applyProtection="0"/>
    <xf numFmtId="0" fontId="93" fillId="7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93" fillId="76" borderId="0" applyNumberFormat="0" applyBorder="0" applyAlignment="0" applyProtection="0"/>
    <xf numFmtId="0" fontId="93" fillId="7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93" fillId="78" borderId="0" applyNumberFormat="0" applyBorder="0" applyAlignment="0" applyProtection="0"/>
    <xf numFmtId="0" fontId="93" fillId="7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93" fillId="80" borderId="0" applyNumberFormat="0" applyBorder="0" applyAlignment="0" applyProtection="0"/>
    <xf numFmtId="0" fontId="13" fillId="0" borderId="0"/>
    <xf numFmtId="9" fontId="13" fillId="0" borderId="0" applyFont="0" applyFill="0" applyBorder="0" applyAlignment="0" applyProtection="0"/>
    <xf numFmtId="0" fontId="13" fillId="8" borderId="27" applyNumberFormat="0" applyFont="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44" fontId="13" fillId="0" borderId="0" applyFont="0" applyFill="0" applyBorder="0" applyAlignment="0" applyProtection="0"/>
    <xf numFmtId="0" fontId="13" fillId="8" borderId="27" applyNumberFormat="0" applyFont="0" applyAlignment="0" applyProtection="0"/>
    <xf numFmtId="0" fontId="13" fillId="8" borderId="27" applyNumberFormat="0" applyFont="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0" borderId="0"/>
    <xf numFmtId="44" fontId="13" fillId="0" borderId="0" applyFont="0" applyFill="0" applyBorder="0" applyAlignment="0" applyProtection="0"/>
    <xf numFmtId="9" fontId="13" fillId="0" borderId="0" applyFont="0" applyFill="0" applyBorder="0" applyAlignment="0" applyProtection="0"/>
    <xf numFmtId="0" fontId="13" fillId="8" borderId="27" applyNumberFormat="0" applyFont="0" applyAlignment="0" applyProtection="0"/>
    <xf numFmtId="43" fontId="13" fillId="0" borderId="0" applyFont="0" applyFill="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0" fontId="12" fillId="0" borderId="0"/>
    <xf numFmtId="43" fontId="18" fillId="0" borderId="0" applyFont="0" applyFill="0" applyBorder="0" applyAlignment="0" applyProtection="0"/>
    <xf numFmtId="43" fontId="12" fillId="0" borderId="0" applyFont="0" applyFill="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8"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0" fontId="22" fillId="0" borderId="0"/>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0" fontId="12" fillId="0" borderId="0"/>
    <xf numFmtId="9" fontId="12" fillId="0" borderId="0" applyFont="0" applyFill="0" applyBorder="0" applyAlignment="0" applyProtection="0"/>
    <xf numFmtId="44" fontId="18" fillId="0" borderId="0" applyFont="0" applyFill="0" applyBorder="0" applyAlignment="0" applyProtection="0"/>
    <xf numFmtId="0" fontId="12" fillId="0" borderId="0"/>
    <xf numFmtId="43" fontId="18" fillId="0" borderId="0" applyFont="0" applyFill="0" applyBorder="0" applyAlignment="0" applyProtection="0"/>
    <xf numFmtId="0" fontId="12" fillId="9" borderId="0" applyNumberFormat="0" applyBorder="0" applyAlignment="0" applyProtection="0"/>
    <xf numFmtId="0" fontId="12" fillId="11" borderId="0" applyNumberFormat="0" applyBorder="0" applyAlignment="0" applyProtection="0"/>
    <xf numFmtId="0" fontId="12" fillId="13" borderId="0" applyNumberFormat="0" applyBorder="0" applyAlignment="0" applyProtection="0"/>
    <xf numFmtId="0" fontId="12" fillId="15" borderId="0" applyNumberFormat="0" applyBorder="0" applyAlignment="0" applyProtection="0"/>
    <xf numFmtId="0" fontId="22" fillId="0" borderId="0"/>
    <xf numFmtId="0" fontId="12" fillId="17"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4" borderId="0" applyNumberFormat="0" applyBorder="0" applyAlignment="0" applyProtection="0"/>
    <xf numFmtId="0" fontId="12" fillId="16"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2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8" borderId="27" applyNumberFormat="0" applyFont="0" applyAlignment="0" applyProtection="0"/>
    <xf numFmtId="0" fontId="12" fillId="8" borderId="27" applyNumberFormat="0" applyFont="0" applyAlignment="0" applyProtection="0"/>
    <xf numFmtId="0" fontId="12" fillId="0" borderId="0"/>
    <xf numFmtId="0" fontId="12" fillId="8" borderId="27" applyNumberFormat="0" applyFont="0" applyAlignment="0" applyProtection="0"/>
    <xf numFmtId="0" fontId="22" fillId="0" borderId="0"/>
    <xf numFmtId="44" fontId="18" fillId="0" borderId="0" applyFont="0" applyFill="0" applyBorder="0" applyAlignment="0" applyProtection="0"/>
    <xf numFmtId="0" fontId="22" fillId="0" borderId="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22" fillId="0" borderId="0"/>
    <xf numFmtId="0" fontId="12" fillId="0" borderId="0"/>
    <xf numFmtId="0" fontId="12" fillId="0" borderId="0"/>
    <xf numFmtId="9" fontId="12" fillId="0" borderId="0" applyFont="0" applyFill="0" applyBorder="0" applyAlignment="0" applyProtection="0"/>
    <xf numFmtId="0" fontId="12" fillId="8" borderId="27"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8" borderId="27" applyNumberFormat="0" applyFont="0" applyAlignment="0" applyProtection="0"/>
    <xf numFmtId="0" fontId="12" fillId="8" borderId="27" applyNumberFormat="0" applyFont="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2" fillId="8" borderId="27"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22" fillId="0" borderId="0"/>
    <xf numFmtId="43" fontId="12" fillId="0" borderId="0" applyFont="0" applyFill="0" applyBorder="0" applyAlignment="0" applyProtection="0"/>
    <xf numFmtId="43" fontId="18"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3" fillId="0" borderId="0"/>
    <xf numFmtId="44" fontId="3" fillId="0" borderId="0" applyFont="0" applyFill="0" applyBorder="0" applyAlignment="0" applyProtection="0"/>
    <xf numFmtId="43" fontId="3" fillId="0" borderId="0" applyFont="0" applyFill="0" applyBorder="0" applyAlignment="0" applyProtection="0"/>
    <xf numFmtId="0" fontId="2" fillId="0" borderId="0"/>
  </cellStyleXfs>
  <cellXfs count="1041">
    <xf numFmtId="0" fontId="0" fillId="0" borderId="0" xfId="0"/>
    <xf numFmtId="3" fontId="18" fillId="0" borderId="0" xfId="0" applyNumberFormat="1" applyFont="1" applyAlignment="1"/>
    <xf numFmtId="37" fontId="18" fillId="0" borderId="0" xfId="0" applyNumberFormat="1" applyFont="1" applyAlignment="1"/>
    <xf numFmtId="0" fontId="18" fillId="0" borderId="0" xfId="0" applyNumberFormat="1" applyFont="1" applyAlignment="1"/>
    <xf numFmtId="37" fontId="19" fillId="0" borderId="0" xfId="0" applyNumberFormat="1" applyFont="1" applyAlignment="1"/>
    <xf numFmtId="37" fontId="0" fillId="0" borderId="0" xfId="0" applyNumberFormat="1"/>
    <xf numFmtId="0" fontId="16" fillId="0" borderId="0" xfId="0" applyNumberFormat="1" applyFont="1" applyAlignment="1"/>
    <xf numFmtId="37" fontId="0" fillId="0" borderId="0" xfId="0" applyNumberFormat="1" applyBorder="1"/>
    <xf numFmtId="0" fontId="18" fillId="0" borderId="0" xfId="0" applyNumberFormat="1" applyFont="1" applyAlignment="1" applyProtection="1">
      <protection locked="0"/>
    </xf>
    <xf numFmtId="0" fontId="19" fillId="0" borderId="0" xfId="0" applyNumberFormat="1" applyFont="1" applyAlignment="1"/>
    <xf numFmtId="0" fontId="16" fillId="0" borderId="0" xfId="0" applyNumberFormat="1" applyFont="1" applyAlignment="1" applyProtection="1">
      <alignment horizontal="center"/>
      <protection locked="0"/>
    </xf>
    <xf numFmtId="0" fontId="16" fillId="0" borderId="0" xfId="0" applyNumberFormat="1" applyFont="1" applyAlignment="1" applyProtection="1">
      <protection locked="0"/>
    </xf>
    <xf numFmtId="0" fontId="16" fillId="0" borderId="0" xfId="0" applyNumberFormat="1" applyFont="1" applyAlignment="1" applyProtection="1">
      <alignment horizontal="left"/>
      <protection locked="0"/>
    </xf>
    <xf numFmtId="0" fontId="16" fillId="0" borderId="0" xfId="0" applyNumberFormat="1" applyFont="1" applyAlignment="1" applyProtection="1">
      <alignment horizontal="centerContinuous"/>
      <protection locked="0"/>
    </xf>
    <xf numFmtId="0" fontId="18" fillId="0" borderId="0" xfId="0" applyNumberFormat="1" applyFont="1" applyAlignment="1">
      <alignment horizontal="centerContinuous"/>
    </xf>
    <xf numFmtId="0" fontId="18" fillId="0" borderId="0" xfId="0" applyNumberFormat="1" applyFont="1" applyAlignment="1" applyProtection="1">
      <alignment horizontal="centerContinuous"/>
      <protection locked="0"/>
    </xf>
    <xf numFmtId="173" fontId="18" fillId="0" borderId="0" xfId="0" applyNumberFormat="1" applyFont="1" applyAlignment="1">
      <alignment horizontal="centerContinuous"/>
    </xf>
    <xf numFmtId="0" fontId="16" fillId="0" borderId="0" xfId="0" applyNumberFormat="1" applyFont="1" applyAlignment="1">
      <alignment horizontal="centerContinuous"/>
    </xf>
    <xf numFmtId="0" fontId="23" fillId="0" borderId="0" xfId="0" applyFont="1" applyAlignment="1">
      <alignment horizontal="center"/>
    </xf>
    <xf numFmtId="0" fontId="23" fillId="0" borderId="0" xfId="0" applyFont="1" applyFill="1" applyBorder="1" applyAlignment="1">
      <alignment horizontal="center"/>
    </xf>
    <xf numFmtId="0" fontId="23" fillId="0" borderId="0" xfId="0" applyFont="1" applyFill="1" applyAlignment="1">
      <alignment horizontal="center"/>
    </xf>
    <xf numFmtId="0" fontId="24" fillId="0" borderId="0" xfId="0" applyFont="1" applyAlignment="1">
      <alignment horizontal="center"/>
    </xf>
    <xf numFmtId="17" fontId="23" fillId="0" borderId="1" xfId="0" applyNumberFormat="1" applyFont="1" applyBorder="1" applyAlignment="1">
      <alignment horizontal="center"/>
    </xf>
    <xf numFmtId="0" fontId="23" fillId="0" borderId="0" xfId="0" applyFont="1" applyBorder="1"/>
    <xf numFmtId="0" fontId="24" fillId="0" borderId="1" xfId="0" applyFont="1" applyBorder="1" applyAlignment="1">
      <alignment horizontal="center"/>
    </xf>
    <xf numFmtId="0" fontId="23" fillId="0" borderId="0" xfId="0" applyFont="1" applyBorder="1" applyAlignment="1">
      <alignment horizontal="right"/>
    </xf>
    <xf numFmtId="0" fontId="23" fillId="0" borderId="0" xfId="0" applyFont="1" applyBorder="1" applyAlignment="1">
      <alignment horizontal="center"/>
    </xf>
    <xf numFmtId="17" fontId="23" fillId="0" borderId="0" xfId="0" applyNumberFormat="1" applyFont="1" applyBorder="1" applyAlignment="1">
      <alignment horizontal="center"/>
    </xf>
    <xf numFmtId="0" fontId="23" fillId="0" borderId="0" xfId="0" applyFont="1" applyAlignment="1">
      <alignment horizontal="right"/>
    </xf>
    <xf numFmtId="0" fontId="23" fillId="0" borderId="0" xfId="0" applyFont="1"/>
    <xf numFmtId="0" fontId="23" fillId="0" borderId="0" xfId="0" applyFont="1" applyFill="1" applyBorder="1" applyAlignment="1">
      <alignment horizontal="left" indent="2"/>
    </xf>
    <xf numFmtId="0" fontId="23" fillId="0" borderId="0" xfId="0" applyFont="1" applyFill="1" applyBorder="1"/>
    <xf numFmtId="0" fontId="23" fillId="0" borderId="0" xfId="0" applyFont="1" applyFill="1" applyBorder="1" applyAlignment="1">
      <alignment horizontal="right"/>
    </xf>
    <xf numFmtId="44" fontId="24" fillId="0" borderId="0" xfId="2" applyFont="1" applyFill="1" applyBorder="1"/>
    <xf numFmtId="39" fontId="24" fillId="0" borderId="0" xfId="0" applyNumberFormat="1" applyFont="1" applyFill="1" applyBorder="1"/>
    <xf numFmtId="44" fontId="23" fillId="0" borderId="0" xfId="2" applyFont="1" applyFill="1" applyBorder="1" applyAlignment="1">
      <alignment horizontal="right"/>
    </xf>
    <xf numFmtId="44" fontId="23" fillId="0" borderId="0" xfId="2" applyFont="1" applyFill="1" applyBorder="1"/>
    <xf numFmtId="0" fontId="24" fillId="0" borderId="0" xfId="0" applyFont="1" applyBorder="1" applyAlignment="1">
      <alignment horizontal="center"/>
    </xf>
    <xf numFmtId="0" fontId="23" fillId="0" borderId="1" xfId="0" applyFont="1" applyBorder="1" applyAlignment="1">
      <alignment horizontal="center"/>
    </xf>
    <xf numFmtId="0" fontId="23" fillId="0" borderId="0" xfId="0" applyFont="1" applyAlignment="1">
      <alignment horizontal="left" indent="2"/>
    </xf>
    <xf numFmtId="0" fontId="23" fillId="0" borderId="0" xfId="0" applyFont="1" applyBorder="1" applyAlignment="1">
      <alignment horizontal="left" indent="2"/>
    </xf>
    <xf numFmtId="169" fontId="23" fillId="0" borderId="0" xfId="2" applyNumberFormat="1" applyFont="1" applyBorder="1" applyAlignment="1">
      <alignment horizontal="right"/>
    </xf>
    <xf numFmtId="169" fontId="23" fillId="0" borderId="0" xfId="0" applyNumberFormat="1" applyFont="1" applyBorder="1"/>
    <xf numFmtId="39" fontId="23" fillId="0" borderId="0" xfId="0" applyNumberFormat="1" applyFont="1" applyBorder="1"/>
    <xf numFmtId="39" fontId="23" fillId="0" borderId="2" xfId="0" applyNumberFormat="1" applyFont="1" applyBorder="1"/>
    <xf numFmtId="39" fontId="23" fillId="0" borderId="0" xfId="0" applyNumberFormat="1" applyFont="1" applyFill="1" applyBorder="1"/>
    <xf numFmtId="0" fontId="26" fillId="0" borderId="0" xfId="5" applyFont="1"/>
    <xf numFmtId="0" fontId="24" fillId="0" borderId="0" xfId="5" applyFont="1" applyFill="1" applyAlignment="1"/>
    <xf numFmtId="0" fontId="24" fillId="0" borderId="0" xfId="5" applyFont="1" applyFill="1" applyAlignment="1">
      <alignment horizontal="center"/>
    </xf>
    <xf numFmtId="0" fontId="24" fillId="0" borderId="0" xfId="5" applyFont="1" applyFill="1" applyBorder="1"/>
    <xf numFmtId="0" fontId="24" fillId="0" borderId="0" xfId="5" applyFont="1" applyFill="1" applyBorder="1" applyAlignment="1">
      <alignment horizontal="center"/>
    </xf>
    <xf numFmtId="0" fontId="26" fillId="0" borderId="0" xfId="5" applyFont="1" applyBorder="1"/>
    <xf numFmtId="0" fontId="24" fillId="0" borderId="0" xfId="5" applyFont="1" applyFill="1" applyBorder="1" applyAlignment="1">
      <alignment horizontal="right"/>
    </xf>
    <xf numFmtId="0" fontId="28" fillId="0" borderId="0" xfId="5" applyFont="1" applyFill="1" applyBorder="1" applyAlignment="1">
      <alignment horizontal="right"/>
    </xf>
    <xf numFmtId="169" fontId="24" fillId="0" borderId="0" xfId="5" applyNumberFormat="1" applyFont="1" applyFill="1" applyBorder="1" applyAlignment="1">
      <alignment horizontal="right"/>
    </xf>
    <xf numFmtId="0" fontId="25" fillId="0" borderId="0" xfId="5" applyFont="1" applyBorder="1"/>
    <xf numFmtId="0" fontId="24" fillId="0" borderId="0" xfId="5" applyFont="1" applyFill="1"/>
    <xf numFmtId="0" fontId="24" fillId="0" borderId="0" xfId="5" applyFont="1" applyFill="1" applyAlignment="1">
      <alignment horizontal="right"/>
    </xf>
    <xf numFmtId="1" fontId="24" fillId="0" borderId="0" xfId="5" applyNumberFormat="1" applyFont="1" applyFill="1" applyAlignment="1">
      <alignment horizontal="center"/>
    </xf>
    <xf numFmtId="1" fontId="24" fillId="0" borderId="0" xfId="5" applyNumberFormat="1" applyFont="1" applyFill="1" applyBorder="1" applyAlignment="1">
      <alignment horizontal="center"/>
    </xf>
    <xf numFmtId="0" fontId="24" fillId="0" borderId="1" xfId="5" applyFont="1" applyFill="1" applyBorder="1" applyAlignment="1">
      <alignment horizontal="center"/>
    </xf>
    <xf numFmtId="0" fontId="26" fillId="0" borderId="0" xfId="0" applyFont="1"/>
    <xf numFmtId="169" fontId="26" fillId="0" borderId="0" xfId="2" applyNumberFormat="1" applyFont="1"/>
    <xf numFmtId="0" fontId="26" fillId="0" borderId="0" xfId="0" applyFont="1" applyBorder="1"/>
    <xf numFmtId="169" fontId="26" fillId="0" borderId="0" xfId="2" applyNumberFormat="1" applyFont="1" applyBorder="1"/>
    <xf numFmtId="0" fontId="26" fillId="0" borderId="0" xfId="0" applyFont="1" applyFill="1" applyBorder="1"/>
    <xf numFmtId="0" fontId="26" fillId="0" borderId="0" xfId="0" applyFont="1" applyFill="1"/>
    <xf numFmtId="0" fontId="26" fillId="0" borderId="0" xfId="0" applyNumberFormat="1" applyFont="1" applyFill="1" applyAlignment="1">
      <alignment horizontal="center"/>
    </xf>
    <xf numFmtId="169" fontId="26" fillId="0" borderId="0" xfId="2" applyNumberFormat="1" applyFont="1" applyFill="1" applyBorder="1"/>
    <xf numFmtId="170" fontId="26" fillId="0" borderId="0" xfId="1" applyNumberFormat="1" applyFont="1" applyFill="1"/>
    <xf numFmtId="0" fontId="26" fillId="0" borderId="0" xfId="0" applyFont="1" applyFill="1" applyAlignment="1">
      <alignment horizontal="center"/>
    </xf>
    <xf numFmtId="0" fontId="26" fillId="0" borderId="0" xfId="0" applyFont="1" applyAlignment="1">
      <alignment horizontal="center"/>
    </xf>
    <xf numFmtId="37" fontId="26" fillId="0" borderId="0" xfId="0" applyNumberFormat="1" applyFont="1" applyFill="1"/>
    <xf numFmtId="39" fontId="26" fillId="0" borderId="0" xfId="0" applyNumberFormat="1" applyFont="1" applyBorder="1"/>
    <xf numFmtId="0" fontId="25" fillId="0" borderId="0" xfId="5" applyFont="1"/>
    <xf numFmtId="37" fontId="26" fillId="0" borderId="0" xfId="0" applyNumberFormat="1" applyFont="1"/>
    <xf numFmtId="39" fontId="26" fillId="0" borderId="0" xfId="0" applyNumberFormat="1" applyFont="1" applyFill="1" applyBorder="1"/>
    <xf numFmtId="0" fontId="27" fillId="0" borderId="0" xfId="5" applyFont="1" applyFill="1" applyAlignment="1">
      <alignment wrapText="1"/>
    </xf>
    <xf numFmtId="0" fontId="27" fillId="0" borderId="0" xfId="5" applyFont="1" applyFill="1" applyAlignment="1">
      <alignment horizontal="center" wrapText="1"/>
    </xf>
    <xf numFmtId="169" fontId="26" fillId="0" borderId="0" xfId="2" applyNumberFormat="1" applyFont="1" applyFill="1" applyBorder="1" applyAlignment="1"/>
    <xf numFmtId="37" fontId="26" fillId="0" borderId="0" xfId="0" applyNumberFormat="1" applyFont="1" applyFill="1" applyBorder="1"/>
    <xf numFmtId="170" fontId="26" fillId="0" borderId="0" xfId="1" applyNumberFormat="1" applyFont="1" applyFill="1" applyBorder="1"/>
    <xf numFmtId="170" fontId="26" fillId="0" borderId="0" xfId="0" applyNumberFormat="1" applyFont="1"/>
    <xf numFmtId="0" fontId="26" fillId="0" borderId="0" xfId="0" applyFont="1" applyFill="1" applyBorder="1" applyAlignment="1">
      <alignment horizontal="center"/>
    </xf>
    <xf numFmtId="37" fontId="26" fillId="0" borderId="0" xfId="0" applyNumberFormat="1" applyFont="1" applyBorder="1"/>
    <xf numFmtId="5" fontId="23" fillId="0" borderId="0" xfId="0" applyNumberFormat="1" applyFont="1"/>
    <xf numFmtId="37" fontId="25" fillId="0" borderId="0" xfId="0" applyNumberFormat="1" applyFont="1" applyFill="1" applyAlignment="1">
      <alignment horizontal="centerContinuous"/>
    </xf>
    <xf numFmtId="37" fontId="26" fillId="0" borderId="0" xfId="0" applyNumberFormat="1" applyFont="1" applyFill="1" applyAlignment="1"/>
    <xf numFmtId="37" fontId="25" fillId="0" borderId="0" xfId="0" applyNumberFormat="1" applyFont="1" applyFill="1" applyAlignment="1" applyProtection="1">
      <alignment horizontal="centerContinuous"/>
      <protection locked="0"/>
    </xf>
    <xf numFmtId="37" fontId="25" fillId="0" borderId="0" xfId="0" applyNumberFormat="1" applyFont="1" applyFill="1"/>
    <xf numFmtId="37" fontId="26" fillId="0" borderId="0" xfId="0" applyNumberFormat="1" applyFont="1" applyFill="1" applyAlignment="1">
      <alignment horizontal="right"/>
    </xf>
    <xf numFmtId="0" fontId="15" fillId="0" borderId="0" xfId="0" applyFont="1" applyFill="1" applyAlignment="1">
      <alignment horizontal="right"/>
    </xf>
    <xf numFmtId="37" fontId="26" fillId="0" borderId="0" xfId="0" applyNumberFormat="1" applyFont="1" applyFill="1" applyAlignment="1" applyProtection="1">
      <protection locked="0"/>
    </xf>
    <xf numFmtId="37" fontId="26" fillId="0" borderId="4" xfId="0" applyNumberFormat="1" applyFont="1" applyFill="1" applyBorder="1" applyAlignment="1"/>
    <xf numFmtId="37" fontId="26" fillId="0" borderId="4" xfId="0" applyNumberFormat="1" applyFont="1" applyFill="1" applyBorder="1" applyAlignment="1">
      <alignment horizontal="center"/>
    </xf>
    <xf numFmtId="37" fontId="26" fillId="0" borderId="0" xfId="0" applyNumberFormat="1" applyFont="1" applyFill="1" applyAlignment="1">
      <alignment horizontal="center"/>
    </xf>
    <xf numFmtId="37" fontId="26" fillId="0" borderId="0" xfId="0" applyNumberFormat="1" applyFont="1" applyFill="1" applyBorder="1" applyAlignment="1">
      <alignment horizontal="centerContinuous"/>
    </xf>
    <xf numFmtId="37" fontId="26" fillId="0" borderId="8" xfId="0" applyNumberFormat="1" applyFont="1" applyFill="1" applyBorder="1"/>
    <xf numFmtId="37" fontId="26" fillId="0" borderId="8" xfId="0" applyNumberFormat="1" applyFont="1" applyFill="1" applyBorder="1" applyAlignment="1">
      <alignment horizontal="center"/>
    </xf>
    <xf numFmtId="37" fontId="26" fillId="0" borderId="4" xfId="0" applyNumberFormat="1" applyFont="1" applyFill="1" applyBorder="1"/>
    <xf numFmtId="5" fontId="26" fillId="0" borderId="0" xfId="0" applyNumberFormat="1" applyFont="1" applyFill="1" applyAlignment="1"/>
    <xf numFmtId="42" fontId="26" fillId="0" borderId="0" xfId="0" applyNumberFormat="1" applyFont="1" applyFill="1" applyAlignment="1"/>
    <xf numFmtId="37" fontId="26" fillId="0" borderId="0" xfId="0" applyNumberFormat="1" applyFont="1" applyFill="1" applyProtection="1">
      <protection locked="0"/>
    </xf>
    <xf numFmtId="37" fontId="26" fillId="0" borderId="0" xfId="0" applyNumberFormat="1" applyFont="1" applyFill="1" applyBorder="1" applyAlignment="1"/>
    <xf numFmtId="37" fontId="26" fillId="0" borderId="0" xfId="0" applyNumberFormat="1" applyFont="1" applyFill="1" applyBorder="1" applyProtection="1">
      <protection locked="0"/>
    </xf>
    <xf numFmtId="37" fontId="26" fillId="0" borderId="11" xfId="0" applyNumberFormat="1" applyFont="1" applyFill="1" applyBorder="1"/>
    <xf numFmtId="37" fontId="26" fillId="0" borderId="0" xfId="0" applyNumberFormat="1" applyFont="1" applyFill="1" applyBorder="1" applyAlignment="1">
      <alignment horizontal="right"/>
    </xf>
    <xf numFmtId="37" fontId="26" fillId="0" borderId="8" xfId="0" applyNumberFormat="1" applyFont="1" applyFill="1" applyBorder="1" applyAlignment="1"/>
    <xf numFmtId="37" fontId="26" fillId="0" borderId="0" xfId="0" applyNumberFormat="1" applyFont="1" applyFill="1" applyBorder="1" applyAlignment="1">
      <alignment horizontal="center"/>
    </xf>
    <xf numFmtId="172" fontId="26" fillId="0" borderId="0" xfId="0" applyNumberFormat="1" applyFont="1" applyFill="1" applyAlignment="1"/>
    <xf numFmtId="172" fontId="26" fillId="0" borderId="0" xfId="0" applyNumberFormat="1" applyFont="1" applyFill="1" applyBorder="1" applyAlignment="1"/>
    <xf numFmtId="37" fontId="26" fillId="0" borderId="1" xfId="0" applyNumberFormat="1" applyFont="1" applyFill="1" applyBorder="1" applyAlignment="1"/>
    <xf numFmtId="37" fontId="26" fillId="0" borderId="1" xfId="0" applyNumberFormat="1" applyFont="1" applyFill="1" applyBorder="1"/>
    <xf numFmtId="5" fontId="26" fillId="0" borderId="0" xfId="0" applyNumberFormat="1" applyFont="1" applyFill="1" applyBorder="1" applyAlignment="1"/>
    <xf numFmtId="5" fontId="26" fillId="0" borderId="2" xfId="0" applyNumberFormat="1" applyFont="1" applyFill="1" applyBorder="1" applyAlignment="1"/>
    <xf numFmtId="37" fontId="26" fillId="0" borderId="0" xfId="0" applyNumberFormat="1" applyFont="1" applyFill="1" applyAlignment="1">
      <alignment horizontal="centerContinuous"/>
    </xf>
    <xf numFmtId="0" fontId="23" fillId="0" borderId="0" xfId="0" applyFont="1" applyFill="1" applyAlignment="1">
      <alignment horizontal="right"/>
    </xf>
    <xf numFmtId="0" fontId="26" fillId="0" borderId="0" xfId="0" applyFont="1" applyFill="1" applyAlignment="1">
      <alignment horizontal="right"/>
    </xf>
    <xf numFmtId="0" fontId="26" fillId="0" borderId="8" xfId="0" applyFont="1" applyFill="1" applyBorder="1"/>
    <xf numFmtId="0" fontId="26" fillId="0" borderId="8" xfId="0" applyFont="1" applyFill="1" applyBorder="1" applyAlignment="1">
      <alignment horizontal="center"/>
    </xf>
    <xf numFmtId="9" fontId="26" fillId="0" borderId="2" xfId="4" applyFont="1" applyFill="1" applyBorder="1"/>
    <xf numFmtId="43" fontId="26" fillId="0" borderId="0" xfId="1" applyFont="1" applyFill="1"/>
    <xf numFmtId="43" fontId="26" fillId="0" borderId="8" xfId="1" applyFont="1" applyFill="1" applyBorder="1"/>
    <xf numFmtId="170" fontId="26" fillId="0" borderId="0" xfId="1" applyNumberFormat="1" applyFont="1" applyFill="1" applyBorder="1" applyAlignment="1">
      <alignment horizontal="right"/>
    </xf>
    <xf numFmtId="170" fontId="26" fillId="0" borderId="8" xfId="1" applyNumberFormat="1" applyFont="1" applyFill="1" applyBorder="1"/>
    <xf numFmtId="170" fontId="26" fillId="0" borderId="0" xfId="1" applyNumberFormat="1" applyFont="1" applyFill="1" applyBorder="1" applyAlignment="1">
      <alignment horizontal="center"/>
    </xf>
    <xf numFmtId="170" fontId="26" fillId="0" borderId="0" xfId="1" applyNumberFormat="1" applyFont="1" applyFill="1" applyAlignment="1">
      <alignment horizontal="center"/>
    </xf>
    <xf numFmtId="170" fontId="26" fillId="0" borderId="8" xfId="1" applyNumberFormat="1" applyFont="1" applyFill="1" applyBorder="1" applyAlignment="1">
      <alignment horizontal="center"/>
    </xf>
    <xf numFmtId="0" fontId="26" fillId="0" borderId="0" xfId="0" applyFont="1" applyFill="1" applyBorder="1" applyAlignment="1">
      <alignment horizontal="centerContinuous"/>
    </xf>
    <xf numFmtId="170" fontId="26" fillId="0" borderId="0" xfId="1" applyNumberFormat="1" applyFont="1" applyFill="1" applyAlignment="1">
      <alignment horizontal="centerContinuous"/>
    </xf>
    <xf numFmtId="0" fontId="26" fillId="0" borderId="19" xfId="0" applyFont="1" applyFill="1" applyBorder="1" applyAlignment="1"/>
    <xf numFmtId="0" fontId="26" fillId="0" borderId="19" xfId="0" applyFont="1" applyFill="1" applyBorder="1" applyAlignment="1">
      <alignment horizontal="center"/>
    </xf>
    <xf numFmtId="0" fontId="26" fillId="0" borderId="8" xfId="0" applyFont="1" applyFill="1" applyBorder="1" applyAlignment="1"/>
    <xf numFmtId="0" fontId="29" fillId="0" borderId="0" xfId="0" applyFont="1" applyFill="1" applyBorder="1"/>
    <xf numFmtId="0" fontId="26" fillId="0" borderId="0" xfId="0" quotePrefix="1" applyFont="1" applyAlignment="1">
      <alignment horizontal="center"/>
    </xf>
    <xf numFmtId="0" fontId="26" fillId="0" borderId="0" xfId="0" quotePrefix="1" applyFont="1" applyFill="1" applyAlignment="1">
      <alignment horizontal="center"/>
    </xf>
    <xf numFmtId="0" fontId="29" fillId="0" borderId="0" xfId="0" applyFont="1" applyFill="1"/>
    <xf numFmtId="0" fontId="25" fillId="0" borderId="0" xfId="0" applyFont="1" applyFill="1" applyBorder="1" applyAlignment="1">
      <alignment horizontal="centerContinuous"/>
    </xf>
    <xf numFmtId="0" fontId="26" fillId="0" borderId="0" xfId="0" applyFont="1" applyFill="1" applyAlignment="1">
      <alignment horizontal="centerContinuous"/>
    </xf>
    <xf numFmtId="170" fontId="26" fillId="0" borderId="0" xfId="1" applyNumberFormat="1" applyFont="1" applyFill="1" applyAlignment="1">
      <alignment horizontal="right"/>
    </xf>
    <xf numFmtId="37" fontId="26" fillId="0" borderId="0" xfId="2" applyNumberFormat="1" applyFont="1" applyFill="1"/>
    <xf numFmtId="1" fontId="26" fillId="0" borderId="0" xfId="0" applyNumberFormat="1" applyFont="1" applyFill="1" applyAlignment="1">
      <alignment horizontal="center"/>
    </xf>
    <xf numFmtId="0" fontId="26" fillId="0" borderId="0" xfId="0" applyFont="1" applyFill="1" applyAlignment="1">
      <alignment horizontal="left"/>
    </xf>
    <xf numFmtId="170" fontId="26" fillId="0" borderId="8" xfId="1" applyNumberFormat="1" applyFont="1" applyFill="1" applyBorder="1" applyAlignment="1">
      <alignment horizontal="left" indent="1"/>
    </xf>
    <xf numFmtId="42" fontId="26" fillId="0" borderId="0" xfId="0" applyNumberFormat="1" applyFont="1" applyFill="1"/>
    <xf numFmtId="170" fontId="26" fillId="0" borderId="0" xfId="1" applyNumberFormat="1" applyFont="1" applyFill="1" applyAlignment="1"/>
    <xf numFmtId="0" fontId="26" fillId="0" borderId="0" xfId="0" applyFont="1" applyFill="1" applyAlignment="1"/>
    <xf numFmtId="37" fontId="26" fillId="0" borderId="8" xfId="0" applyNumberFormat="1" applyFont="1" applyFill="1" applyBorder="1" applyAlignment="1">
      <alignment horizontal="centerContinuous"/>
    </xf>
    <xf numFmtId="170" fontId="26" fillId="0" borderId="8" xfId="1" applyNumberFormat="1" applyFont="1" applyFill="1" applyBorder="1" applyAlignment="1">
      <alignment horizontal="centerContinuous"/>
    </xf>
    <xf numFmtId="170" fontId="25" fillId="0" borderId="0" xfId="1" applyNumberFormat="1" applyFont="1" applyFill="1"/>
    <xf numFmtId="0" fontId="26" fillId="0" borderId="8" xfId="0" applyFont="1" applyFill="1" applyBorder="1" applyAlignment="1">
      <alignment horizontal="centerContinuous"/>
    </xf>
    <xf numFmtId="170" fontId="26" fillId="0" borderId="20" xfId="1" applyNumberFormat="1" applyFont="1" applyFill="1" applyBorder="1" applyAlignment="1">
      <alignment horizontal="center"/>
    </xf>
    <xf numFmtId="0" fontId="26" fillId="0" borderId="20" xfId="0" applyFont="1" applyFill="1" applyBorder="1" applyAlignment="1">
      <alignment horizontal="centerContinuous"/>
    </xf>
    <xf numFmtId="170" fontId="25" fillId="0" borderId="0" xfId="1" applyNumberFormat="1" applyFont="1" applyFill="1" applyAlignment="1">
      <alignment horizontal="center"/>
    </xf>
    <xf numFmtId="0" fontId="25" fillId="0" borderId="0" xfId="0" applyFont="1" applyFill="1" applyAlignment="1">
      <alignment horizontal="center"/>
    </xf>
    <xf numFmtId="170" fontId="26" fillId="0" borderId="8" xfId="1" applyNumberFormat="1" applyFont="1" applyFill="1" applyBorder="1" applyAlignment="1"/>
    <xf numFmtId="37" fontId="25" fillId="0" borderId="0" xfId="0" applyNumberFormat="1" applyFont="1" applyFill="1" applyAlignment="1"/>
    <xf numFmtId="37" fontId="29" fillId="0" borderId="0" xfId="0" applyNumberFormat="1" applyFont="1" applyFill="1" applyAlignment="1">
      <alignment horizontal="centerContinuous"/>
    </xf>
    <xf numFmtId="170" fontId="26" fillId="0" borderId="0" xfId="1" applyNumberFormat="1" applyFont="1" applyFill="1" applyBorder="1" applyAlignment="1">
      <alignment horizontal="centerContinuous"/>
    </xf>
    <xf numFmtId="170" fontId="26" fillId="0" borderId="19" xfId="1" applyNumberFormat="1" applyFont="1" applyFill="1" applyBorder="1"/>
    <xf numFmtId="37" fontId="25" fillId="0" borderId="8" xfId="0" applyNumberFormat="1" applyFont="1" applyFill="1" applyBorder="1" applyAlignment="1"/>
    <xf numFmtId="37" fontId="25" fillId="0" borderId="0" xfId="0" applyNumberFormat="1" applyFont="1" applyFill="1" applyAlignment="1">
      <alignment horizontal="center"/>
    </xf>
    <xf numFmtId="37" fontId="26" fillId="0" borderId="4" xfId="0" applyNumberFormat="1" applyFont="1" applyFill="1" applyBorder="1" applyAlignment="1">
      <alignment horizontal="centerContinuous"/>
    </xf>
    <xf numFmtId="37" fontId="29" fillId="0" borderId="4" xfId="0" applyNumberFormat="1" applyFont="1" applyFill="1" applyBorder="1" applyAlignment="1">
      <alignment horizontal="centerContinuous"/>
    </xf>
    <xf numFmtId="37" fontId="26" fillId="0" borderId="11" xfId="0" applyNumberFormat="1" applyFont="1" applyFill="1" applyBorder="1" applyAlignment="1">
      <alignment horizontal="center"/>
    </xf>
    <xf numFmtId="37" fontId="29" fillId="0" borderId="0" xfId="0" applyNumberFormat="1" applyFont="1" applyFill="1" applyAlignment="1"/>
    <xf numFmtId="169" fontId="26" fillId="0" borderId="0" xfId="2" applyNumberFormat="1" applyFont="1" applyFill="1" applyAlignment="1"/>
    <xf numFmtId="9" fontId="26" fillId="0" borderId="0" xfId="0" applyNumberFormat="1" applyFont="1" applyFill="1" applyAlignment="1"/>
    <xf numFmtId="170" fontId="26" fillId="0" borderId="0" xfId="0" applyNumberFormat="1" applyFont="1" applyFill="1" applyAlignment="1"/>
    <xf numFmtId="37" fontId="26" fillId="0" borderId="14" xfId="0" applyNumberFormat="1" applyFont="1" applyFill="1" applyBorder="1"/>
    <xf numFmtId="43" fontId="26" fillId="0" borderId="0" xfId="1" applyFont="1" applyFill="1" applyAlignment="1"/>
    <xf numFmtId="170" fontId="26" fillId="0" borderId="0" xfId="1" applyNumberFormat="1" applyFont="1" applyFill="1" applyBorder="1" applyAlignment="1"/>
    <xf numFmtId="37" fontId="26" fillId="0" borderId="0" xfId="0" applyNumberFormat="1" applyFont="1" applyFill="1" applyAlignment="1">
      <alignment horizontal="left"/>
    </xf>
    <xf numFmtId="43" fontId="26" fillId="0" borderId="11" xfId="1" applyFont="1" applyFill="1" applyBorder="1"/>
    <xf numFmtId="37" fontId="26" fillId="0" borderId="14" xfId="0" applyNumberFormat="1" applyFont="1" applyFill="1" applyBorder="1" applyAlignment="1"/>
    <xf numFmtId="1" fontId="26" fillId="0" borderId="0" xfId="0" applyNumberFormat="1" applyFont="1" applyAlignment="1">
      <alignment horizontal="center"/>
    </xf>
    <xf numFmtId="3" fontId="26" fillId="0" borderId="0" xfId="0" applyNumberFormat="1" applyFont="1" applyAlignment="1"/>
    <xf numFmtId="43" fontId="26" fillId="0" borderId="0" xfId="1" applyFont="1" applyFill="1" applyBorder="1"/>
    <xf numFmtId="37" fontId="25" fillId="0" borderId="0" xfId="0" applyNumberFormat="1" applyFont="1" applyFill="1" applyBorder="1" applyAlignment="1">
      <alignment horizontal="center"/>
    </xf>
    <xf numFmtId="10" fontId="26" fillId="0" borderId="0" xfId="0" applyNumberFormat="1" applyFont="1" applyFill="1"/>
    <xf numFmtId="9" fontId="26" fillId="0" borderId="0" xfId="4" applyFont="1" applyFill="1" applyAlignment="1">
      <alignment horizontal="center"/>
    </xf>
    <xf numFmtId="166" fontId="26" fillId="0" borderId="0" xfId="0" applyNumberFormat="1" applyFont="1" applyFill="1" applyAlignment="1">
      <alignment horizontal="center"/>
    </xf>
    <xf numFmtId="9" fontId="26" fillId="0" borderId="0" xfId="0" applyNumberFormat="1" applyFont="1" applyFill="1" applyAlignment="1" applyProtection="1">
      <alignment horizontal="center"/>
      <protection locked="0"/>
    </xf>
    <xf numFmtId="166" fontId="26" fillId="0" borderId="0" xfId="0" applyNumberFormat="1" applyFont="1" applyFill="1" applyAlignment="1" applyProtection="1">
      <alignment horizontal="center"/>
      <protection locked="0"/>
    </xf>
    <xf numFmtId="37" fontId="26" fillId="0" borderId="0" xfId="0" applyNumberFormat="1" applyFont="1" applyFill="1" applyAlignment="1" applyProtection="1">
      <alignment horizontal="center"/>
      <protection locked="0"/>
    </xf>
    <xf numFmtId="3" fontId="26" fillId="0" borderId="0" xfId="0" applyNumberFormat="1" applyFont="1" applyAlignment="1">
      <alignment horizontal="left"/>
    </xf>
    <xf numFmtId="10" fontId="26" fillId="0" borderId="0" xfId="4" applyNumberFormat="1" applyFont="1" applyFill="1"/>
    <xf numFmtId="0" fontId="26" fillId="0" borderId="0" xfId="0" applyFont="1" applyFill="1" applyBorder="1" applyAlignment="1">
      <alignment horizontal="left"/>
    </xf>
    <xf numFmtId="9" fontId="26" fillId="0" borderId="22" xfId="0" applyNumberFormat="1" applyFont="1" applyFill="1" applyBorder="1" applyAlignment="1"/>
    <xf numFmtId="10" fontId="26" fillId="0" borderId="0" xfId="0" applyNumberFormat="1" applyFont="1" applyFill="1" applyAlignment="1">
      <alignment horizontal="center"/>
    </xf>
    <xf numFmtId="10" fontId="26" fillId="0" borderId="0" xfId="4" applyNumberFormat="1" applyFont="1" applyFill="1" applyAlignment="1">
      <alignment horizontal="center"/>
    </xf>
    <xf numFmtId="5" fontId="26" fillId="0" borderId="15" xfId="0" applyNumberFormat="1" applyFont="1" applyFill="1" applyBorder="1" applyAlignment="1"/>
    <xf numFmtId="0" fontId="26" fillId="0" borderId="0" xfId="0" applyNumberFormat="1" applyFont="1" applyFill="1" applyAlignment="1">
      <alignment horizontal="left"/>
    </xf>
    <xf numFmtId="5" fontId="26" fillId="0" borderId="0" xfId="0" applyNumberFormat="1" applyFont="1" applyFill="1"/>
    <xf numFmtId="9" fontId="26" fillId="0" borderId="2" xfId="0" applyNumberFormat="1" applyFont="1" applyFill="1" applyBorder="1" applyAlignment="1"/>
    <xf numFmtId="17" fontId="26" fillId="0" borderId="0" xfId="0" applyNumberFormat="1" applyFont="1" applyFill="1" applyAlignment="1">
      <alignment horizontal="center"/>
    </xf>
    <xf numFmtId="17" fontId="26" fillId="0" borderId="0" xfId="0" applyNumberFormat="1" applyFont="1" applyFill="1" applyProtection="1">
      <protection hidden="1"/>
    </xf>
    <xf numFmtId="17" fontId="26" fillId="0" borderId="0" xfId="0" applyNumberFormat="1" applyFont="1" applyFill="1" applyAlignment="1"/>
    <xf numFmtId="17" fontId="26" fillId="0" borderId="0" xfId="0" applyNumberFormat="1" applyFont="1" applyFill="1" applyAlignment="1" applyProtection="1">
      <alignment horizontal="center"/>
      <protection locked="0"/>
    </xf>
    <xf numFmtId="9" fontId="26" fillId="0" borderId="0" xfId="4" applyFont="1" applyFill="1"/>
    <xf numFmtId="37" fontId="30" fillId="0" borderId="0" xfId="0" applyNumberFormat="1" applyFont="1" applyFill="1" applyAlignment="1"/>
    <xf numFmtId="17" fontId="26" fillId="0" borderId="0" xfId="0" applyNumberFormat="1" applyFont="1" applyFill="1"/>
    <xf numFmtId="10" fontId="26" fillId="0" borderId="0" xfId="0" applyNumberFormat="1" applyFont="1" applyFill="1" applyAlignment="1">
      <alignment horizontal="right"/>
    </xf>
    <xf numFmtId="10" fontId="26" fillId="0" borderId="0" xfId="0" applyNumberFormat="1" applyFont="1" applyFill="1" applyAlignment="1" applyProtection="1">
      <alignment horizontal="center"/>
      <protection locked="0"/>
    </xf>
    <xf numFmtId="37" fontId="26" fillId="0" borderId="0" xfId="0" applyNumberFormat="1" applyFont="1" applyFill="1" applyAlignment="1" applyProtection="1">
      <alignment horizontal="center"/>
      <protection hidden="1"/>
    </xf>
    <xf numFmtId="37" fontId="26" fillId="0" borderId="0" xfId="0" applyNumberFormat="1" applyFont="1" applyFill="1" applyProtection="1">
      <protection hidden="1"/>
    </xf>
    <xf numFmtId="17" fontId="25" fillId="0" borderId="0" xfId="0" applyNumberFormat="1" applyFont="1" applyFill="1" applyAlignment="1"/>
    <xf numFmtId="37" fontId="25" fillId="0" borderId="0" xfId="0" applyNumberFormat="1" applyFont="1" applyFill="1" applyProtection="1">
      <protection hidden="1"/>
    </xf>
    <xf numFmtId="37" fontId="26" fillId="0" borderId="0" xfId="0" applyNumberFormat="1" applyFont="1" applyFill="1" applyAlignment="1" applyProtection="1">
      <alignment horizontal="right"/>
      <protection locked="0"/>
    </xf>
    <xf numFmtId="37" fontId="25" fillId="0" borderId="0" xfId="0" applyNumberFormat="1" applyFont="1" applyFill="1" applyBorder="1" applyAlignment="1"/>
    <xf numFmtId="10" fontId="26" fillId="0" borderId="0" xfId="0" applyNumberFormat="1" applyFont="1" applyFill="1" applyAlignment="1" applyProtection="1">
      <protection locked="0"/>
    </xf>
    <xf numFmtId="42" fontId="26" fillId="0" borderId="14" xfId="0" applyNumberFormat="1" applyFont="1" applyFill="1" applyBorder="1"/>
    <xf numFmtId="10" fontId="26" fillId="0" borderId="14" xfId="0" applyNumberFormat="1" applyFont="1" applyFill="1" applyBorder="1"/>
    <xf numFmtId="10" fontId="26" fillId="0" borderId="0" xfId="0" applyNumberFormat="1" applyFont="1" applyFill="1" applyAlignment="1"/>
    <xf numFmtId="37" fontId="25" fillId="0" borderId="0" xfId="0" applyNumberFormat="1" applyFont="1" applyFill="1" applyBorder="1" applyAlignment="1">
      <alignment horizontal="centerContinuous"/>
    </xf>
    <xf numFmtId="39" fontId="26" fillId="0" borderId="0" xfId="0" applyNumberFormat="1" applyFont="1" applyFill="1"/>
    <xf numFmtId="39" fontId="26" fillId="0" borderId="0" xfId="0" applyNumberFormat="1" applyFont="1" applyFill="1" applyAlignment="1"/>
    <xf numFmtId="39" fontId="26" fillId="0" borderId="1" xfId="0" applyNumberFormat="1" applyFont="1" applyFill="1" applyBorder="1"/>
    <xf numFmtId="39" fontId="26" fillId="0" borderId="2" xfId="0" applyNumberFormat="1" applyFont="1" applyFill="1" applyBorder="1" applyAlignment="1"/>
    <xf numFmtId="5" fontId="26" fillId="0" borderId="11" xfId="0" applyNumberFormat="1" applyFont="1" applyFill="1" applyBorder="1" applyAlignment="1"/>
    <xf numFmtId="37" fontId="25" fillId="0" borderId="8" xfId="0" applyNumberFormat="1" applyFont="1" applyFill="1" applyBorder="1" applyAlignment="1">
      <alignment horizontal="center"/>
    </xf>
    <xf numFmtId="41" fontId="26" fillId="0" borderId="0" xfId="0" applyNumberFormat="1" applyFont="1" applyFill="1" applyAlignment="1"/>
    <xf numFmtId="39" fontId="26" fillId="0" borderId="0" xfId="0" applyNumberFormat="1" applyFont="1" applyFill="1" applyProtection="1">
      <protection locked="0"/>
    </xf>
    <xf numFmtId="39" fontId="26" fillId="0" borderId="1" xfId="0" applyNumberFormat="1" applyFont="1" applyFill="1" applyBorder="1" applyProtection="1">
      <protection locked="0"/>
    </xf>
    <xf numFmtId="39" fontId="26" fillId="0" borderId="0" xfId="0" applyNumberFormat="1" applyFont="1" applyFill="1" applyBorder="1" applyAlignment="1"/>
    <xf numFmtId="167" fontId="26" fillId="0" borderId="0" xfId="0" applyNumberFormat="1" applyFont="1" applyFill="1" applyAlignment="1"/>
    <xf numFmtId="37" fontId="26" fillId="0" borderId="2" xfId="0" applyNumberFormat="1" applyFont="1" applyFill="1" applyBorder="1"/>
    <xf numFmtId="39" fontId="26" fillId="0" borderId="0" xfId="0" applyNumberFormat="1" applyFont="1" applyFill="1" applyAlignment="1" applyProtection="1">
      <protection locked="0"/>
    </xf>
    <xf numFmtId="43" fontId="25" fillId="0" borderId="0" xfId="1" applyFont="1" applyFill="1" applyAlignment="1"/>
    <xf numFmtId="39" fontId="26" fillId="0" borderId="11" xfId="0" applyNumberFormat="1" applyFont="1" applyFill="1" applyBorder="1"/>
    <xf numFmtId="39" fontId="26" fillId="0" borderId="1" xfId="0" applyNumberFormat="1" applyFont="1" applyFill="1" applyBorder="1" applyAlignment="1"/>
    <xf numFmtId="41" fontId="26" fillId="0" borderId="0" xfId="0" applyNumberFormat="1" applyFont="1" applyFill="1" applyAlignment="1" applyProtection="1">
      <protection locked="0"/>
    </xf>
    <xf numFmtId="5" fontId="26" fillId="0" borderId="0" xfId="0" applyNumberFormat="1" applyFont="1" applyFill="1" applyAlignment="1" applyProtection="1">
      <protection locked="0"/>
    </xf>
    <xf numFmtId="39" fontId="26" fillId="0" borderId="0" xfId="0" applyNumberFormat="1" applyFont="1" applyFill="1" applyBorder="1" applyProtection="1">
      <protection locked="0"/>
    </xf>
    <xf numFmtId="39" fontId="26" fillId="0" borderId="0" xfId="0" applyNumberFormat="1" applyFont="1" applyFill="1" applyBorder="1" applyAlignment="1" applyProtection="1">
      <protection locked="0"/>
    </xf>
    <xf numFmtId="10" fontId="26" fillId="0" borderId="2" xfId="0" applyNumberFormat="1" applyFont="1" applyFill="1" applyBorder="1" applyAlignment="1" applyProtection="1">
      <protection locked="0"/>
    </xf>
    <xf numFmtId="37" fontId="26" fillId="0" borderId="15" xfId="0" applyNumberFormat="1" applyFont="1" applyFill="1" applyBorder="1" applyAlignment="1"/>
    <xf numFmtId="37" fontId="28" fillId="0" borderId="0" xfId="0" applyNumberFormat="1" applyFont="1" applyFill="1" applyAlignment="1"/>
    <xf numFmtId="37" fontId="26" fillId="0" borderId="0" xfId="0" applyNumberFormat="1" applyFont="1" applyFill="1" applyAlignment="1" applyProtection="1">
      <alignment horizontal="centerContinuous"/>
      <protection locked="0"/>
    </xf>
    <xf numFmtId="37" fontId="28" fillId="0" borderId="0" xfId="0" applyNumberFormat="1" applyFont="1" applyFill="1" applyAlignment="1">
      <alignment horizontal="centerContinuous"/>
    </xf>
    <xf numFmtId="168" fontId="26" fillId="0" borderId="0" xfId="0" applyNumberFormat="1" applyFont="1" applyFill="1" applyAlignment="1">
      <alignment horizontal="center"/>
    </xf>
    <xf numFmtId="37" fontId="26" fillId="0" borderId="11" xfId="0" applyNumberFormat="1" applyFont="1" applyFill="1" applyBorder="1" applyAlignment="1"/>
    <xf numFmtId="175" fontId="26" fillId="0" borderId="0" xfId="0" applyNumberFormat="1" applyFont="1" applyFill="1" applyAlignment="1"/>
    <xf numFmtId="37" fontId="26" fillId="0" borderId="11" xfId="0" applyNumberFormat="1" applyFont="1" applyFill="1" applyBorder="1" applyAlignment="1" applyProtection="1">
      <protection locked="0"/>
    </xf>
    <xf numFmtId="5" fontId="26" fillId="0" borderId="0" xfId="0" applyNumberFormat="1" applyFont="1" applyFill="1" applyProtection="1">
      <protection locked="0"/>
    </xf>
    <xf numFmtId="37" fontId="26" fillId="6" borderId="0" xfId="0" applyNumberFormat="1" applyFont="1" applyFill="1" applyAlignment="1"/>
    <xf numFmtId="3" fontId="26" fillId="0" borderId="0" xfId="0" applyNumberFormat="1" applyFont="1" applyFill="1" applyAlignment="1"/>
    <xf numFmtId="37" fontId="26" fillId="0" borderId="0" xfId="0" applyNumberFormat="1" applyFont="1" applyAlignment="1"/>
    <xf numFmtId="170" fontId="24" fillId="0" borderId="0" xfId="0" applyNumberFormat="1" applyFont="1" applyAlignment="1">
      <alignment horizontal="center"/>
    </xf>
    <xf numFmtId="0" fontId="26" fillId="0" borderId="0" xfId="5" applyFont="1" applyFill="1" applyAlignment="1">
      <alignment horizontal="left" indent="1"/>
    </xf>
    <xf numFmtId="0" fontId="26" fillId="0" borderId="0" xfId="5" applyFont="1" applyBorder="1" applyAlignment="1"/>
    <xf numFmtId="0" fontId="24" fillId="0" borderId="0" xfId="5" applyFont="1" applyFill="1" applyBorder="1" applyAlignment="1"/>
    <xf numFmtId="170" fontId="23" fillId="0" borderId="0" xfId="0" applyNumberFormat="1" applyFont="1" applyAlignment="1">
      <alignment horizontal="center"/>
    </xf>
    <xf numFmtId="170" fontId="23" fillId="0" borderId="0" xfId="2" applyNumberFormat="1" applyFont="1" applyFill="1"/>
    <xf numFmtId="1" fontId="24" fillId="0" borderId="1" xfId="5" applyNumberFormat="1" applyFont="1" applyFill="1" applyBorder="1" applyAlignment="1">
      <alignment horizontal="center"/>
    </xf>
    <xf numFmtId="170" fontId="24" fillId="0" borderId="1" xfId="0" applyNumberFormat="1" applyFont="1" applyBorder="1" applyAlignment="1">
      <alignment horizontal="center"/>
    </xf>
    <xf numFmtId="15" fontId="23" fillId="0" borderId="1" xfId="0" applyNumberFormat="1" applyFont="1" applyFill="1" applyBorder="1" applyAlignment="1">
      <alignment horizontal="center"/>
    </xf>
    <xf numFmtId="5" fontId="23" fillId="0" borderId="0" xfId="2" applyNumberFormat="1" applyFont="1" applyAlignment="1">
      <alignment horizontal="right"/>
    </xf>
    <xf numFmtId="5" fontId="24" fillId="0" borderId="0" xfId="2" applyNumberFormat="1" applyFont="1" applyAlignment="1">
      <alignment horizontal="center"/>
    </xf>
    <xf numFmtId="5" fontId="23" fillId="0" borderId="0" xfId="2" applyNumberFormat="1" applyFont="1"/>
    <xf numFmtId="0" fontId="23" fillId="0" borderId="1" xfId="0" applyFont="1" applyFill="1" applyBorder="1" applyAlignment="1">
      <alignment horizontal="center" wrapText="1"/>
    </xf>
    <xf numFmtId="17" fontId="25" fillId="0" borderId="1" xfId="0" applyNumberFormat="1" applyFont="1" applyBorder="1" applyAlignment="1">
      <alignment horizontal="center"/>
    </xf>
    <xf numFmtId="170" fontId="25" fillId="0" borderId="0" xfId="0" applyNumberFormat="1" applyFont="1"/>
    <xf numFmtId="38" fontId="26" fillId="0" borderId="0" xfId="0" applyNumberFormat="1" applyFont="1"/>
    <xf numFmtId="41" fontId="26" fillId="0" borderId="0" xfId="0" applyNumberFormat="1" applyFont="1"/>
    <xf numFmtId="43" fontId="26" fillId="0" borderId="0" xfId="0" applyNumberFormat="1" applyFont="1" applyBorder="1"/>
    <xf numFmtId="43" fontId="25" fillId="0" borderId="0" xfId="0" applyNumberFormat="1" applyFont="1" applyBorder="1"/>
    <xf numFmtId="0" fontId="26" fillId="0" borderId="0" xfId="5" applyFont="1" applyAlignment="1">
      <alignment horizontal="left"/>
    </xf>
    <xf numFmtId="0" fontId="31" fillId="0" borderId="0" xfId="0" applyFont="1"/>
    <xf numFmtId="0" fontId="27" fillId="0" borderId="0" xfId="0" applyFont="1" applyAlignment="1">
      <alignment horizontal="center"/>
    </xf>
    <xf numFmtId="0" fontId="24" fillId="0" borderId="0" xfId="5" applyFont="1" applyFill="1" applyAlignment="1">
      <alignment horizontal="left"/>
    </xf>
    <xf numFmtId="0" fontId="26" fillId="0" borderId="0" xfId="5" applyFont="1" applyFill="1"/>
    <xf numFmtId="44" fontId="24" fillId="0" borderId="0" xfId="5" applyNumberFormat="1" applyFont="1" applyFill="1"/>
    <xf numFmtId="0" fontId="23" fillId="0" borderId="0" xfId="0" applyFont="1" applyAlignment="1">
      <alignment horizontal="left"/>
    </xf>
    <xf numFmtId="0" fontId="23" fillId="0" borderId="1" xfId="0" applyFont="1" applyBorder="1"/>
    <xf numFmtId="1" fontId="24" fillId="0" borderId="0" xfId="5" applyNumberFormat="1" applyFont="1" applyFill="1" applyBorder="1" applyAlignment="1">
      <alignment horizontal="left"/>
    </xf>
    <xf numFmtId="37" fontId="31" fillId="0" borderId="0" xfId="0" applyNumberFormat="1" applyFont="1" applyFill="1"/>
    <xf numFmtId="0" fontId="23" fillId="0" borderId="0" xfId="0" applyFont="1" applyFill="1"/>
    <xf numFmtId="0" fontId="31" fillId="0" borderId="0" xfId="0" applyFont="1" applyFill="1"/>
    <xf numFmtId="164" fontId="26" fillId="0" borderId="0" xfId="0" applyNumberFormat="1" applyFont="1" applyFill="1" applyAlignment="1">
      <alignment horizontal="center"/>
    </xf>
    <xf numFmtId="164" fontId="26" fillId="0" borderId="0" xfId="0" quotePrefix="1" applyNumberFormat="1" applyFont="1" applyFill="1" applyAlignment="1">
      <alignment horizontal="center"/>
    </xf>
    <xf numFmtId="2" fontId="26" fillId="0" borderId="0" xfId="0" quotePrefix="1" applyNumberFormat="1" applyFont="1" applyFill="1" applyAlignment="1">
      <alignment horizontal="center"/>
    </xf>
    <xf numFmtId="2" fontId="26" fillId="0" borderId="0" xfId="0" applyNumberFormat="1" applyFont="1" applyFill="1" applyAlignment="1">
      <alignment horizontal="center"/>
    </xf>
    <xf numFmtId="176" fontId="26" fillId="0" borderId="0" xfId="370" applyNumberFormat="1" applyFont="1" applyFill="1"/>
    <xf numFmtId="3" fontId="26" fillId="0" borderId="0" xfId="369" quotePrefix="1" applyNumberFormat="1" applyFont="1" applyFill="1"/>
    <xf numFmtId="49" fontId="26" fillId="0" borderId="0" xfId="369" applyNumberFormat="1" applyFont="1" applyFill="1"/>
    <xf numFmtId="0" fontId="26" fillId="0" borderId="0" xfId="369" applyFont="1" applyFill="1"/>
    <xf numFmtId="0" fontId="26" fillId="0" borderId="0" xfId="369" applyFont="1" applyFill="1" applyBorder="1" applyAlignment="1" applyProtection="1">
      <alignment horizontal="left"/>
      <protection locked="0"/>
    </xf>
    <xf numFmtId="0" fontId="26" fillId="0" borderId="0" xfId="369" applyFont="1" applyFill="1" applyBorder="1" applyProtection="1">
      <protection locked="0"/>
    </xf>
    <xf numFmtId="49" fontId="26" fillId="0" borderId="0" xfId="369" applyNumberFormat="1" applyFont="1" applyFill="1" applyBorder="1" applyAlignment="1" applyProtection="1">
      <alignment horizontal="left"/>
      <protection locked="0"/>
    </xf>
    <xf numFmtId="37" fontId="26" fillId="0" borderId="0" xfId="0" quotePrefix="1" applyNumberFormat="1" applyFont="1" applyFill="1"/>
    <xf numFmtId="9" fontId="26" fillId="0" borderId="0" xfId="4" quotePrefix="1" applyFont="1" applyFill="1"/>
    <xf numFmtId="41" fontId="26" fillId="0" borderId="0" xfId="0" applyNumberFormat="1" applyFont="1" applyFill="1" applyAlignment="1">
      <alignment horizontal="center"/>
    </xf>
    <xf numFmtId="168" fontId="26" fillId="0" borderId="0" xfId="476" applyNumberFormat="1" applyFont="1" applyFill="1" applyAlignment="1">
      <alignment horizontal="center"/>
    </xf>
    <xf numFmtId="37" fontId="25" fillId="0" borderId="0" xfId="470" applyNumberFormat="1" applyFont="1" applyFill="1" applyAlignment="1" applyProtection="1">
      <alignment horizontal="centerContinuous"/>
      <protection locked="0"/>
    </xf>
    <xf numFmtId="37" fontId="26" fillId="0" borderId="0" xfId="470" applyNumberFormat="1" applyFont="1" applyFill="1" applyAlignment="1">
      <alignment horizontal="centerContinuous"/>
    </xf>
    <xf numFmtId="168" fontId="26" fillId="0" borderId="0" xfId="456" applyNumberFormat="1" applyFont="1" applyFill="1" applyAlignment="1">
      <alignment horizontal="center"/>
    </xf>
    <xf numFmtId="37" fontId="26" fillId="0" borderId="0" xfId="538" applyNumberFormat="1" applyFont="1" applyFill="1" applyAlignment="1"/>
    <xf numFmtId="37" fontId="26" fillId="0" borderId="0" xfId="537" applyNumberFormat="1" applyFont="1" applyFill="1" applyAlignment="1"/>
    <xf numFmtId="37" fontId="26" fillId="0" borderId="0" xfId="408" applyNumberFormat="1" applyFont="1" applyFill="1" applyProtection="1">
      <protection locked="0"/>
    </xf>
    <xf numFmtId="37" fontId="25" fillId="0" borderId="0" xfId="431" applyNumberFormat="1" applyFont="1" applyFill="1" applyAlignment="1" applyProtection="1">
      <alignment horizontal="centerContinuous"/>
      <protection locked="0"/>
    </xf>
    <xf numFmtId="5" fontId="26" fillId="0" borderId="0" xfId="450" applyNumberFormat="1" applyFont="1" applyFill="1" applyAlignment="1"/>
    <xf numFmtId="168" fontId="26" fillId="0" borderId="0" xfId="464" applyNumberFormat="1" applyFont="1" applyFill="1" applyAlignment="1">
      <alignment horizontal="center"/>
    </xf>
    <xf numFmtId="37" fontId="26" fillId="0" borderId="0" xfId="539" applyNumberFormat="1" applyFont="1" applyFill="1" applyProtection="1">
      <protection locked="0"/>
    </xf>
    <xf numFmtId="37" fontId="26" fillId="0" borderId="0" xfId="547" applyNumberFormat="1" applyFont="1" applyFill="1" applyAlignment="1"/>
    <xf numFmtId="37" fontId="26" fillId="0" borderId="0" xfId="549" applyNumberFormat="1" applyFont="1" applyFill="1" applyAlignment="1"/>
    <xf numFmtId="37" fontId="26" fillId="0" borderId="0" xfId="557" applyNumberFormat="1" applyFont="1" applyFill="1" applyAlignment="1"/>
    <xf numFmtId="37" fontId="26" fillId="0" borderId="0" xfId="559" applyNumberFormat="1" applyFont="1" applyFill="1" applyAlignment="1"/>
    <xf numFmtId="0" fontId="12" fillId="0" borderId="0" xfId="567"/>
    <xf numFmtId="37" fontId="26" fillId="0" borderId="0" xfId="567" applyNumberFormat="1" applyFont="1" applyFill="1" applyAlignment="1"/>
    <xf numFmtId="0" fontId="12" fillId="0" borderId="0" xfId="569"/>
    <xf numFmtId="37" fontId="26" fillId="0" borderId="0" xfId="569" applyNumberFormat="1" applyFont="1" applyFill="1" applyAlignment="1"/>
    <xf numFmtId="37" fontId="26" fillId="0" borderId="11" xfId="577" applyNumberFormat="1" applyFont="1" applyFill="1" applyBorder="1"/>
    <xf numFmtId="37" fontId="26" fillId="0" borderId="0" xfId="577" applyNumberFormat="1" applyFont="1" applyFill="1" applyProtection="1">
      <protection locked="0"/>
    </xf>
    <xf numFmtId="37" fontId="26" fillId="0" borderId="0" xfId="577" applyNumberFormat="1" applyFont="1" applyFill="1" applyAlignment="1" applyProtection="1">
      <protection locked="0"/>
    </xf>
    <xf numFmtId="37" fontId="26" fillId="0" borderId="11" xfId="581" applyNumberFormat="1" applyFont="1" applyFill="1" applyBorder="1"/>
    <xf numFmtId="37" fontId="26" fillId="0" borderId="0" xfId="581" applyNumberFormat="1" applyFont="1" applyFill="1" applyProtection="1">
      <protection locked="0"/>
    </xf>
    <xf numFmtId="37" fontId="26" fillId="0" borderId="0" xfId="581" applyNumberFormat="1" applyFont="1" applyFill="1" applyAlignment="1" applyProtection="1">
      <protection locked="0"/>
    </xf>
    <xf numFmtId="37" fontId="26" fillId="0" borderId="0" xfId="591" applyNumberFormat="1" applyFont="1" applyFill="1" applyProtection="1">
      <protection locked="0"/>
    </xf>
    <xf numFmtId="37" fontId="26" fillId="0" borderId="0" xfId="593" applyNumberFormat="1" applyFont="1" applyFill="1" applyProtection="1">
      <protection locked="0"/>
    </xf>
    <xf numFmtId="37" fontId="26" fillId="0" borderId="0" xfId="601" applyNumberFormat="1" applyFont="1" applyFill="1" applyProtection="1">
      <protection locked="0"/>
    </xf>
    <xf numFmtId="37" fontId="26" fillId="0" borderId="0" xfId="601" applyNumberFormat="1" applyFont="1" applyFill="1" applyAlignment="1" applyProtection="1">
      <protection locked="0"/>
    </xf>
    <xf numFmtId="37" fontId="26" fillId="0" borderId="0" xfId="603" applyNumberFormat="1" applyFont="1" applyFill="1" applyProtection="1">
      <protection locked="0"/>
    </xf>
    <xf numFmtId="37" fontId="26" fillId="0" borderId="0" xfId="603" applyNumberFormat="1" applyFont="1" applyFill="1" applyAlignment="1" applyProtection="1">
      <protection locked="0"/>
    </xf>
    <xf numFmtId="37" fontId="26" fillId="0" borderId="0" xfId="611" applyNumberFormat="1" applyFont="1" applyFill="1" applyAlignment="1" applyProtection="1">
      <protection locked="0"/>
    </xf>
    <xf numFmtId="37" fontId="26" fillId="0" borderId="0" xfId="613" applyNumberFormat="1" applyFont="1" applyFill="1" applyAlignment="1" applyProtection="1">
      <protection locked="0"/>
    </xf>
    <xf numFmtId="42" fontId="26" fillId="0" borderId="0" xfId="0" applyNumberFormat="1" applyFont="1"/>
    <xf numFmtId="37" fontId="25" fillId="0" borderId="0" xfId="0" applyNumberFormat="1" applyFont="1" applyAlignment="1">
      <alignment horizontal="centerContinuous"/>
    </xf>
    <xf numFmtId="37" fontId="30" fillId="0" borderId="0" xfId="0" applyNumberFormat="1" applyFont="1" applyAlignment="1">
      <alignment horizontal="right"/>
    </xf>
    <xf numFmtId="37" fontId="26" fillId="2" borderId="0" xfId="0" applyNumberFormat="1" applyFont="1" applyFill="1" applyAlignment="1"/>
    <xf numFmtId="37" fontId="30" fillId="0" borderId="0" xfId="0" applyNumberFormat="1" applyFont="1" applyAlignment="1">
      <alignment horizontal="centerContinuous"/>
    </xf>
    <xf numFmtId="37" fontId="26" fillId="0" borderId="0" xfId="0" applyNumberFormat="1" applyFont="1" applyAlignment="1">
      <alignment horizontal="centerContinuous"/>
    </xf>
    <xf numFmtId="37" fontId="26" fillId="0" borderId="0" xfId="0" applyNumberFormat="1" applyFont="1" applyAlignment="1">
      <alignment horizontal="center"/>
    </xf>
    <xf numFmtId="37" fontId="30" fillId="0" borderId="0" xfId="0" applyNumberFormat="1" applyFont="1" applyAlignment="1">
      <alignment horizontal="left"/>
    </xf>
    <xf numFmtId="37" fontId="29" fillId="0" borderId="0" xfId="0" applyNumberFormat="1" applyFont="1" applyAlignment="1">
      <alignment horizontal="center"/>
    </xf>
    <xf numFmtId="37" fontId="30" fillId="0" borderId="0" xfId="0" applyNumberFormat="1" applyFont="1" applyFill="1" applyBorder="1" applyAlignment="1">
      <alignment horizontal="right"/>
    </xf>
    <xf numFmtId="37" fontId="26" fillId="5" borderId="0" xfId="0" applyNumberFormat="1" applyFont="1" applyFill="1"/>
    <xf numFmtId="37" fontId="26" fillId="5" borderId="0" xfId="0" applyNumberFormat="1" applyFont="1" applyFill="1" applyAlignment="1"/>
    <xf numFmtId="37" fontId="96" fillId="0" borderId="0" xfId="0" applyNumberFormat="1" applyFont="1" applyAlignment="1"/>
    <xf numFmtId="37" fontId="26" fillId="2" borderId="18" xfId="0" applyNumberFormat="1" applyFont="1" applyFill="1" applyBorder="1" applyAlignment="1"/>
    <xf numFmtId="37" fontId="26" fillId="2" borderId="19" xfId="0" applyNumberFormat="1" applyFont="1" applyFill="1" applyBorder="1" applyAlignment="1"/>
    <xf numFmtId="37" fontId="26" fillId="2" borderId="6" xfId="0" applyNumberFormat="1" applyFont="1" applyFill="1" applyBorder="1" applyAlignment="1"/>
    <xf numFmtId="37" fontId="97" fillId="0" borderId="0" xfId="0" applyNumberFormat="1" applyFont="1" applyFill="1" applyBorder="1" applyAlignment="1"/>
    <xf numFmtId="37" fontId="96" fillId="0" borderId="0" xfId="0" applyNumberFormat="1" applyFont="1" applyFill="1" applyBorder="1" applyAlignment="1"/>
    <xf numFmtId="37" fontId="26" fillId="2" borderId="7" xfId="0" applyNumberFormat="1" applyFont="1" applyFill="1" applyBorder="1" applyAlignment="1"/>
    <xf numFmtId="37" fontId="26" fillId="2" borderId="8" xfId="0" applyNumberFormat="1" applyFont="1" applyFill="1" applyBorder="1" applyAlignment="1"/>
    <xf numFmtId="37" fontId="25" fillId="0" borderId="0" xfId="0" applyNumberFormat="1" applyFont="1"/>
    <xf numFmtId="37" fontId="26" fillId="0" borderId="0" xfId="0" applyNumberFormat="1" applyFont="1" applyBorder="1" applyAlignment="1"/>
    <xf numFmtId="37" fontId="26" fillId="0" borderId="16" xfId="0" applyNumberFormat="1" applyFont="1" applyFill="1" applyBorder="1" applyAlignment="1"/>
    <xf numFmtId="37" fontId="26" fillId="0" borderId="24" xfId="0" applyNumberFormat="1" applyFont="1" applyFill="1" applyBorder="1" applyAlignment="1"/>
    <xf numFmtId="37" fontId="25" fillId="0" borderId="0" xfId="0" applyNumberFormat="1" applyFont="1" applyAlignment="1"/>
    <xf numFmtId="37" fontId="26" fillId="0" borderId="0" xfId="0" applyNumberFormat="1" applyFont="1" applyAlignment="1">
      <alignment horizontal="center" wrapText="1"/>
    </xf>
    <xf numFmtId="165" fontId="26" fillId="0" borderId="0" xfId="4" applyNumberFormat="1" applyFont="1" applyAlignment="1"/>
    <xf numFmtId="37" fontId="95" fillId="0" borderId="0" xfId="0" applyNumberFormat="1" applyFont="1" applyAlignment="1"/>
    <xf numFmtId="37" fontId="96" fillId="0" borderId="0" xfId="0" applyNumberFormat="1" applyFont="1" applyFill="1" applyAlignment="1"/>
    <xf numFmtId="0" fontId="96" fillId="0" borderId="0" xfId="0" applyFont="1"/>
    <xf numFmtId="10" fontId="26" fillId="0" borderId="0" xfId="4" applyNumberFormat="1" applyFont="1" applyAlignment="1"/>
    <xf numFmtId="37" fontId="26" fillId="0" borderId="0" xfId="0" applyNumberFormat="1" applyFont="1" applyAlignment="1">
      <alignment horizontal="left" indent="9"/>
    </xf>
    <xf numFmtId="37" fontId="26" fillId="0" borderId="10" xfId="0" applyNumberFormat="1" applyFont="1" applyBorder="1" applyAlignment="1"/>
    <xf numFmtId="39" fontId="26" fillId="0" borderId="10" xfId="0" applyNumberFormat="1" applyFont="1" applyBorder="1" applyAlignment="1"/>
    <xf numFmtId="43" fontId="26" fillId="0" borderId="0" xfId="0" applyNumberFormat="1" applyFont="1" applyAlignment="1"/>
    <xf numFmtId="39" fontId="26" fillId="0" borderId="0" xfId="0" applyNumberFormat="1" applyFont="1" applyBorder="1" applyAlignment="1"/>
    <xf numFmtId="37" fontId="31" fillId="0" borderId="0" xfId="0" applyNumberFormat="1" applyFont="1" applyAlignment="1"/>
    <xf numFmtId="37" fontId="31" fillId="0" borderId="0" xfId="0" applyNumberFormat="1" applyFont="1" applyFill="1" applyAlignment="1"/>
    <xf numFmtId="37" fontId="95" fillId="0" borderId="0" xfId="0" applyNumberFormat="1" applyFont="1" applyFill="1" applyAlignment="1"/>
    <xf numFmtId="37" fontId="26" fillId="0" borderId="0" xfId="0" applyNumberFormat="1" applyFont="1" applyAlignment="1">
      <alignment horizontal="right"/>
    </xf>
    <xf numFmtId="43" fontId="26" fillId="0" borderId="10" xfId="0" applyNumberFormat="1" applyFont="1" applyBorder="1" applyAlignment="1"/>
    <xf numFmtId="0" fontId="25" fillId="0" borderId="0" xfId="0" applyFont="1"/>
    <xf numFmtId="0" fontId="25" fillId="0" borderId="0" xfId="0" applyFont="1" applyAlignment="1">
      <alignment horizontal="center"/>
    </xf>
    <xf numFmtId="0" fontId="26" fillId="81" borderId="0" xfId="0" applyFont="1" applyFill="1"/>
    <xf numFmtId="37" fontId="26" fillId="81" borderId="0" xfId="0" applyNumberFormat="1" applyFont="1" applyFill="1" applyAlignment="1"/>
    <xf numFmtId="37" fontId="94" fillId="81" borderId="0" xfId="0" applyNumberFormat="1" applyFont="1" applyFill="1" applyAlignment="1"/>
    <xf numFmtId="37" fontId="29" fillId="81" borderId="0" xfId="0" applyNumberFormat="1" applyFont="1" applyFill="1" applyAlignment="1"/>
    <xf numFmtId="37" fontId="25" fillId="81" borderId="0" xfId="0" applyNumberFormat="1" applyFont="1" applyFill="1" applyAlignment="1">
      <alignment horizontal="centerContinuous"/>
    </xf>
    <xf numFmtId="0" fontId="26" fillId="81" borderId="0" xfId="0" applyNumberFormat="1" applyFont="1" applyFill="1" applyAlignment="1">
      <alignment horizontal="center"/>
    </xf>
    <xf numFmtId="37" fontId="26" fillId="81" borderId="0" xfId="0" applyNumberFormat="1" applyFont="1" applyFill="1" applyAlignment="1">
      <alignment horizontal="left"/>
    </xf>
    <xf numFmtId="0" fontId="26" fillId="81" borderId="0" xfId="0" applyNumberFormat="1" applyFont="1" applyFill="1" applyAlignment="1">
      <alignment horizontal="left"/>
    </xf>
    <xf numFmtId="37" fontId="31" fillId="0" borderId="0" xfId="0" applyNumberFormat="1" applyFont="1" applyFill="1" applyAlignment="1">
      <alignment horizontal="left"/>
    </xf>
    <xf numFmtId="37" fontId="98" fillId="0" borderId="0" xfId="0" applyNumberFormat="1" applyFont="1" applyAlignment="1"/>
    <xf numFmtId="0" fontId="98" fillId="0" borderId="0" xfId="0" applyFont="1"/>
    <xf numFmtId="172" fontId="26" fillId="0" borderId="0" xfId="0" applyNumberFormat="1" applyFont="1"/>
    <xf numFmtId="0" fontId="27" fillId="0" borderId="0" xfId="5" applyFont="1" applyFill="1" applyAlignment="1">
      <alignment horizontal="center"/>
    </xf>
    <xf numFmtId="0" fontId="26" fillId="6" borderId="0" xfId="0" applyFont="1" applyFill="1"/>
    <xf numFmtId="0" fontId="27" fillId="0" borderId="0" xfId="0" applyFont="1" applyFill="1"/>
    <xf numFmtId="0" fontId="26" fillId="0" borderId="0" xfId="0" applyFont="1" applyAlignment="1">
      <alignment horizontal="left"/>
    </xf>
    <xf numFmtId="0" fontId="25" fillId="0" borderId="0" xfId="0" applyFont="1" applyAlignment="1">
      <alignment horizontal="left"/>
    </xf>
    <xf numFmtId="0" fontId="26" fillId="3" borderId="0" xfId="0" applyFont="1" applyFill="1"/>
    <xf numFmtId="0" fontId="26" fillId="3" borderId="0" xfId="3" applyFont="1" applyFill="1"/>
    <xf numFmtId="0" fontId="99" fillId="0" borderId="0" xfId="0" applyFont="1" applyAlignment="1" applyProtection="1">
      <alignment horizontal="left"/>
      <protection locked="0"/>
    </xf>
    <xf numFmtId="0" fontId="25" fillId="4" borderId="10" xfId="0" applyFont="1" applyFill="1" applyBorder="1" applyAlignment="1">
      <alignment horizontal="left"/>
    </xf>
    <xf numFmtId="173" fontId="95" fillId="0" borderId="0" xfId="0" applyNumberFormat="1" applyFont="1" applyFill="1" applyAlignment="1" applyProtection="1">
      <alignment horizontal="left"/>
      <protection locked="0"/>
    </xf>
    <xf numFmtId="0" fontId="99" fillId="0" borderId="0" xfId="0" applyFont="1" applyAlignment="1">
      <alignment horizontal="left"/>
    </xf>
    <xf numFmtId="0" fontId="95" fillId="0" borderId="0" xfId="0" applyFont="1" applyAlignment="1" applyProtection="1">
      <alignment horizontal="left"/>
      <protection locked="0"/>
    </xf>
    <xf numFmtId="0" fontId="95" fillId="0" borderId="0" xfId="0" applyFont="1" applyFill="1" applyAlignment="1" applyProtection="1">
      <alignment horizontal="left"/>
      <protection locked="0"/>
    </xf>
    <xf numFmtId="49" fontId="95" fillId="0" borderId="0" xfId="0" applyNumberFormat="1" applyFont="1" applyFill="1" applyAlignment="1" applyProtection="1">
      <alignment horizontal="left"/>
      <protection locked="0"/>
    </xf>
    <xf numFmtId="0" fontId="26" fillId="0" borderId="0" xfId="0" applyFont="1" applyAlignment="1">
      <alignment horizontal="right"/>
    </xf>
    <xf numFmtId="0" fontId="95" fillId="6" borderId="0" xfId="0" applyFont="1" applyFill="1" applyAlignment="1" applyProtection="1">
      <alignment horizontal="left"/>
      <protection locked="0"/>
    </xf>
    <xf numFmtId="0" fontId="25" fillId="4" borderId="10" xfId="0" applyFont="1" applyFill="1" applyBorder="1" applyAlignment="1">
      <alignment horizontal="center"/>
    </xf>
    <xf numFmtId="0" fontId="96" fillId="0" borderId="0" xfId="0" applyFont="1" applyFill="1"/>
    <xf numFmtId="0" fontId="26" fillId="3" borderId="0" xfId="0" applyFont="1" applyFill="1" applyAlignment="1">
      <alignment horizontal="center"/>
    </xf>
    <xf numFmtId="0" fontId="26" fillId="0" borderId="0" xfId="171" applyFont="1"/>
    <xf numFmtId="0" fontId="25" fillId="0" borderId="0" xfId="171" applyFont="1"/>
    <xf numFmtId="43" fontId="26" fillId="0" borderId="0" xfId="102" applyFont="1"/>
    <xf numFmtId="43" fontId="26" fillId="0" borderId="0" xfId="171" applyNumberFormat="1" applyFont="1"/>
    <xf numFmtId="174" fontId="25" fillId="0" borderId="0" xfId="102" applyNumberFormat="1" applyFont="1" applyAlignment="1">
      <alignment horizontal="center"/>
    </xf>
    <xf numFmtId="0" fontId="25" fillId="0" borderId="0" xfId="171" applyFont="1" applyAlignment="1">
      <alignment horizontal="center"/>
    </xf>
    <xf numFmtId="49" fontId="25" fillId="0" borderId="0" xfId="102" applyNumberFormat="1" applyFont="1" applyAlignment="1">
      <alignment horizontal="center"/>
    </xf>
    <xf numFmtId="49" fontId="25" fillId="0" borderId="0" xfId="171" applyNumberFormat="1" applyFont="1" applyAlignment="1">
      <alignment horizontal="center"/>
    </xf>
    <xf numFmtId="0" fontId="25" fillId="0" borderId="1" xfId="171" applyFont="1" applyBorder="1" applyAlignment="1">
      <alignment horizontal="center"/>
    </xf>
    <xf numFmtId="14" fontId="25" fillId="0" borderId="1" xfId="102" applyNumberFormat="1" applyFont="1" applyBorder="1" applyAlignment="1">
      <alignment horizontal="center"/>
    </xf>
    <xf numFmtId="43" fontId="25" fillId="0" borderId="1" xfId="102" applyFont="1" applyBorder="1" applyAlignment="1">
      <alignment horizontal="center"/>
    </xf>
    <xf numFmtId="14" fontId="25" fillId="0" borderId="1" xfId="171" applyNumberFormat="1" applyFont="1" applyBorder="1" applyAlignment="1">
      <alignment horizontal="center"/>
    </xf>
    <xf numFmtId="14" fontId="25" fillId="0" borderId="0" xfId="171" applyNumberFormat="1" applyFont="1" applyFill="1" applyBorder="1" applyAlignment="1">
      <alignment horizontal="center"/>
    </xf>
    <xf numFmtId="39" fontId="26" fillId="0" borderId="0" xfId="171" applyNumberFormat="1" applyFont="1"/>
    <xf numFmtId="43" fontId="31" fillId="0" borderId="0" xfId="102" applyFont="1"/>
    <xf numFmtId="39" fontId="24" fillId="0" borderId="0" xfId="0" applyNumberFormat="1" applyFont="1" applyFill="1" applyBorder="1" applyAlignment="1" applyProtection="1">
      <protection locked="0"/>
    </xf>
    <xf numFmtId="39" fontId="28" fillId="0" borderId="0" xfId="0" applyNumberFormat="1" applyFont="1" applyFill="1" applyBorder="1" applyAlignment="1"/>
    <xf numFmtId="39" fontId="26" fillId="0" borderId="0" xfId="0" applyNumberFormat="1" applyFont="1" applyAlignment="1"/>
    <xf numFmtId="39" fontId="30" fillId="0" borderId="5" xfId="0" applyNumberFormat="1" applyFont="1" applyBorder="1" applyAlignment="1"/>
    <xf numFmtId="39" fontId="26" fillId="0" borderId="4" xfId="0" applyNumberFormat="1" applyFont="1" applyBorder="1" applyAlignment="1"/>
    <xf numFmtId="39" fontId="26" fillId="0" borderId="9" xfId="0" applyNumberFormat="1" applyFont="1" applyBorder="1" applyAlignment="1"/>
    <xf numFmtId="39" fontId="25" fillId="0" borderId="0" xfId="0" applyNumberFormat="1" applyFont="1" applyFill="1" applyBorder="1" applyAlignment="1">
      <alignment horizontal="right"/>
    </xf>
    <xf numFmtId="39" fontId="26" fillId="0" borderId="3" xfId="0" applyNumberFormat="1" applyFont="1" applyBorder="1" applyAlignment="1"/>
    <xf numFmtId="39" fontId="30" fillId="0" borderId="0" xfId="0" applyNumberFormat="1" applyFont="1" applyFill="1" applyBorder="1" applyAlignment="1"/>
    <xf numFmtId="37" fontId="26" fillId="0" borderId="12" xfId="0" applyNumberFormat="1" applyFont="1" applyFill="1" applyBorder="1" applyAlignment="1"/>
    <xf numFmtId="39" fontId="26" fillId="0" borderId="8" xfId="0" applyNumberFormat="1" applyFont="1" applyFill="1" applyBorder="1" applyAlignment="1"/>
    <xf numFmtId="39" fontId="26" fillId="0" borderId="7" xfId="0" applyNumberFormat="1" applyFont="1" applyFill="1" applyBorder="1" applyAlignment="1"/>
    <xf numFmtId="39" fontId="26" fillId="0" borderId="0" xfId="0" applyNumberFormat="1" applyFont="1" applyFill="1" applyBorder="1" applyAlignment="1">
      <alignment horizontal="center"/>
    </xf>
    <xf numFmtId="39" fontId="26" fillId="0" borderId="6" xfId="0" applyNumberFormat="1" applyFont="1" applyBorder="1" applyAlignment="1"/>
    <xf numFmtId="37" fontId="28" fillId="0" borderId="6" xfId="0" applyNumberFormat="1" applyFont="1" applyFill="1" applyBorder="1" applyAlignment="1"/>
    <xf numFmtId="39" fontId="25" fillId="0" borderId="0" xfId="0" applyNumberFormat="1" applyFont="1" applyFill="1" applyAlignment="1">
      <alignment horizontal="left"/>
    </xf>
    <xf numFmtId="37" fontId="28" fillId="0" borderId="7" xfId="0" applyNumberFormat="1" applyFont="1" applyFill="1" applyBorder="1" applyAlignment="1"/>
    <xf numFmtId="39" fontId="26" fillId="0" borderId="8" xfId="0" applyNumberFormat="1" applyFont="1" applyBorder="1" applyAlignment="1"/>
    <xf numFmtId="39" fontId="29" fillId="0" borderId="0" xfId="0" applyNumberFormat="1" applyFont="1" applyAlignment="1"/>
    <xf numFmtId="39" fontId="25" fillId="0" borderId="5" xfId="0" applyNumberFormat="1" applyFont="1" applyFill="1" applyBorder="1" applyAlignment="1">
      <alignment horizontal="left"/>
    </xf>
    <xf numFmtId="39" fontId="26" fillId="0" borderId="4" xfId="0" applyNumberFormat="1" applyFont="1" applyFill="1" applyBorder="1" applyAlignment="1"/>
    <xf numFmtId="39" fontId="26" fillId="0" borderId="9" xfId="0" applyNumberFormat="1" applyFont="1" applyFill="1" applyBorder="1" applyAlignment="1"/>
    <xf numFmtId="39" fontId="26" fillId="0" borderId="3" xfId="0" applyNumberFormat="1" applyFont="1" applyFill="1" applyBorder="1"/>
    <xf numFmtId="39" fontId="25" fillId="0" borderId="0" xfId="0" applyNumberFormat="1" applyFont="1" applyFill="1" applyAlignment="1">
      <alignment horizontal="center"/>
    </xf>
    <xf numFmtId="39" fontId="26" fillId="0" borderId="3" xfId="0" applyNumberFormat="1" applyFont="1" applyFill="1" applyBorder="1" applyAlignment="1"/>
    <xf numFmtId="39" fontId="26" fillId="0" borderId="4" xfId="0" applyNumberFormat="1" applyFont="1" applyFill="1" applyBorder="1"/>
    <xf numFmtId="39" fontId="25" fillId="0" borderId="5" xfId="0" applyNumberFormat="1" applyFont="1" applyFill="1" applyBorder="1" applyAlignment="1"/>
    <xf numFmtId="39" fontId="26" fillId="0" borderId="3" xfId="0" applyNumberFormat="1" applyFont="1" applyBorder="1"/>
    <xf numFmtId="39" fontId="26" fillId="0" borderId="0" xfId="0" applyNumberFormat="1" applyFont="1" applyFill="1" applyAlignment="1">
      <alignment horizontal="center"/>
    </xf>
    <xf numFmtId="39" fontId="26" fillId="0" borderId="3" xfId="0" applyNumberFormat="1" applyFont="1" applyFill="1" applyBorder="1" applyAlignment="1">
      <alignment horizontal="center"/>
    </xf>
    <xf numFmtId="39" fontId="29" fillId="0" borderId="16" xfId="0" applyNumberFormat="1" applyFont="1" applyFill="1" applyBorder="1" applyAlignment="1">
      <alignment horizontal="center"/>
    </xf>
    <xf numFmtId="39" fontId="29" fillId="0" borderId="0" xfId="0" applyNumberFormat="1" applyFont="1" applyFill="1" applyAlignment="1">
      <alignment horizontal="center"/>
    </xf>
    <xf numFmtId="0" fontId="26" fillId="0" borderId="3" xfId="0" applyNumberFormat="1" applyFont="1" applyFill="1" applyBorder="1" applyAlignment="1">
      <alignment horizontal="center"/>
    </xf>
    <xf numFmtId="3" fontId="26" fillId="0" borderId="0" xfId="0" applyNumberFormat="1" applyFont="1" applyFill="1" applyAlignment="1">
      <alignment horizontal="left"/>
    </xf>
    <xf numFmtId="39" fontId="26" fillId="0" borderId="17" xfId="0" applyNumberFormat="1" applyFont="1" applyFill="1" applyBorder="1" applyAlignment="1">
      <alignment horizontal="center"/>
    </xf>
    <xf numFmtId="39" fontId="26" fillId="0" borderId="24" xfId="0" applyNumberFormat="1" applyFont="1" applyFill="1" applyBorder="1" applyAlignment="1"/>
    <xf numFmtId="39" fontId="26" fillId="0" borderId="9" xfId="0" applyNumberFormat="1" applyFont="1" applyFill="1" applyBorder="1" applyAlignment="1">
      <alignment horizontal="center"/>
    </xf>
    <xf numFmtId="39" fontId="25" fillId="0" borderId="3" xfId="0" applyNumberFormat="1" applyFont="1" applyFill="1" applyBorder="1" applyAlignment="1"/>
    <xf numFmtId="39" fontId="26" fillId="0" borderId="16" xfId="0" applyNumberFormat="1" applyFont="1" applyFill="1" applyBorder="1" applyAlignment="1">
      <alignment horizontal="center"/>
    </xf>
    <xf numFmtId="37" fontId="26" fillId="0" borderId="16" xfId="0" applyNumberFormat="1" applyFont="1" applyFill="1" applyBorder="1" applyAlignment="1">
      <alignment horizontal="right"/>
    </xf>
    <xf numFmtId="0" fontId="26" fillId="0" borderId="0" xfId="0" quotePrefix="1" applyFont="1" applyFill="1"/>
    <xf numFmtId="0" fontId="26" fillId="0" borderId="3" xfId="0" applyNumberFormat="1" applyFont="1" applyFill="1" applyBorder="1" applyAlignment="1">
      <alignment horizontal="left"/>
    </xf>
    <xf numFmtId="39" fontId="26" fillId="0" borderId="3" xfId="0" applyNumberFormat="1" applyFont="1" applyFill="1" applyBorder="1" applyAlignment="1">
      <alignment horizontal="left"/>
    </xf>
    <xf numFmtId="37" fontId="26" fillId="0" borderId="24" xfId="0" applyNumberFormat="1" applyFont="1" applyFill="1" applyBorder="1" applyAlignment="1">
      <alignment horizontal="right"/>
    </xf>
    <xf numFmtId="39" fontId="26" fillId="0" borderId="5" xfId="0" applyNumberFormat="1" applyFont="1" applyFill="1" applyBorder="1" applyAlignment="1"/>
    <xf numFmtId="0" fontId="26" fillId="6" borderId="3" xfId="0" applyNumberFormat="1" applyFont="1" applyFill="1" applyBorder="1" applyAlignment="1">
      <alignment horizontal="left"/>
    </xf>
    <xf numFmtId="3" fontId="26" fillId="6" borderId="0" xfId="0" applyNumberFormat="1" applyFont="1" applyFill="1" applyAlignment="1"/>
    <xf numFmtId="39" fontId="26" fillId="6" borderId="0" xfId="0" applyNumberFormat="1" applyFont="1" applyFill="1" applyAlignment="1"/>
    <xf numFmtId="37" fontId="26" fillId="6" borderId="16" xfId="0" applyNumberFormat="1" applyFont="1" applyFill="1" applyBorder="1" applyAlignment="1"/>
    <xf numFmtId="170" fontId="26" fillId="0" borderId="3" xfId="1" applyNumberFormat="1" applyFont="1" applyFill="1" applyBorder="1"/>
    <xf numFmtId="170" fontId="26" fillId="6" borderId="3" xfId="1" applyNumberFormat="1" applyFont="1" applyFill="1" applyBorder="1"/>
    <xf numFmtId="39" fontId="25" fillId="0" borderId="0" xfId="0" applyNumberFormat="1" applyFont="1" applyFill="1" applyAlignment="1"/>
    <xf numFmtId="39" fontId="26" fillId="0" borderId="13" xfId="0" applyNumberFormat="1" applyFont="1" applyFill="1" applyBorder="1" applyAlignment="1"/>
    <xf numFmtId="37" fontId="26" fillId="0" borderId="23" xfId="0" applyNumberFormat="1" applyFont="1" applyFill="1" applyBorder="1" applyAlignment="1"/>
    <xf numFmtId="5" fontId="26" fillId="0" borderId="0" xfId="0" applyNumberFormat="1" applyFont="1" applyFill="1" applyBorder="1"/>
    <xf numFmtId="5" fontId="26" fillId="0" borderId="0" xfId="2" applyNumberFormat="1" applyFont="1" applyFill="1"/>
    <xf numFmtId="5" fontId="26" fillId="0" borderId="2" xfId="2" applyNumberFormat="1" applyFont="1" applyFill="1" applyBorder="1"/>
    <xf numFmtId="5" fontId="26" fillId="0" borderId="2" xfId="1" applyNumberFormat="1" applyFont="1" applyFill="1" applyBorder="1"/>
    <xf numFmtId="37" fontId="98" fillId="0" borderId="0" xfId="0" applyNumberFormat="1" applyFont="1" applyFill="1" applyAlignment="1"/>
    <xf numFmtId="37" fontId="100" fillId="0" borderId="0" xfId="0" applyNumberFormat="1" applyFont="1" applyAlignment="1"/>
    <xf numFmtId="39" fontId="25" fillId="0" borderId="0" xfId="0" applyNumberFormat="1" applyFont="1" applyFill="1" applyBorder="1"/>
    <xf numFmtId="39" fontId="31" fillId="6" borderId="0" xfId="0" applyNumberFormat="1" applyFont="1" applyFill="1" applyAlignment="1"/>
    <xf numFmtId="39" fontId="27" fillId="6" borderId="0" xfId="0" applyNumberFormat="1" applyFont="1" applyFill="1" applyAlignment="1"/>
    <xf numFmtId="39" fontId="26" fillId="81" borderId="0" xfId="0" applyNumberFormat="1" applyFont="1" applyFill="1" applyAlignment="1"/>
    <xf numFmtId="0" fontId="26" fillId="0" borderId="0" xfId="0" applyFont="1" applyAlignment="1"/>
    <xf numFmtId="41" fontId="26" fillId="0" borderId="0" xfId="0" applyNumberFormat="1" applyFont="1" applyAlignment="1"/>
    <xf numFmtId="0" fontId="26" fillId="0" borderId="1" xfId="0" applyFont="1" applyFill="1" applyBorder="1" applyAlignment="1">
      <alignment horizontal="center" wrapText="1"/>
    </xf>
    <xf numFmtId="37" fontId="26" fillId="0" borderId="0" xfId="0" applyNumberFormat="1" applyFont="1" applyFill="1" applyBorder="1" applyAlignment="1">
      <alignment wrapText="1"/>
    </xf>
    <xf numFmtId="37" fontId="26" fillId="0" borderId="0" xfId="0" applyNumberFormat="1" applyFont="1" applyBorder="1" applyAlignment="1">
      <alignment horizontal="center"/>
    </xf>
    <xf numFmtId="0" fontId="26" fillId="0" borderId="0" xfId="0" applyFont="1" applyFill="1" applyBorder="1" applyAlignment="1">
      <alignment horizontal="center" wrapText="1"/>
    </xf>
    <xf numFmtId="37" fontId="30" fillId="0" borderId="0" xfId="0" applyNumberFormat="1" applyFont="1"/>
    <xf numFmtId="0" fontId="30" fillId="0" borderId="0" xfId="0" applyFont="1" applyFill="1" applyBorder="1"/>
    <xf numFmtId="37" fontId="30" fillId="0" borderId="0" xfId="0" applyNumberFormat="1" applyFont="1" applyAlignment="1"/>
    <xf numFmtId="0" fontId="23" fillId="0" borderId="1" xfId="504" applyFont="1" applyFill="1" applyBorder="1" applyAlignment="1">
      <alignment horizontal="center"/>
    </xf>
    <xf numFmtId="39" fontId="31" fillId="0" borderId="0" xfId="0" applyNumberFormat="1" applyFont="1" applyFill="1" applyBorder="1" applyAlignment="1"/>
    <xf numFmtId="5" fontId="26" fillId="0" borderId="0" xfId="0" applyNumberFormat="1" applyFont="1" applyAlignment="1"/>
    <xf numFmtId="39" fontId="31" fillId="0" borderId="0" xfId="0" applyNumberFormat="1" applyFont="1" applyAlignment="1"/>
    <xf numFmtId="5" fontId="26" fillId="0" borderId="55" xfId="0" applyNumberFormat="1" applyFont="1" applyBorder="1" applyAlignment="1"/>
    <xf numFmtId="14" fontId="25" fillId="0" borderId="1" xfId="0" applyNumberFormat="1" applyFont="1" applyFill="1" applyBorder="1" applyAlignment="1">
      <alignment horizontal="center"/>
    </xf>
    <xf numFmtId="172" fontId="26" fillId="0" borderId="0" xfId="0" applyNumberFormat="1" applyFont="1" applyAlignment="1"/>
    <xf numFmtId="0" fontId="25" fillId="0" borderId="1" xfId="0" applyFont="1" applyFill="1" applyBorder="1" applyAlignment="1">
      <alignment horizontal="center"/>
    </xf>
    <xf numFmtId="14" fontId="25" fillId="0" borderId="1" xfId="0" applyNumberFormat="1" applyFont="1" applyBorder="1" applyAlignment="1">
      <alignment horizontal="center"/>
    </xf>
    <xf numFmtId="0" fontId="25" fillId="0" borderId="1" xfId="0" applyFont="1" applyBorder="1" applyAlignment="1">
      <alignment horizontal="center"/>
    </xf>
    <xf numFmtId="5" fontId="26" fillId="0" borderId="15" xfId="0" applyNumberFormat="1" applyFont="1" applyBorder="1" applyAlignment="1"/>
    <xf numFmtId="5" fontId="23" fillId="0" borderId="15" xfId="0" applyNumberFormat="1" applyFont="1" applyFill="1" applyBorder="1"/>
    <xf numFmtId="37" fontId="26" fillId="0" borderId="0" xfId="2" applyNumberFormat="1" applyFont="1"/>
    <xf numFmtId="0" fontId="25" fillId="0" borderId="0" xfId="0" applyFont="1" applyFill="1" applyBorder="1" applyAlignment="1">
      <alignment horizontal="center"/>
    </xf>
    <xf numFmtId="37" fontId="26" fillId="0" borderId="8" xfId="0" applyNumberFormat="1" applyFont="1" applyFill="1" applyBorder="1" applyAlignment="1">
      <alignment horizontal="center"/>
    </xf>
    <xf numFmtId="37" fontId="25" fillId="0" borderId="0" xfId="0" applyNumberFormat="1" applyFont="1" applyFill="1" applyAlignment="1">
      <alignment horizontal="center"/>
    </xf>
    <xf numFmtId="37" fontId="26" fillId="0" borderId="0" xfId="0" applyNumberFormat="1" applyFont="1" applyFill="1" applyBorder="1" applyAlignment="1">
      <alignment horizontal="center"/>
    </xf>
    <xf numFmtId="37" fontId="26" fillId="0" borderId="0" xfId="0" applyNumberFormat="1" applyFont="1" applyFill="1" applyAlignment="1">
      <alignment horizontal="center"/>
    </xf>
    <xf numFmtId="0" fontId="25" fillId="0" borderId="0" xfId="171" applyFont="1" applyAlignment="1">
      <alignment horizontal="center" wrapText="1"/>
    </xf>
    <xf numFmtId="0" fontId="27" fillId="0" borderId="0" xfId="5" applyFont="1" applyFill="1" applyAlignment="1">
      <alignment horizontal="left"/>
    </xf>
    <xf numFmtId="37" fontId="26" fillId="0" borderId="0" xfId="1" applyNumberFormat="1" applyFont="1" applyFill="1" applyAlignment="1"/>
    <xf numFmtId="37" fontId="26" fillId="0" borderId="0" xfId="1" applyNumberFormat="1" applyFont="1" applyFill="1" applyBorder="1" applyAlignment="1"/>
    <xf numFmtId="0" fontId="11" fillId="0" borderId="0" xfId="0" applyFont="1"/>
    <xf numFmtId="0" fontId="11" fillId="0" borderId="0" xfId="0" applyFont="1" applyAlignment="1">
      <alignment horizontal="center"/>
    </xf>
    <xf numFmtId="0" fontId="11" fillId="0" borderId="0" xfId="0" applyFont="1" applyFill="1"/>
    <xf numFmtId="0" fontId="11" fillId="0" borderId="0" xfId="0" applyFont="1" applyAlignment="1">
      <alignment horizontal="left"/>
    </xf>
    <xf numFmtId="44" fontId="11" fillId="0" borderId="0" xfId="0" applyNumberFormat="1" applyFont="1"/>
    <xf numFmtId="0" fontId="11" fillId="0" borderId="0" xfId="0" applyFont="1" applyFill="1" applyAlignment="1">
      <alignment horizontal="left"/>
    </xf>
    <xf numFmtId="0" fontId="11" fillId="0" borderId="0" xfId="0" applyFont="1" applyAlignment="1">
      <alignment horizontal="left" indent="2"/>
    </xf>
    <xf numFmtId="0" fontId="11" fillId="0" borderId="0" xfId="0" applyFont="1" applyFill="1" applyAlignment="1">
      <alignment horizontal="left" indent="2"/>
    </xf>
    <xf numFmtId="0" fontId="11" fillId="0" borderId="0" xfId="0" applyFont="1" applyFill="1" applyAlignment="1">
      <alignment horizontal="center"/>
    </xf>
    <xf numFmtId="176" fontId="11" fillId="0" borderId="0" xfId="4" applyNumberFormat="1" applyFont="1" applyFill="1"/>
    <xf numFmtId="3" fontId="11" fillId="0" borderId="0" xfId="0" applyNumberFormat="1" applyFont="1" applyFill="1" applyAlignment="1">
      <alignment horizontal="left"/>
    </xf>
    <xf numFmtId="3" fontId="11" fillId="0" borderId="0" xfId="0" applyNumberFormat="1" applyFont="1" applyFill="1" applyAlignment="1">
      <alignment horizontal="center"/>
    </xf>
    <xf numFmtId="172" fontId="11" fillId="0" borderId="0" xfId="2" applyNumberFormat="1" applyFont="1" applyFill="1"/>
    <xf numFmtId="37" fontId="11" fillId="0" borderId="0" xfId="2" applyNumberFormat="1" applyFont="1" applyFill="1"/>
    <xf numFmtId="37" fontId="11" fillId="0" borderId="0" xfId="0" applyNumberFormat="1" applyFont="1" applyFill="1"/>
    <xf numFmtId="0" fontId="11" fillId="0" borderId="0" xfId="0" applyFont="1" applyBorder="1"/>
    <xf numFmtId="5" fontId="11" fillId="0" borderId="0" xfId="0" applyNumberFormat="1" applyFont="1"/>
    <xf numFmtId="0" fontId="11" fillId="0" borderId="0" xfId="0" applyFont="1" applyBorder="1" applyAlignment="1">
      <alignment horizontal="center"/>
    </xf>
    <xf numFmtId="0" fontId="11" fillId="0" borderId="0" xfId="321" applyFont="1" applyAlignment="1">
      <alignment horizontal="left"/>
    </xf>
    <xf numFmtId="43" fontId="11" fillId="0" borderId="0" xfId="0" applyNumberFormat="1" applyFont="1" applyBorder="1"/>
    <xf numFmtId="41" fontId="11" fillId="0" borderId="0" xfId="0" applyNumberFormat="1" applyFont="1" applyBorder="1"/>
    <xf numFmtId="0" fontId="11" fillId="0" borderId="0" xfId="0" applyFont="1" applyBorder="1" applyAlignment="1">
      <alignment horizontal="left" indent="2"/>
    </xf>
    <xf numFmtId="0" fontId="11" fillId="0" borderId="0" xfId="0" applyFont="1" applyFill="1" applyBorder="1"/>
    <xf numFmtId="39" fontId="11" fillId="0" borderId="0" xfId="0" applyNumberFormat="1" applyFont="1"/>
    <xf numFmtId="39" fontId="11" fillId="0" borderId="0" xfId="0" applyNumberFormat="1" applyFont="1" applyBorder="1"/>
    <xf numFmtId="39" fontId="11" fillId="0" borderId="0" xfId="0" applyNumberFormat="1" applyFont="1" applyFill="1" applyBorder="1"/>
    <xf numFmtId="5" fontId="26" fillId="0" borderId="0" xfId="102" applyNumberFormat="1" applyFont="1"/>
    <xf numFmtId="5" fontId="26" fillId="0" borderId="0" xfId="171" applyNumberFormat="1" applyFont="1"/>
    <xf numFmtId="37" fontId="26" fillId="0" borderId="0" xfId="102" applyNumberFormat="1" applyFont="1"/>
    <xf numFmtId="37" fontId="26" fillId="0" borderId="0" xfId="171" applyNumberFormat="1" applyFont="1"/>
    <xf numFmtId="5" fontId="26" fillId="0" borderId="15" xfId="126" applyNumberFormat="1" applyFont="1" applyBorder="1"/>
    <xf numFmtId="5" fontId="26" fillId="0" borderId="15" xfId="171" applyNumberFormat="1" applyFont="1" applyBorder="1"/>
    <xf numFmtId="5" fontId="23" fillId="0" borderId="21" xfId="2" applyNumberFormat="1" applyFont="1" applyBorder="1"/>
    <xf numFmtId="0" fontId="11" fillId="0" borderId="0" xfId="0" applyFont="1" applyFill="1" applyAlignment="1">
      <alignment horizontal="right"/>
    </xf>
    <xf numFmtId="5" fontId="26" fillId="0" borderId="0" xfId="2" applyNumberFormat="1" applyFont="1"/>
    <xf numFmtId="5" fontId="26" fillId="0" borderId="20" xfId="2" applyNumberFormat="1" applyFont="1" applyFill="1" applyBorder="1"/>
    <xf numFmtId="37" fontId="26" fillId="0" borderId="0" xfId="1" applyNumberFormat="1" applyFont="1" applyFill="1"/>
    <xf numFmtId="37" fontId="26" fillId="0" borderId="8" xfId="1" applyNumberFormat="1" applyFont="1" applyFill="1" applyBorder="1"/>
    <xf numFmtId="37" fontId="26" fillId="0" borderId="0" xfId="1" applyNumberFormat="1" applyFont="1" applyFill="1" applyBorder="1"/>
    <xf numFmtId="170" fontId="11" fillId="0" borderId="0" xfId="1" applyNumberFormat="1" applyFont="1"/>
    <xf numFmtId="37" fontId="28" fillId="0" borderId="0" xfId="0" applyNumberFormat="1" applyFont="1" applyFill="1" applyBorder="1" applyAlignment="1"/>
    <xf numFmtId="39" fontId="25" fillId="0" borderId="56" xfId="0" applyNumberFormat="1" applyFont="1" applyFill="1" applyBorder="1" applyAlignment="1">
      <alignment horizontal="center"/>
    </xf>
    <xf numFmtId="37" fontId="26" fillId="0" borderId="57" xfId="0" applyNumberFormat="1" applyFont="1" applyFill="1" applyBorder="1" applyAlignment="1"/>
    <xf numFmtId="37" fontId="25" fillId="0" borderId="16" xfId="0" applyNumberFormat="1" applyFont="1" applyFill="1" applyBorder="1" applyAlignment="1">
      <alignment horizontal="center"/>
    </xf>
    <xf numFmtId="39" fontId="30" fillId="0" borderId="58" xfId="0" applyNumberFormat="1" applyFont="1" applyFill="1" applyBorder="1" applyAlignment="1">
      <alignment horizontal="center"/>
    </xf>
    <xf numFmtId="39" fontId="26" fillId="0" borderId="59" xfId="0" applyNumberFormat="1" applyFont="1" applyFill="1" applyBorder="1" applyAlignment="1"/>
    <xf numFmtId="37" fontId="26" fillId="0" borderId="59" xfId="0" applyNumberFormat="1" applyFont="1" applyFill="1" applyBorder="1" applyAlignment="1"/>
    <xf numFmtId="174" fontId="23" fillId="0" borderId="0" xfId="2" applyNumberFormat="1" applyFont="1" applyAlignment="1">
      <alignment horizontal="center"/>
    </xf>
    <xf numFmtId="43" fontId="11" fillId="0" borderId="0" xfId="1" applyFont="1"/>
    <xf numFmtId="37" fontId="26" fillId="0" borderId="0" xfId="0" applyNumberFormat="1" applyFont="1" applyFill="1" applyAlignment="1">
      <alignment horizontal="center"/>
    </xf>
    <xf numFmtId="0" fontId="10" fillId="0" borderId="0" xfId="0" applyFont="1" applyFill="1" applyAlignment="1">
      <alignment horizontal="right"/>
    </xf>
    <xf numFmtId="3" fontId="26" fillId="0" borderId="0" xfId="0" applyNumberFormat="1" applyFont="1" applyFill="1" applyAlignment="1">
      <alignment horizontal="right"/>
    </xf>
    <xf numFmtId="3" fontId="26" fillId="0" borderId="0" xfId="0" applyNumberFormat="1" applyFont="1" applyFill="1" applyAlignment="1" applyProtection="1">
      <alignment horizontal="center"/>
      <protection locked="0"/>
    </xf>
    <xf numFmtId="3" fontId="26" fillId="0" borderId="0" xfId="0" applyNumberFormat="1" applyFont="1" applyFill="1" applyAlignment="1" applyProtection="1">
      <alignment horizontal="right"/>
      <protection locked="0"/>
    </xf>
    <xf numFmtId="37" fontId="26" fillId="0" borderId="0" xfId="0" applyNumberFormat="1" applyFont="1" applyFill="1" applyAlignment="1">
      <alignment horizontal="center"/>
    </xf>
    <xf numFmtId="37" fontId="25" fillId="0" borderId="0" xfId="0" applyNumberFormat="1" applyFont="1" applyFill="1" applyBorder="1" applyAlignment="1">
      <alignment horizontal="center"/>
    </xf>
    <xf numFmtId="37" fontId="26" fillId="0" borderId="0" xfId="0" applyNumberFormat="1" applyFont="1" applyFill="1" applyBorder="1" applyAlignment="1">
      <alignment horizontal="center"/>
    </xf>
    <xf numFmtId="37" fontId="26" fillId="0" borderId="8" xfId="0" applyNumberFormat="1" applyFont="1" applyFill="1" applyBorder="1" applyAlignment="1">
      <alignment horizontal="center"/>
    </xf>
    <xf numFmtId="37" fontId="26" fillId="0" borderId="0" xfId="0" applyNumberFormat="1" applyFont="1" applyFill="1" applyBorder="1" applyAlignment="1">
      <alignment horizontal="center"/>
    </xf>
    <xf numFmtId="37" fontId="26" fillId="0" borderId="0" xfId="0" applyNumberFormat="1" applyFont="1" applyFill="1" applyAlignment="1">
      <alignment horizontal="center"/>
    </xf>
    <xf numFmtId="0" fontId="9" fillId="0" borderId="0" xfId="0" applyFont="1" applyFill="1" applyAlignment="1">
      <alignment horizontal="right"/>
    </xf>
    <xf numFmtId="37" fontId="26" fillId="0" borderId="0" xfId="0" applyNumberFormat="1" applyFont="1" applyFill="1" applyAlignment="1">
      <alignment horizontal="center"/>
    </xf>
    <xf numFmtId="37" fontId="26" fillId="0" borderId="21" xfId="0" applyNumberFormat="1" applyFont="1" applyFill="1" applyBorder="1" applyAlignment="1"/>
    <xf numFmtId="5" fontId="26" fillId="0" borderId="2" xfId="0" applyNumberFormat="1" applyFont="1" applyFill="1" applyBorder="1"/>
    <xf numFmtId="0" fontId="27" fillId="0" borderId="0" xfId="0" applyFont="1" applyFill="1" applyAlignment="1">
      <alignment horizontal="right"/>
    </xf>
    <xf numFmtId="170" fontId="26" fillId="0" borderId="1" xfId="1" applyNumberFormat="1" applyFont="1" applyFill="1" applyBorder="1" applyAlignment="1"/>
    <xf numFmtId="42" fontId="26" fillId="0" borderId="0" xfId="0" applyNumberFormat="1" applyFont="1" applyFill="1" applyBorder="1"/>
    <xf numFmtId="42" fontId="26" fillId="0" borderId="0" xfId="0" applyNumberFormat="1" applyFont="1" applyFill="1" applyBorder="1" applyAlignment="1"/>
    <xf numFmtId="170" fontId="26" fillId="0" borderId="2" xfId="0" applyNumberFormat="1" applyFont="1" applyFill="1" applyBorder="1" applyAlignment="1"/>
    <xf numFmtId="5" fontId="26" fillId="0" borderId="1" xfId="0" applyNumberFormat="1" applyFont="1" applyFill="1" applyBorder="1"/>
    <xf numFmtId="17" fontId="31" fillId="0" borderId="0" xfId="0" applyNumberFormat="1" applyFont="1" applyFill="1" applyAlignment="1">
      <alignment horizontal="center"/>
    </xf>
    <xf numFmtId="37" fontId="30" fillId="0" borderId="0" xfId="0" applyNumberFormat="1" applyFont="1" applyAlignment="1">
      <alignment horizontal="center"/>
    </xf>
    <xf numFmtId="37" fontId="26" fillId="0" borderId="21" xfId="0" applyNumberFormat="1" applyFont="1" applyBorder="1" applyAlignment="1"/>
    <xf numFmtId="37" fontId="25" fillId="0" borderId="0" xfId="0" applyNumberFormat="1" applyFont="1" applyAlignment="1" applyProtection="1">
      <protection locked="0"/>
    </xf>
    <xf numFmtId="37" fontId="26" fillId="0" borderId="0" xfId="0" applyNumberFormat="1" applyFont="1" applyFill="1" applyAlignment="1">
      <alignment horizontal="center"/>
    </xf>
    <xf numFmtId="37" fontId="26" fillId="0" borderId="0" xfId="0" applyNumberFormat="1" applyFont="1" applyFill="1" applyAlignment="1">
      <alignment horizontal="center"/>
    </xf>
    <xf numFmtId="10" fontId="31" fillId="0" borderId="0" xfId="4" applyNumberFormat="1" applyFont="1" applyFill="1"/>
    <xf numFmtId="169" fontId="93" fillId="0" borderId="0" xfId="2" applyNumberFormat="1" applyFont="1" applyFill="1" applyBorder="1"/>
    <xf numFmtId="170" fontId="93" fillId="0" borderId="0" xfId="0" applyNumberFormat="1" applyFont="1" applyFill="1"/>
    <xf numFmtId="170" fontId="93" fillId="0" borderId="0" xfId="1" applyNumberFormat="1" applyFont="1" applyFill="1"/>
    <xf numFmtId="5" fontId="93" fillId="0" borderId="0" xfId="0" applyNumberFormat="1" applyFont="1" applyFill="1"/>
    <xf numFmtId="0" fontId="93" fillId="0" borderId="0" xfId="0" applyFont="1" applyFill="1"/>
    <xf numFmtId="170" fontId="93" fillId="0" borderId="0" xfId="1" applyNumberFormat="1" applyFont="1" applyFill="1" applyAlignment="1">
      <alignment horizontal="right"/>
    </xf>
    <xf numFmtId="37" fontId="93" fillId="0" borderId="0" xfId="0" applyNumberFormat="1" applyFont="1" applyFill="1" applyAlignment="1"/>
    <xf numFmtId="37" fontId="93" fillId="0" borderId="0" xfId="0" applyNumberFormat="1" applyFont="1" applyFill="1" applyProtection="1">
      <protection locked="0"/>
    </xf>
    <xf numFmtId="37" fontId="26" fillId="0" borderId="0" xfId="0" applyNumberFormat="1" applyFont="1" applyFill="1" applyAlignment="1">
      <alignment horizontal="center"/>
    </xf>
    <xf numFmtId="176" fontId="26" fillId="0" borderId="0" xfId="370" applyNumberFormat="1" applyFont="1" applyFill="1" applyAlignment="1">
      <alignment horizontal="center"/>
    </xf>
    <xf numFmtId="49" fontId="26" fillId="0" borderId="0" xfId="369" applyNumberFormat="1" applyFont="1" applyFill="1" applyAlignment="1">
      <alignment horizontal="center"/>
    </xf>
    <xf numFmtId="0" fontId="25" fillId="0" borderId="0" xfId="5" applyFont="1" applyFill="1" applyAlignment="1">
      <alignment horizontal="left"/>
    </xf>
    <xf numFmtId="0" fontId="8" fillId="0" borderId="0" xfId="0" applyFont="1" applyAlignment="1">
      <alignment horizontal="left" indent="2"/>
    </xf>
    <xf numFmtId="0" fontId="8" fillId="0" borderId="0" xfId="0" applyFont="1" applyFill="1"/>
    <xf numFmtId="0" fontId="8" fillId="0" borderId="0" xfId="0" applyFont="1"/>
    <xf numFmtId="41" fontId="8" fillId="0" borderId="0" xfId="1" applyNumberFormat="1" applyFont="1"/>
    <xf numFmtId="0" fontId="8" fillId="0" borderId="0" xfId="0" applyFont="1" applyAlignment="1">
      <alignment horizontal="center"/>
    </xf>
    <xf numFmtId="0" fontId="8" fillId="0" borderId="0" xfId="0" applyFont="1" applyFill="1" applyAlignment="1">
      <alignment horizontal="right"/>
    </xf>
    <xf numFmtId="0" fontId="8" fillId="0" borderId="0" xfId="0" applyFont="1" applyBorder="1"/>
    <xf numFmtId="0" fontId="8" fillId="0" borderId="0" xfId="0" applyFont="1" applyFill="1" applyAlignment="1">
      <alignment horizontal="left" wrapText="1"/>
    </xf>
    <xf numFmtId="0" fontId="8" fillId="0" borderId="0" xfId="0" applyFont="1" applyBorder="1" applyAlignment="1">
      <alignment horizontal="center"/>
    </xf>
    <xf numFmtId="169" fontId="8" fillId="0" borderId="0" xfId="2" applyNumberFormat="1" applyFont="1"/>
    <xf numFmtId="169" fontId="8" fillId="0" borderId="0" xfId="0" applyNumberFormat="1" applyFont="1" applyAlignment="1">
      <alignment horizontal="center"/>
    </xf>
    <xf numFmtId="0" fontId="8" fillId="0" borderId="0" xfId="1" applyNumberFormat="1" applyFont="1" applyFill="1" applyAlignment="1">
      <alignment horizontal="center"/>
    </xf>
    <xf numFmtId="2" fontId="8" fillId="0" borderId="0" xfId="0" applyNumberFormat="1" applyFont="1" applyAlignment="1">
      <alignment horizontal="center"/>
    </xf>
    <xf numFmtId="5" fontId="8" fillId="0" borderId="0" xfId="2" applyNumberFormat="1" applyFont="1"/>
    <xf numFmtId="5" fontId="8" fillId="0" borderId="0" xfId="2" applyNumberFormat="1" applyFont="1" applyAlignment="1">
      <alignment horizontal="right"/>
    </xf>
    <xf numFmtId="41" fontId="8" fillId="0" borderId="0" xfId="0" applyNumberFormat="1" applyFont="1"/>
    <xf numFmtId="37" fontId="8" fillId="0" borderId="0" xfId="2" applyNumberFormat="1" applyFont="1"/>
    <xf numFmtId="37" fontId="8" fillId="0" borderId="0" xfId="2" applyNumberFormat="1" applyFont="1" applyAlignment="1">
      <alignment horizontal="right"/>
    </xf>
    <xf numFmtId="0" fontId="8" fillId="0" borderId="0" xfId="0" applyFont="1" applyBorder="1" applyAlignment="1">
      <alignment horizontal="left" indent="2"/>
    </xf>
    <xf numFmtId="171" fontId="8" fillId="0" borderId="0" xfId="4" applyNumberFormat="1" applyFont="1" applyFill="1" applyBorder="1"/>
    <xf numFmtId="37" fontId="8" fillId="0" borderId="0" xfId="2" applyNumberFormat="1" applyFont="1" applyBorder="1"/>
    <xf numFmtId="2" fontId="8" fillId="0" borderId="0" xfId="0" applyNumberFormat="1" applyFont="1"/>
    <xf numFmtId="0" fontId="8" fillId="0" borderId="0" xfId="0" applyFont="1" applyFill="1" applyBorder="1" applyAlignment="1">
      <alignment horizontal="left" indent="2"/>
    </xf>
    <xf numFmtId="0" fontId="8" fillId="0" borderId="0" xfId="0" applyFont="1" applyFill="1" applyBorder="1"/>
    <xf numFmtId="37" fontId="8" fillId="0" borderId="0" xfId="2" applyNumberFormat="1" applyFont="1" applyFill="1" applyBorder="1"/>
    <xf numFmtId="2" fontId="8" fillId="0" borderId="0" xfId="0" applyNumberFormat="1" applyFont="1" applyFill="1"/>
    <xf numFmtId="169" fontId="8" fillId="0" borderId="0" xfId="2" applyNumberFormat="1" applyFont="1" applyBorder="1"/>
    <xf numFmtId="169" fontId="8" fillId="0" borderId="0" xfId="2" applyNumberFormat="1" applyFont="1" applyAlignment="1">
      <alignment horizontal="right"/>
    </xf>
    <xf numFmtId="41" fontId="8" fillId="0" borderId="0" xfId="2" applyNumberFormat="1" applyFont="1"/>
    <xf numFmtId="41" fontId="8" fillId="0" borderId="0" xfId="2" applyNumberFormat="1" applyFont="1" applyBorder="1"/>
    <xf numFmtId="41" fontId="8" fillId="0" borderId="0" xfId="2" applyNumberFormat="1" applyFont="1" applyAlignment="1">
      <alignment horizontal="right"/>
    </xf>
    <xf numFmtId="39" fontId="8" fillId="0" borderId="0" xfId="0" applyNumberFormat="1" applyFont="1" applyBorder="1"/>
    <xf numFmtId="0" fontId="26" fillId="0" borderId="0" xfId="171" applyFont="1" applyAlignment="1">
      <alignment horizontal="center"/>
    </xf>
    <xf numFmtId="0" fontId="23" fillId="0" borderId="19" xfId="0" applyFont="1" applyBorder="1"/>
    <xf numFmtId="37" fontId="23" fillId="0" borderId="19" xfId="2" applyNumberFormat="1" applyFont="1" applyBorder="1"/>
    <xf numFmtId="37" fontId="23" fillId="0" borderId="60" xfId="2" applyNumberFormat="1" applyFont="1" applyBorder="1"/>
    <xf numFmtId="37" fontId="23" fillId="0" borderId="18" xfId="2" applyNumberFormat="1" applyFont="1" applyBorder="1"/>
    <xf numFmtId="175" fontId="23" fillId="0" borderId="0" xfId="0" applyNumberFormat="1" applyFont="1" applyBorder="1"/>
    <xf numFmtId="175" fontId="23" fillId="0" borderId="59" xfId="0" applyNumberFormat="1" applyFont="1" applyBorder="1"/>
    <xf numFmtId="175" fontId="23" fillId="0" borderId="6" xfId="0" applyNumberFormat="1" applyFont="1" applyBorder="1"/>
    <xf numFmtId="171" fontId="26" fillId="0" borderId="18" xfId="4" applyNumberFormat="1" applyFont="1" applyFill="1" applyBorder="1"/>
    <xf numFmtId="0" fontId="26" fillId="0" borderId="19" xfId="0" applyFont="1" applyBorder="1"/>
    <xf numFmtId="0" fontId="26" fillId="0" borderId="19" xfId="0" applyFont="1" applyBorder="1" applyAlignment="1">
      <alignment horizontal="center"/>
    </xf>
    <xf numFmtId="169" fontId="26" fillId="0" borderId="19" xfId="2" applyNumberFormat="1" applyFont="1" applyBorder="1"/>
    <xf numFmtId="171" fontId="26" fillId="0" borderId="6" xfId="4" applyNumberFormat="1" applyFont="1" applyFill="1" applyBorder="1"/>
    <xf numFmtId="0" fontId="26" fillId="0" borderId="0" xfId="0" applyFont="1" applyBorder="1" applyAlignment="1">
      <alignment horizontal="center"/>
    </xf>
    <xf numFmtId="169" fontId="26" fillId="0" borderId="59" xfId="2" applyNumberFormat="1" applyFont="1" applyBorder="1"/>
    <xf numFmtId="169" fontId="26" fillId="0" borderId="6" xfId="2" applyNumberFormat="1" applyFont="1" applyBorder="1"/>
    <xf numFmtId="0" fontId="26" fillId="0" borderId="6" xfId="0" applyFont="1" applyBorder="1"/>
    <xf numFmtId="0" fontId="26" fillId="0" borderId="7" xfId="0" applyFont="1" applyBorder="1"/>
    <xf numFmtId="0" fontId="26" fillId="0" borderId="8" xfId="0" applyFont="1" applyBorder="1"/>
    <xf numFmtId="0" fontId="26" fillId="0" borderId="8" xfId="0" applyFont="1" applyBorder="1" applyAlignment="1">
      <alignment horizontal="center"/>
    </xf>
    <xf numFmtId="39" fontId="26" fillId="0" borderId="8" xfId="0" applyNumberFormat="1" applyFont="1" applyBorder="1"/>
    <xf numFmtId="39" fontId="26" fillId="0" borderId="24" xfId="0" applyNumberFormat="1" applyFont="1" applyBorder="1"/>
    <xf numFmtId="0" fontId="26" fillId="0" borderId="24" xfId="0" applyFont="1" applyBorder="1"/>
    <xf numFmtId="43" fontId="31" fillId="82" borderId="0" xfId="102" applyFont="1" applyFill="1"/>
    <xf numFmtId="0" fontId="31" fillId="82" borderId="0" xfId="171" applyFont="1" applyFill="1"/>
    <xf numFmtId="0" fontId="24" fillId="21" borderId="0" xfId="5" applyFont="1" applyFill="1" applyAlignment="1"/>
    <xf numFmtId="0" fontId="25" fillId="0" borderId="0" xfId="5" applyFont="1" applyFill="1" applyAlignment="1">
      <alignment horizontal="center" wrapText="1"/>
    </xf>
    <xf numFmtId="5" fontId="23" fillId="0" borderId="0" xfId="0" applyNumberFormat="1" applyFont="1" applyFill="1" applyBorder="1"/>
    <xf numFmtId="5" fontId="23" fillId="0" borderId="15" xfId="2" applyNumberFormat="1" applyFont="1" applyFill="1" applyBorder="1"/>
    <xf numFmtId="171" fontId="7" fillId="0" borderId="18" xfId="4" applyNumberFormat="1" applyFont="1" applyFill="1" applyBorder="1"/>
    <xf numFmtId="0" fontId="7" fillId="0" borderId="19" xfId="0" applyFont="1" applyFill="1" applyBorder="1"/>
    <xf numFmtId="0" fontId="7" fillId="0" borderId="19" xfId="0" applyFont="1" applyBorder="1"/>
    <xf numFmtId="0" fontId="7" fillId="0" borderId="19" xfId="0" applyFont="1" applyBorder="1" applyAlignment="1">
      <alignment horizontal="center"/>
    </xf>
    <xf numFmtId="37" fontId="25" fillId="0" borderId="19" xfId="1" applyNumberFormat="1" applyFont="1" applyFill="1" applyBorder="1"/>
    <xf numFmtId="37" fontId="25" fillId="0" borderId="60" xfId="1" applyNumberFormat="1" applyFont="1" applyFill="1" applyBorder="1"/>
    <xf numFmtId="171" fontId="7" fillId="0" borderId="6" xfId="4" applyNumberFormat="1" applyFont="1" applyFill="1" applyBorder="1"/>
    <xf numFmtId="0" fontId="7" fillId="0" borderId="0" xfId="0" applyFont="1" applyFill="1" applyBorder="1"/>
    <xf numFmtId="0" fontId="7" fillId="0" borderId="0" xfId="0" applyFont="1" applyBorder="1"/>
    <xf numFmtId="0" fontId="7" fillId="0" borderId="0" xfId="0" applyFont="1" applyBorder="1" applyAlignment="1">
      <alignment horizontal="center"/>
    </xf>
    <xf numFmtId="0" fontId="23" fillId="0" borderId="6" xfId="0" applyFont="1" applyFill="1" applyBorder="1"/>
    <xf numFmtId="0" fontId="7" fillId="0" borderId="7" xfId="0" applyFont="1" applyFill="1" applyBorder="1"/>
    <xf numFmtId="0" fontId="7" fillId="0" borderId="8" xfId="0" applyFont="1" applyFill="1" applyBorder="1"/>
    <xf numFmtId="0" fontId="7" fillId="0" borderId="8" xfId="0" applyFont="1" applyBorder="1"/>
    <xf numFmtId="0" fontId="7" fillId="0" borderId="8" xfId="0" applyFont="1" applyBorder="1" applyAlignment="1">
      <alignment horizontal="center"/>
    </xf>
    <xf numFmtId="0" fontId="7" fillId="0" borderId="24" xfId="0" applyFont="1" applyFill="1" applyBorder="1"/>
    <xf numFmtId="0" fontId="7" fillId="0" borderId="0" xfId="0" applyFont="1" applyAlignment="1">
      <alignment horizontal="left" indent="2"/>
    </xf>
    <xf numFmtId="0" fontId="7" fillId="0" borderId="0" xfId="0" applyFont="1" applyFill="1"/>
    <xf numFmtId="0" fontId="7" fillId="0" borderId="0" xfId="0" applyFont="1"/>
    <xf numFmtId="44" fontId="7" fillId="0" borderId="0" xfId="2" applyFont="1"/>
    <xf numFmtId="169" fontId="7" fillId="0" borderId="0" xfId="2" applyNumberFormat="1" applyFont="1"/>
    <xf numFmtId="169" fontId="7" fillId="0" borderId="0" xfId="0" applyNumberFormat="1" applyFont="1"/>
    <xf numFmtId="0" fontId="7" fillId="0" borderId="0" xfId="0" applyFont="1" applyAlignment="1">
      <alignment horizontal="center"/>
    </xf>
    <xf numFmtId="43" fontId="7" fillId="0" borderId="0" xfId="1" applyFont="1"/>
    <xf numFmtId="170" fontId="7" fillId="0" borderId="0" xfId="1" applyNumberFormat="1" applyFont="1"/>
    <xf numFmtId="170" fontId="7" fillId="0" borderId="0" xfId="1" applyNumberFormat="1" applyFont="1" applyFill="1" applyBorder="1"/>
    <xf numFmtId="37" fontId="7" fillId="0" borderId="0" xfId="0" applyNumberFormat="1" applyFont="1"/>
    <xf numFmtId="5" fontId="7" fillId="0" borderId="0" xfId="2" applyNumberFormat="1" applyFont="1" applyAlignment="1">
      <alignment horizontal="right"/>
    </xf>
    <xf numFmtId="5" fontId="7" fillId="0" borderId="0" xfId="0" applyNumberFormat="1" applyFont="1"/>
    <xf numFmtId="0" fontId="7" fillId="0" borderId="0" xfId="0" applyFont="1" applyBorder="1" applyAlignment="1"/>
    <xf numFmtId="0" fontId="7" fillId="0" borderId="0" xfId="0" applyFont="1" applyFill="1" applyAlignment="1">
      <alignment horizontal="left" wrapText="1"/>
    </xf>
    <xf numFmtId="41" fontId="7" fillId="0" borderId="0" xfId="1" applyNumberFormat="1" applyFont="1" applyFill="1" applyBorder="1"/>
    <xf numFmtId="43" fontId="7" fillId="0" borderId="0" xfId="1" applyFont="1" applyBorder="1"/>
    <xf numFmtId="0" fontId="7" fillId="0" borderId="0" xfId="0" applyFont="1" applyBorder="1" applyAlignment="1">
      <alignment horizontal="left" indent="2"/>
    </xf>
    <xf numFmtId="0" fontId="7" fillId="0" borderId="0" xfId="0" applyFont="1" applyAlignment="1"/>
    <xf numFmtId="170" fontId="7" fillId="0" borderId="0" xfId="0" applyNumberFormat="1" applyFont="1"/>
    <xf numFmtId="170" fontId="7" fillId="0" borderId="0" xfId="0" applyNumberFormat="1" applyFont="1" applyAlignment="1">
      <alignment horizontal="center"/>
    </xf>
    <xf numFmtId="0" fontId="7" fillId="0" borderId="0" xfId="0" applyFont="1" applyFill="1" applyBorder="1" applyAlignment="1">
      <alignment horizontal="left" indent="2"/>
    </xf>
    <xf numFmtId="5" fontId="7" fillId="0" borderId="0" xfId="1" applyNumberFormat="1" applyFont="1" applyFill="1" applyBorder="1"/>
    <xf numFmtId="37" fontId="7" fillId="0" borderId="0" xfId="2" applyNumberFormat="1" applyFont="1" applyFill="1" applyBorder="1" applyAlignment="1"/>
    <xf numFmtId="37" fontId="7" fillId="0" borderId="0" xfId="0" applyNumberFormat="1" applyFont="1" applyFill="1" applyBorder="1"/>
    <xf numFmtId="37" fontId="7" fillId="0" borderId="0" xfId="2" applyNumberFormat="1" applyFont="1" applyFill="1" applyBorder="1"/>
    <xf numFmtId="37" fontId="7" fillId="0" borderId="0" xfId="1" applyNumberFormat="1" applyFont="1" applyFill="1" applyBorder="1"/>
    <xf numFmtId="37" fontId="7" fillId="0" borderId="0" xfId="2" applyNumberFormat="1" applyFont="1" applyAlignment="1">
      <alignment horizontal="right"/>
    </xf>
    <xf numFmtId="5" fontId="7" fillId="0" borderId="0" xfId="0" applyNumberFormat="1" applyFont="1" applyFill="1" applyBorder="1"/>
    <xf numFmtId="41" fontId="7" fillId="0" borderId="0" xfId="0" applyNumberFormat="1" applyFont="1" applyFill="1" applyBorder="1"/>
    <xf numFmtId="171" fontId="7" fillId="0" borderId="0" xfId="4" applyNumberFormat="1" applyFont="1" applyFill="1" applyBorder="1"/>
    <xf numFmtId="39" fontId="7" fillId="0" borderId="0" xfId="0" applyNumberFormat="1" applyFont="1" applyFill="1" applyBorder="1"/>
    <xf numFmtId="0" fontId="6" fillId="0" borderId="0" xfId="0" applyFont="1" applyFill="1" applyBorder="1"/>
    <xf numFmtId="39" fontId="6" fillId="0" borderId="0" xfId="0" applyNumberFormat="1" applyFont="1" applyFill="1" applyBorder="1"/>
    <xf numFmtId="0" fontId="6" fillId="0" borderId="6" xfId="0" applyFont="1" applyFill="1" applyBorder="1"/>
    <xf numFmtId="0" fontId="6" fillId="0" borderId="59" xfId="0" applyFont="1" applyFill="1" applyBorder="1"/>
    <xf numFmtId="0" fontId="6" fillId="0" borderId="7" xfId="0" applyFont="1" applyFill="1" applyBorder="1"/>
    <xf numFmtId="0" fontId="6" fillId="0" borderId="8" xfId="0" applyFont="1" applyFill="1" applyBorder="1"/>
    <xf numFmtId="39" fontId="6" fillId="0" borderId="24" xfId="0" applyNumberFormat="1" applyFont="1" applyFill="1" applyBorder="1"/>
    <xf numFmtId="5" fontId="23" fillId="0" borderId="18" xfId="0" applyNumberFormat="1" applyFont="1" applyFill="1" applyBorder="1"/>
    <xf numFmtId="0" fontId="23" fillId="0" borderId="19" xfId="0" applyFont="1" applyFill="1" applyBorder="1"/>
    <xf numFmtId="5" fontId="23" fillId="0" borderId="60" xfId="0" applyNumberFormat="1" applyFont="1" applyFill="1" applyBorder="1"/>
    <xf numFmtId="17" fontId="24" fillId="0" borderId="1" xfId="0" applyNumberFormat="1" applyFont="1" applyBorder="1" applyAlignment="1">
      <alignment horizontal="center"/>
    </xf>
    <xf numFmtId="0" fontId="23" fillId="21" borderId="0" xfId="0" applyFont="1" applyFill="1" applyAlignment="1">
      <alignment horizontal="left"/>
    </xf>
    <xf numFmtId="0" fontId="91" fillId="83" borderId="0" xfId="0" applyFont="1" applyFill="1" applyAlignment="1">
      <alignment horizontal="center"/>
    </xf>
    <xf numFmtId="17" fontId="23" fillId="0" borderId="0" xfId="0" applyNumberFormat="1" applyFont="1" applyFill="1" applyAlignment="1">
      <alignment horizontal="center"/>
    </xf>
    <xf numFmtId="5" fontId="23" fillId="0" borderId="0" xfId="0" applyNumberFormat="1" applyFont="1" applyFill="1" applyAlignment="1">
      <alignment horizontal="center"/>
    </xf>
    <xf numFmtId="0" fontId="5" fillId="0" borderId="18" xfId="0" applyFont="1" applyBorder="1"/>
    <xf numFmtId="0" fontId="5" fillId="0" borderId="19" xfId="0" applyFont="1" applyBorder="1"/>
    <xf numFmtId="0" fontId="23" fillId="0" borderId="19" xfId="0" applyFont="1" applyBorder="1" applyAlignment="1">
      <alignment horizontal="left"/>
    </xf>
    <xf numFmtId="0" fontId="5" fillId="0" borderId="19" xfId="0" applyFont="1" applyFill="1" applyBorder="1"/>
    <xf numFmtId="0" fontId="5" fillId="0" borderId="19" xfId="0" applyFont="1" applyBorder="1" applyAlignment="1">
      <alignment horizontal="center"/>
    </xf>
    <xf numFmtId="0" fontId="5" fillId="0" borderId="19" xfId="0" applyFont="1" applyFill="1" applyBorder="1" applyAlignment="1">
      <alignment horizontal="center"/>
    </xf>
    <xf numFmtId="37" fontId="23" fillId="0" borderId="19" xfId="0" applyNumberFormat="1" applyFont="1" applyBorder="1"/>
    <xf numFmtId="37" fontId="23" fillId="0" borderId="60" xfId="0" applyNumberFormat="1" applyFont="1" applyBorder="1"/>
    <xf numFmtId="0" fontId="5" fillId="0" borderId="6" xfId="0" applyFont="1" applyBorder="1"/>
    <xf numFmtId="0" fontId="5" fillId="0" borderId="0" xfId="0" applyFont="1" applyBorder="1"/>
    <xf numFmtId="0" fontId="5" fillId="0" borderId="0" xfId="0" applyFont="1" applyBorder="1" applyAlignment="1">
      <alignment horizontal="left"/>
    </xf>
    <xf numFmtId="0" fontId="5" fillId="0" borderId="0" xfId="0" applyFont="1" applyFill="1" applyBorder="1"/>
    <xf numFmtId="0" fontId="5" fillId="0" borderId="0" xfId="0" applyFont="1" applyBorder="1" applyAlignment="1">
      <alignment horizontal="center"/>
    </xf>
    <xf numFmtId="0" fontId="5" fillId="0" borderId="0" xfId="0" applyFont="1" applyFill="1" applyBorder="1" applyAlignment="1">
      <alignment horizontal="center"/>
    </xf>
    <xf numFmtId="170" fontId="5" fillId="0" borderId="0" xfId="1" applyNumberFormat="1" applyFont="1" applyBorder="1"/>
    <xf numFmtId="0" fontId="5" fillId="0" borderId="59" xfId="0" applyFont="1" applyBorder="1"/>
    <xf numFmtId="175" fontId="23" fillId="0" borderId="0" xfId="2" applyNumberFormat="1" applyFont="1" applyFill="1" applyBorder="1"/>
    <xf numFmtId="175" fontId="23" fillId="0" borderId="59" xfId="2" applyNumberFormat="1" applyFont="1" applyFill="1" applyBorder="1"/>
    <xf numFmtId="0" fontId="5" fillId="0" borderId="7" xfId="0" applyFont="1" applyBorder="1"/>
    <xf numFmtId="0" fontId="5" fillId="0" borderId="8" xfId="0" applyFont="1" applyBorder="1"/>
    <xf numFmtId="0" fontId="5" fillId="0" borderId="8" xfId="0" applyFont="1" applyBorder="1" applyAlignment="1">
      <alignment horizontal="left"/>
    </xf>
    <xf numFmtId="0" fontId="5" fillId="0" borderId="8" xfId="0" applyFont="1" applyFill="1" applyBorder="1"/>
    <xf numFmtId="0" fontId="5" fillId="0" borderId="8" xfId="0" applyFont="1" applyBorder="1" applyAlignment="1">
      <alignment horizontal="center"/>
    </xf>
    <xf numFmtId="0" fontId="5" fillId="0" borderId="8" xfId="0" applyFont="1" applyFill="1" applyBorder="1" applyAlignment="1">
      <alignment horizontal="center"/>
    </xf>
    <xf numFmtId="0" fontId="5" fillId="0" borderId="24" xfId="0" applyFont="1" applyBorder="1"/>
    <xf numFmtId="37" fontId="11" fillId="0" borderId="0" xfId="0" applyNumberFormat="1" applyFont="1"/>
    <xf numFmtId="17" fontId="23" fillId="0" borderId="0" xfId="0" applyNumberFormat="1" applyFont="1" applyAlignment="1">
      <alignment horizontal="center"/>
    </xf>
    <xf numFmtId="37" fontId="11" fillId="0" borderId="0" xfId="0" applyNumberFormat="1" applyFont="1" applyBorder="1"/>
    <xf numFmtId="0" fontId="11" fillId="0" borderId="19" xfId="0" applyFont="1" applyBorder="1"/>
    <xf numFmtId="39" fontId="26" fillId="0" borderId="7" xfId="0" applyNumberFormat="1" applyFont="1" applyBorder="1"/>
    <xf numFmtId="0" fontId="11" fillId="0" borderId="8" xfId="0" applyFont="1" applyBorder="1"/>
    <xf numFmtId="37" fontId="25" fillId="0" borderId="0" xfId="0" applyNumberFormat="1" applyFont="1" applyAlignment="1">
      <alignment horizontal="center"/>
    </xf>
    <xf numFmtId="0" fontId="4" fillId="0" borderId="0" xfId="621" applyFont="1" applyAlignment="1">
      <alignment horizontal="left" indent="2"/>
    </xf>
    <xf numFmtId="0" fontId="4" fillId="0" borderId="0" xfId="621" applyFont="1"/>
    <xf numFmtId="0" fontId="23" fillId="0" borderId="0" xfId="621" applyFont="1" applyFill="1"/>
    <xf numFmtId="0" fontId="4" fillId="0" borderId="0" xfId="621" applyFont="1" applyFill="1"/>
    <xf numFmtId="0" fontId="31" fillId="0" borderId="0" xfId="621" applyFont="1"/>
    <xf numFmtId="0" fontId="23" fillId="0" borderId="0" xfId="621" applyFont="1" applyAlignment="1">
      <alignment horizontal="center"/>
    </xf>
    <xf numFmtId="0" fontId="4" fillId="0" borderId="0" xfId="621" applyFont="1" applyAlignment="1">
      <alignment horizontal="center"/>
    </xf>
    <xf numFmtId="0" fontId="23" fillId="0" borderId="0" xfId="621" applyFont="1" applyAlignment="1">
      <alignment horizontal="center" wrapText="1"/>
    </xf>
    <xf numFmtId="0" fontId="23" fillId="0" borderId="0" xfId="621" applyFont="1" applyAlignment="1">
      <alignment horizontal="left"/>
    </xf>
    <xf numFmtId="17" fontId="23" fillId="0" borderId="1" xfId="621" applyNumberFormat="1" applyFont="1" applyBorder="1" applyAlignment="1">
      <alignment horizontal="center"/>
    </xf>
    <xf numFmtId="0" fontId="23" fillId="0" borderId="0" xfId="621" applyFont="1" applyBorder="1" applyAlignment="1">
      <alignment horizontal="left" indent="2"/>
    </xf>
    <xf numFmtId="0" fontId="23" fillId="0" borderId="0" xfId="621" applyFont="1"/>
    <xf numFmtId="0" fontId="4" fillId="0" borderId="0" xfId="621" applyFont="1" applyFill="1" applyAlignment="1">
      <alignment wrapText="1"/>
    </xf>
    <xf numFmtId="0" fontId="23" fillId="0" borderId="0" xfId="621" applyFont="1" applyAlignment="1">
      <alignment horizontal="right"/>
    </xf>
    <xf numFmtId="5" fontId="23" fillId="0" borderId="0" xfId="621" applyNumberFormat="1" applyFont="1"/>
    <xf numFmtId="37" fontId="4" fillId="0" borderId="0" xfId="621" applyNumberFormat="1" applyFont="1"/>
    <xf numFmtId="0" fontId="24" fillId="0" borderId="0" xfId="621" applyFont="1" applyAlignment="1">
      <alignment horizontal="center"/>
    </xf>
    <xf numFmtId="0" fontId="23" fillId="0" borderId="1" xfId="621" applyFont="1" applyBorder="1" applyAlignment="1">
      <alignment horizontal="center" wrapText="1"/>
    </xf>
    <xf numFmtId="49" fontId="4" fillId="0" borderId="0" xfId="621" applyNumberFormat="1" applyFont="1" applyAlignment="1">
      <alignment horizontal="center"/>
    </xf>
    <xf numFmtId="5" fontId="4" fillId="0" borderId="0" xfId="621" applyNumberFormat="1" applyFont="1" applyFill="1"/>
    <xf numFmtId="41" fontId="4" fillId="0" borderId="0" xfId="621" applyNumberFormat="1" applyFont="1" applyBorder="1"/>
    <xf numFmtId="0" fontId="28" fillId="0" borderId="0" xfId="5" applyFont="1" applyFill="1" applyBorder="1" applyAlignment="1">
      <alignment horizontal="center"/>
    </xf>
    <xf numFmtId="5" fontId="4" fillId="0" borderId="0" xfId="621" applyNumberFormat="1" applyFont="1"/>
    <xf numFmtId="41" fontId="4" fillId="0" borderId="0" xfId="621" applyNumberFormat="1" applyFont="1"/>
    <xf numFmtId="5" fontId="4" fillId="0" borderId="25" xfId="621" applyNumberFormat="1" applyFont="1" applyFill="1" applyBorder="1"/>
    <xf numFmtId="5" fontId="4" fillId="0" borderId="0" xfId="621" applyNumberFormat="1" applyFont="1" applyFill="1" applyBorder="1"/>
    <xf numFmtId="9" fontId="101" fillId="0" borderId="0" xfId="622" applyFont="1"/>
    <xf numFmtId="37" fontId="4" fillId="0" borderId="0" xfId="621" applyNumberFormat="1" applyFont="1" applyBorder="1"/>
    <xf numFmtId="0" fontId="4" fillId="0" borderId="1" xfId="621" applyFont="1" applyBorder="1"/>
    <xf numFmtId="41" fontId="4" fillId="0" borderId="1" xfId="621" applyNumberFormat="1" applyFont="1" applyBorder="1"/>
    <xf numFmtId="41" fontId="4" fillId="0" borderId="25" xfId="621" applyNumberFormat="1" applyFont="1" applyFill="1" applyBorder="1"/>
    <xf numFmtId="5" fontId="4" fillId="0" borderId="21" xfId="621" applyNumberFormat="1" applyFont="1" applyFill="1" applyBorder="1"/>
    <xf numFmtId="0" fontId="4" fillId="0" borderId="0" xfId="621" applyFont="1" applyAlignment="1">
      <alignment wrapText="1"/>
    </xf>
    <xf numFmtId="39" fontId="4" fillId="0" borderId="0" xfId="621" applyNumberFormat="1" applyFont="1"/>
    <xf numFmtId="0" fontId="4" fillId="0" borderId="18" xfId="621" applyFont="1" applyBorder="1" applyAlignment="1">
      <alignment horizontal="center"/>
    </xf>
    <xf numFmtId="0" fontId="4" fillId="0" borderId="19" xfId="621" applyFont="1" applyBorder="1" applyAlignment="1">
      <alignment horizontal="center"/>
    </xf>
    <xf numFmtId="0" fontId="4" fillId="0" borderId="19" xfId="621" applyFont="1" applyBorder="1"/>
    <xf numFmtId="0" fontId="23" fillId="0" borderId="19" xfId="621" applyFont="1" applyBorder="1"/>
    <xf numFmtId="37" fontId="23" fillId="0" borderId="19" xfId="621" applyNumberFormat="1" applyFont="1" applyBorder="1"/>
    <xf numFmtId="37" fontId="25" fillId="0" borderId="19" xfId="621" applyNumberFormat="1" applyFont="1" applyBorder="1"/>
    <xf numFmtId="37" fontId="25" fillId="0" borderId="60" xfId="621" applyNumberFormat="1" applyFont="1" applyBorder="1"/>
    <xf numFmtId="0" fontId="4" fillId="0" borderId="0" xfId="621" applyFont="1" applyBorder="1"/>
    <xf numFmtId="5" fontId="23" fillId="0" borderId="18" xfId="621" applyNumberFormat="1" applyFont="1" applyBorder="1"/>
    <xf numFmtId="5" fontId="23" fillId="0" borderId="60" xfId="621" applyNumberFormat="1" applyFont="1" applyBorder="1"/>
    <xf numFmtId="0" fontId="4" fillId="0" borderId="6" xfId="621" applyFont="1" applyBorder="1" applyAlignment="1">
      <alignment horizontal="center"/>
    </xf>
    <xf numFmtId="0" fontId="4" fillId="0" borderId="0" xfId="621" applyFont="1" applyBorder="1" applyAlignment="1">
      <alignment horizontal="center"/>
    </xf>
    <xf numFmtId="39" fontId="4" fillId="0" borderId="0" xfId="621" applyNumberFormat="1" applyFont="1" applyBorder="1"/>
    <xf numFmtId="39" fontId="4" fillId="0" borderId="59" xfId="621" applyNumberFormat="1" applyFont="1" applyBorder="1"/>
    <xf numFmtId="39" fontId="4" fillId="0" borderId="6" xfId="621" applyNumberFormat="1" applyFont="1" applyBorder="1"/>
    <xf numFmtId="0" fontId="4" fillId="0" borderId="0" xfId="621" applyFont="1" applyFill="1" applyBorder="1"/>
    <xf numFmtId="0" fontId="4" fillId="0" borderId="6" xfId="621" applyFont="1" applyFill="1" applyBorder="1" applyAlignment="1">
      <alignment horizontal="left" indent="2"/>
    </xf>
    <xf numFmtId="175" fontId="25" fillId="0" borderId="0" xfId="621" applyNumberFormat="1" applyFont="1" applyBorder="1"/>
    <xf numFmtId="175" fontId="25" fillId="0" borderId="59" xfId="621" applyNumberFormat="1" applyFont="1" applyBorder="1"/>
    <xf numFmtId="175" fontId="25" fillId="0" borderId="6" xfId="621" applyNumberFormat="1" applyFont="1" applyBorder="1"/>
    <xf numFmtId="0" fontId="4" fillId="0" borderId="7" xfId="621" applyFont="1" applyFill="1" applyBorder="1" applyAlignment="1">
      <alignment horizontal="left" indent="2"/>
    </xf>
    <xf numFmtId="0" fontId="4" fillId="0" borderId="8" xfId="621" applyFont="1" applyBorder="1" applyAlignment="1">
      <alignment horizontal="center"/>
    </xf>
    <xf numFmtId="0" fontId="4" fillId="0" borderId="8" xfId="621" applyFont="1" applyFill="1" applyBorder="1"/>
    <xf numFmtId="39" fontId="4" fillId="0" borderId="8" xfId="621" applyNumberFormat="1" applyFont="1" applyFill="1" applyBorder="1"/>
    <xf numFmtId="0" fontId="4" fillId="0" borderId="24" xfId="621" applyFont="1" applyFill="1" applyBorder="1"/>
    <xf numFmtId="0" fontId="4" fillId="0" borderId="7" xfId="621" applyFont="1" applyFill="1" applyBorder="1"/>
    <xf numFmtId="39" fontId="4" fillId="0" borderId="24" xfId="621" applyNumberFormat="1" applyFont="1" applyFill="1" applyBorder="1"/>
    <xf numFmtId="0" fontId="4" fillId="0" borderId="0" xfId="621" applyFont="1" applyFill="1" applyBorder="1" applyAlignment="1">
      <alignment horizontal="left" indent="2"/>
    </xf>
    <xf numFmtId="39" fontId="4" fillId="0" borderId="0" xfId="621" applyNumberFormat="1" applyFont="1" applyFill="1" applyBorder="1"/>
    <xf numFmtId="0" fontId="23" fillId="0" borderId="0" xfId="621" applyFont="1" applyFill="1" applyBorder="1" applyAlignment="1">
      <alignment horizontal="right"/>
    </xf>
    <xf numFmtId="39" fontId="23" fillId="0" borderId="0" xfId="621" applyNumberFormat="1" applyFont="1" applyFill="1" applyBorder="1"/>
    <xf numFmtId="0" fontId="4" fillId="0" borderId="0" xfId="621" applyFont="1" applyFill="1" applyAlignment="1">
      <alignment horizontal="left"/>
    </xf>
    <xf numFmtId="0" fontId="102" fillId="0" borderId="0" xfId="5" applyFont="1" applyFill="1" applyAlignment="1">
      <alignment horizontal="left"/>
    </xf>
    <xf numFmtId="0" fontId="102" fillId="0" borderId="0" xfId="5" applyFont="1" applyFill="1" applyAlignment="1"/>
    <xf numFmtId="17" fontId="23" fillId="0" borderId="0" xfId="621" applyNumberFormat="1" applyFont="1" applyBorder="1" applyAlignment="1">
      <alignment horizontal="center"/>
    </xf>
    <xf numFmtId="0" fontId="98" fillId="0" borderId="0" xfId="5" applyFont="1" applyFill="1" applyAlignment="1">
      <alignment wrapText="1"/>
    </xf>
    <xf numFmtId="0" fontId="26" fillId="0" borderId="0" xfId="5" applyFont="1" applyFill="1" applyAlignment="1">
      <alignment wrapText="1"/>
    </xf>
    <xf numFmtId="5" fontId="4" fillId="0" borderId="0" xfId="621" applyNumberFormat="1" applyFont="1" applyBorder="1"/>
    <xf numFmtId="5" fontId="23" fillId="0" borderId="0" xfId="623" applyNumberFormat="1" applyFont="1" applyAlignment="1">
      <alignment horizontal="right"/>
    </xf>
    <xf numFmtId="5" fontId="24" fillId="0" borderId="0" xfId="623" applyNumberFormat="1" applyFont="1" applyAlignment="1">
      <alignment horizontal="center"/>
    </xf>
    <xf numFmtId="5" fontId="23" fillId="0" borderId="0" xfId="623" applyNumberFormat="1" applyFont="1"/>
    <xf numFmtId="0" fontId="4" fillId="0" borderId="0" xfId="621" applyFont="1" applyBorder="1" applyAlignment="1"/>
    <xf numFmtId="169" fontId="23" fillId="0" borderId="0" xfId="621" applyNumberFormat="1" applyFont="1" applyBorder="1"/>
    <xf numFmtId="0" fontId="24" fillId="0" borderId="0" xfId="621" applyFont="1" applyBorder="1" applyAlignment="1">
      <alignment horizontal="center"/>
    </xf>
    <xf numFmtId="0" fontId="4" fillId="6" borderId="0" xfId="621" applyFont="1" applyFill="1"/>
    <xf numFmtId="0" fontId="24" fillId="6" borderId="0" xfId="5" applyFont="1" applyFill="1"/>
    <xf numFmtId="169" fontId="4" fillId="0" borderId="0" xfId="621" applyNumberFormat="1" applyFont="1"/>
    <xf numFmtId="0" fontId="23" fillId="0" borderId="0" xfId="621" applyFont="1" applyBorder="1"/>
    <xf numFmtId="0" fontId="23" fillId="0" borderId="0" xfId="621" applyFont="1" applyFill="1" applyAlignment="1">
      <alignment horizontal="center"/>
    </xf>
    <xf numFmtId="0" fontId="23" fillId="0" borderId="0" xfId="621" applyFont="1" applyFill="1" applyBorder="1" applyAlignment="1">
      <alignment horizontal="center"/>
    </xf>
    <xf numFmtId="0" fontId="23" fillId="0" borderId="1" xfId="621" applyFont="1" applyFill="1" applyBorder="1" applyAlignment="1">
      <alignment horizontal="center"/>
    </xf>
    <xf numFmtId="190" fontId="4" fillId="0" borderId="0" xfId="622" applyNumberFormat="1" applyFont="1"/>
    <xf numFmtId="171" fontId="4" fillId="0" borderId="0" xfId="622" applyNumberFormat="1" applyFont="1"/>
    <xf numFmtId="0" fontId="4" fillId="0" borderId="0" xfId="621" applyNumberFormat="1" applyFont="1" applyAlignment="1">
      <alignment horizontal="center"/>
    </xf>
    <xf numFmtId="0" fontId="4" fillId="0" borderId="0" xfId="621" applyFont="1" applyAlignment="1">
      <alignment horizontal="left"/>
    </xf>
    <xf numFmtId="37" fontId="4" fillId="0" borderId="0" xfId="623" applyNumberFormat="1" applyFont="1" applyFill="1"/>
    <xf numFmtId="5" fontId="4" fillId="0" borderId="0" xfId="623" applyNumberFormat="1" applyFont="1" applyFill="1"/>
    <xf numFmtId="5" fontId="4" fillId="0" borderId="0" xfId="623" applyNumberFormat="1" applyFont="1" applyAlignment="1">
      <alignment horizontal="right"/>
    </xf>
    <xf numFmtId="5" fontId="4" fillId="0" borderId="0" xfId="623" applyNumberFormat="1" applyFont="1"/>
    <xf numFmtId="37" fontId="4" fillId="0" borderId="0" xfId="623" applyNumberFormat="1" applyFont="1" applyAlignment="1">
      <alignment horizontal="right"/>
    </xf>
    <xf numFmtId="41" fontId="4" fillId="0" borderId="0" xfId="623" applyNumberFormat="1" applyFont="1"/>
    <xf numFmtId="37" fontId="4" fillId="0" borderId="0" xfId="623" applyNumberFormat="1" applyFont="1"/>
    <xf numFmtId="41" fontId="4" fillId="0" borderId="0" xfId="623" applyNumberFormat="1" applyFont="1" applyBorder="1"/>
    <xf numFmtId="165" fontId="4" fillId="0" borderId="0" xfId="622" applyNumberFormat="1" applyFont="1"/>
    <xf numFmtId="0" fontId="4" fillId="0" borderId="1" xfId="621" applyFont="1" applyFill="1" applyBorder="1"/>
    <xf numFmtId="165" fontId="4" fillId="0" borderId="1" xfId="622" applyNumberFormat="1" applyFont="1" applyBorder="1"/>
    <xf numFmtId="41" fontId="4" fillId="0" borderId="0" xfId="621" applyNumberFormat="1" applyFont="1" applyFill="1" applyBorder="1"/>
    <xf numFmtId="37" fontId="4" fillId="0" borderId="1" xfId="623" applyNumberFormat="1" applyFont="1" applyBorder="1" applyAlignment="1">
      <alignment horizontal="right"/>
    </xf>
    <xf numFmtId="41" fontId="4" fillId="0" borderId="1" xfId="623" applyNumberFormat="1" applyFont="1" applyBorder="1"/>
    <xf numFmtId="37" fontId="4" fillId="0" borderId="21" xfId="621" applyNumberFormat="1" applyFont="1" applyBorder="1"/>
    <xf numFmtId="5" fontId="4" fillId="0" borderId="21" xfId="621" applyNumberFormat="1" applyFont="1" applyBorder="1"/>
    <xf numFmtId="5" fontId="4" fillId="0" borderId="0" xfId="623" applyNumberFormat="1" applyFont="1" applyBorder="1"/>
    <xf numFmtId="171" fontId="4" fillId="0" borderId="0" xfId="622" applyNumberFormat="1" applyFont="1" applyFill="1" applyBorder="1"/>
    <xf numFmtId="171" fontId="4" fillId="0" borderId="0" xfId="622" applyNumberFormat="1" applyFont="1" applyBorder="1"/>
    <xf numFmtId="169" fontId="4" fillId="0" borderId="0" xfId="623" applyNumberFormat="1" applyFont="1" applyBorder="1" applyAlignment="1">
      <alignment horizontal="right"/>
    </xf>
    <xf numFmtId="169" fontId="4" fillId="0" borderId="0" xfId="623" applyNumberFormat="1" applyFont="1" applyBorder="1"/>
    <xf numFmtId="0" fontId="4" fillId="0" borderId="18" xfId="621" applyFont="1" applyBorder="1"/>
    <xf numFmtId="37" fontId="23" fillId="0" borderId="18" xfId="623" applyNumberFormat="1" applyFont="1" applyBorder="1" applyAlignment="1">
      <alignment horizontal="right"/>
    </xf>
    <xf numFmtId="41" fontId="23" fillId="0" borderId="19" xfId="623" applyNumberFormat="1" applyFont="1" applyBorder="1"/>
    <xf numFmtId="37" fontId="23" fillId="0" borderId="60" xfId="623" applyNumberFormat="1" applyFont="1" applyBorder="1"/>
    <xf numFmtId="0" fontId="4" fillId="0" borderId="6" xfId="621" applyFont="1" applyBorder="1"/>
    <xf numFmtId="37" fontId="4" fillId="0" borderId="0" xfId="621" applyNumberFormat="1" applyFont="1" applyFill="1" applyBorder="1"/>
    <xf numFmtId="37" fontId="4" fillId="0" borderId="59" xfId="621" applyNumberFormat="1" applyFont="1" applyFill="1" applyBorder="1"/>
    <xf numFmtId="37" fontId="4" fillId="0" borderId="6" xfId="621" applyNumberFormat="1" applyFont="1" applyFill="1" applyBorder="1"/>
    <xf numFmtId="171" fontId="4" fillId="0" borderId="0" xfId="622" applyNumberFormat="1" applyFont="1" applyFill="1"/>
    <xf numFmtId="175" fontId="25" fillId="0" borderId="0" xfId="621" applyNumberFormat="1" applyFont="1"/>
    <xf numFmtId="0" fontId="4" fillId="0" borderId="7" xfId="621" applyFont="1" applyBorder="1"/>
    <xf numFmtId="0" fontId="4" fillId="0" borderId="8" xfId="621" applyFont="1" applyBorder="1"/>
    <xf numFmtId="39" fontId="4" fillId="0" borderId="8" xfId="621" applyNumberFormat="1" applyFont="1" applyBorder="1"/>
    <xf numFmtId="169" fontId="4" fillId="0" borderId="7" xfId="623" applyNumberFormat="1" applyFont="1" applyBorder="1" applyAlignment="1">
      <alignment horizontal="right"/>
    </xf>
    <xf numFmtId="169" fontId="4" fillId="0" borderId="8" xfId="623" applyNumberFormat="1" applyFont="1" applyBorder="1"/>
    <xf numFmtId="169" fontId="4" fillId="0" borderId="24" xfId="623" applyNumberFormat="1" applyFont="1" applyBorder="1"/>
    <xf numFmtId="169" fontId="4" fillId="0" borderId="0" xfId="623" applyNumberFormat="1" applyFont="1" applyAlignment="1">
      <alignment horizontal="right"/>
    </xf>
    <xf numFmtId="169" fontId="4" fillId="0" borderId="0" xfId="623" applyNumberFormat="1" applyFont="1"/>
    <xf numFmtId="169" fontId="23" fillId="0" borderId="0" xfId="623" applyNumberFormat="1" applyFont="1" applyBorder="1"/>
    <xf numFmtId="43" fontId="25" fillId="0" borderId="0" xfId="102" applyFont="1" applyAlignment="1">
      <alignment horizontal="center"/>
    </xf>
    <xf numFmtId="7" fontId="26" fillId="0" borderId="0" xfId="2" applyNumberFormat="1" applyFont="1" applyFill="1"/>
    <xf numFmtId="5" fontId="26" fillId="0" borderId="0" xfId="1" applyNumberFormat="1" applyFont="1" applyFill="1"/>
    <xf numFmtId="10" fontId="26" fillId="0" borderId="0" xfId="4" applyNumberFormat="1" applyFont="1" applyFill="1" applyAlignment="1"/>
    <xf numFmtId="2" fontId="26" fillId="0" borderId="0" xfId="0" quotePrefix="1" applyNumberFormat="1" applyFont="1" applyAlignment="1">
      <alignment horizontal="center"/>
    </xf>
    <xf numFmtId="2" fontId="26" fillId="0" borderId="0" xfId="0" applyNumberFormat="1" applyFont="1" applyAlignment="1">
      <alignment horizontal="center"/>
    </xf>
    <xf numFmtId="37" fontId="26" fillId="0" borderId="0" xfId="0" applyNumberFormat="1" applyFont="1" applyFill="1" applyAlignment="1">
      <alignment horizontal="center"/>
    </xf>
    <xf numFmtId="37" fontId="26" fillId="0" borderId="0" xfId="0" applyNumberFormat="1" applyFont="1" applyFill="1" applyAlignment="1">
      <alignment horizontal="center"/>
    </xf>
    <xf numFmtId="10" fontId="26" fillId="0" borderId="0" xfId="0" applyNumberFormat="1" applyFont="1"/>
    <xf numFmtId="37" fontId="26" fillId="0" borderId="0" xfId="0" applyNumberFormat="1" applyFont="1" applyFill="1" applyAlignment="1">
      <alignment horizontal="center"/>
    </xf>
    <xf numFmtId="43" fontId="26" fillId="0" borderId="1" xfId="1" applyFont="1" applyFill="1" applyBorder="1"/>
    <xf numFmtId="0" fontId="26" fillId="0" borderId="10" xfId="0" applyFont="1" applyFill="1" applyBorder="1"/>
    <xf numFmtId="37" fontId="101" fillId="0" borderId="0" xfId="102" applyNumberFormat="1" applyFont="1"/>
    <xf numFmtId="176" fontId="26" fillId="0" borderId="0" xfId="370" applyNumberFormat="1" applyFont="1" applyFill="1" applyAlignment="1">
      <alignment horizontal="left"/>
    </xf>
    <xf numFmtId="37" fontId="26" fillId="0" borderId="0" xfId="0" quotePrefix="1" applyNumberFormat="1" applyFont="1" applyFill="1" applyAlignment="1"/>
    <xf numFmtId="43" fontId="26" fillId="0" borderId="0" xfId="1" applyFont="1" applyFill="1" applyAlignment="1">
      <alignment horizontal="left"/>
    </xf>
    <xf numFmtId="37" fontId="30" fillId="0" borderId="0" xfId="0" applyNumberFormat="1" applyFont="1" applyFill="1" applyAlignment="1">
      <alignment horizontal="center"/>
    </xf>
    <xf numFmtId="43" fontId="26" fillId="0" borderId="0" xfId="1" applyFont="1" applyFill="1" applyAlignment="1">
      <alignment horizontal="center"/>
    </xf>
    <xf numFmtId="176" fontId="26" fillId="0" borderId="69" xfId="370" applyNumberFormat="1" applyFont="1" applyFill="1" applyBorder="1" applyAlignment="1">
      <alignment horizontal="center"/>
    </xf>
    <xf numFmtId="176" fontId="26" fillId="0" borderId="69" xfId="370" applyNumberFormat="1" applyFont="1" applyFill="1" applyBorder="1" applyAlignment="1">
      <alignment horizontal="left"/>
    </xf>
    <xf numFmtId="37" fontId="26" fillId="0" borderId="69" xfId="0" applyNumberFormat="1" applyFont="1" applyFill="1" applyBorder="1" applyAlignment="1"/>
    <xf numFmtId="37" fontId="95" fillId="0" borderId="69" xfId="0" applyNumberFormat="1" applyFont="1" applyFill="1" applyBorder="1" applyAlignment="1"/>
    <xf numFmtId="37" fontId="26" fillId="0" borderId="69" xfId="0" quotePrefix="1" applyNumberFormat="1" applyFont="1" applyFill="1" applyBorder="1" applyAlignment="1"/>
    <xf numFmtId="37" fontId="26" fillId="0" borderId="69" xfId="0" applyNumberFormat="1" applyFont="1" applyBorder="1" applyAlignment="1"/>
    <xf numFmtId="0" fontId="26" fillId="0" borderId="69" xfId="0" applyNumberFormat="1" applyFont="1" applyFill="1" applyBorder="1" applyAlignment="1">
      <alignment horizontal="center"/>
    </xf>
    <xf numFmtId="17" fontId="101" fillId="0" borderId="0" xfId="0" applyNumberFormat="1" applyFont="1" applyFill="1" applyAlignment="1">
      <alignment horizontal="center"/>
    </xf>
    <xf numFmtId="3" fontId="101" fillId="0" borderId="0" xfId="0" applyNumberFormat="1" applyFont="1" applyFill="1" applyAlignment="1">
      <alignment horizontal="right"/>
    </xf>
    <xf numFmtId="3" fontId="101" fillId="0" borderId="0" xfId="0" applyNumberFormat="1" applyFont="1" applyFill="1" applyAlignment="1" applyProtection="1">
      <alignment horizontal="right"/>
      <protection locked="0"/>
    </xf>
    <xf numFmtId="0" fontId="23" fillId="0" borderId="0" xfId="0" applyFont="1" applyAlignment="1">
      <alignment horizontal="center"/>
    </xf>
    <xf numFmtId="0" fontId="3" fillId="0" borderId="0" xfId="624" applyFont="1" applyFill="1"/>
    <xf numFmtId="0" fontId="3" fillId="0" borderId="0" xfId="624" applyFont="1"/>
    <xf numFmtId="37" fontId="93" fillId="0" borderId="0" xfId="624" applyNumberFormat="1" applyFont="1" applyFill="1" applyAlignment="1"/>
    <xf numFmtId="37" fontId="26" fillId="0" borderId="0" xfId="624" applyNumberFormat="1" applyFont="1" applyAlignment="1"/>
    <xf numFmtId="0" fontId="23" fillId="0" borderId="0" xfId="624" applyFont="1" applyAlignment="1">
      <alignment horizontal="left"/>
    </xf>
    <xf numFmtId="0" fontId="23" fillId="0" borderId="0" xfId="624" applyFont="1" applyAlignment="1">
      <alignment horizontal="center"/>
    </xf>
    <xf numFmtId="0" fontId="23" fillId="0" borderId="0" xfId="624" applyFont="1" applyAlignment="1">
      <alignment horizontal="right"/>
    </xf>
    <xf numFmtId="0" fontId="3" fillId="0" borderId="0" xfId="624" applyFont="1" applyBorder="1"/>
    <xf numFmtId="0" fontId="3" fillId="0" borderId="0" xfId="624" applyFont="1" applyFill="1" applyAlignment="1">
      <alignment horizontal="left" wrapText="1"/>
    </xf>
    <xf numFmtId="0" fontId="23" fillId="0" borderId="0" xfId="624" applyFont="1" applyBorder="1" applyAlignment="1">
      <alignment horizontal="right"/>
    </xf>
    <xf numFmtId="169" fontId="23" fillId="0" borderId="0" xfId="625" applyNumberFormat="1" applyFont="1" applyBorder="1" applyAlignment="1">
      <alignment horizontal="right"/>
    </xf>
    <xf numFmtId="0" fontId="23" fillId="0" borderId="0" xfId="624" applyFont="1" applyFill="1" applyBorder="1" applyAlignment="1">
      <alignment horizontal="center"/>
    </xf>
    <xf numFmtId="0" fontId="23" fillId="0" borderId="1" xfId="624" applyFont="1" applyFill="1" applyBorder="1" applyAlignment="1">
      <alignment horizontal="center" wrapText="1"/>
    </xf>
    <xf numFmtId="17" fontId="23" fillId="0" borderId="1" xfId="624" applyNumberFormat="1" applyFont="1" applyBorder="1" applyAlignment="1">
      <alignment horizontal="center"/>
    </xf>
    <xf numFmtId="0" fontId="3" fillId="0" borderId="0" xfId="624" applyFont="1" applyAlignment="1">
      <alignment horizontal="center"/>
    </xf>
    <xf numFmtId="0" fontId="3" fillId="0" borderId="0" xfId="624" applyFont="1" applyAlignment="1">
      <alignment horizontal="left"/>
    </xf>
    <xf numFmtId="5" fontId="3" fillId="0" borderId="0" xfId="624" applyNumberFormat="1" applyFont="1" applyAlignment="1">
      <alignment horizontal="right"/>
    </xf>
    <xf numFmtId="37" fontId="3" fillId="0" borderId="0" xfId="624" applyNumberFormat="1" applyFont="1" applyAlignment="1">
      <alignment horizontal="right"/>
    </xf>
    <xf numFmtId="5" fontId="23" fillId="0" borderId="0" xfId="624" applyNumberFormat="1" applyFont="1"/>
    <xf numFmtId="37" fontId="3" fillId="0" borderId="0" xfId="624" applyNumberFormat="1" applyFont="1"/>
    <xf numFmtId="0" fontId="26" fillId="0" borderId="0" xfId="626" applyNumberFormat="1" applyFont="1" applyFill="1" applyAlignment="1">
      <alignment horizontal="center"/>
    </xf>
    <xf numFmtId="5" fontId="3" fillId="0" borderId="0" xfId="624" applyNumberFormat="1" applyFont="1"/>
    <xf numFmtId="37" fontId="26" fillId="0" borderId="0" xfId="0" applyNumberFormat="1" applyFont="1" applyFill="1" applyAlignment="1">
      <alignment horizontal="center"/>
    </xf>
    <xf numFmtId="0" fontId="23" fillId="0" borderId="70" xfId="0" applyFont="1" applyBorder="1" applyAlignment="1">
      <alignment horizontal="center"/>
    </xf>
    <xf numFmtId="0" fontId="23" fillId="0" borderId="71" xfId="0" applyFont="1" applyBorder="1" applyAlignment="1">
      <alignment horizontal="center"/>
    </xf>
    <xf numFmtId="192" fontId="26" fillId="0" borderId="0" xfId="0" applyNumberFormat="1" applyFont="1" applyAlignment="1">
      <alignment horizontal="center"/>
    </xf>
    <xf numFmtId="37" fontId="93" fillId="0" borderId="0" xfId="0" applyNumberFormat="1" applyFont="1" applyFill="1" applyBorder="1" applyAlignment="1"/>
    <xf numFmtId="14" fontId="25" fillId="0" borderId="0" xfId="0" applyNumberFormat="1" applyFont="1" applyAlignment="1">
      <alignment horizontal="center"/>
    </xf>
    <xf numFmtId="176" fontId="26" fillId="0" borderId="0" xfId="4" applyNumberFormat="1" applyFont="1" applyFill="1" applyAlignment="1">
      <alignment horizontal="center"/>
    </xf>
    <xf numFmtId="37" fontId="26" fillId="0" borderId="0" xfId="0" applyNumberFormat="1" applyFont="1" applyFill="1" applyAlignment="1">
      <alignment horizontal="center"/>
    </xf>
    <xf numFmtId="0" fontId="23" fillId="0" borderId="0" xfId="627" applyFont="1"/>
    <xf numFmtId="37" fontId="2" fillId="0" borderId="0" xfId="627" applyNumberFormat="1"/>
    <xf numFmtId="37" fontId="23" fillId="0" borderId="0" xfId="627" applyNumberFormat="1" applyFont="1" applyAlignment="1">
      <alignment horizontal="center"/>
    </xf>
    <xf numFmtId="10" fontId="2" fillId="0" borderId="0" xfId="4" applyNumberFormat="1" applyFont="1"/>
    <xf numFmtId="193" fontId="93" fillId="0" borderId="0" xfId="0" applyNumberFormat="1" applyFont="1" applyFill="1" applyAlignment="1"/>
    <xf numFmtId="37" fontId="26" fillId="0" borderId="8" xfId="2" applyNumberFormat="1" applyFont="1" applyFill="1" applyBorder="1"/>
    <xf numFmtId="37" fontId="93" fillId="0" borderId="0" xfId="2" applyNumberFormat="1" applyFont="1" applyFill="1"/>
    <xf numFmtId="37" fontId="1" fillId="0" borderId="0" xfId="627" applyNumberFormat="1" applyFont="1"/>
    <xf numFmtId="5" fontId="101" fillId="0" borderId="0" xfId="102" applyNumberFormat="1" applyFont="1"/>
    <xf numFmtId="0" fontId="102" fillId="0" borderId="0" xfId="171" applyFont="1" applyFill="1"/>
    <xf numFmtId="37" fontId="26" fillId="0" borderId="0" xfId="0" applyNumberFormat="1" applyFont="1" applyFill="1" applyAlignment="1">
      <alignment horizontal="center"/>
    </xf>
    <xf numFmtId="37" fontId="23" fillId="0" borderId="0" xfId="0" applyNumberFormat="1" applyFont="1"/>
    <xf numFmtId="39" fontId="26" fillId="0" borderId="72" xfId="0" applyNumberFormat="1" applyFont="1" applyFill="1" applyBorder="1" applyAlignment="1"/>
    <xf numFmtId="3" fontId="26" fillId="0" borderId="3" xfId="0" applyNumberFormat="1" applyFont="1" applyFill="1" applyBorder="1" applyAlignment="1">
      <alignment horizontal="center"/>
    </xf>
    <xf numFmtId="39" fontId="26" fillId="0" borderId="72" xfId="0" applyNumberFormat="1" applyFont="1" applyFill="1" applyBorder="1" applyAlignment="1">
      <alignment horizontal="center"/>
    </xf>
    <xf numFmtId="3" fontId="26" fillId="0" borderId="0" xfId="0" applyNumberFormat="1" applyFont="1" applyFill="1" applyBorder="1" applyAlignment="1">
      <alignment horizontal="center"/>
    </xf>
    <xf numFmtId="39" fontId="29" fillId="0" borderId="72" xfId="0" applyNumberFormat="1" applyFont="1" applyFill="1" applyBorder="1" applyAlignment="1">
      <alignment horizontal="center"/>
    </xf>
    <xf numFmtId="3" fontId="26" fillId="0" borderId="0" xfId="0" applyNumberFormat="1" applyFont="1" applyFill="1" applyBorder="1" applyAlignment="1"/>
    <xf numFmtId="191" fontId="26" fillId="0" borderId="3" xfId="0" applyNumberFormat="1" applyFont="1" applyFill="1" applyBorder="1" applyAlignment="1">
      <alignment horizontal="center"/>
    </xf>
    <xf numFmtId="37" fontId="26" fillId="0" borderId="72" xfId="0" applyNumberFormat="1" applyFont="1" applyFill="1" applyBorder="1" applyAlignment="1"/>
    <xf numFmtId="3" fontId="25" fillId="0" borderId="0" xfId="0" applyNumberFormat="1" applyFont="1" applyFill="1" applyBorder="1" applyAlignment="1">
      <alignment horizontal="center"/>
    </xf>
    <xf numFmtId="1" fontId="26" fillId="0" borderId="3" xfId="0" applyNumberFormat="1" applyFont="1" applyFill="1" applyBorder="1" applyAlignment="1">
      <alignment horizontal="center"/>
    </xf>
    <xf numFmtId="39" fontId="25" fillId="0" borderId="0" xfId="0" applyNumberFormat="1" applyFont="1" applyFill="1" applyBorder="1" applyAlignment="1"/>
    <xf numFmtId="39" fontId="25" fillId="0" borderId="3" xfId="0" applyNumberFormat="1" applyFont="1" applyFill="1" applyBorder="1" applyAlignment="1">
      <alignment horizontal="center"/>
    </xf>
    <xf numFmtId="39" fontId="26" fillId="0" borderId="17" xfId="0" applyNumberFormat="1" applyFont="1" applyFill="1" applyBorder="1" applyAlignment="1"/>
    <xf numFmtId="37" fontId="25" fillId="0" borderId="0" xfId="0" applyNumberFormat="1" applyFont="1" applyFill="1" applyAlignment="1">
      <alignment horizontal="center"/>
    </xf>
    <xf numFmtId="5" fontId="26" fillId="21" borderId="0" xfId="0" applyNumberFormat="1" applyFont="1" applyFill="1"/>
    <xf numFmtId="0" fontId="23" fillId="21" borderId="0" xfId="0" applyFont="1" applyFill="1" applyAlignment="1">
      <alignment horizontal="center"/>
    </xf>
    <xf numFmtId="37" fontId="26" fillId="21" borderId="0" xfId="0" applyNumberFormat="1" applyFont="1" applyFill="1"/>
    <xf numFmtId="170" fontId="26" fillId="21" borderId="0" xfId="1" applyNumberFormat="1" applyFont="1" applyFill="1"/>
    <xf numFmtId="5" fontId="101" fillId="84" borderId="0" xfId="0" applyNumberFormat="1" applyFont="1" applyFill="1"/>
    <xf numFmtId="37" fontId="101" fillId="84" borderId="0" xfId="0" applyNumberFormat="1" applyFont="1" applyFill="1"/>
    <xf numFmtId="37" fontId="101" fillId="85" borderId="0" xfId="0" applyNumberFormat="1" applyFont="1" applyFill="1" applyAlignment="1"/>
    <xf numFmtId="37" fontId="26" fillId="0" borderId="1" xfId="577" applyNumberFormat="1" applyFont="1" applyFill="1" applyBorder="1" applyAlignment="1" applyProtection="1">
      <protection locked="0"/>
    </xf>
    <xf numFmtId="37" fontId="26" fillId="0" borderId="0" xfId="577" applyNumberFormat="1" applyFont="1" applyFill="1" applyBorder="1"/>
    <xf numFmtId="9" fontId="26" fillId="0" borderId="0" xfId="0" applyNumberFormat="1" applyFont="1" applyFill="1"/>
    <xf numFmtId="37" fontId="26" fillId="0" borderId="0" xfId="0" applyNumberFormat="1" applyFont="1" applyFill="1" applyAlignment="1">
      <alignment horizontal="center"/>
    </xf>
    <xf numFmtId="5" fontId="26" fillId="0" borderId="0" xfId="1" applyNumberFormat="1" applyFont="1" applyFill="1" applyAlignment="1">
      <alignment horizontal="right"/>
    </xf>
    <xf numFmtId="37" fontId="25" fillId="0" borderId="0" xfId="0" applyNumberFormat="1" applyFont="1" applyFill="1" applyBorder="1" applyAlignment="1">
      <alignment horizontal="center"/>
    </xf>
    <xf numFmtId="37" fontId="26" fillId="0" borderId="0" xfId="0" applyNumberFormat="1" applyFont="1" applyFill="1" applyBorder="1" applyAlignment="1">
      <alignment horizontal="center"/>
    </xf>
    <xf numFmtId="37" fontId="26" fillId="0" borderId="0" xfId="0" applyNumberFormat="1" applyFont="1" applyFill="1" applyAlignment="1">
      <alignment horizontal="center"/>
    </xf>
    <xf numFmtId="9" fontId="26" fillId="0" borderId="0" xfId="4" applyFont="1" applyFill="1" applyAlignment="1"/>
    <xf numFmtId="0" fontId="104" fillId="0" borderId="0" xfId="0" applyFont="1"/>
    <xf numFmtId="7" fontId="26" fillId="0" borderId="0" xfId="0" applyNumberFormat="1" applyFont="1" applyFill="1" applyAlignment="1"/>
    <xf numFmtId="7" fontId="26" fillId="0" borderId="0" xfId="0" applyNumberFormat="1" applyFont="1" applyFill="1"/>
    <xf numFmtId="37" fontId="25" fillId="0" borderId="0" xfId="0" applyNumberFormat="1" applyFont="1" applyBorder="1" applyAlignment="1">
      <alignment horizontal="center"/>
    </xf>
    <xf numFmtId="37" fontId="25" fillId="0" borderId="25" xfId="0" applyNumberFormat="1" applyFont="1" applyBorder="1" applyAlignment="1">
      <alignment horizontal="center"/>
    </xf>
    <xf numFmtId="37" fontId="30" fillId="0" borderId="61" xfId="0" applyNumberFormat="1" applyFont="1" applyBorder="1" applyAlignment="1">
      <alignment horizontal="center"/>
    </xf>
    <xf numFmtId="37" fontId="30" fillId="0" borderId="55" xfId="0" applyNumberFormat="1" applyFont="1" applyBorder="1" applyAlignment="1">
      <alignment horizontal="center"/>
    </xf>
    <xf numFmtId="37" fontId="30" fillId="0" borderId="62" xfId="0" applyNumberFormat="1" applyFont="1" applyBorder="1" applyAlignment="1">
      <alignment horizontal="center"/>
    </xf>
    <xf numFmtId="37" fontId="30" fillId="0" borderId="61" xfId="0" applyNumberFormat="1" applyFont="1" applyFill="1" applyBorder="1" applyAlignment="1">
      <alignment horizontal="center"/>
    </xf>
    <xf numFmtId="37" fontId="30" fillId="0" borderId="55" xfId="0" applyNumberFormat="1" applyFont="1" applyFill="1" applyBorder="1" applyAlignment="1">
      <alignment horizontal="center"/>
    </xf>
    <xf numFmtId="37" fontId="30" fillId="0" borderId="62" xfId="0" applyNumberFormat="1" applyFont="1" applyFill="1" applyBorder="1" applyAlignment="1">
      <alignment horizontal="center"/>
    </xf>
    <xf numFmtId="0" fontId="25" fillId="0" borderId="61" xfId="171" applyFont="1" applyBorder="1" applyAlignment="1">
      <alignment horizontal="center"/>
    </xf>
    <xf numFmtId="0" fontId="25" fillId="0" borderId="55" xfId="171" applyFont="1" applyBorder="1" applyAlignment="1">
      <alignment horizontal="center"/>
    </xf>
    <xf numFmtId="0" fontId="25" fillId="0" borderId="62" xfId="171" applyFont="1" applyBorder="1" applyAlignment="1">
      <alignment horizontal="center"/>
    </xf>
    <xf numFmtId="37" fontId="26" fillId="0" borderId="63" xfId="102" applyNumberFormat="1" applyFont="1" applyBorder="1" applyAlignment="1">
      <alignment horizontal="left" vertical="top" wrapText="1"/>
    </xf>
    <xf numFmtId="37" fontId="26" fillId="0" borderId="21" xfId="102" applyNumberFormat="1" applyFont="1" applyBorder="1" applyAlignment="1">
      <alignment horizontal="left" vertical="top" wrapText="1"/>
    </xf>
    <xf numFmtId="37" fontId="26" fillId="0" borderId="64" xfId="102" applyNumberFormat="1" applyFont="1" applyBorder="1" applyAlignment="1">
      <alignment horizontal="left" vertical="top" wrapText="1"/>
    </xf>
    <xf numFmtId="37" fontId="26" fillId="0" borderId="65" xfId="102" applyNumberFormat="1" applyFont="1" applyBorder="1" applyAlignment="1">
      <alignment horizontal="left" vertical="top" wrapText="1"/>
    </xf>
    <xf numFmtId="37" fontId="26" fillId="0" borderId="0" xfId="102" applyNumberFormat="1" applyFont="1" applyBorder="1" applyAlignment="1">
      <alignment horizontal="left" vertical="top" wrapText="1"/>
    </xf>
    <xf numFmtId="37" fontId="26" fillId="0" borderId="66" xfId="102" applyNumberFormat="1" applyFont="1" applyBorder="1" applyAlignment="1">
      <alignment horizontal="left" vertical="top" wrapText="1"/>
    </xf>
    <xf numFmtId="37" fontId="26" fillId="0" borderId="67" xfId="102" applyNumberFormat="1" applyFont="1" applyBorder="1" applyAlignment="1">
      <alignment horizontal="left" vertical="top" wrapText="1"/>
    </xf>
    <xf numFmtId="37" fontId="26" fillId="0" borderId="1" xfId="102" applyNumberFormat="1" applyFont="1" applyBorder="1" applyAlignment="1">
      <alignment horizontal="left" vertical="top" wrapText="1"/>
    </xf>
    <xf numFmtId="37" fontId="26" fillId="0" borderId="68" xfId="102" applyNumberFormat="1" applyFont="1" applyBorder="1" applyAlignment="1">
      <alignment horizontal="left" vertical="top" wrapText="1"/>
    </xf>
    <xf numFmtId="0" fontId="98" fillId="0" borderId="61" xfId="5" applyFont="1" applyFill="1" applyBorder="1" applyAlignment="1">
      <alignment horizontal="left" wrapText="1"/>
    </xf>
    <xf numFmtId="0" fontId="98" fillId="0" borderId="55" xfId="5" applyFont="1" applyFill="1" applyBorder="1" applyAlignment="1">
      <alignment horizontal="left" wrapText="1"/>
    </xf>
    <xf numFmtId="0" fontId="98" fillId="0" borderId="62" xfId="5" applyFont="1" applyFill="1" applyBorder="1" applyAlignment="1">
      <alignment horizontal="left" wrapText="1"/>
    </xf>
    <xf numFmtId="0" fontId="23" fillId="0" borderId="0" xfId="0" applyFont="1" applyBorder="1" applyAlignment="1">
      <alignment horizontal="center"/>
    </xf>
    <xf numFmtId="0" fontId="23" fillId="0" borderId="0" xfId="0" applyFont="1" applyAlignment="1">
      <alignment horizontal="center"/>
    </xf>
    <xf numFmtId="0" fontId="11" fillId="0" borderId="0" xfId="0" applyFont="1" applyFill="1" applyAlignment="1">
      <alignment horizontal="left" wrapText="1"/>
    </xf>
    <xf numFmtId="0" fontId="98" fillId="0" borderId="61" xfId="0" applyFont="1" applyBorder="1" applyAlignment="1">
      <alignment horizontal="left" wrapText="1"/>
    </xf>
    <xf numFmtId="0" fontId="98" fillId="0" borderId="55" xfId="0" applyFont="1" applyBorder="1" applyAlignment="1">
      <alignment horizontal="left" wrapText="1"/>
    </xf>
    <xf numFmtId="0" fontId="98" fillId="0" borderId="62" xfId="0" applyFont="1" applyBorder="1" applyAlignment="1">
      <alignment horizontal="left" wrapText="1"/>
    </xf>
    <xf numFmtId="0" fontId="98" fillId="0" borderId="0" xfId="5" applyFont="1" applyFill="1" applyAlignment="1">
      <alignment horizontal="left" wrapText="1"/>
    </xf>
    <xf numFmtId="0" fontId="23" fillId="0" borderId="0" xfId="621" applyFont="1" applyFill="1" applyAlignment="1">
      <alignment horizontal="left" wrapText="1"/>
    </xf>
    <xf numFmtId="37" fontId="26" fillId="6" borderId="0" xfId="0" applyNumberFormat="1" applyFont="1" applyFill="1" applyAlignment="1">
      <alignment horizontal="center"/>
    </xf>
    <xf numFmtId="0" fontId="25" fillId="0" borderId="0" xfId="0" applyFont="1" applyFill="1" applyBorder="1" applyAlignment="1">
      <alignment horizontal="center"/>
    </xf>
    <xf numFmtId="37" fontId="26" fillId="0" borderId="8" xfId="0" applyNumberFormat="1" applyFont="1" applyFill="1" applyBorder="1" applyAlignment="1">
      <alignment horizontal="center"/>
    </xf>
    <xf numFmtId="37" fontId="25" fillId="0" borderId="0" xfId="0" applyNumberFormat="1" applyFont="1" applyFill="1" applyAlignment="1">
      <alignment horizontal="center"/>
    </xf>
    <xf numFmtId="37" fontId="29" fillId="0" borderId="4" xfId="0" applyNumberFormat="1" applyFont="1" applyFill="1" applyBorder="1" applyAlignment="1">
      <alignment horizontal="center"/>
    </xf>
    <xf numFmtId="37" fontId="25" fillId="0" borderId="0" xfId="0" applyNumberFormat="1" applyFont="1" applyFill="1" applyBorder="1" applyAlignment="1">
      <alignment horizontal="center"/>
    </xf>
    <xf numFmtId="37" fontId="26" fillId="0" borderId="63" xfId="0" applyNumberFormat="1" applyFont="1" applyFill="1" applyBorder="1" applyAlignment="1">
      <alignment horizontal="left" vertical="top" wrapText="1"/>
    </xf>
    <xf numFmtId="37" fontId="26" fillId="0" borderId="21" xfId="0" applyNumberFormat="1" applyFont="1" applyFill="1" applyBorder="1" applyAlignment="1">
      <alignment horizontal="left" vertical="top" wrapText="1"/>
    </xf>
    <xf numFmtId="37" fontId="26" fillId="0" borderId="64" xfId="0" applyNumberFormat="1" applyFont="1" applyFill="1" applyBorder="1" applyAlignment="1">
      <alignment horizontal="left" vertical="top" wrapText="1"/>
    </xf>
    <xf numFmtId="37" fontId="26" fillId="0" borderId="65" xfId="0" applyNumberFormat="1" applyFont="1" applyFill="1" applyBorder="1" applyAlignment="1">
      <alignment horizontal="left" vertical="top" wrapText="1"/>
    </xf>
    <xf numFmtId="37" fontId="26" fillId="0" borderId="0" xfId="0" applyNumberFormat="1" applyFont="1" applyFill="1" applyBorder="1" applyAlignment="1">
      <alignment horizontal="left" vertical="top" wrapText="1"/>
    </xf>
    <xf numFmtId="37" fontId="26" fillId="0" borderId="66" xfId="0" applyNumberFormat="1" applyFont="1" applyFill="1" applyBorder="1" applyAlignment="1">
      <alignment horizontal="left" vertical="top" wrapText="1"/>
    </xf>
    <xf numFmtId="37" fontId="26" fillId="0" borderId="67" xfId="0" applyNumberFormat="1" applyFont="1" applyFill="1" applyBorder="1" applyAlignment="1">
      <alignment horizontal="left" vertical="top" wrapText="1"/>
    </xf>
    <xf numFmtId="37" fontId="26" fillId="0" borderId="1" xfId="0" applyNumberFormat="1" applyFont="1" applyFill="1" applyBorder="1" applyAlignment="1">
      <alignment horizontal="left" vertical="top" wrapText="1"/>
    </xf>
    <xf numFmtId="37" fontId="26" fillId="0" borderId="68" xfId="0" applyNumberFormat="1" applyFont="1" applyFill="1" applyBorder="1" applyAlignment="1">
      <alignment horizontal="left" vertical="top" wrapText="1"/>
    </xf>
    <xf numFmtId="37" fontId="26" fillId="0" borderId="0" xfId="0" applyNumberFormat="1" applyFont="1" applyFill="1" applyBorder="1" applyAlignment="1">
      <alignment horizontal="center"/>
    </xf>
    <xf numFmtId="37" fontId="26" fillId="0" borderId="0" xfId="0" applyNumberFormat="1" applyFont="1" applyFill="1" applyAlignment="1">
      <alignment horizontal="center"/>
    </xf>
    <xf numFmtId="37" fontId="28" fillId="0" borderId="0" xfId="0" applyNumberFormat="1" applyFont="1" applyFill="1" applyAlignment="1">
      <alignment horizontal="center"/>
    </xf>
    <xf numFmtId="37" fontId="16" fillId="0" borderId="8" xfId="0" applyNumberFormat="1" applyFont="1" applyBorder="1" applyAlignment="1">
      <alignment horizontal="center"/>
    </xf>
    <xf numFmtId="0" fontId="103" fillId="0" borderId="61" xfId="5" applyFont="1" applyFill="1" applyBorder="1" applyAlignment="1">
      <alignment horizontal="left" wrapText="1"/>
    </xf>
    <xf numFmtId="0" fontId="103" fillId="0" borderId="55" xfId="5" applyFont="1" applyFill="1" applyBorder="1" applyAlignment="1">
      <alignment horizontal="left" wrapText="1"/>
    </xf>
    <xf numFmtId="0" fontId="103" fillId="0" borderId="62" xfId="5" applyFont="1" applyFill="1" applyBorder="1" applyAlignment="1">
      <alignment horizontal="left" wrapText="1"/>
    </xf>
  </cellXfs>
  <cellStyles count="628">
    <cellStyle name="_Column1" xfId="17"/>
    <cellStyle name="_Column2" xfId="18"/>
    <cellStyle name="_Column3" xfId="19"/>
    <cellStyle name="_Column4" xfId="20"/>
    <cellStyle name="_Column5" xfId="21"/>
    <cellStyle name="_Column6" xfId="22"/>
    <cellStyle name="_Column7" xfId="23"/>
    <cellStyle name="_Data" xfId="24"/>
    <cellStyle name="_Data_Cerberus" xfId="25"/>
    <cellStyle name="_Header" xfId="26"/>
    <cellStyle name="_Row1" xfId="27"/>
    <cellStyle name="_Row2" xfId="28"/>
    <cellStyle name="_Row3" xfId="29"/>
    <cellStyle name="_Row4" xfId="30"/>
    <cellStyle name="_Row5" xfId="31"/>
    <cellStyle name="_Row6" xfId="32"/>
    <cellStyle name="_Row7" xfId="33"/>
    <cellStyle name="_TableSuperHead" xfId="34"/>
    <cellStyle name="£ BP" xfId="35"/>
    <cellStyle name="¥ JY" xfId="36"/>
    <cellStyle name="=C:\WINNT35\SYSTEM32\COMMAND.COM" xfId="37"/>
    <cellStyle name="20% - Accent1" xfId="346" builtinId="30" customBuiltin="1"/>
    <cellStyle name="20% - Accent1 2" xfId="38"/>
    <cellStyle name="20% - Accent1 2 2" xfId="39"/>
    <cellStyle name="20% - Accent1 2 2 2" xfId="388"/>
    <cellStyle name="20% - Accent1 2 2 2 2" xfId="509"/>
    <cellStyle name="20% - Accent1 2 2 3" xfId="433"/>
    <cellStyle name="20% - Accent1 3" xfId="411"/>
    <cellStyle name="20% - Accent2" xfId="350" builtinId="34" customBuiltin="1"/>
    <cellStyle name="20% - Accent2 2" xfId="40"/>
    <cellStyle name="20% - Accent2 2 2" xfId="41"/>
    <cellStyle name="20% - Accent2 2 2 2" xfId="390"/>
    <cellStyle name="20% - Accent2 2 2 2 2" xfId="511"/>
    <cellStyle name="20% - Accent2 2 2 3" xfId="434"/>
    <cellStyle name="20% - Accent2 3" xfId="413"/>
    <cellStyle name="20% - Accent3" xfId="354" builtinId="38" customBuiltin="1"/>
    <cellStyle name="20% - Accent3 2" xfId="42"/>
    <cellStyle name="20% - Accent3 2 2" xfId="43"/>
    <cellStyle name="20% - Accent3 2 2 2" xfId="392"/>
    <cellStyle name="20% - Accent3 2 2 2 2" xfId="513"/>
    <cellStyle name="20% - Accent3 2 2 3" xfId="435"/>
    <cellStyle name="20% - Accent3 3" xfId="415"/>
    <cellStyle name="20% - Accent4" xfId="358" builtinId="42" customBuiltin="1"/>
    <cellStyle name="20% - Accent4 2" xfId="44"/>
    <cellStyle name="20% - Accent4 2 2" xfId="45"/>
    <cellStyle name="20% - Accent4 2 2 2" xfId="394"/>
    <cellStyle name="20% - Accent4 2 2 2 2" xfId="515"/>
    <cellStyle name="20% - Accent4 2 2 3" xfId="436"/>
    <cellStyle name="20% - Accent4 3" xfId="417"/>
    <cellStyle name="20% - Accent5" xfId="362" builtinId="46" customBuiltin="1"/>
    <cellStyle name="20% - Accent5 2" xfId="46"/>
    <cellStyle name="20% - Accent5 2 2" xfId="47"/>
    <cellStyle name="20% - Accent5 2 2 2" xfId="396"/>
    <cellStyle name="20% - Accent5 2 2 2 2" xfId="517"/>
    <cellStyle name="20% - Accent5 2 2 3" xfId="438"/>
    <cellStyle name="20% - Accent5 3" xfId="419"/>
    <cellStyle name="20% - Accent6" xfId="366" builtinId="50" customBuiltin="1"/>
    <cellStyle name="20% - Accent6 2" xfId="48"/>
    <cellStyle name="20% - Accent6 2 2" xfId="49"/>
    <cellStyle name="20% - Accent6 2 2 2" xfId="398"/>
    <cellStyle name="20% - Accent6 2 2 2 2" xfId="519"/>
    <cellStyle name="20% - Accent6 2 2 3" xfId="439"/>
    <cellStyle name="20% - Accent6 3" xfId="422"/>
    <cellStyle name="40% - Accent1" xfId="347" builtinId="31" customBuiltin="1"/>
    <cellStyle name="40% - Accent1 2" xfId="50"/>
    <cellStyle name="40% - Accent1 2 2" xfId="51"/>
    <cellStyle name="40% - Accent1 2 2 2" xfId="389"/>
    <cellStyle name="40% - Accent1 2 2 2 2" xfId="510"/>
    <cellStyle name="40% - Accent1 2 2 3" xfId="440"/>
    <cellStyle name="40% - Accent1 3" xfId="412"/>
    <cellStyle name="40% - Accent2" xfId="351" builtinId="35" customBuiltin="1"/>
    <cellStyle name="40% - Accent2 2" xfId="52"/>
    <cellStyle name="40% - Accent2 2 2" xfId="53"/>
    <cellStyle name="40% - Accent2 2 2 2" xfId="391"/>
    <cellStyle name="40% - Accent2 2 2 2 2" xfId="512"/>
    <cellStyle name="40% - Accent2 2 2 3" xfId="441"/>
    <cellStyle name="40% - Accent2 3" xfId="414"/>
    <cellStyle name="40% - Accent3" xfId="355" builtinId="39" customBuiltin="1"/>
    <cellStyle name="40% - Accent3 2" xfId="54"/>
    <cellStyle name="40% - Accent3 2 2" xfId="55"/>
    <cellStyle name="40% - Accent3 2 2 2" xfId="393"/>
    <cellStyle name="40% - Accent3 2 2 2 2" xfId="514"/>
    <cellStyle name="40% - Accent3 2 2 3" xfId="442"/>
    <cellStyle name="40% - Accent3 3" xfId="416"/>
    <cellStyle name="40% - Accent4" xfId="359" builtinId="43" customBuiltin="1"/>
    <cellStyle name="40% - Accent4 2" xfId="56"/>
    <cellStyle name="40% - Accent4 2 2" xfId="57"/>
    <cellStyle name="40% - Accent4 2 2 2" xfId="395"/>
    <cellStyle name="40% - Accent4 2 2 2 2" xfId="516"/>
    <cellStyle name="40% - Accent4 2 2 3" xfId="443"/>
    <cellStyle name="40% - Accent4 3" xfId="418"/>
    <cellStyle name="40% - Accent5" xfId="363" builtinId="47" customBuiltin="1"/>
    <cellStyle name="40% - Accent5 2" xfId="58"/>
    <cellStyle name="40% - Accent5 2 2" xfId="59"/>
    <cellStyle name="40% - Accent5 2 2 2" xfId="397"/>
    <cellStyle name="40% - Accent5 2 2 2 2" xfId="518"/>
    <cellStyle name="40% - Accent5 2 2 3" xfId="444"/>
    <cellStyle name="40% - Accent5 3" xfId="420"/>
    <cellStyle name="40% - Accent6" xfId="367" builtinId="51" customBuiltin="1"/>
    <cellStyle name="40% - Accent6 2" xfId="60"/>
    <cellStyle name="40% - Accent6 2 2" xfId="61"/>
    <cellStyle name="40% - Accent6 2 2 2" xfId="399"/>
    <cellStyle name="40% - Accent6 2 2 2 2" xfId="520"/>
    <cellStyle name="40% - Accent6 2 2 3" xfId="445"/>
    <cellStyle name="40% - Accent6 3" xfId="423"/>
    <cellStyle name="60% - Accent1" xfId="348" builtinId="32" customBuiltin="1"/>
    <cellStyle name="60% - Accent1 2" xfId="62"/>
    <cellStyle name="60% - Accent2" xfId="352" builtinId="36" customBuiltin="1"/>
    <cellStyle name="60% - Accent2 2" xfId="63"/>
    <cellStyle name="60% - Accent3" xfId="356" builtinId="40" customBuiltin="1"/>
    <cellStyle name="60% - Accent3 2" xfId="64"/>
    <cellStyle name="60% - Accent4" xfId="360" builtinId="44" customBuiltin="1"/>
    <cellStyle name="60% - Accent4 2" xfId="65"/>
    <cellStyle name="60% - Accent5" xfId="364" builtinId="48" customBuiltin="1"/>
    <cellStyle name="60% - Accent5 2" xfId="66"/>
    <cellStyle name="60% - Accent6" xfId="368" builtinId="52" customBuiltin="1"/>
    <cellStyle name="60% - Accent6 2" xfId="67"/>
    <cellStyle name="Accent1" xfId="345" builtinId="29" customBuiltin="1"/>
    <cellStyle name="Accent1 2" xfId="68"/>
    <cellStyle name="Accent2" xfId="349" builtinId="33" customBuiltin="1"/>
    <cellStyle name="Accent2 2" xfId="69"/>
    <cellStyle name="Accent3" xfId="353" builtinId="37" customBuiltin="1"/>
    <cellStyle name="Accent3 2" xfId="70"/>
    <cellStyle name="Accent4" xfId="357" builtinId="41" customBuiltin="1"/>
    <cellStyle name="Accent4 2" xfId="71"/>
    <cellStyle name="Accent5" xfId="361" builtinId="45" customBuiltin="1"/>
    <cellStyle name="Accent5 2" xfId="72"/>
    <cellStyle name="Accent6" xfId="365" builtinId="49" customBuiltin="1"/>
    <cellStyle name="Accent6 2" xfId="73"/>
    <cellStyle name="Bad" xfId="335" builtinId="27" customBuiltin="1"/>
    <cellStyle name="Bad 2" xfId="74"/>
    <cellStyle name="Blue" xfId="75"/>
    <cellStyle name="Bold/Border" xfId="76"/>
    <cellStyle name="Bullet" xfId="77"/>
    <cellStyle name="c" xfId="78"/>
    <cellStyle name="c_Bal Sheets" xfId="79"/>
    <cellStyle name="c_Credit (2)" xfId="80"/>
    <cellStyle name="c_Earnings" xfId="81"/>
    <cellStyle name="c_Earnings (2)" xfId="82"/>
    <cellStyle name="c_finsumm" xfId="83"/>
    <cellStyle name="c_GoroWipTax-to2050_fromCo_Oct21_99" xfId="84"/>
    <cellStyle name="c_Hist Inputs (2)" xfId="85"/>
    <cellStyle name="c_IEL_finsumm" xfId="86"/>
    <cellStyle name="c_IEL_finsumm1" xfId="87"/>
    <cellStyle name="c_LBO Summary" xfId="88"/>
    <cellStyle name="c_Schedules" xfId="89"/>
    <cellStyle name="c_Trans Assump (2)" xfId="90"/>
    <cellStyle name="c_Unit Price Sen. (2)" xfId="91"/>
    <cellStyle name="Calculation" xfId="339" builtinId="22" customBuiltin="1"/>
    <cellStyle name="Calculation 2" xfId="92"/>
    <cellStyle name="Check Cell" xfId="341" builtinId="23" customBuiltin="1"/>
    <cellStyle name="Check Cell 2" xfId="93"/>
    <cellStyle name="Comma" xfId="1" builtinId="3"/>
    <cellStyle name="Comma  - Style1" xfId="94"/>
    <cellStyle name="Comma  - Style2" xfId="95"/>
    <cellStyle name="Comma  - Style3" xfId="96"/>
    <cellStyle name="Comma  - Style4" xfId="97"/>
    <cellStyle name="Comma  - Style5" xfId="98"/>
    <cellStyle name="Comma  - Style6" xfId="99"/>
    <cellStyle name="Comma  - Style7" xfId="100"/>
    <cellStyle name="Comma  - Style8" xfId="101"/>
    <cellStyle name="Comma 10" xfId="425"/>
    <cellStyle name="Comma 11" xfId="406"/>
    <cellStyle name="Comma 12" xfId="409"/>
    <cellStyle name="Comma 13" xfId="530"/>
    <cellStyle name="Comma 14" xfId="527"/>
    <cellStyle name="Comma 15" xfId="421"/>
    <cellStyle name="Comma 16" xfId="533"/>
    <cellStyle name="Comma 17" xfId="432"/>
    <cellStyle name="Comma 18" xfId="536"/>
    <cellStyle name="Comma 19" xfId="535"/>
    <cellStyle name="Comma 2" xfId="102"/>
    <cellStyle name="Comma 2 2" xfId="103"/>
    <cellStyle name="Comma 20" xfId="457"/>
    <cellStyle name="Comma 21" xfId="526"/>
    <cellStyle name="Comma 22" xfId="484"/>
    <cellStyle name="Comma 23" xfId="453"/>
    <cellStyle name="Comma 24" xfId="466"/>
    <cellStyle name="Comma 25" xfId="485"/>
    <cellStyle name="Comma 26" xfId="451"/>
    <cellStyle name="Comma 27" xfId="448"/>
    <cellStyle name="Comma 28" xfId="410"/>
    <cellStyle name="Comma 29" xfId="532"/>
    <cellStyle name="Comma 3" xfId="104"/>
    <cellStyle name="Comma 3 10" xfId="105"/>
    <cellStyle name="Comma 3 11" xfId="106"/>
    <cellStyle name="Comma 3 12" xfId="107"/>
    <cellStyle name="Comma 3 2" xfId="108"/>
    <cellStyle name="Comma 3 2 2" xfId="109"/>
    <cellStyle name="Comma 3 3" xfId="110"/>
    <cellStyle name="Comma 3 3 2" xfId="111"/>
    <cellStyle name="Comma 3 4" xfId="112"/>
    <cellStyle name="Comma 3 5" xfId="113"/>
    <cellStyle name="Comma 3 6" xfId="114"/>
    <cellStyle name="Comma 3 7" xfId="115"/>
    <cellStyle name="Comma 3 8" xfId="116"/>
    <cellStyle name="Comma 3 9" xfId="117"/>
    <cellStyle name="Comma 30" xfId="447"/>
    <cellStyle name="Comma 31" xfId="540"/>
    <cellStyle name="Comma 32" xfId="542"/>
    <cellStyle name="Comma 33" xfId="544"/>
    <cellStyle name="Comma 34" xfId="546"/>
    <cellStyle name="Comma 35" xfId="548"/>
    <cellStyle name="Comma 36" xfId="550"/>
    <cellStyle name="Comma 37" xfId="552"/>
    <cellStyle name="Comma 38" xfId="554"/>
    <cellStyle name="Comma 39" xfId="556"/>
    <cellStyle name="Comma 4" xfId="118"/>
    <cellStyle name="Comma 4 2" xfId="119"/>
    <cellStyle name="Comma 40" xfId="558"/>
    <cellStyle name="Comma 41" xfId="560"/>
    <cellStyle name="Comma 42" xfId="562"/>
    <cellStyle name="Comma 43" xfId="564"/>
    <cellStyle name="Comma 44" xfId="566"/>
    <cellStyle name="Comma 45" xfId="568"/>
    <cellStyle name="Comma 46" xfId="570"/>
    <cellStyle name="Comma 47" xfId="572"/>
    <cellStyle name="Comma 48" xfId="574"/>
    <cellStyle name="Comma 49" xfId="576"/>
    <cellStyle name="Comma 5" xfId="120"/>
    <cellStyle name="Comma 5 2" xfId="121"/>
    <cellStyle name="Comma 50" xfId="578"/>
    <cellStyle name="Comma 51" xfId="580"/>
    <cellStyle name="Comma 52" xfId="582"/>
    <cellStyle name="Comma 53" xfId="584"/>
    <cellStyle name="Comma 54" xfId="586"/>
    <cellStyle name="Comma 55" xfId="588"/>
    <cellStyle name="Comma 56" xfId="590"/>
    <cellStyle name="Comma 57" xfId="592"/>
    <cellStyle name="Comma 58" xfId="594"/>
    <cellStyle name="Comma 59" xfId="596"/>
    <cellStyle name="Comma 6" xfId="122"/>
    <cellStyle name="Comma 6 2" xfId="123"/>
    <cellStyle name="Comma 60" xfId="598"/>
    <cellStyle name="Comma 61" xfId="600"/>
    <cellStyle name="Comma 62" xfId="602"/>
    <cellStyle name="Comma 63" xfId="604"/>
    <cellStyle name="Comma 64" xfId="606"/>
    <cellStyle name="Comma 65" xfId="608"/>
    <cellStyle name="Comma 66" xfId="610"/>
    <cellStyle name="Comma 67" xfId="612"/>
    <cellStyle name="Comma 68" xfId="614"/>
    <cellStyle name="Comma 69" xfId="616"/>
    <cellStyle name="Comma 7" xfId="124"/>
    <cellStyle name="Comma 7 2" xfId="404"/>
    <cellStyle name="Comma 7 2 2" xfId="525"/>
    <cellStyle name="Comma 7 3" xfId="452"/>
    <cellStyle name="Comma 70" xfId="618"/>
    <cellStyle name="Comma 71" xfId="620"/>
    <cellStyle name="Comma 72" xfId="626"/>
    <cellStyle name="Comma 8" xfId="323"/>
    <cellStyle name="Comma 9" xfId="327"/>
    <cellStyle name="Currency" xfId="2" builtinId="4"/>
    <cellStyle name="Currency [2]" xfId="125"/>
    <cellStyle name="Currency 10" xfId="426"/>
    <cellStyle name="Currency 11" xfId="407"/>
    <cellStyle name="Currency 12" xfId="487"/>
    <cellStyle name="Currency 13" xfId="529"/>
    <cellStyle name="Currency 14" xfId="479"/>
    <cellStyle name="Currency 15" xfId="486"/>
    <cellStyle name="Currency 16" xfId="528"/>
    <cellStyle name="Currency 17" xfId="430"/>
    <cellStyle name="Currency 18" xfId="623"/>
    <cellStyle name="Currency 19" xfId="625"/>
    <cellStyle name="Currency 2" xfId="126"/>
    <cellStyle name="Currency 2 10" xfId="127"/>
    <cellStyle name="Currency 2 11" xfId="128"/>
    <cellStyle name="Currency 2 12" xfId="129"/>
    <cellStyle name="Currency 2 13" xfId="130"/>
    <cellStyle name="Currency 2 14" xfId="131"/>
    <cellStyle name="Currency 2 15" xfId="132"/>
    <cellStyle name="Currency 2 2" xfId="133"/>
    <cellStyle name="Currency 2 2 2" xfId="134"/>
    <cellStyle name="Currency 2 2 2 2" xfId="385"/>
    <cellStyle name="Currency 2 2 2 2 2" xfId="506"/>
    <cellStyle name="Currency 2 2 2 3" xfId="454"/>
    <cellStyle name="Currency 2 3" xfId="135"/>
    <cellStyle name="Currency 2 3 2" xfId="136"/>
    <cellStyle name="Currency 2 3 3" xfId="380"/>
    <cellStyle name="Currency 2 3 3 2" xfId="501"/>
    <cellStyle name="Currency 2 3 4" xfId="455"/>
    <cellStyle name="Currency 2 4" xfId="137"/>
    <cellStyle name="Currency 2 5" xfId="138"/>
    <cellStyle name="Currency 2 6" xfId="139"/>
    <cellStyle name="Currency 2 7" xfId="140"/>
    <cellStyle name="Currency 2 8" xfId="141"/>
    <cellStyle name="Currency 2 9" xfId="142"/>
    <cellStyle name="Currency 3" xfId="143"/>
    <cellStyle name="Currency 4" xfId="144"/>
    <cellStyle name="Currency 4 2" xfId="145"/>
    <cellStyle name="Currency 5" xfId="146"/>
    <cellStyle name="Currency 6" xfId="147"/>
    <cellStyle name="Currency 6 2" xfId="373"/>
    <cellStyle name="Currency 6 2 2" xfId="494"/>
    <cellStyle name="Currency 6 3" xfId="458"/>
    <cellStyle name="Currency 7" xfId="148"/>
    <cellStyle name="Currency 7 2" xfId="401"/>
    <cellStyle name="Currency 7 2 2" xfId="522"/>
    <cellStyle name="Currency 7 3" xfId="459"/>
    <cellStyle name="Currency 8" xfId="324"/>
    <cellStyle name="Currency 9" xfId="328"/>
    <cellStyle name="Dash" xfId="149"/>
    <cellStyle name="Euro" xfId="150"/>
    <cellStyle name="Explanatory Text" xfId="343" builtinId="53" customBuiltin="1"/>
    <cellStyle name="Explanatory Text 2" xfId="151"/>
    <cellStyle name="Good" xfId="334" builtinId="26" customBuiltin="1"/>
    <cellStyle name="Good 2" xfId="152"/>
    <cellStyle name="Heading 1" xfId="330" builtinId="16" customBuiltin="1"/>
    <cellStyle name="Heading 1 2" xfId="153"/>
    <cellStyle name="Heading 2" xfId="331" builtinId="17" customBuiltin="1"/>
    <cellStyle name="Heading 2 2" xfId="154"/>
    <cellStyle name="Heading 3" xfId="332" builtinId="18" customBuiltin="1"/>
    <cellStyle name="Heading 3 2" xfId="155"/>
    <cellStyle name="Heading 4" xfId="333" builtinId="19" customBuiltin="1"/>
    <cellStyle name="Heading 4 2" xfId="156"/>
    <cellStyle name="Input" xfId="337" builtinId="20" customBuiltin="1"/>
    <cellStyle name="Input 2" xfId="157"/>
    <cellStyle name="InputBlueFont" xfId="158"/>
    <cellStyle name="Linked Cell" xfId="340" builtinId="24" customBuiltin="1"/>
    <cellStyle name="Linked Cell 2" xfId="159"/>
    <cellStyle name="Linked Cell 2 2" xfId="160"/>
    <cellStyle name="Linked Cell 2 2 2" xfId="161"/>
    <cellStyle name="Linked Cell 3" xfId="162"/>
    <cellStyle name="Linked Cell 3 2" xfId="163"/>
    <cellStyle name="Millares [0]_laroux" xfId="164"/>
    <cellStyle name="Millares_laroux" xfId="165"/>
    <cellStyle name="Moneda [0]_laroux" xfId="166"/>
    <cellStyle name="Moneda_laroux" xfId="167"/>
    <cellStyle name="Neutral" xfId="336" builtinId="28" customBuiltin="1"/>
    <cellStyle name="Neutral 2" xfId="168"/>
    <cellStyle name="Normal" xfId="0" builtinId="0"/>
    <cellStyle name="Normal - Style1" xfId="169"/>
    <cellStyle name="Normal 10" xfId="170"/>
    <cellStyle name="Normal 11" xfId="171"/>
    <cellStyle name="Normal 12" xfId="172"/>
    <cellStyle name="Normal 13" xfId="173"/>
    <cellStyle name="Normal 14" xfId="174"/>
    <cellStyle name="Normal 15" xfId="175"/>
    <cellStyle name="Normal 15 2" xfId="176"/>
    <cellStyle name="Normal 15 3" xfId="177"/>
    <cellStyle name="Normal 15 3 2" xfId="383"/>
    <cellStyle name="Normal 15 3 2 2" xfId="504"/>
    <cellStyle name="Normal 15 3 3" xfId="461"/>
    <cellStyle name="Normal 15 4" xfId="377"/>
    <cellStyle name="Normal 15 4 2" xfId="498"/>
    <cellStyle name="Normal 15 5" xfId="460"/>
    <cellStyle name="Normal 16" xfId="178"/>
    <cellStyle name="Normal 16 2" xfId="179"/>
    <cellStyle name="Normal 16 3" xfId="180"/>
    <cellStyle name="Normal 16 3 2" xfId="384"/>
    <cellStyle name="Normal 16 3 2 2" xfId="505"/>
    <cellStyle name="Normal 16 3 3" xfId="463"/>
    <cellStyle name="Normal 16 4" xfId="378"/>
    <cellStyle name="Normal 16 4 2" xfId="499"/>
    <cellStyle name="Normal 16 5" xfId="462"/>
    <cellStyle name="Normal 17" xfId="181"/>
    <cellStyle name="Normal 18" xfId="182"/>
    <cellStyle name="Normal 19" xfId="183"/>
    <cellStyle name="Normal 19 2" xfId="184"/>
    <cellStyle name="Normal 2" xfId="5"/>
    <cellStyle name="Normal 2 2" xfId="185"/>
    <cellStyle name="Normal 2 2 2" xfId="186"/>
    <cellStyle name="Normal 2 2 3" xfId="187"/>
    <cellStyle name="Normal 2 41" xfId="7"/>
    <cellStyle name="Normal 2 43" xfId="6"/>
    <cellStyle name="Normal 2_Labor by Employee" xfId="188"/>
    <cellStyle name="Normal 20" xfId="189"/>
    <cellStyle name="Normal 20 2" xfId="190"/>
    <cellStyle name="Normal 21" xfId="191"/>
    <cellStyle name="Normal 22" xfId="192"/>
    <cellStyle name="Normal 23" xfId="193"/>
    <cellStyle name="Normal 23 2" xfId="400"/>
    <cellStyle name="Normal 23 2 2" xfId="521"/>
    <cellStyle name="Normal 23 3" xfId="465"/>
    <cellStyle name="Normal 24" xfId="194"/>
    <cellStyle name="Normal 25" xfId="12"/>
    <cellStyle name="Normal 26" xfId="13"/>
    <cellStyle name="Normal 27" xfId="14"/>
    <cellStyle name="Normal 28" xfId="15"/>
    <cellStyle name="Normal 29" xfId="16"/>
    <cellStyle name="Normal 3" xfId="9"/>
    <cellStyle name="Normal 3 2" xfId="195"/>
    <cellStyle name="Normal 3 2 2" xfId="196"/>
    <cellStyle name="Normal 3 2 3" xfId="197"/>
    <cellStyle name="Normal 3 3" xfId="198"/>
    <cellStyle name="Normal 3 3 2" xfId="199"/>
    <cellStyle name="Normal 3 4" xfId="200"/>
    <cellStyle name="Normal 3 4 2" xfId="381"/>
    <cellStyle name="Normal 3 4 2 2" xfId="502"/>
    <cellStyle name="Normal 3 4 3" xfId="467"/>
    <cellStyle name="Normal 3 5" xfId="201"/>
    <cellStyle name="Normal 3 5 2" xfId="375"/>
    <cellStyle name="Normal 3 5 2 2" xfId="496"/>
    <cellStyle name="Normal 3 5 3" xfId="468"/>
    <cellStyle name="Normal 3 6" xfId="202"/>
    <cellStyle name="Normal 3 7" xfId="428"/>
    <cellStyle name="Normal 3_Labor by Employee" xfId="203"/>
    <cellStyle name="Normal 30" xfId="11"/>
    <cellStyle name="Normal 31" xfId="322"/>
    <cellStyle name="Normal 32" xfId="326"/>
    <cellStyle name="Normal 33" xfId="321"/>
    <cellStyle name="Normal 33 2" xfId="489"/>
    <cellStyle name="Normal 34" xfId="369"/>
    <cellStyle name="Normal 34 2" xfId="490"/>
    <cellStyle name="Normal 35" xfId="424"/>
    <cellStyle name="Normal 36" xfId="405"/>
    <cellStyle name="Normal 37" xfId="488"/>
    <cellStyle name="Normal 38" xfId="531"/>
    <cellStyle name="Normal 39" xfId="480"/>
    <cellStyle name="Normal 4" xfId="204"/>
    <cellStyle name="Normal 4 2" xfId="205"/>
    <cellStyle name="Normal 4 2 2" xfId="206"/>
    <cellStyle name="Normal 4 3" xfId="207"/>
    <cellStyle name="Normal 4 3 2" xfId="376"/>
    <cellStyle name="Normal 4 3 2 2" xfId="497"/>
    <cellStyle name="Normal 4 3 3" xfId="469"/>
    <cellStyle name="Normal 40" xfId="478"/>
    <cellStyle name="Normal 41" xfId="437"/>
    <cellStyle name="Normal 42" xfId="449"/>
    <cellStyle name="Normal 43" xfId="431"/>
    <cellStyle name="Normal 44" xfId="470"/>
    <cellStyle name="Normal 45" xfId="464"/>
    <cellStyle name="Normal 46" xfId="456"/>
    <cellStyle name="Normal 47" xfId="476"/>
    <cellStyle name="Normal 48" xfId="446"/>
    <cellStyle name="Normal 49" xfId="482"/>
    <cellStyle name="Normal 5" xfId="208"/>
    <cellStyle name="Normal 5 2" xfId="209"/>
    <cellStyle name="Normal 50" xfId="537"/>
    <cellStyle name="Normal 51" xfId="538"/>
    <cellStyle name="Normal 52" xfId="534"/>
    <cellStyle name="Normal 53" xfId="450"/>
    <cellStyle name="Normal 54" xfId="483"/>
    <cellStyle name="Normal 55" xfId="408"/>
    <cellStyle name="Normal 56" xfId="539"/>
    <cellStyle name="Normal 57" xfId="541"/>
    <cellStyle name="Normal 58" xfId="543"/>
    <cellStyle name="Normal 59" xfId="545"/>
    <cellStyle name="Normal 6" xfId="210"/>
    <cellStyle name="Normal 6 2" xfId="211"/>
    <cellStyle name="Normal 6 2 2" xfId="212"/>
    <cellStyle name="Normal 6 3" xfId="213"/>
    <cellStyle name="Normal 6_Sheet2" xfId="214"/>
    <cellStyle name="Normal 60" xfId="547"/>
    <cellStyle name="Normal 61" xfId="549"/>
    <cellStyle name="Normal 62" xfId="551"/>
    <cellStyle name="Normal 63" xfId="553"/>
    <cellStyle name="Normal 64" xfId="555"/>
    <cellStyle name="Normal 65" xfId="557"/>
    <cellStyle name="Normal 66" xfId="559"/>
    <cellStyle name="Normal 67" xfId="561"/>
    <cellStyle name="Normal 68" xfId="563"/>
    <cellStyle name="Normal 69" xfId="565"/>
    <cellStyle name="Normal 7" xfId="215"/>
    <cellStyle name="Normal 7 2" xfId="216"/>
    <cellStyle name="Normal 70" xfId="567"/>
    <cellStyle name="Normal 71" xfId="569"/>
    <cellStyle name="Normal 72" xfId="571"/>
    <cellStyle name="Normal 73" xfId="573"/>
    <cellStyle name="Normal 74" xfId="575"/>
    <cellStyle name="Normal 75" xfId="577"/>
    <cellStyle name="Normal 76" xfId="579"/>
    <cellStyle name="Normal 77" xfId="581"/>
    <cellStyle name="Normal 78" xfId="583"/>
    <cellStyle name="Normal 79" xfId="585"/>
    <cellStyle name="Normal 8" xfId="217"/>
    <cellStyle name="Normal 8 2" xfId="218"/>
    <cellStyle name="Normal 8 3" xfId="219"/>
    <cellStyle name="Normal 8 3 2" xfId="382"/>
    <cellStyle name="Normal 8 3 2 2" xfId="503"/>
    <cellStyle name="Normal 8 3 3" xfId="472"/>
    <cellStyle name="Normal 8 4" xfId="372"/>
    <cellStyle name="Normal 8 4 2" xfId="493"/>
    <cellStyle name="Normal 8 5" xfId="471"/>
    <cellStyle name="Normal 80" xfId="587"/>
    <cellStyle name="Normal 81" xfId="589"/>
    <cellStyle name="Normal 82" xfId="591"/>
    <cellStyle name="Normal 83" xfId="593"/>
    <cellStyle name="Normal 84" xfId="595"/>
    <cellStyle name="Normal 85" xfId="597"/>
    <cellStyle name="Normal 86" xfId="599"/>
    <cellStyle name="Normal 87" xfId="601"/>
    <cellStyle name="Normal 88" xfId="603"/>
    <cellStyle name="Normal 89" xfId="605"/>
    <cellStyle name="Normal 9" xfId="220"/>
    <cellStyle name="Normal 9 2" xfId="221"/>
    <cellStyle name="Normal 9 2 2" xfId="379"/>
    <cellStyle name="Normal 9 2 2 2" xfId="500"/>
    <cellStyle name="Normal 9 2 3" xfId="473"/>
    <cellStyle name="Normal 9 3" xfId="222"/>
    <cellStyle name="Normal 90" xfId="607"/>
    <cellStyle name="Normal 91" xfId="609"/>
    <cellStyle name="Normal 92" xfId="611"/>
    <cellStyle name="Normal 93" xfId="613"/>
    <cellStyle name="Normal 94" xfId="615"/>
    <cellStyle name="Normal 95" xfId="617"/>
    <cellStyle name="Normal 96" xfId="619"/>
    <cellStyle name="Normal 97" xfId="621"/>
    <cellStyle name="Normal 98" xfId="624"/>
    <cellStyle name="Normal 99" xfId="627"/>
    <cellStyle name="Normal_CONTROL" xfId="3"/>
    <cellStyle name="Note 2" xfId="223"/>
    <cellStyle name="Note 2 2" xfId="224"/>
    <cellStyle name="Note 2 2 2" xfId="386"/>
    <cellStyle name="Note 2 2 2 2" xfId="507"/>
    <cellStyle name="Note 2 2 3" xfId="474"/>
    <cellStyle name="Note 2 3" xfId="225"/>
    <cellStyle name="Note 2 3 2" xfId="387"/>
    <cellStyle name="Note 2 3 2 2" xfId="508"/>
    <cellStyle name="Note 2 3 3" xfId="475"/>
    <cellStyle name="Note 3" xfId="226"/>
    <cellStyle name="Note 3 2" xfId="227"/>
    <cellStyle name="Note 4" xfId="228"/>
    <cellStyle name="Note 4 2" xfId="403"/>
    <cellStyle name="Note 4 2 2" xfId="524"/>
    <cellStyle name="Note 4 3" xfId="477"/>
    <cellStyle name="Note 5" xfId="371"/>
    <cellStyle name="Note 5 2" xfId="492"/>
    <cellStyle name="Numbers" xfId="229"/>
    <cellStyle name="Œ…‹æØ‚è [0.00]_PRODUCT DETAIL Q1" xfId="230"/>
    <cellStyle name="Œ…‹æØ‚è_PRODUCT DETAIL Q1" xfId="231"/>
    <cellStyle name="Output" xfId="338" builtinId="21" customBuiltin="1"/>
    <cellStyle name="Output 2" xfId="232"/>
    <cellStyle name="Percent" xfId="4" builtinId="5"/>
    <cellStyle name="Percent 2" xfId="10"/>
    <cellStyle name="Percent 2 2" xfId="233"/>
    <cellStyle name="Percent 2 3" xfId="234"/>
    <cellStyle name="Percent 2 4" xfId="235"/>
    <cellStyle name="Percent 2 5" xfId="236"/>
    <cellStyle name="Percent 2 6" xfId="374"/>
    <cellStyle name="Percent 2 6 2" xfId="495"/>
    <cellStyle name="Percent 2 7" xfId="429"/>
    <cellStyle name="Percent 3" xfId="237"/>
    <cellStyle name="Percent 4" xfId="238"/>
    <cellStyle name="Percent 5" xfId="239"/>
    <cellStyle name="Percent 5 2" xfId="402"/>
    <cellStyle name="Percent 5 2 2" xfId="523"/>
    <cellStyle name="Percent 5 3" xfId="481"/>
    <cellStyle name="Percent 6" xfId="325"/>
    <cellStyle name="Percent 7" xfId="370"/>
    <cellStyle name="Percent 7 2" xfId="491"/>
    <cellStyle name="Percent 8" xfId="427"/>
    <cellStyle name="Percent 9" xfId="622"/>
    <cellStyle name="Price" xfId="240"/>
    <cellStyle name="producto" xfId="241"/>
    <cellStyle name="s" xfId="242"/>
    <cellStyle name="s_B" xfId="243"/>
    <cellStyle name="s_Bal Sheets" xfId="244"/>
    <cellStyle name="s_Bal Sheets_1" xfId="245"/>
    <cellStyle name="s_Bal Sheets_2" xfId="246"/>
    <cellStyle name="s_Credit (2)" xfId="247"/>
    <cellStyle name="s_Credit (2)_1" xfId="248"/>
    <cellStyle name="s_Credit (2)_2" xfId="249"/>
    <cellStyle name="s_Earnings" xfId="250"/>
    <cellStyle name="s_Earnings (2)" xfId="251"/>
    <cellStyle name="s_Earnings (2)_1" xfId="252"/>
    <cellStyle name="s_Earnings_1" xfId="253"/>
    <cellStyle name="s_finsumm" xfId="254"/>
    <cellStyle name="s_finsumm_1" xfId="255"/>
    <cellStyle name="s_finsumm_2" xfId="256"/>
    <cellStyle name="s_GoroWipTax-to2050_fromCo_Oct21_99" xfId="257"/>
    <cellStyle name="s_Hist Inputs (2)" xfId="258"/>
    <cellStyle name="s_Hist Inputs (2)_1" xfId="259"/>
    <cellStyle name="s_IEL_finsumm" xfId="260"/>
    <cellStyle name="s_IEL_finsumm_1" xfId="261"/>
    <cellStyle name="s_IEL_finsumm_2" xfId="262"/>
    <cellStyle name="s_IEL_finsumm1" xfId="263"/>
    <cellStyle name="s_IEL_finsumm1_1" xfId="264"/>
    <cellStyle name="s_IEL_finsumm1_2" xfId="265"/>
    <cellStyle name="s_Lbo" xfId="266"/>
    <cellStyle name="s_LBO Summary" xfId="267"/>
    <cellStyle name="s_LBO Summary_1" xfId="268"/>
    <cellStyle name="s_LBO Summary_2" xfId="269"/>
    <cellStyle name="s_Lbo_1" xfId="270"/>
    <cellStyle name="s_rvr_analysis_andrew" xfId="271"/>
    <cellStyle name="s_Schedules" xfId="272"/>
    <cellStyle name="s_Schedules_1" xfId="273"/>
    <cellStyle name="s_Trans Assump" xfId="274"/>
    <cellStyle name="s_Trans Assump (2)" xfId="275"/>
    <cellStyle name="s_Trans Assump (2)_1" xfId="276"/>
    <cellStyle name="s_Trans Assump_1" xfId="277"/>
    <cellStyle name="s_Trans Sum" xfId="278"/>
    <cellStyle name="s_Trans Sum_1" xfId="279"/>
    <cellStyle name="s_Unit Price Sen. (2)" xfId="280"/>
    <cellStyle name="s_Unit Price Sen. (2)_1" xfId="281"/>
    <cellStyle name="s_Unit Price Sen. (2)_2" xfId="282"/>
    <cellStyle name="SAPBorder" xfId="283"/>
    <cellStyle name="SAPDataCell" xfId="284"/>
    <cellStyle name="SAPDataCell 2" xfId="285"/>
    <cellStyle name="SAPDataTotalCell" xfId="286"/>
    <cellStyle name="SAPDataTotalCell 2" xfId="287"/>
    <cellStyle name="SAPDimensionCell" xfId="288"/>
    <cellStyle name="SAPDimensionCell 2" xfId="289"/>
    <cellStyle name="SAPEditableDataCell" xfId="290"/>
    <cellStyle name="SAPEditableDataTotalCell" xfId="291"/>
    <cellStyle name="SAPEmphasized" xfId="292"/>
    <cellStyle name="SAPExceptionLevel1" xfId="293"/>
    <cellStyle name="SAPExceptionLevel2" xfId="294"/>
    <cellStyle name="SAPExceptionLevel3" xfId="295"/>
    <cellStyle name="SAPExceptionLevel4" xfId="296"/>
    <cellStyle name="SAPExceptionLevel5" xfId="297"/>
    <cellStyle name="SAPExceptionLevel6" xfId="298"/>
    <cellStyle name="SAPExceptionLevel7" xfId="299"/>
    <cellStyle name="SAPExceptionLevel8" xfId="300"/>
    <cellStyle name="SAPExceptionLevel9" xfId="301"/>
    <cellStyle name="SAPHierarchyCell0" xfId="302"/>
    <cellStyle name="SAPHierarchyCell1" xfId="303"/>
    <cellStyle name="SAPHierarchyCell2" xfId="304"/>
    <cellStyle name="SAPHierarchyCell3" xfId="305"/>
    <cellStyle name="SAPHierarchyCell4" xfId="306"/>
    <cellStyle name="SAPLockedDataCell" xfId="307"/>
    <cellStyle name="SAPLockedDataTotalCell" xfId="308"/>
    <cellStyle name="SAPMemberCell" xfId="8"/>
    <cellStyle name="SAPMemberCell 2" xfId="309"/>
    <cellStyle name="SAPMemberTotalCell" xfId="310"/>
    <cellStyle name="SAPMemberTotalCell 2" xfId="311"/>
    <cellStyle name="SAPReadonlyDataCell" xfId="312"/>
    <cellStyle name="SAPReadonlyDataTotalCell" xfId="313"/>
    <cellStyle name="Standard_UB Power - Steuern" xfId="314"/>
    <cellStyle name="STYLE1" xfId="315"/>
    <cellStyle name="STYLE2" xfId="316"/>
    <cellStyle name="t" xfId="317"/>
    <cellStyle name="Title" xfId="329" builtinId="15" customBuiltin="1"/>
    <cellStyle name="Title 2" xfId="318"/>
    <cellStyle name="Total" xfId="344" builtinId="25" customBuiltin="1"/>
    <cellStyle name="Total 2" xfId="319"/>
    <cellStyle name="Warning Text" xfId="342" builtinId="11" customBuiltin="1"/>
    <cellStyle name="Warning Text 2" xfId="320"/>
  </cellStyles>
  <dxfs count="1">
    <dxf>
      <fill>
        <patternFill>
          <bgColor rgb="FF92D050"/>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KAWC%202018%20Rate%20Case%20-%20Capital-Depr%20Exp.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AWC%202018%20Rate%20Case%20Deferred%20IT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KAWC%202018%20Rate%20Case%20-%20Combined_Summary_Support.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KAWC%202018%20Rate%20Case%20-%20Materials%20and%20Supplie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KY/2018%20Water%20Rate%20Case/Discovery/PSC/PSC%20DR2-3/Exhibits/2018%20KY%20Constants_Financial%20Dat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KY/2018%20Water%20Rate%20Case/Discovery/PSC/PSC%20DR2-3/Exhibits/KAWC%202018%20Rate%20Case%20-%20Revenue%20Requirement%20and%20Conversion%20Facto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KY/2018%20Water%20Rate%20Case/Discovery/PSC/PSC%20DR2-3/Exhibits/O&amp;M/KAWC%202018%20Rate%20Case%20-%20Uncollectibles%20Expense%20Exhibi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Y/2018%20Water%20Rate%20Case/Discovery/PSC/PSC%20DR2-3/Exhibits/O&amp;M/KAWC%202018%20Rate%20Case%20-%20Regulatory%20Expense%20Exhibi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KY\2018%20Water%20Rate%20Case\Exhibits\Rate%20Base\Rate%20Base%20KY%20Capital%20through%2008.31.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Y/2018%20Water%20Rate%20Case/Discovery/PSC/PSC%20DR2-3/Exhibits/Revenues/KAWC%202018%20Rate%20Case%20-%20Revenue%20Exhibi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Y/2018%20Water%20Rate%20Case/Discovery/PSC/PSC%20DR2-3/Exhibits/KAWC%202018%20Rate%20Case%20-%20Income%20Stateme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Y/2018%20Water%20Rate%20Case/Discovery/PSC/PSC%20DR2-3/Exhibits/Capital%20Structure/KAWC%202018%20Rate%20Case%20-%20Capital%20Structur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KAWC%202018%20Rate%20Case%20-%20Other%20Rate%20Bas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KAWC%202018%20Rate%20Case%20-%20Deferred%20Debi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KY/2018%20Water%20Rate%20Case/Discovery/PSC/PSC%20DR2-3/Exhibits/Taxes/Deferred%20Taxes%202018-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AWC%202018%20Rate%20Case%20-%20Deferred%20Maintenan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CWIP-RPs Link Out"/>
      <sheetName val="CWIP-IPs Link Out"/>
      <sheetName val="ACQ- Link Out"/>
      <sheetName val="Exh UPIS"/>
      <sheetName val="Exh Accum Dep COR"/>
      <sheetName val="Exh CWIP"/>
      <sheetName val="Exh DevAdv"/>
      <sheetName val="Exh CIAC"/>
      <sheetName val="Exh Depr Exp"/>
      <sheetName val="Exh COR Exp"/>
      <sheetName val="Exh 13 SCEP"/>
      <sheetName val="Bal UPIS"/>
      <sheetName val="Bal Accum Dep&amp;COR"/>
      <sheetName val="Bal CWIP"/>
      <sheetName val="Bal and Actv DevAdv"/>
      <sheetName val="Bal CIAC"/>
      <sheetName val="Bal AFUDC"/>
      <sheetName val="Actv CapExpend"/>
      <sheetName val="Actv PlacedInServc"/>
      <sheetName val="Actv Depr Exp"/>
      <sheetName val="Actv Retire"/>
      <sheetName val="Actv COR"/>
      <sheetName val="Actv CIAC"/>
      <sheetName val="AFUDC Activity"/>
      <sheetName val="AFUDC In-Service"/>
      <sheetName val="Data-Water SCEP by Acct"/>
      <sheetName val="Data Ret Salv COR"/>
      <sheetName val="Data-DevAdv"/>
      <sheetName val="Data CIAC"/>
      <sheetName val="Data-Depr Rates"/>
      <sheetName val="Data AFUDC Rate"/>
      <sheetName val="EXP 16 Depreciation and COR"/>
      <sheetName val="Summary Activity ACQ"/>
      <sheetName val="Activity ACQ1"/>
      <sheetName val="Data ACQ1"/>
      <sheetName val="ACQ1 Detail"/>
      <sheetName val="Activity ACQ2"/>
      <sheetName val="Data ACQ2"/>
      <sheetName val="Data % Capital Spread by Acct"/>
      <sheetName val="SCEP Rate Case Slippage"/>
      <sheetName val="SCEP Rate Case Total"/>
      <sheetName val="SCEP IP Project Info"/>
      <sheetName val="SCEP Rate Case CIAC-Cust Adv"/>
      <sheetName val="Data_DeprAdj_15_Study"/>
      <sheetName val="Data_Account List"/>
      <sheetName val="Data_UPIS COA"/>
      <sheetName val="SAP Acct"/>
      <sheetName val="1 JDE to SAP"/>
      <sheetName val="WS Not Used in Filing"/>
      <sheetName val="Activity UPIS-ACQ"/>
      <sheetName val="Data UPIS-By ACQ"/>
      <sheetName val="Activity Accum Reserve-ACQ"/>
      <sheetName val="Data Accum Reserve-By ACQ"/>
      <sheetName val="EXP 17 Amortization"/>
    </sheetNames>
    <sheetDataSet>
      <sheetData sheetId="0">
        <row r="352">
          <cell r="F352">
            <v>175477230.07999995</v>
          </cell>
        </row>
      </sheetData>
      <sheetData sheetId="1">
        <row r="6">
          <cell r="H6">
            <v>551340</v>
          </cell>
        </row>
        <row r="68">
          <cell r="C68" t="str">
            <v>W/P - 1-7</v>
          </cell>
        </row>
        <row r="83">
          <cell r="B83">
            <v>12265367.308413059</v>
          </cell>
          <cell r="C83">
            <v>14564614.486843437</v>
          </cell>
          <cell r="D83">
            <v>13727090.977624355</v>
          </cell>
        </row>
        <row r="85">
          <cell r="B85">
            <v>71713673.217619494</v>
          </cell>
          <cell r="C85">
            <v>75234433.817296162</v>
          </cell>
          <cell r="D85">
            <v>73929790.688501909</v>
          </cell>
        </row>
        <row r="92">
          <cell r="B92">
            <v>11675641.390725495</v>
          </cell>
          <cell r="C92">
            <v>4983028.8171190945</v>
          </cell>
          <cell r="D92">
            <v>7947078.3123931037</v>
          </cell>
        </row>
      </sheetData>
      <sheetData sheetId="2">
        <row r="6">
          <cell r="A6" t="str">
            <v>D12-**01-P</v>
          </cell>
          <cell r="B6" t="str">
            <v xml:space="preserve">Projects Funded by Others </v>
          </cell>
          <cell r="C6">
            <v>303765</v>
          </cell>
          <cell r="D6">
            <v>0</v>
          </cell>
          <cell r="E6">
            <v>530208</v>
          </cell>
          <cell r="F6">
            <v>0</v>
          </cell>
        </row>
        <row r="7">
          <cell r="A7" t="str">
            <v>R12-**A1</v>
          </cell>
          <cell r="B7" t="str">
            <v>Mains - New</v>
          </cell>
          <cell r="C7">
            <v>46393.2</v>
          </cell>
          <cell r="D7">
            <v>665.37191874999962</v>
          </cell>
          <cell r="E7">
            <v>163480.79999999996</v>
          </cell>
          <cell r="F7">
            <v>1676.5342649999991</v>
          </cell>
        </row>
        <row r="8">
          <cell r="A8" t="str">
            <v>R12-**B1</v>
          </cell>
          <cell r="B8" t="str">
            <v>Mains - Replaced / Restored</v>
          </cell>
          <cell r="C8">
            <v>662760</v>
          </cell>
          <cell r="D8">
            <v>6095.5509999999986</v>
          </cell>
          <cell r="E8">
            <v>1104600</v>
          </cell>
          <cell r="F8">
            <v>15206.660000000003</v>
          </cell>
        </row>
        <row r="9">
          <cell r="A9" t="str">
            <v>R12-**C1</v>
          </cell>
          <cell r="B9" t="str">
            <v>Mains - Unscheduled</v>
          </cell>
          <cell r="C9">
            <v>85054.200000000026</v>
          </cell>
          <cell r="D9">
            <v>0</v>
          </cell>
          <cell r="E9">
            <v>97757.100000000049</v>
          </cell>
          <cell r="F9">
            <v>0</v>
          </cell>
        </row>
        <row r="10">
          <cell r="A10" t="str">
            <v>R12-**D1</v>
          </cell>
          <cell r="B10" t="str">
            <v>Mains - Relocated</v>
          </cell>
          <cell r="C10">
            <v>104936.99999999999</v>
          </cell>
          <cell r="D10">
            <v>928.5083499999995</v>
          </cell>
          <cell r="E10">
            <v>66276.000000000058</v>
          </cell>
          <cell r="F10">
            <v>988.43290000000218</v>
          </cell>
        </row>
        <row r="11">
          <cell r="A11" t="str">
            <v>R12-**E1</v>
          </cell>
          <cell r="B11" t="str">
            <v>Hydrants, Valves, and Manholes - New</v>
          </cell>
          <cell r="C11">
            <v>5522.9999999999927</v>
          </cell>
          <cell r="D11">
            <v>35.439249999999987</v>
          </cell>
          <cell r="E11">
            <v>33138</v>
          </cell>
          <cell r="F11">
            <v>225.24865125000002</v>
          </cell>
        </row>
        <row r="12">
          <cell r="A12" t="str">
            <v>R12-**F1</v>
          </cell>
          <cell r="B12" t="str">
            <v>Hydrants, Valves, and Manholes - Replaced</v>
          </cell>
          <cell r="C12">
            <v>33138.000000000007</v>
          </cell>
          <cell r="D12">
            <v>212.63549999999998</v>
          </cell>
          <cell r="E12">
            <v>63514.500000000015</v>
          </cell>
          <cell r="F12">
            <v>433.38981000000018</v>
          </cell>
        </row>
        <row r="13">
          <cell r="A13" t="str">
            <v>R12-**G1</v>
          </cell>
          <cell r="B13" t="str">
            <v>Services and Laterals - New</v>
          </cell>
          <cell r="C13">
            <v>84501.900000000023</v>
          </cell>
          <cell r="D13">
            <v>0</v>
          </cell>
          <cell r="E13">
            <v>113773.80000000009</v>
          </cell>
          <cell r="F13">
            <v>0</v>
          </cell>
        </row>
        <row r="14">
          <cell r="A14" t="str">
            <v>R12-**H1</v>
          </cell>
          <cell r="B14" t="str">
            <v>Services and Laterals - Replaced</v>
          </cell>
          <cell r="C14">
            <v>23748.9</v>
          </cell>
          <cell r="D14">
            <v>0</v>
          </cell>
          <cell r="E14">
            <v>76217.400000000052</v>
          </cell>
          <cell r="F14">
            <v>0</v>
          </cell>
        </row>
        <row r="15">
          <cell r="A15" t="str">
            <v>R12-**I1</v>
          </cell>
          <cell r="B15" t="str">
            <v>Meters - New</v>
          </cell>
          <cell r="C15">
            <v>33138</v>
          </cell>
          <cell r="D15">
            <v>0</v>
          </cell>
          <cell r="E15">
            <v>95962.125000000015</v>
          </cell>
          <cell r="F15">
            <v>0</v>
          </cell>
        </row>
        <row r="16">
          <cell r="A16" t="str">
            <v>R12-**J1</v>
          </cell>
          <cell r="B16" t="str">
            <v>Meters - Replaced</v>
          </cell>
          <cell r="C16">
            <v>88367.999999999898</v>
          </cell>
          <cell r="D16">
            <v>0</v>
          </cell>
          <cell r="E16">
            <v>138074.99999999988</v>
          </cell>
          <cell r="F16">
            <v>0</v>
          </cell>
        </row>
        <row r="17">
          <cell r="A17" t="str">
            <v>R12-**K1</v>
          </cell>
          <cell r="B17" t="str">
            <v>ITS Equipment and Systems</v>
          </cell>
          <cell r="C17">
            <v>55229.999999999985</v>
          </cell>
          <cell r="D17">
            <v>0</v>
          </cell>
          <cell r="E17">
            <v>-1.4551915228366852E-11</v>
          </cell>
          <cell r="F17">
            <v>0</v>
          </cell>
        </row>
        <row r="18">
          <cell r="A18" t="str">
            <v>R12-**L1</v>
          </cell>
          <cell r="B18" t="str">
            <v>SCADA Equipment and Systems</v>
          </cell>
          <cell r="C18">
            <v>174291.5202</v>
          </cell>
          <cell r="D18">
            <v>4111.7745110750002</v>
          </cell>
          <cell r="E18">
            <v>98088.479999999981</v>
          </cell>
          <cell r="F18">
            <v>3742.359026000001</v>
          </cell>
        </row>
        <row r="19">
          <cell r="A19" t="str">
            <v>R12-**M1</v>
          </cell>
          <cell r="B19" t="str">
            <v>Security Equipment and Systems</v>
          </cell>
          <cell r="C19">
            <v>27615</v>
          </cell>
          <cell r="D19">
            <v>0</v>
          </cell>
          <cell r="E19">
            <v>5522.9999999999836</v>
          </cell>
          <cell r="F19">
            <v>0</v>
          </cell>
        </row>
        <row r="20">
          <cell r="A20" t="str">
            <v>R12-**N1</v>
          </cell>
          <cell r="B20" t="str">
            <v>Offices and Operations Centers</v>
          </cell>
          <cell r="C20">
            <v>11046</v>
          </cell>
          <cell r="D20">
            <v>0</v>
          </cell>
          <cell r="E20">
            <v>33138</v>
          </cell>
          <cell r="F20">
            <v>0</v>
          </cell>
        </row>
        <row r="21">
          <cell r="A21" t="str">
            <v>R12-**O1</v>
          </cell>
          <cell r="B21" t="str">
            <v>Vehicles</v>
          </cell>
          <cell r="C21">
            <v>1.4551915228366852E-11</v>
          </cell>
          <cell r="D21">
            <v>0</v>
          </cell>
          <cell r="E21">
            <v>110459.99999999999</v>
          </cell>
          <cell r="F21">
            <v>0</v>
          </cell>
        </row>
        <row r="22">
          <cell r="A22" t="str">
            <v>R12-**P1</v>
          </cell>
          <cell r="B22" t="str">
            <v>Tools and Equipment</v>
          </cell>
          <cell r="C22">
            <v>37114.559999999976</v>
          </cell>
          <cell r="D22">
            <v>0</v>
          </cell>
          <cell r="E22">
            <v>303566.17200000008</v>
          </cell>
          <cell r="F22">
            <v>0</v>
          </cell>
        </row>
        <row r="23">
          <cell r="A23" t="str">
            <v>R12-**Q1</v>
          </cell>
          <cell r="B23" t="str">
            <v>Process Plant Facilities and Equipment</v>
          </cell>
          <cell r="C23">
            <v>220920</v>
          </cell>
          <cell r="D23">
            <v>5352.0638864000002</v>
          </cell>
          <cell r="E23">
            <v>524685.00000000012</v>
          </cell>
          <cell r="F23">
            <v>6500.8471500000014</v>
          </cell>
        </row>
        <row r="24">
          <cell r="A24" t="str">
            <v>R12-**S1</v>
          </cell>
          <cell r="B24" t="str">
            <v>Engineering Studies</v>
          </cell>
          <cell r="C24">
            <v>20987.399999999958</v>
          </cell>
          <cell r="D24">
            <v>15317.278514999998</v>
          </cell>
          <cell r="E24">
            <v>38660.999999999985</v>
          </cell>
          <cell r="F24">
            <v>1357.1944049999997</v>
          </cell>
        </row>
        <row r="25">
          <cell r="A25" t="str">
            <v>R12-**K3</v>
          </cell>
          <cell r="B25" t="str">
            <v>ITS Equipment and Systems - Centrally Sponsored</v>
          </cell>
          <cell r="C25">
            <v>522111.88952999999</v>
          </cell>
          <cell r="D25">
            <v>4853.033439703936</v>
          </cell>
          <cell r="E25">
            <v>544788.72</v>
          </cell>
          <cell r="F25">
            <v>7499.9247119999882</v>
          </cell>
        </row>
        <row r="30">
          <cell r="C30">
            <v>11675641.390725497</v>
          </cell>
          <cell r="D30">
            <v>459911.27892154077</v>
          </cell>
          <cell r="E30">
            <v>4983028.8171190964</v>
          </cell>
          <cell r="F30">
            <v>74072.805850117482</v>
          </cell>
        </row>
      </sheetData>
      <sheetData sheetId="3">
        <row r="6">
          <cell r="A6" t="str">
            <v>I12-020037</v>
          </cell>
          <cell r="B6" t="str">
            <v>KRS I Chemical Storage and Feed Imp</v>
          </cell>
          <cell r="C6">
            <v>1297247.620922094</v>
          </cell>
          <cell r="D6">
            <v>122154.67501731971</v>
          </cell>
          <cell r="E6">
            <v>8500000</v>
          </cell>
          <cell r="F6">
            <v>43921</v>
          </cell>
          <cell r="G6">
            <v>8500000</v>
          </cell>
          <cell r="H6">
            <v>42614</v>
          </cell>
        </row>
        <row r="7">
          <cell r="A7" t="str">
            <v>I12-020055</v>
          </cell>
          <cell r="B7" t="str">
            <v>New Circle Rd Main Relocation Phase 2</v>
          </cell>
          <cell r="C7">
            <v>287611.51601037499</v>
          </cell>
          <cell r="D7">
            <v>25186.935525933288</v>
          </cell>
          <cell r="E7">
            <v>1000000</v>
          </cell>
          <cell r="F7">
            <v>43708</v>
          </cell>
          <cell r="G7">
            <v>1000000</v>
          </cell>
          <cell r="H7">
            <v>42644</v>
          </cell>
        </row>
        <row r="8">
          <cell r="A8" t="str">
            <v>I12-020059</v>
          </cell>
          <cell r="B8" t="str">
            <v>KRS2 Transfer Switch</v>
          </cell>
          <cell r="C8">
            <v>65743.47000000003</v>
          </cell>
          <cell r="D8">
            <v>4079.4435950000006</v>
          </cell>
          <cell r="E8">
            <v>1000041</v>
          </cell>
          <cell r="F8">
            <v>43921</v>
          </cell>
          <cell r="G8">
            <v>1500000</v>
          </cell>
          <cell r="H8">
            <v>42339</v>
          </cell>
        </row>
        <row r="9">
          <cell r="A9" t="str">
            <v>I12-020067</v>
          </cell>
          <cell r="B9" t="str">
            <v>RRS Chemical Facility Upgrade/Chlor</v>
          </cell>
          <cell r="C9">
            <v>2948150.9814303173</v>
          </cell>
          <cell r="D9">
            <v>65579.60258516662</v>
          </cell>
          <cell r="E9">
            <v>10500000</v>
          </cell>
          <cell r="F9">
            <v>43677</v>
          </cell>
          <cell r="G9">
            <v>10500000</v>
          </cell>
          <cell r="H9">
            <v>42948</v>
          </cell>
        </row>
        <row r="10">
          <cell r="A10" t="str">
            <v>I12-020071</v>
          </cell>
          <cell r="B10" t="str">
            <v>KRS1 Valve House Rehabilitation (Phase 5) - Reeves Drives</v>
          </cell>
          <cell r="C10">
            <v>546480</v>
          </cell>
          <cell r="D10">
            <v>3068.2574999999997</v>
          </cell>
          <cell r="E10">
            <v>1500000</v>
          </cell>
          <cell r="F10">
            <v>43616</v>
          </cell>
          <cell r="G10">
            <v>1500000</v>
          </cell>
          <cell r="H10">
            <v>43466</v>
          </cell>
        </row>
        <row r="11">
          <cell r="A11" t="str">
            <v>I12-020074</v>
          </cell>
          <cell r="B11" t="str">
            <v>Athens Boonesboro Main Ext - Phase</v>
          </cell>
          <cell r="C11">
            <v>829791.43999999959</v>
          </cell>
          <cell r="D11">
            <v>54648.329939999989</v>
          </cell>
          <cell r="E11">
            <v>900000</v>
          </cell>
          <cell r="F11">
            <v>43677</v>
          </cell>
          <cell r="G11">
            <v>850000</v>
          </cell>
          <cell r="H11">
            <v>42644</v>
          </cell>
        </row>
        <row r="12">
          <cell r="A12" t="str">
            <v>I12-020076</v>
          </cell>
          <cell r="B12" t="str">
            <v>KRS1 - Replace Incline Car</v>
          </cell>
          <cell r="C12">
            <v>806536.69696989632</v>
          </cell>
          <cell r="D12">
            <v>59572.68554910137</v>
          </cell>
          <cell r="E12">
            <v>1500000</v>
          </cell>
          <cell r="F12">
            <v>43738</v>
          </cell>
          <cell r="G12">
            <v>1500000</v>
          </cell>
          <cell r="H12">
            <v>42675</v>
          </cell>
        </row>
        <row r="13">
          <cell r="A13" t="str">
            <v>I12-020079</v>
          </cell>
          <cell r="B13" t="str">
            <v>Jacobson Pump Station</v>
          </cell>
          <cell r="C13">
            <v>796255.06766281358</v>
          </cell>
          <cell r="D13">
            <v>20990.107459590894</v>
          </cell>
          <cell r="E13">
            <v>2000000</v>
          </cell>
          <cell r="F13">
            <v>43646</v>
          </cell>
          <cell r="G13">
            <v>1700000</v>
          </cell>
          <cell r="H13">
            <v>42826</v>
          </cell>
        </row>
        <row r="14">
          <cell r="A14" t="str">
            <v>I12-020089</v>
          </cell>
          <cell r="B14" t="str">
            <v>Millersburg Chemical Feed &amp; WQ Impr</v>
          </cell>
          <cell r="C14">
            <v>274083.62000000005</v>
          </cell>
          <cell r="D14">
            <v>2731.8338429999999</v>
          </cell>
          <cell r="E14">
            <v>850000</v>
          </cell>
          <cell r="F14">
            <v>44377</v>
          </cell>
          <cell r="G14">
            <v>850000</v>
          </cell>
          <cell r="H14">
            <v>43070</v>
          </cell>
        </row>
        <row r="15">
          <cell r="A15" t="str">
            <v>I12-020093</v>
          </cell>
          <cell r="B15" t="str">
            <v>Richmond Rd Paving Imprvemnts - Fie</v>
          </cell>
          <cell r="C15">
            <v>36314.909999999996</v>
          </cell>
          <cell r="D15">
            <v>2120.6840349999998</v>
          </cell>
          <cell r="E15">
            <v>1500000</v>
          </cell>
          <cell r="F15">
            <v>45138</v>
          </cell>
          <cell r="G15">
            <v>1500000</v>
          </cell>
          <cell r="H15">
            <v>43160</v>
          </cell>
        </row>
        <row r="16">
          <cell r="A16" t="str">
            <v>I12-020099</v>
          </cell>
          <cell r="B16" t="str">
            <v>KRS1 Pump #13 Replacement</v>
          </cell>
          <cell r="C16">
            <v>1066207.27</v>
          </cell>
          <cell r="D16">
            <v>49338.794894999999</v>
          </cell>
          <cell r="E16">
            <v>1200000</v>
          </cell>
          <cell r="F16">
            <v>43646</v>
          </cell>
          <cell r="G16">
            <v>1400000</v>
          </cell>
          <cell r="H16">
            <v>43282</v>
          </cell>
        </row>
        <row r="17">
          <cell r="A17" t="str">
            <v>I12-300008</v>
          </cell>
          <cell r="B17" t="str">
            <v>Owenton Operations Garage</v>
          </cell>
          <cell r="C17">
            <v>180575.22799999997</v>
          </cell>
          <cell r="D17">
            <v>12868.272605499998</v>
          </cell>
          <cell r="E17">
            <v>1000000</v>
          </cell>
          <cell r="F17">
            <v>43921</v>
          </cell>
          <cell r="G17">
            <v>1000000</v>
          </cell>
          <cell r="H17">
            <v>42767</v>
          </cell>
        </row>
        <row r="18">
          <cell r="C18">
            <v>0</v>
          </cell>
          <cell r="D18">
            <v>0</v>
          </cell>
          <cell r="E18" t="str">
            <v/>
          </cell>
          <cell r="F18" t="str">
            <v/>
          </cell>
          <cell r="G18" t="str">
            <v/>
          </cell>
          <cell r="H18" t="str">
            <v/>
          </cell>
        </row>
        <row r="19">
          <cell r="C19">
            <v>0</v>
          </cell>
          <cell r="D19">
            <v>0</v>
          </cell>
          <cell r="E19" t="str">
            <v/>
          </cell>
          <cell r="F19" t="str">
            <v/>
          </cell>
          <cell r="G19" t="str">
            <v/>
          </cell>
          <cell r="H19" t="str">
            <v/>
          </cell>
        </row>
        <row r="20">
          <cell r="C20">
            <v>0</v>
          </cell>
          <cell r="D20">
            <v>0</v>
          </cell>
          <cell r="E20" t="str">
            <v/>
          </cell>
          <cell r="F20" t="str">
            <v/>
          </cell>
          <cell r="G20" t="str">
            <v/>
          </cell>
          <cell r="H20" t="str">
            <v/>
          </cell>
        </row>
        <row r="21">
          <cell r="C21">
            <v>0</v>
          </cell>
          <cell r="D21">
            <v>0</v>
          </cell>
          <cell r="E21" t="str">
            <v/>
          </cell>
          <cell r="F21" t="str">
            <v/>
          </cell>
          <cell r="G21" t="str">
            <v/>
          </cell>
          <cell r="H21" t="str">
            <v/>
          </cell>
        </row>
        <row r="22">
          <cell r="C22">
            <v>0</v>
          </cell>
          <cell r="D22">
            <v>0</v>
          </cell>
          <cell r="E22" t="str">
            <v/>
          </cell>
          <cell r="F22" t="str">
            <v/>
          </cell>
          <cell r="G22" t="str">
            <v/>
          </cell>
          <cell r="H22" t="str">
            <v/>
          </cell>
        </row>
        <row r="23">
          <cell r="C23">
            <v>0</v>
          </cell>
          <cell r="D23">
            <v>0</v>
          </cell>
          <cell r="E23" t="str">
            <v/>
          </cell>
          <cell r="F23" t="str">
            <v/>
          </cell>
          <cell r="G23" t="str">
            <v/>
          </cell>
          <cell r="H23" t="str">
            <v/>
          </cell>
        </row>
        <row r="24">
          <cell r="C24">
            <v>0</v>
          </cell>
          <cell r="D24">
            <v>0</v>
          </cell>
          <cell r="E24" t="str">
            <v/>
          </cell>
          <cell r="F24" t="str">
            <v/>
          </cell>
          <cell r="G24" t="str">
            <v/>
          </cell>
          <cell r="H24" t="str">
            <v/>
          </cell>
        </row>
        <row r="25">
          <cell r="C25">
            <v>0</v>
          </cell>
          <cell r="D25">
            <v>0</v>
          </cell>
          <cell r="E25" t="str">
            <v/>
          </cell>
          <cell r="F25" t="str">
            <v/>
          </cell>
          <cell r="G25" t="str">
            <v/>
          </cell>
          <cell r="H25" t="str">
            <v/>
          </cell>
        </row>
        <row r="26">
          <cell r="C26">
            <v>0</v>
          </cell>
          <cell r="D26">
            <v>0</v>
          </cell>
          <cell r="E26" t="str">
            <v/>
          </cell>
          <cell r="F26" t="str">
            <v/>
          </cell>
          <cell r="G26" t="str">
            <v/>
          </cell>
          <cell r="H26" t="str">
            <v/>
          </cell>
        </row>
        <row r="27">
          <cell r="C27">
            <v>0</v>
          </cell>
          <cell r="D27">
            <v>0</v>
          </cell>
          <cell r="E27" t="str">
            <v/>
          </cell>
          <cell r="F27" t="str">
            <v/>
          </cell>
          <cell r="G27" t="str">
            <v/>
          </cell>
          <cell r="H27" t="str">
            <v/>
          </cell>
        </row>
        <row r="28">
          <cell r="C28">
            <v>0</v>
          </cell>
          <cell r="D28">
            <v>0</v>
          </cell>
          <cell r="E28" t="str">
            <v/>
          </cell>
          <cell r="F28" t="str">
            <v/>
          </cell>
          <cell r="G28" t="str">
            <v/>
          </cell>
          <cell r="H28" t="str">
            <v/>
          </cell>
        </row>
        <row r="29">
          <cell r="C29">
            <v>0</v>
          </cell>
          <cell r="D29">
            <v>0</v>
          </cell>
          <cell r="E29" t="str">
            <v/>
          </cell>
          <cell r="F29" t="str">
            <v/>
          </cell>
          <cell r="G29" t="str">
            <v/>
          </cell>
          <cell r="H29" t="str">
            <v/>
          </cell>
        </row>
        <row r="30">
          <cell r="C30">
            <v>0</v>
          </cell>
          <cell r="D30">
            <v>0</v>
          </cell>
          <cell r="E30" t="str">
            <v/>
          </cell>
          <cell r="F30" t="str">
            <v/>
          </cell>
          <cell r="G30" t="str">
            <v/>
          </cell>
          <cell r="H30" t="str">
            <v/>
          </cell>
        </row>
        <row r="31">
          <cell r="C31">
            <v>0</v>
          </cell>
          <cell r="D31">
            <v>0</v>
          </cell>
          <cell r="E31" t="str">
            <v/>
          </cell>
          <cell r="F31" t="str">
            <v/>
          </cell>
          <cell r="G31" t="str">
            <v/>
          </cell>
          <cell r="H31" t="str">
            <v/>
          </cell>
        </row>
        <row r="32">
          <cell r="C32">
            <v>0</v>
          </cell>
          <cell r="D32">
            <v>0</v>
          </cell>
          <cell r="E32" t="str">
            <v/>
          </cell>
          <cell r="F32" t="str">
            <v/>
          </cell>
          <cell r="G32" t="str">
            <v/>
          </cell>
          <cell r="H32" t="str">
            <v/>
          </cell>
        </row>
        <row r="33">
          <cell r="C33">
            <v>0</v>
          </cell>
          <cell r="D33">
            <v>0</v>
          </cell>
          <cell r="E33" t="str">
            <v/>
          </cell>
          <cell r="F33" t="str">
            <v/>
          </cell>
          <cell r="G33" t="str">
            <v/>
          </cell>
          <cell r="H33" t="str">
            <v/>
          </cell>
        </row>
        <row r="34">
          <cell r="C34">
            <v>0</v>
          </cell>
          <cell r="D34">
            <v>0</v>
          </cell>
          <cell r="E34" t="str">
            <v/>
          </cell>
          <cell r="F34" t="str">
            <v/>
          </cell>
          <cell r="G34" t="str">
            <v/>
          </cell>
          <cell r="H34" t="str">
            <v/>
          </cell>
        </row>
        <row r="35">
          <cell r="C35">
            <v>0</v>
          </cell>
          <cell r="D35">
            <v>0</v>
          </cell>
          <cell r="E35" t="str">
            <v/>
          </cell>
          <cell r="F35" t="str">
            <v/>
          </cell>
          <cell r="G35" t="str">
            <v/>
          </cell>
          <cell r="H35" t="str">
            <v/>
          </cell>
        </row>
        <row r="42">
          <cell r="A42" t="str">
            <v>I12-020089</v>
          </cell>
          <cell r="B42" t="str">
            <v>Millersburg Chemical Feed &amp; WQ Impr</v>
          </cell>
          <cell r="C42">
            <v>274083.62000000005</v>
          </cell>
          <cell r="D42">
            <v>7182.9518317999991</v>
          </cell>
          <cell r="E42">
            <v>850000</v>
          </cell>
          <cell r="F42">
            <v>44377</v>
          </cell>
          <cell r="G42">
            <v>850000</v>
          </cell>
          <cell r="H42">
            <v>43070</v>
          </cell>
        </row>
        <row r="43">
          <cell r="A43" t="str">
            <v>I12-020093</v>
          </cell>
          <cell r="B43" t="str">
            <v>Richmond Rd Paving Imprvemnts - Fie</v>
          </cell>
          <cell r="C43">
            <v>36314.909999999996</v>
          </cell>
          <cell r="D43">
            <v>6052.378291</v>
          </cell>
          <cell r="E43">
            <v>1500000</v>
          </cell>
          <cell r="F43">
            <v>45138</v>
          </cell>
          <cell r="G43">
            <v>1500000</v>
          </cell>
          <cell r="H43">
            <v>43160</v>
          </cell>
        </row>
        <row r="44">
          <cell r="A44" t="str">
            <v>I12-030001</v>
          </cell>
          <cell r="B44" t="str">
            <v>ERWA Main Interconnection</v>
          </cell>
          <cell r="C44">
            <v>530717.19011909643</v>
          </cell>
          <cell r="D44">
            <v>23206.884808067491</v>
          </cell>
          <cell r="E44">
            <v>2855492</v>
          </cell>
          <cell r="F44">
            <v>45107</v>
          </cell>
          <cell r="G44">
            <v>2855491</v>
          </cell>
          <cell r="H44">
            <v>43739</v>
          </cell>
        </row>
        <row r="45">
          <cell r="C45">
            <v>0</v>
          </cell>
          <cell r="D45">
            <v>0</v>
          </cell>
          <cell r="E45" t="str">
            <v/>
          </cell>
          <cell r="F45" t="str">
            <v/>
          </cell>
          <cell r="G45" t="str">
            <v/>
          </cell>
          <cell r="H45" t="str">
            <v/>
          </cell>
        </row>
        <row r="46">
          <cell r="C46">
            <v>0</v>
          </cell>
          <cell r="D46">
            <v>0</v>
          </cell>
          <cell r="E46" t="str">
            <v/>
          </cell>
          <cell r="F46" t="str">
            <v/>
          </cell>
          <cell r="G46" t="str">
            <v/>
          </cell>
          <cell r="H46" t="str">
            <v/>
          </cell>
        </row>
        <row r="47">
          <cell r="C47">
            <v>0</v>
          </cell>
          <cell r="D47">
            <v>0</v>
          </cell>
          <cell r="E47" t="str">
            <v/>
          </cell>
          <cell r="F47" t="str">
            <v/>
          </cell>
          <cell r="G47" t="str">
            <v/>
          </cell>
          <cell r="H47" t="str">
            <v/>
          </cell>
        </row>
        <row r="48">
          <cell r="C48">
            <v>0</v>
          </cell>
          <cell r="D48">
            <v>0</v>
          </cell>
          <cell r="E48" t="str">
            <v/>
          </cell>
          <cell r="F48" t="str">
            <v/>
          </cell>
          <cell r="G48" t="str">
            <v/>
          </cell>
          <cell r="H48" t="str">
            <v/>
          </cell>
        </row>
        <row r="49">
          <cell r="C49">
            <v>0</v>
          </cell>
          <cell r="D49">
            <v>0</v>
          </cell>
          <cell r="E49" t="str">
            <v/>
          </cell>
          <cell r="F49" t="str">
            <v/>
          </cell>
          <cell r="G49" t="str">
            <v/>
          </cell>
          <cell r="H49" t="str">
            <v/>
          </cell>
        </row>
        <row r="50">
          <cell r="C50">
            <v>0</v>
          </cell>
          <cell r="D50">
            <v>0</v>
          </cell>
          <cell r="E50" t="str">
            <v/>
          </cell>
          <cell r="F50" t="str">
            <v/>
          </cell>
          <cell r="G50" t="str">
            <v/>
          </cell>
          <cell r="H50" t="str">
            <v/>
          </cell>
        </row>
        <row r="51">
          <cell r="C51">
            <v>0</v>
          </cell>
          <cell r="D51">
            <v>0</v>
          </cell>
          <cell r="E51" t="str">
            <v/>
          </cell>
          <cell r="F51" t="str">
            <v/>
          </cell>
          <cell r="G51" t="str">
            <v/>
          </cell>
          <cell r="H51" t="str">
            <v/>
          </cell>
        </row>
        <row r="52">
          <cell r="C52">
            <v>0</v>
          </cell>
          <cell r="D52">
            <v>0</v>
          </cell>
          <cell r="E52" t="str">
            <v/>
          </cell>
          <cell r="F52" t="str">
            <v/>
          </cell>
          <cell r="G52" t="str">
            <v/>
          </cell>
          <cell r="H52" t="str">
            <v/>
          </cell>
        </row>
        <row r="53">
          <cell r="C53">
            <v>0</v>
          </cell>
          <cell r="D53">
            <v>0</v>
          </cell>
          <cell r="E53" t="str">
            <v/>
          </cell>
          <cell r="F53" t="str">
            <v/>
          </cell>
          <cell r="G53" t="str">
            <v/>
          </cell>
          <cell r="H53" t="str">
            <v/>
          </cell>
        </row>
        <row r="54">
          <cell r="C54">
            <v>0</v>
          </cell>
          <cell r="D54">
            <v>0</v>
          </cell>
          <cell r="E54" t="str">
            <v/>
          </cell>
          <cell r="F54" t="str">
            <v/>
          </cell>
          <cell r="G54" t="str">
            <v/>
          </cell>
          <cell r="H54" t="str">
            <v/>
          </cell>
        </row>
        <row r="55">
          <cell r="C55">
            <v>0</v>
          </cell>
          <cell r="D55">
            <v>0</v>
          </cell>
          <cell r="E55" t="str">
            <v/>
          </cell>
          <cell r="F55" t="str">
            <v/>
          </cell>
          <cell r="G55" t="str">
            <v/>
          </cell>
          <cell r="H55" t="str">
            <v/>
          </cell>
        </row>
        <row r="56">
          <cell r="C56">
            <v>0</v>
          </cell>
          <cell r="D56">
            <v>0</v>
          </cell>
          <cell r="E56" t="str">
            <v/>
          </cell>
          <cell r="F56" t="str">
            <v/>
          </cell>
          <cell r="G56" t="str">
            <v/>
          </cell>
          <cell r="H56" t="str">
            <v/>
          </cell>
        </row>
        <row r="57">
          <cell r="C57">
            <v>0</v>
          </cell>
          <cell r="D57">
            <v>0</v>
          </cell>
          <cell r="E57" t="str">
            <v/>
          </cell>
          <cell r="F57" t="str">
            <v/>
          </cell>
          <cell r="G57" t="str">
            <v/>
          </cell>
          <cell r="H57" t="str">
            <v/>
          </cell>
        </row>
        <row r="58">
          <cell r="C58">
            <v>0</v>
          </cell>
          <cell r="D58">
            <v>0</v>
          </cell>
          <cell r="E58" t="str">
            <v/>
          </cell>
          <cell r="F58" t="str">
            <v/>
          </cell>
          <cell r="G58" t="str">
            <v/>
          </cell>
          <cell r="H58" t="str">
            <v/>
          </cell>
        </row>
        <row r="59">
          <cell r="C59">
            <v>0</v>
          </cell>
          <cell r="D59">
            <v>0</v>
          </cell>
          <cell r="E59" t="str">
            <v/>
          </cell>
          <cell r="F59" t="str">
            <v/>
          </cell>
          <cell r="G59" t="str">
            <v/>
          </cell>
          <cell r="H59" t="str">
            <v/>
          </cell>
        </row>
        <row r="60">
          <cell r="C60">
            <v>0</v>
          </cell>
          <cell r="D60">
            <v>0</v>
          </cell>
          <cell r="E60" t="str">
            <v/>
          </cell>
          <cell r="F60" t="str">
            <v/>
          </cell>
          <cell r="G60" t="str">
            <v/>
          </cell>
          <cell r="H60" t="str">
            <v/>
          </cell>
        </row>
        <row r="61">
          <cell r="C61">
            <v>0</v>
          </cell>
          <cell r="D61">
            <v>0</v>
          </cell>
          <cell r="E61" t="str">
            <v/>
          </cell>
          <cell r="F61" t="str">
            <v/>
          </cell>
          <cell r="G61" t="str">
            <v/>
          </cell>
          <cell r="H61" t="str">
            <v/>
          </cell>
        </row>
        <row r="62">
          <cell r="C62">
            <v>0</v>
          </cell>
          <cell r="D62">
            <v>0</v>
          </cell>
          <cell r="E62" t="str">
            <v/>
          </cell>
          <cell r="F62" t="str">
            <v/>
          </cell>
          <cell r="G62" t="str">
            <v/>
          </cell>
          <cell r="H62" t="str">
            <v/>
          </cell>
        </row>
        <row r="63">
          <cell r="C63">
            <v>0</v>
          </cell>
          <cell r="D63">
            <v>0</v>
          </cell>
          <cell r="E63" t="str">
            <v/>
          </cell>
          <cell r="F63" t="str">
            <v/>
          </cell>
          <cell r="G63" t="str">
            <v/>
          </cell>
          <cell r="H63" t="str">
            <v/>
          </cell>
        </row>
        <row r="64">
          <cell r="C64">
            <v>0</v>
          </cell>
          <cell r="D64">
            <v>0</v>
          </cell>
          <cell r="E64" t="str">
            <v/>
          </cell>
          <cell r="F64" t="str">
            <v/>
          </cell>
          <cell r="G64" t="str">
            <v/>
          </cell>
          <cell r="H64" t="str">
            <v/>
          </cell>
        </row>
        <row r="65">
          <cell r="C65">
            <v>0</v>
          </cell>
          <cell r="D65">
            <v>0</v>
          </cell>
          <cell r="E65" t="str">
            <v/>
          </cell>
          <cell r="F65" t="str">
            <v/>
          </cell>
          <cell r="G65" t="str">
            <v/>
          </cell>
          <cell r="H65" t="str">
            <v/>
          </cell>
        </row>
        <row r="66">
          <cell r="C66">
            <v>0</v>
          </cell>
          <cell r="D66">
            <v>0</v>
          </cell>
          <cell r="E66" t="str">
            <v/>
          </cell>
          <cell r="F66" t="str">
            <v/>
          </cell>
          <cell r="G66" t="str">
            <v/>
          </cell>
          <cell r="H66" t="str">
            <v/>
          </cell>
        </row>
        <row r="67">
          <cell r="C67">
            <v>0</v>
          </cell>
          <cell r="D67">
            <v>0</v>
          </cell>
          <cell r="E67" t="str">
            <v/>
          </cell>
          <cell r="F67" t="str">
            <v/>
          </cell>
          <cell r="G67" t="str">
            <v/>
          </cell>
          <cell r="H67" t="str">
            <v/>
          </cell>
        </row>
        <row r="68">
          <cell r="C68">
            <v>0</v>
          </cell>
          <cell r="D68">
            <v>0</v>
          </cell>
          <cell r="E68" t="str">
            <v/>
          </cell>
          <cell r="F68" t="str">
            <v/>
          </cell>
          <cell r="G68" t="str">
            <v/>
          </cell>
          <cell r="H68" t="str">
            <v/>
          </cell>
        </row>
        <row r="69">
          <cell r="C69">
            <v>0</v>
          </cell>
          <cell r="D69">
            <v>0</v>
          </cell>
          <cell r="E69" t="str">
            <v/>
          </cell>
          <cell r="F69" t="str">
            <v/>
          </cell>
          <cell r="G69" t="str">
            <v/>
          </cell>
          <cell r="H69" t="str">
            <v/>
          </cell>
        </row>
        <row r="70">
          <cell r="C70">
            <v>0</v>
          </cell>
          <cell r="D70">
            <v>0</v>
          </cell>
          <cell r="E70" t="str">
            <v/>
          </cell>
          <cell r="F70" t="str">
            <v/>
          </cell>
          <cell r="G70" t="str">
            <v/>
          </cell>
          <cell r="H70" t="str">
            <v/>
          </cell>
        </row>
        <row r="71">
          <cell r="C71">
            <v>0</v>
          </cell>
          <cell r="D71">
            <v>0</v>
          </cell>
          <cell r="E71" t="str">
            <v/>
          </cell>
          <cell r="F71" t="str">
            <v/>
          </cell>
          <cell r="G71" t="str">
            <v/>
          </cell>
          <cell r="H71" t="str">
            <v/>
          </cell>
        </row>
      </sheetData>
      <sheetData sheetId="4">
        <row r="5">
          <cell r="B5">
            <v>2348828</v>
          </cell>
          <cell r="C5">
            <v>2348828</v>
          </cell>
          <cell r="D5">
            <v>2348828</v>
          </cell>
        </row>
        <row r="7">
          <cell r="B7">
            <v>-1344040.7583333338</v>
          </cell>
          <cell r="C7">
            <v>-1424152.9288431639</v>
          </cell>
          <cell r="D7">
            <v>-1394110.8649019774</v>
          </cell>
        </row>
        <row r="9">
          <cell r="B9">
            <v>2.5667906206811274E-2</v>
          </cell>
        </row>
        <row r="11">
          <cell r="B11">
            <v>2340827</v>
          </cell>
          <cell r="C11">
            <v>2340827</v>
          </cell>
          <cell r="D11">
            <v>2340827</v>
          </cell>
        </row>
        <row r="12">
          <cell r="B12">
            <v>8001</v>
          </cell>
          <cell r="C12">
            <v>8001</v>
          </cell>
          <cell r="D12">
            <v>8001</v>
          </cell>
        </row>
        <row r="14">
          <cell r="B14">
            <v>2348828</v>
          </cell>
        </row>
        <row r="15">
          <cell r="B15">
            <v>0</v>
          </cell>
        </row>
        <row r="17">
          <cell r="B17">
            <v>74945.791666666046</v>
          </cell>
          <cell r="C17">
            <v>64630.572515212931</v>
          </cell>
          <cell r="D17">
            <v>68498.779697007863</v>
          </cell>
        </row>
        <row r="19">
          <cell r="B19">
            <v>245667.54999999981</v>
          </cell>
          <cell r="C19">
            <v>212911.87666666647</v>
          </cell>
          <cell r="D19">
            <v>225195.25416666645</v>
          </cell>
        </row>
        <row r="22">
          <cell r="B22">
            <v>0</v>
          </cell>
          <cell r="C22">
            <v>24566.75499999999</v>
          </cell>
        </row>
        <row r="23">
          <cell r="B23">
            <v>0</v>
          </cell>
          <cell r="C23">
            <v>0</v>
          </cell>
        </row>
        <row r="26">
          <cell r="B26">
            <v>0</v>
          </cell>
          <cell r="C26">
            <v>52347.713518781595</v>
          </cell>
        </row>
        <row r="27">
          <cell r="B27">
            <v>0</v>
          </cell>
          <cell r="C2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Kentucky American Water Company</v>
          </cell>
        </row>
        <row r="2">
          <cell r="B2" t="str">
            <v>Case No. 2018-00358</v>
          </cell>
        </row>
        <row r="3">
          <cell r="B3" t="str">
            <v>UPIS Balances by Month,  Aug 2018 - June 2020</v>
          </cell>
        </row>
        <row r="4">
          <cell r="N4">
            <v>43343</v>
          </cell>
          <cell r="O4">
            <v>43373</v>
          </cell>
          <cell r="P4">
            <v>43404</v>
          </cell>
          <cell r="Q4">
            <v>43434</v>
          </cell>
          <cell r="R4">
            <v>43465</v>
          </cell>
          <cell r="S4">
            <v>43496</v>
          </cell>
          <cell r="T4">
            <v>43524</v>
          </cell>
          <cell r="U4">
            <v>43555</v>
          </cell>
          <cell r="V4">
            <v>43585</v>
          </cell>
          <cell r="W4">
            <v>43616</v>
          </cell>
          <cell r="X4">
            <v>43646</v>
          </cell>
          <cell r="Y4">
            <v>43677</v>
          </cell>
          <cell r="Z4">
            <v>43708</v>
          </cell>
          <cell r="AA4">
            <v>43738</v>
          </cell>
          <cell r="AB4">
            <v>43769</v>
          </cell>
          <cell r="AC4">
            <v>43799</v>
          </cell>
          <cell r="AD4">
            <v>43830</v>
          </cell>
          <cell r="AE4">
            <v>43861</v>
          </cell>
          <cell r="AF4">
            <v>43890</v>
          </cell>
          <cell r="AG4">
            <v>43921</v>
          </cell>
          <cell r="AH4">
            <v>43951</v>
          </cell>
          <cell r="AI4">
            <v>43982</v>
          </cell>
          <cell r="AJ4">
            <v>44012</v>
          </cell>
        </row>
        <row r="5">
          <cell r="F5" t="str">
            <v>W/P - 1-1</v>
          </cell>
        </row>
        <row r="10">
          <cell r="N10">
            <v>43343</v>
          </cell>
          <cell r="O10">
            <v>43373</v>
          </cell>
          <cell r="P10">
            <v>43404</v>
          </cell>
          <cell r="Q10">
            <v>43434</v>
          </cell>
          <cell r="R10">
            <v>43465</v>
          </cell>
          <cell r="S10">
            <v>43496</v>
          </cell>
          <cell r="T10">
            <v>43524</v>
          </cell>
          <cell r="U10">
            <v>43555</v>
          </cell>
          <cell r="V10">
            <v>43585</v>
          </cell>
          <cell r="W10">
            <v>43616</v>
          </cell>
          <cell r="X10">
            <v>43646</v>
          </cell>
          <cell r="Y10">
            <v>43677</v>
          </cell>
          <cell r="Z10">
            <v>43708</v>
          </cell>
          <cell r="AA10">
            <v>43738</v>
          </cell>
          <cell r="AB10">
            <v>43769</v>
          </cell>
          <cell r="AC10">
            <v>43799</v>
          </cell>
          <cell r="AD10">
            <v>43830</v>
          </cell>
          <cell r="AE10">
            <v>43861</v>
          </cell>
          <cell r="AF10">
            <v>43890</v>
          </cell>
          <cell r="AG10">
            <v>43921</v>
          </cell>
          <cell r="AH10">
            <v>43951</v>
          </cell>
          <cell r="AI10">
            <v>43982</v>
          </cell>
          <cell r="AJ10">
            <v>44012</v>
          </cell>
        </row>
        <row r="11">
          <cell r="D11" t="str">
            <v>Water</v>
          </cell>
          <cell r="F11" t="str">
            <v>301000-Organization</v>
          </cell>
          <cell r="H11">
            <v>301000</v>
          </cell>
          <cell r="J11" t="str">
            <v>10130100</v>
          </cell>
          <cell r="L11">
            <v>301.10000000000002</v>
          </cell>
          <cell r="N11">
            <v>37450.43</v>
          </cell>
          <cell r="O11">
            <v>122985.28666666668</v>
          </cell>
          <cell r="P11">
            <v>208520.14333333337</v>
          </cell>
          <cell r="Q11">
            <v>294055.00000000006</v>
          </cell>
          <cell r="R11">
            <v>379589.85666666675</v>
          </cell>
          <cell r="S11">
            <v>465124.71333333344</v>
          </cell>
          <cell r="T11">
            <v>550659.57000000007</v>
          </cell>
          <cell r="U11">
            <v>550659.57000000007</v>
          </cell>
          <cell r="V11">
            <v>550659.57000000007</v>
          </cell>
          <cell r="W11">
            <v>550659.57000000007</v>
          </cell>
          <cell r="X11">
            <v>550659.57000000007</v>
          </cell>
          <cell r="Y11">
            <v>550659.57000000007</v>
          </cell>
          <cell r="Z11">
            <v>550659.57000000007</v>
          </cell>
          <cell r="AA11">
            <v>550659.57000000007</v>
          </cell>
          <cell r="AB11">
            <v>550659.57000000007</v>
          </cell>
          <cell r="AC11">
            <v>550659.57000000007</v>
          </cell>
          <cell r="AD11">
            <v>550659.57000000007</v>
          </cell>
          <cell r="AE11">
            <v>550659.57000000007</v>
          </cell>
          <cell r="AF11">
            <v>550659.57000000007</v>
          </cell>
          <cell r="AG11">
            <v>550659.57000000007</v>
          </cell>
          <cell r="AH11">
            <v>550659.57000000007</v>
          </cell>
          <cell r="AI11">
            <v>550659.57000000007</v>
          </cell>
          <cell r="AJ11">
            <v>550659.57000000007</v>
          </cell>
          <cell r="AO11">
            <v>0</v>
          </cell>
          <cell r="AP11">
            <v>0</v>
          </cell>
          <cell r="AQ11">
            <v>0</v>
          </cell>
          <cell r="AR11">
            <v>0</v>
          </cell>
        </row>
        <row r="12">
          <cell r="D12" t="str">
            <v>Water</v>
          </cell>
          <cell r="F12" t="str">
            <v>302000-Franchises</v>
          </cell>
          <cell r="H12">
            <v>302000</v>
          </cell>
          <cell r="J12" t="str">
            <v>10130200</v>
          </cell>
          <cell r="L12">
            <v>302.10000000000002</v>
          </cell>
          <cell r="N12">
            <v>70260.819999999992</v>
          </cell>
          <cell r="O12">
            <v>70260.819999999992</v>
          </cell>
          <cell r="P12">
            <v>70260.819999999992</v>
          </cell>
          <cell r="Q12">
            <v>70260.819999999992</v>
          </cell>
          <cell r="R12">
            <v>70260.819999999992</v>
          </cell>
          <cell r="S12">
            <v>70260.819999999992</v>
          </cell>
          <cell r="T12">
            <v>70260.819999999992</v>
          </cell>
          <cell r="U12">
            <v>70260.819999999992</v>
          </cell>
          <cell r="V12">
            <v>70260.819999999992</v>
          </cell>
          <cell r="W12">
            <v>70260.819999999992</v>
          </cell>
          <cell r="X12">
            <v>70260.819999999992</v>
          </cell>
          <cell r="Y12">
            <v>70260.819999999992</v>
          </cell>
          <cell r="Z12">
            <v>70260.819999999992</v>
          </cell>
          <cell r="AA12">
            <v>70260.819999999992</v>
          </cell>
          <cell r="AB12">
            <v>70260.819999999992</v>
          </cell>
          <cell r="AC12">
            <v>70260.819999999992</v>
          </cell>
          <cell r="AD12">
            <v>70260.819999999992</v>
          </cell>
          <cell r="AE12">
            <v>70260.819999999992</v>
          </cell>
          <cell r="AF12">
            <v>70260.819999999992</v>
          </cell>
          <cell r="AG12">
            <v>70260.819999999992</v>
          </cell>
          <cell r="AH12">
            <v>70260.819999999992</v>
          </cell>
          <cell r="AI12">
            <v>70260.819999999992</v>
          </cell>
          <cell r="AJ12">
            <v>70260.819999999992</v>
          </cell>
          <cell r="AO12">
            <v>0</v>
          </cell>
          <cell r="AP12">
            <v>0</v>
          </cell>
          <cell r="AQ12">
            <v>0</v>
          </cell>
          <cell r="AR12">
            <v>0</v>
          </cell>
        </row>
        <row r="13">
          <cell r="D13" t="str">
            <v>Water</v>
          </cell>
          <cell r="F13" t="str">
            <v>303200-Land &amp; Land Rights-Supply</v>
          </cell>
          <cell r="H13">
            <v>303200</v>
          </cell>
          <cell r="J13" t="str">
            <v>10130320</v>
          </cell>
          <cell r="L13">
            <v>303.2</v>
          </cell>
          <cell r="N13">
            <v>1113291.57</v>
          </cell>
          <cell r="O13">
            <v>1113291.57</v>
          </cell>
          <cell r="P13">
            <v>1113291.57</v>
          </cell>
          <cell r="Q13">
            <v>1113291.57</v>
          </cell>
          <cell r="R13">
            <v>1113291.57</v>
          </cell>
          <cell r="S13">
            <v>1113291.57</v>
          </cell>
          <cell r="T13">
            <v>1113291.57</v>
          </cell>
          <cell r="U13">
            <v>1113291.57</v>
          </cell>
          <cell r="V13">
            <v>1113291.57</v>
          </cell>
          <cell r="W13">
            <v>1113291.57</v>
          </cell>
          <cell r="X13">
            <v>1113291.57</v>
          </cell>
          <cell r="Y13">
            <v>1113291.57</v>
          </cell>
          <cell r="Z13">
            <v>1113291.57</v>
          </cell>
          <cell r="AA13">
            <v>1113291.57</v>
          </cell>
          <cell r="AB13">
            <v>1113291.57</v>
          </cell>
          <cell r="AC13">
            <v>1113291.57</v>
          </cell>
          <cell r="AD13">
            <v>1113291.57</v>
          </cell>
          <cell r="AE13">
            <v>1113291.57</v>
          </cell>
          <cell r="AF13">
            <v>1113291.57</v>
          </cell>
          <cell r="AG13">
            <v>1113291.57</v>
          </cell>
          <cell r="AH13">
            <v>1113291.57</v>
          </cell>
          <cell r="AI13">
            <v>1113291.57</v>
          </cell>
          <cell r="AJ13">
            <v>1113291.57</v>
          </cell>
          <cell r="AO13">
            <v>0</v>
          </cell>
          <cell r="AP13">
            <v>0</v>
          </cell>
          <cell r="AQ13">
            <v>0</v>
          </cell>
          <cell r="AR13">
            <v>0</v>
          </cell>
        </row>
        <row r="14">
          <cell r="D14" t="str">
            <v>Water</v>
          </cell>
          <cell r="F14" t="str">
            <v>303300-Land &amp; Land Rights-Pumping</v>
          </cell>
          <cell r="H14">
            <v>303300</v>
          </cell>
          <cell r="J14" t="str">
            <v>10130330</v>
          </cell>
          <cell r="L14">
            <v>303.2</v>
          </cell>
          <cell r="N14">
            <v>277216.12</v>
          </cell>
          <cell r="O14">
            <v>277216.12</v>
          </cell>
          <cell r="P14">
            <v>277216.12</v>
          </cell>
          <cell r="Q14">
            <v>277216.12</v>
          </cell>
          <cell r="R14">
            <v>277216.12</v>
          </cell>
          <cell r="S14">
            <v>277216.12</v>
          </cell>
          <cell r="T14">
            <v>277216.12</v>
          </cell>
          <cell r="U14">
            <v>277216.12</v>
          </cell>
          <cell r="V14">
            <v>277216.12</v>
          </cell>
          <cell r="W14">
            <v>277216.12</v>
          </cell>
          <cell r="X14">
            <v>277216.12</v>
          </cell>
          <cell r="Y14">
            <v>277216.12</v>
          </cell>
          <cell r="Z14">
            <v>277216.12</v>
          </cell>
          <cell r="AA14">
            <v>277216.12</v>
          </cell>
          <cell r="AB14">
            <v>277216.12</v>
          </cell>
          <cell r="AC14">
            <v>277216.12</v>
          </cell>
          <cell r="AD14">
            <v>277216.12</v>
          </cell>
          <cell r="AE14">
            <v>277216.12</v>
          </cell>
          <cell r="AF14">
            <v>277216.12</v>
          </cell>
          <cell r="AG14">
            <v>277216.12</v>
          </cell>
          <cell r="AH14">
            <v>277216.12</v>
          </cell>
          <cell r="AI14">
            <v>277216.12</v>
          </cell>
          <cell r="AJ14">
            <v>277216.12</v>
          </cell>
          <cell r="AO14">
            <v>0</v>
          </cell>
          <cell r="AP14">
            <v>0</v>
          </cell>
          <cell r="AQ14">
            <v>0</v>
          </cell>
          <cell r="AR14">
            <v>0</v>
          </cell>
        </row>
        <row r="15">
          <cell r="D15" t="str">
            <v>Water</v>
          </cell>
          <cell r="F15" t="str">
            <v>303400-Land &amp; Land Rights-Treatment</v>
          </cell>
          <cell r="H15">
            <v>303400</v>
          </cell>
          <cell r="J15" t="str">
            <v>10130340</v>
          </cell>
          <cell r="L15">
            <v>303.3</v>
          </cell>
          <cell r="N15">
            <v>800183.34</v>
          </cell>
          <cell r="O15">
            <v>800183.34</v>
          </cell>
          <cell r="P15">
            <v>800183.34</v>
          </cell>
          <cell r="Q15">
            <v>800183.34</v>
          </cell>
          <cell r="R15">
            <v>800183.34</v>
          </cell>
          <cell r="S15">
            <v>800183.34</v>
          </cell>
          <cell r="T15">
            <v>800183.34</v>
          </cell>
          <cell r="U15">
            <v>800183.34</v>
          </cell>
          <cell r="V15">
            <v>800183.34</v>
          </cell>
          <cell r="W15">
            <v>800183.34</v>
          </cell>
          <cell r="X15">
            <v>800183.34</v>
          </cell>
          <cell r="Y15">
            <v>800183.34</v>
          </cell>
          <cell r="Z15">
            <v>800183.34</v>
          </cell>
          <cell r="AA15">
            <v>800183.34</v>
          </cell>
          <cell r="AB15">
            <v>800183.34</v>
          </cell>
          <cell r="AC15">
            <v>800183.34</v>
          </cell>
          <cell r="AD15">
            <v>800183.34</v>
          </cell>
          <cell r="AE15">
            <v>800183.34</v>
          </cell>
          <cell r="AF15">
            <v>800183.34</v>
          </cell>
          <cell r="AG15">
            <v>800183.34</v>
          </cell>
          <cell r="AH15">
            <v>800183.34</v>
          </cell>
          <cell r="AI15">
            <v>800183.34</v>
          </cell>
          <cell r="AJ15">
            <v>800183.34</v>
          </cell>
          <cell r="AO15">
            <v>0</v>
          </cell>
          <cell r="AP15">
            <v>0</v>
          </cell>
          <cell r="AQ15">
            <v>0</v>
          </cell>
          <cell r="AR15">
            <v>0</v>
          </cell>
        </row>
        <row r="16">
          <cell r="D16" t="str">
            <v>Water</v>
          </cell>
          <cell r="F16" t="str">
            <v>303500-Land &amp; Land Rights-T&amp;D</v>
          </cell>
          <cell r="H16">
            <v>303500</v>
          </cell>
          <cell r="J16" t="str">
            <v>10130350</v>
          </cell>
          <cell r="L16">
            <v>303.39999999999998</v>
          </cell>
          <cell r="N16">
            <v>7550225.4699999997</v>
          </cell>
          <cell r="O16">
            <v>7550225.4699999997</v>
          </cell>
          <cell r="P16">
            <v>7550225.4699999997</v>
          </cell>
          <cell r="Q16">
            <v>7550225.4699999997</v>
          </cell>
          <cell r="R16">
            <v>7550225.4699999997</v>
          </cell>
          <cell r="S16">
            <v>7550225.4699999997</v>
          </cell>
          <cell r="T16">
            <v>7550225.4699999997</v>
          </cell>
          <cell r="U16">
            <v>7550225.4699999997</v>
          </cell>
          <cell r="V16">
            <v>7550225.4699999997</v>
          </cell>
          <cell r="W16">
            <v>7550225.4699999997</v>
          </cell>
          <cell r="X16">
            <v>7550225.4699999997</v>
          </cell>
          <cell r="Y16">
            <v>7550225.4699999997</v>
          </cell>
          <cell r="Z16">
            <v>7550225.4699999997</v>
          </cell>
          <cell r="AA16">
            <v>7550225.4699999997</v>
          </cell>
          <cell r="AB16">
            <v>7550225.4699999997</v>
          </cell>
          <cell r="AC16">
            <v>7550225.4699999997</v>
          </cell>
          <cell r="AD16">
            <v>7550225.4699999997</v>
          </cell>
          <cell r="AE16">
            <v>7550225.4699999997</v>
          </cell>
          <cell r="AF16">
            <v>7550225.4699999997</v>
          </cell>
          <cell r="AG16">
            <v>7594412.990919237</v>
          </cell>
          <cell r="AH16">
            <v>7596119.4991165325</v>
          </cell>
          <cell r="AI16">
            <v>7596119.4991165325</v>
          </cell>
          <cell r="AJ16">
            <v>7596119.4991165325</v>
          </cell>
          <cell r="AO16">
            <v>0</v>
          </cell>
          <cell r="AP16">
            <v>0</v>
          </cell>
          <cell r="AQ16">
            <v>0</v>
          </cell>
          <cell r="AR16">
            <v>0</v>
          </cell>
        </row>
        <row r="17">
          <cell r="D17" t="str">
            <v>Water</v>
          </cell>
          <cell r="F17" t="str">
            <v>304100-Struct &amp; Imp-Supply</v>
          </cell>
          <cell r="H17">
            <v>304100</v>
          </cell>
          <cell r="J17" t="str">
            <v>10130410</v>
          </cell>
          <cell r="L17">
            <v>304.2</v>
          </cell>
          <cell r="N17">
            <v>20207734.259999998</v>
          </cell>
          <cell r="O17">
            <v>20290338.151176844</v>
          </cell>
          <cell r="P17">
            <v>20352625.077565733</v>
          </cell>
          <cell r="Q17">
            <v>20352211.683954623</v>
          </cell>
          <cell r="R17">
            <v>20351798.290343512</v>
          </cell>
          <cell r="S17">
            <v>20351384.896732401</v>
          </cell>
          <cell r="T17">
            <v>20350971.50312129</v>
          </cell>
          <cell r="U17">
            <v>20350558.10951018</v>
          </cell>
          <cell r="V17">
            <v>20350144.715899069</v>
          </cell>
          <cell r="W17">
            <v>20349731.322287958</v>
          </cell>
          <cell r="X17">
            <v>20349317.928676847</v>
          </cell>
          <cell r="Y17">
            <v>20348904.535065737</v>
          </cell>
          <cell r="Z17">
            <v>20348491.141454626</v>
          </cell>
          <cell r="AA17">
            <v>20348077.747843515</v>
          </cell>
          <cell r="AB17">
            <v>20347664.354232404</v>
          </cell>
          <cell r="AC17">
            <v>20347250.960621294</v>
          </cell>
          <cell r="AD17">
            <v>20346837.567010183</v>
          </cell>
          <cell r="AE17">
            <v>20346424.173399072</v>
          </cell>
          <cell r="AF17">
            <v>20346010.779787961</v>
          </cell>
          <cell r="AG17">
            <v>20345597.386176851</v>
          </cell>
          <cell r="AH17">
            <v>20345183.99256574</v>
          </cell>
          <cell r="AI17">
            <v>20344770.598954629</v>
          </cell>
          <cell r="AJ17">
            <v>20344357.205343518</v>
          </cell>
          <cell r="AO17">
            <v>304.10000000000002</v>
          </cell>
          <cell r="AP17">
            <v>2.2400000000000003E-2</v>
          </cell>
          <cell r="AQ17">
            <v>304.10000000000002</v>
          </cell>
          <cell r="AR17">
            <v>2.2400000000000003E-2</v>
          </cell>
        </row>
        <row r="18">
          <cell r="D18" t="str">
            <v>Water</v>
          </cell>
          <cell r="F18" t="str">
            <v>304200-Struct &amp; Imp-Pumping</v>
          </cell>
          <cell r="H18">
            <v>304200</v>
          </cell>
          <cell r="J18" t="str">
            <v>10130420</v>
          </cell>
          <cell r="L18">
            <v>304.2</v>
          </cell>
          <cell r="N18">
            <v>10119729.749999998</v>
          </cell>
          <cell r="O18">
            <v>10124169.526111109</v>
          </cell>
          <cell r="P18">
            <v>10128609.30222222</v>
          </cell>
          <cell r="Q18">
            <v>10125879.798333332</v>
          </cell>
          <cell r="R18">
            <v>10123150.294444444</v>
          </cell>
          <cell r="S18">
            <v>10120420.790555555</v>
          </cell>
          <cell r="T18">
            <v>10117691.286666667</v>
          </cell>
          <cell r="U18">
            <v>10114961.782777779</v>
          </cell>
          <cell r="V18">
            <v>10112232.278888891</v>
          </cell>
          <cell r="W18">
            <v>10109502.775000002</v>
          </cell>
          <cell r="X18">
            <v>10106773.271111114</v>
          </cell>
          <cell r="Y18">
            <v>10104043.767222226</v>
          </cell>
          <cell r="Z18">
            <v>10101314.263333337</v>
          </cell>
          <cell r="AA18">
            <v>10098584.759444449</v>
          </cell>
          <cell r="AB18">
            <v>10095855.255555561</v>
          </cell>
          <cell r="AC18">
            <v>10093125.751666673</v>
          </cell>
          <cell r="AD18">
            <v>10090396.247777784</v>
          </cell>
          <cell r="AE18">
            <v>10087666.743888896</v>
          </cell>
          <cell r="AF18">
            <v>10084937.240000008</v>
          </cell>
          <cell r="AG18">
            <v>10082207.736111119</v>
          </cell>
          <cell r="AH18">
            <v>10079478.232222231</v>
          </cell>
          <cell r="AI18">
            <v>10076748.728333343</v>
          </cell>
          <cell r="AJ18">
            <v>10074019.224444455</v>
          </cell>
          <cell r="AO18">
            <v>304.2</v>
          </cell>
          <cell r="AP18">
            <v>2.4800000000000003E-2</v>
          </cell>
          <cell r="AQ18">
            <v>304.2</v>
          </cell>
          <cell r="AR18">
            <v>2.4800000000000003E-2</v>
          </cell>
        </row>
        <row r="19">
          <cell r="D19" t="str">
            <v>Water</v>
          </cell>
          <cell r="F19" t="str">
            <v>304300-Struct &amp; Imp-Treatment</v>
          </cell>
          <cell r="H19">
            <v>304300</v>
          </cell>
          <cell r="J19" t="str">
            <v>10130430</v>
          </cell>
          <cell r="L19">
            <v>304.3</v>
          </cell>
          <cell r="N19">
            <v>40379664.920000002</v>
          </cell>
          <cell r="O19">
            <v>40481180.057611108</v>
          </cell>
          <cell r="P19">
            <v>40481074.361222215</v>
          </cell>
          <cell r="Q19">
            <v>40546421.319353327</v>
          </cell>
          <cell r="R19">
            <v>40765597.355264433</v>
          </cell>
          <cell r="S19">
            <v>40875119.476595543</v>
          </cell>
          <cell r="T19">
            <v>40988968.095206656</v>
          </cell>
          <cell r="U19">
            <v>41023285.513817765</v>
          </cell>
          <cell r="V19">
            <v>41057602.932428874</v>
          </cell>
          <cell r="W19">
            <v>41245942.751039982</v>
          </cell>
          <cell r="X19">
            <v>42290718.002879396</v>
          </cell>
          <cell r="Y19">
            <v>45486086.522433467</v>
          </cell>
          <cell r="Z19">
            <v>45809720.971344575</v>
          </cell>
          <cell r="AA19">
            <v>46116290.789955683</v>
          </cell>
          <cell r="AB19">
            <v>46409605.408566795</v>
          </cell>
          <cell r="AC19">
            <v>46621243.454361908</v>
          </cell>
          <cell r="AD19">
            <v>46657770.07297302</v>
          </cell>
          <cell r="AE19">
            <v>46692087.49158413</v>
          </cell>
          <cell r="AF19">
            <v>46715358.910195239</v>
          </cell>
          <cell r="AG19">
            <v>46751885.528806351</v>
          </cell>
          <cell r="AH19">
            <v>46790621.347417459</v>
          </cell>
          <cell r="AI19">
            <v>46855867.566028565</v>
          </cell>
          <cell r="AJ19">
            <v>46945414.984639674</v>
          </cell>
          <cell r="AO19">
            <v>304.3</v>
          </cell>
          <cell r="AP19">
            <v>2.7099999999999999E-2</v>
          </cell>
          <cell r="AQ19">
            <v>304.3</v>
          </cell>
          <cell r="AR19">
            <v>2.7099999999999999E-2</v>
          </cell>
        </row>
        <row r="20">
          <cell r="D20" t="str">
            <v>Water</v>
          </cell>
          <cell r="F20" t="str">
            <v>304400-Struct &amp; Imp-T&amp;D</v>
          </cell>
          <cell r="H20">
            <v>304400</v>
          </cell>
          <cell r="J20" t="str">
            <v>10130440</v>
          </cell>
          <cell r="L20">
            <v>304.39999999999998</v>
          </cell>
          <cell r="N20">
            <v>1501124.17</v>
          </cell>
          <cell r="O20">
            <v>1501060.2502777777</v>
          </cell>
          <cell r="P20">
            <v>1500996.3305555554</v>
          </cell>
          <cell r="Q20">
            <v>1500932.4108333332</v>
          </cell>
          <cell r="R20">
            <v>1500868.4911111109</v>
          </cell>
          <cell r="S20">
            <v>1500804.5713888886</v>
          </cell>
          <cell r="T20">
            <v>1500740.6516666664</v>
          </cell>
          <cell r="U20">
            <v>1500676.7319444441</v>
          </cell>
          <cell r="V20">
            <v>1500612.8122222219</v>
          </cell>
          <cell r="W20">
            <v>1500548.8924999996</v>
          </cell>
          <cell r="X20">
            <v>1500484.9727777774</v>
          </cell>
          <cell r="Y20">
            <v>1500421.0530555551</v>
          </cell>
          <cell r="Z20">
            <v>1500357.1333333328</v>
          </cell>
          <cell r="AA20">
            <v>1500293.2136111106</v>
          </cell>
          <cell r="AB20">
            <v>1500229.2938888883</v>
          </cell>
          <cell r="AC20">
            <v>1500165.3741666661</v>
          </cell>
          <cell r="AD20">
            <v>1500101.4544444438</v>
          </cell>
          <cell r="AE20">
            <v>1500037.5347222215</v>
          </cell>
          <cell r="AF20">
            <v>1499973.6149999993</v>
          </cell>
          <cell r="AG20">
            <v>1499909.695277777</v>
          </cell>
          <cell r="AH20">
            <v>1499845.7755555548</v>
          </cell>
          <cell r="AI20">
            <v>1499781.8558333325</v>
          </cell>
          <cell r="AJ20">
            <v>1499717.9361111103</v>
          </cell>
          <cell r="AO20">
            <v>304.39999999999998</v>
          </cell>
          <cell r="AP20">
            <v>1.3899999999999999E-2</v>
          </cell>
          <cell r="AQ20">
            <v>304.39999999999998</v>
          </cell>
          <cell r="AR20">
            <v>1.3899999999999999E-2</v>
          </cell>
        </row>
        <row r="21">
          <cell r="D21" t="str">
            <v>Water</v>
          </cell>
          <cell r="F21" t="str">
            <v>304500-Struct &amp; Imp-General</v>
          </cell>
          <cell r="H21">
            <v>304500</v>
          </cell>
          <cell r="J21" t="str">
            <v>10130450</v>
          </cell>
          <cell r="L21">
            <v>304.5</v>
          </cell>
          <cell r="N21">
            <v>8523038.5399999991</v>
          </cell>
          <cell r="O21">
            <v>8531455.4474342652</v>
          </cell>
          <cell r="P21">
            <v>8603762.1956564877</v>
          </cell>
          <cell r="Q21">
            <v>8603984.9570787102</v>
          </cell>
          <cell r="R21">
            <v>8603922.7317009326</v>
          </cell>
          <cell r="S21">
            <v>8603480.5239231549</v>
          </cell>
          <cell r="T21">
            <v>8608561.3161453772</v>
          </cell>
          <cell r="U21">
            <v>8646780.1083675995</v>
          </cell>
          <cell r="V21">
            <v>8684998.9005898219</v>
          </cell>
          <cell r="W21">
            <v>8745309.6928120442</v>
          </cell>
          <cell r="X21">
            <v>8833235.4850342665</v>
          </cell>
          <cell r="Y21">
            <v>8965345.2772564888</v>
          </cell>
          <cell r="Z21">
            <v>9085011.750478711</v>
          </cell>
          <cell r="AA21">
            <v>9178460.5427009333</v>
          </cell>
          <cell r="AB21">
            <v>9233248.3349231556</v>
          </cell>
          <cell r="AC21">
            <v>9260421.1271453779</v>
          </cell>
          <cell r="AD21">
            <v>9270213.0383676011</v>
          </cell>
          <cell r="AE21">
            <v>9269770.8305898234</v>
          </cell>
          <cell r="AF21">
            <v>9274851.6228120457</v>
          </cell>
          <cell r="AG21">
            <v>9290978.4150342681</v>
          </cell>
          <cell r="AH21">
            <v>9307105.2072564904</v>
          </cell>
          <cell r="AI21">
            <v>9323231.9994787127</v>
          </cell>
          <cell r="AJ21">
            <v>9356480.0917009357</v>
          </cell>
          <cell r="AO21">
            <v>304.60000000000002</v>
          </cell>
          <cell r="AP21">
            <v>3.0700000000000002E-2</v>
          </cell>
          <cell r="AQ21">
            <v>304.60000000000002</v>
          </cell>
          <cell r="AR21">
            <v>3.0700000000000002E-2</v>
          </cell>
        </row>
        <row r="22">
          <cell r="D22" t="str">
            <v>Water</v>
          </cell>
          <cell r="F22" t="str">
            <v>304600-Struct &amp; Imp-Offices</v>
          </cell>
          <cell r="H22">
            <v>304600</v>
          </cell>
          <cell r="J22" t="str">
            <v>10130450</v>
          </cell>
          <cell r="L22">
            <v>304.5</v>
          </cell>
          <cell r="N22">
            <v>5813787.3000000007</v>
          </cell>
          <cell r="O22">
            <v>5810947.8863888895</v>
          </cell>
          <cell r="P22">
            <v>5808108.4727777783</v>
          </cell>
          <cell r="Q22">
            <v>5805269.0591666671</v>
          </cell>
          <cell r="R22">
            <v>5802429.6455555558</v>
          </cell>
          <cell r="S22">
            <v>5799590.2319444446</v>
          </cell>
          <cell r="T22">
            <v>5796750.8183333334</v>
          </cell>
          <cell r="U22">
            <v>5793911.4047222221</v>
          </cell>
          <cell r="V22">
            <v>5791071.9911111109</v>
          </cell>
          <cell r="W22">
            <v>5788232.5774999997</v>
          </cell>
          <cell r="X22">
            <v>5785393.1638888884</v>
          </cell>
          <cell r="Y22">
            <v>5782553.7502777772</v>
          </cell>
          <cell r="Z22">
            <v>5779714.336666666</v>
          </cell>
          <cell r="AA22">
            <v>5776874.9230555547</v>
          </cell>
          <cell r="AB22">
            <v>5774035.5094444435</v>
          </cell>
          <cell r="AC22">
            <v>5771196.0958333323</v>
          </cell>
          <cell r="AD22">
            <v>5768356.682222221</v>
          </cell>
          <cell r="AE22">
            <v>5765517.2686111098</v>
          </cell>
          <cell r="AF22">
            <v>5762677.8549999986</v>
          </cell>
          <cell r="AG22">
            <v>5759838.4413888874</v>
          </cell>
          <cell r="AH22">
            <v>5756999.0277777761</v>
          </cell>
          <cell r="AI22">
            <v>5754159.6141666649</v>
          </cell>
          <cell r="AJ22">
            <v>5751320.2005555537</v>
          </cell>
          <cell r="AO22">
            <v>304.61</v>
          </cell>
          <cell r="AP22">
            <v>3.0700000000000002E-2</v>
          </cell>
          <cell r="AQ22">
            <v>304.61</v>
          </cell>
          <cell r="AR22">
            <v>3.0700000000000002E-2</v>
          </cell>
        </row>
        <row r="23">
          <cell r="D23" t="str">
            <v>Water</v>
          </cell>
          <cell r="F23" t="str">
            <v>304610-Struct &amp; Imp-HVAC</v>
          </cell>
          <cell r="H23">
            <v>304610</v>
          </cell>
          <cell r="J23" t="str">
            <v>10130450</v>
          </cell>
          <cell r="L23">
            <v>304.5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O23">
            <v>304.61</v>
          </cell>
          <cell r="AP23">
            <v>3.0700000000000002E-2</v>
          </cell>
          <cell r="AQ23">
            <v>304.61</v>
          </cell>
          <cell r="AR23">
            <v>3.0700000000000002E-2</v>
          </cell>
        </row>
        <row r="24">
          <cell r="D24" t="str">
            <v>Water</v>
          </cell>
          <cell r="F24" t="str">
            <v>304700-Struct &amp; Imp-Store,Shop,Gar</v>
          </cell>
          <cell r="H24">
            <v>304700</v>
          </cell>
          <cell r="J24" t="str">
            <v>10130450</v>
          </cell>
          <cell r="L24">
            <v>304.5</v>
          </cell>
          <cell r="N24">
            <v>1785137.0799999998</v>
          </cell>
          <cell r="O24">
            <v>1784892.1997222221</v>
          </cell>
          <cell r="P24">
            <v>1784647.3194444443</v>
          </cell>
          <cell r="Q24">
            <v>1784402.4391666665</v>
          </cell>
          <cell r="R24">
            <v>1784157.5588888887</v>
          </cell>
          <cell r="S24">
            <v>1783912.6786111109</v>
          </cell>
          <cell r="T24">
            <v>1783667.7983333331</v>
          </cell>
          <cell r="U24">
            <v>1783422.9180555553</v>
          </cell>
          <cell r="V24">
            <v>1783178.0377777775</v>
          </cell>
          <cell r="W24">
            <v>1782933.1574999997</v>
          </cell>
          <cell r="X24">
            <v>1782688.277222222</v>
          </cell>
          <cell r="Y24">
            <v>1782443.3969444442</v>
          </cell>
          <cell r="Z24">
            <v>1782198.5166666664</v>
          </cell>
          <cell r="AA24">
            <v>1781953.6363888886</v>
          </cell>
          <cell r="AB24">
            <v>1781708.7561111108</v>
          </cell>
          <cell r="AC24">
            <v>1781463.875833333</v>
          </cell>
          <cell r="AD24">
            <v>1781218.9955555552</v>
          </cell>
          <cell r="AE24">
            <v>1780974.1152777774</v>
          </cell>
          <cell r="AF24">
            <v>1780729.2349999996</v>
          </cell>
          <cell r="AG24">
            <v>2620047.252187728</v>
          </cell>
          <cell r="AH24">
            <v>2652226.0276585664</v>
          </cell>
          <cell r="AI24">
            <v>2651981.1473807888</v>
          </cell>
          <cell r="AJ24">
            <v>2651736.2671030113</v>
          </cell>
          <cell r="AO24">
            <v>304.7</v>
          </cell>
          <cell r="AP24">
            <v>1.7600000000000001E-2</v>
          </cell>
          <cell r="AQ24">
            <v>304.7</v>
          </cell>
          <cell r="AR24">
            <v>1.7600000000000001E-2</v>
          </cell>
        </row>
        <row r="25">
          <cell r="D25" t="str">
            <v>Water</v>
          </cell>
          <cell r="F25" t="str">
            <v>304800-Struct &amp; Imp-Misc</v>
          </cell>
          <cell r="H25">
            <v>304800</v>
          </cell>
          <cell r="J25" t="str">
            <v>10130450</v>
          </cell>
          <cell r="L25">
            <v>304.5</v>
          </cell>
          <cell r="N25">
            <v>1378233.21</v>
          </cell>
          <cell r="O25">
            <v>1378001.7483333333</v>
          </cell>
          <cell r="P25">
            <v>1377770.2866666666</v>
          </cell>
          <cell r="Q25">
            <v>1377538.825</v>
          </cell>
          <cell r="R25">
            <v>1377307.3633333333</v>
          </cell>
          <cell r="S25">
            <v>1377075.9016666666</v>
          </cell>
          <cell r="T25">
            <v>1376844.44</v>
          </cell>
          <cell r="U25">
            <v>1376612.9783333333</v>
          </cell>
          <cell r="V25">
            <v>1376381.5166666666</v>
          </cell>
          <cell r="W25">
            <v>1376150.0549999999</v>
          </cell>
          <cell r="X25">
            <v>1375918.5933333333</v>
          </cell>
          <cell r="Y25">
            <v>1375687.1316666666</v>
          </cell>
          <cell r="Z25">
            <v>1375455.67</v>
          </cell>
          <cell r="AA25">
            <v>1375224.2083333333</v>
          </cell>
          <cell r="AB25">
            <v>1374992.7466666666</v>
          </cell>
          <cell r="AC25">
            <v>1374761.2849999999</v>
          </cell>
          <cell r="AD25">
            <v>1374529.8233333332</v>
          </cell>
          <cell r="AE25">
            <v>1374298.3616666666</v>
          </cell>
          <cell r="AF25">
            <v>1374066.9</v>
          </cell>
          <cell r="AG25">
            <v>1373835.4383333332</v>
          </cell>
          <cell r="AH25">
            <v>1373603.9766666666</v>
          </cell>
          <cell r="AI25">
            <v>1373372.5149999999</v>
          </cell>
          <cell r="AJ25">
            <v>1373141.0533333332</v>
          </cell>
          <cell r="AO25">
            <v>304.8</v>
          </cell>
          <cell r="AP25">
            <v>6.1800000000000001E-2</v>
          </cell>
          <cell r="AQ25">
            <v>304.8</v>
          </cell>
          <cell r="AR25">
            <v>6.1800000000000001E-2</v>
          </cell>
        </row>
        <row r="26">
          <cell r="D26" t="str">
            <v>Water</v>
          </cell>
          <cell r="F26" t="str">
            <v>305000-Collect &amp; Impound Reservoirs</v>
          </cell>
          <cell r="H26">
            <v>305000</v>
          </cell>
          <cell r="J26" t="str">
            <v>10130500</v>
          </cell>
          <cell r="L26">
            <v>305.2</v>
          </cell>
          <cell r="N26">
            <v>849851.28</v>
          </cell>
          <cell r="O26">
            <v>849792.6688888889</v>
          </cell>
          <cell r="P26">
            <v>849734.05777777778</v>
          </cell>
          <cell r="Q26">
            <v>849675.44666666666</v>
          </cell>
          <cell r="R26">
            <v>849616.83555555553</v>
          </cell>
          <cell r="S26">
            <v>849558.22444444441</v>
          </cell>
          <cell r="T26">
            <v>849499.61333333328</v>
          </cell>
          <cell r="U26">
            <v>849441.00222222216</v>
          </cell>
          <cell r="V26">
            <v>849382.39111111104</v>
          </cell>
          <cell r="W26">
            <v>849323.77999999991</v>
          </cell>
          <cell r="X26">
            <v>849265.16888888879</v>
          </cell>
          <cell r="Y26">
            <v>849206.55777777766</v>
          </cell>
          <cell r="Z26">
            <v>849147.94666666654</v>
          </cell>
          <cell r="AA26">
            <v>849089.33555555542</v>
          </cell>
          <cell r="AB26">
            <v>849030.72444444429</v>
          </cell>
          <cell r="AC26">
            <v>848972.11333333317</v>
          </cell>
          <cell r="AD26">
            <v>848913.50222222204</v>
          </cell>
          <cell r="AE26">
            <v>848854.89111111092</v>
          </cell>
          <cell r="AF26">
            <v>848796.2799999998</v>
          </cell>
          <cell r="AG26">
            <v>848737.66888888867</v>
          </cell>
          <cell r="AH26">
            <v>848679.05777777755</v>
          </cell>
          <cell r="AI26">
            <v>848620.44666666642</v>
          </cell>
          <cell r="AJ26">
            <v>848561.8355555553</v>
          </cell>
          <cell r="AO26">
            <v>305</v>
          </cell>
          <cell r="AP26">
            <v>1.5800000000000002E-2</v>
          </cell>
          <cell r="AQ26">
            <v>305</v>
          </cell>
          <cell r="AR26">
            <v>1.5800000000000002E-2</v>
          </cell>
        </row>
        <row r="27">
          <cell r="D27" t="str">
            <v>Water</v>
          </cell>
          <cell r="F27" t="str">
            <v>306000-Lake, River &amp; Other Intakes</v>
          </cell>
          <cell r="H27">
            <v>306000</v>
          </cell>
          <cell r="J27" t="str">
            <v>10130600</v>
          </cell>
          <cell r="L27">
            <v>306.2</v>
          </cell>
          <cell r="N27">
            <v>1680525.2</v>
          </cell>
          <cell r="O27">
            <v>1680497.4222222222</v>
          </cell>
          <cell r="P27">
            <v>1680469.6444444444</v>
          </cell>
          <cell r="Q27">
            <v>1708646.9439866666</v>
          </cell>
          <cell r="R27">
            <v>1716724.7210088889</v>
          </cell>
          <cell r="S27">
            <v>1761467.7067511112</v>
          </cell>
          <cell r="T27">
            <v>1807833.1289733334</v>
          </cell>
          <cell r="U27">
            <v>1824374.3511955556</v>
          </cell>
          <cell r="V27">
            <v>1840915.5734177779</v>
          </cell>
          <cell r="W27">
            <v>1867398.19564</v>
          </cell>
          <cell r="X27">
            <v>1902165.3178622222</v>
          </cell>
          <cell r="Y27">
            <v>1931133.2900844445</v>
          </cell>
          <cell r="Z27">
            <v>1972528.0123066667</v>
          </cell>
          <cell r="AA27">
            <v>2012265.834528889</v>
          </cell>
          <cell r="AB27">
            <v>2047032.9567511112</v>
          </cell>
          <cell r="AC27">
            <v>2080143.1789733334</v>
          </cell>
          <cell r="AD27">
            <v>2097512.8511955556</v>
          </cell>
          <cell r="AE27">
            <v>2114054.0734177777</v>
          </cell>
          <cell r="AF27">
            <v>2126453.0456399997</v>
          </cell>
          <cell r="AG27">
            <v>2143822.7178622219</v>
          </cell>
          <cell r="AH27">
            <v>2162020.8400844438</v>
          </cell>
          <cell r="AI27">
            <v>2190160.3623066656</v>
          </cell>
          <cell r="AJ27">
            <v>2227412.8345288876</v>
          </cell>
          <cell r="AO27">
            <v>306</v>
          </cell>
          <cell r="AP27">
            <v>2.0199999999999999E-2</v>
          </cell>
          <cell r="AQ27">
            <v>306</v>
          </cell>
          <cell r="AR27">
            <v>2.0199999999999999E-2</v>
          </cell>
        </row>
        <row r="28">
          <cell r="D28" t="str">
            <v>Water</v>
          </cell>
          <cell r="F28" t="str">
            <v>309000-Supply Mains</v>
          </cell>
          <cell r="H28">
            <v>309000</v>
          </cell>
          <cell r="J28" t="str">
            <v>10130900</v>
          </cell>
          <cell r="L28">
            <v>309.2</v>
          </cell>
          <cell r="N28">
            <v>18560602.259999998</v>
          </cell>
          <cell r="O28">
            <v>18560581.806388889</v>
          </cell>
          <cell r="P28">
            <v>18560561.352777779</v>
          </cell>
          <cell r="Q28">
            <v>18560540.89916667</v>
          </cell>
          <cell r="R28">
            <v>18560520.44555556</v>
          </cell>
          <cell r="S28">
            <v>18560499.991944451</v>
          </cell>
          <cell r="T28">
            <v>18560479.538333341</v>
          </cell>
          <cell r="U28">
            <v>18560459.084722232</v>
          </cell>
          <cell r="V28">
            <v>18560438.631111123</v>
          </cell>
          <cell r="W28">
            <v>18560418.177500013</v>
          </cell>
          <cell r="X28">
            <v>18560397.723888904</v>
          </cell>
          <cell r="Y28">
            <v>18560377.270277794</v>
          </cell>
          <cell r="Z28">
            <v>18560356.816666685</v>
          </cell>
          <cell r="AA28">
            <v>18560336.363055576</v>
          </cell>
          <cell r="AB28">
            <v>18560315.909444466</v>
          </cell>
          <cell r="AC28">
            <v>18560295.455833357</v>
          </cell>
          <cell r="AD28">
            <v>18560275.002222247</v>
          </cell>
          <cell r="AE28">
            <v>18560254.548611138</v>
          </cell>
          <cell r="AF28">
            <v>18560234.095000029</v>
          </cell>
          <cell r="AG28">
            <v>18560213.641388919</v>
          </cell>
          <cell r="AH28">
            <v>18560193.18777781</v>
          </cell>
          <cell r="AI28">
            <v>18560172.7341667</v>
          </cell>
          <cell r="AJ28">
            <v>18560152.280555591</v>
          </cell>
          <cell r="AO28">
            <v>309</v>
          </cell>
          <cell r="AP28">
            <v>1.5299999999999999E-2</v>
          </cell>
          <cell r="AQ28">
            <v>309</v>
          </cell>
          <cell r="AR28">
            <v>1.5299999999999999E-2</v>
          </cell>
        </row>
        <row r="29">
          <cell r="D29" t="str">
            <v>Water</v>
          </cell>
          <cell r="F29" t="str">
            <v>310000-Power Generation Equip</v>
          </cell>
          <cell r="H29">
            <v>310000</v>
          </cell>
          <cell r="J29" t="str">
            <v>10131000</v>
          </cell>
          <cell r="L29">
            <v>310.2</v>
          </cell>
          <cell r="N29">
            <v>5692556.790000001</v>
          </cell>
          <cell r="O29">
            <v>5689209.4380555563</v>
          </cell>
          <cell r="P29">
            <v>5685862.0861111116</v>
          </cell>
          <cell r="Q29">
            <v>5682514.7341666669</v>
          </cell>
          <cell r="R29">
            <v>6854591.6077222228</v>
          </cell>
          <cell r="S29">
            <v>6851244.2557777781</v>
          </cell>
          <cell r="T29">
            <v>6847896.9038333334</v>
          </cell>
          <cell r="U29">
            <v>6844549.5518888887</v>
          </cell>
          <cell r="V29">
            <v>6841202.199944444</v>
          </cell>
          <cell r="W29">
            <v>6837854.8479999993</v>
          </cell>
          <cell r="X29">
            <v>6834507.4960555546</v>
          </cell>
          <cell r="Y29">
            <v>6831160.1441111099</v>
          </cell>
          <cell r="Z29">
            <v>6827812.7921666652</v>
          </cell>
          <cell r="AA29">
            <v>6824465.4402222205</v>
          </cell>
          <cell r="AB29">
            <v>6821118.0882777758</v>
          </cell>
          <cell r="AC29">
            <v>6817770.7363333311</v>
          </cell>
          <cell r="AD29">
            <v>6814423.3843888864</v>
          </cell>
          <cell r="AE29">
            <v>6811076.0324444417</v>
          </cell>
          <cell r="AF29">
            <v>6807728.680499997</v>
          </cell>
          <cell r="AG29">
            <v>7721046.0741555523</v>
          </cell>
          <cell r="AH29">
            <v>7717698.7222111076</v>
          </cell>
          <cell r="AI29">
            <v>7714351.3702666629</v>
          </cell>
          <cell r="AJ29">
            <v>7711004.0183222182</v>
          </cell>
          <cell r="AO29">
            <v>310.10000000000002</v>
          </cell>
          <cell r="AP29">
            <v>3.1200000000000002E-2</v>
          </cell>
          <cell r="AQ29">
            <v>310.10000000000002</v>
          </cell>
          <cell r="AR29">
            <v>3.1200000000000002E-2</v>
          </cell>
        </row>
        <row r="30">
          <cell r="D30" t="str">
            <v>Water</v>
          </cell>
          <cell r="F30" t="str">
            <v>311000-Pumping Equipment</v>
          </cell>
          <cell r="H30">
            <v>311000</v>
          </cell>
          <cell r="J30">
            <v>10131100</v>
          </cell>
          <cell r="L30">
            <v>311.2</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O30">
            <v>0</v>
          </cell>
          <cell r="AP30">
            <v>0</v>
          </cell>
          <cell r="AQ30">
            <v>0</v>
          </cell>
          <cell r="AR30">
            <v>0</v>
          </cell>
        </row>
        <row r="31">
          <cell r="D31" t="str">
            <v>Water</v>
          </cell>
          <cell r="F31" t="str">
            <v>311200-Pump Eqp Electric</v>
          </cell>
          <cell r="H31">
            <v>311200</v>
          </cell>
          <cell r="J31" t="str">
            <v>10131120</v>
          </cell>
          <cell r="L31">
            <v>311.2</v>
          </cell>
          <cell r="N31">
            <v>17648303.220000003</v>
          </cell>
          <cell r="O31">
            <v>19026025.550944448</v>
          </cell>
          <cell r="P31">
            <v>19102003.102888893</v>
          </cell>
          <cell r="Q31">
            <v>19125229.537033338</v>
          </cell>
          <cell r="R31">
            <v>19114956.766977783</v>
          </cell>
          <cell r="S31">
            <v>19165792.67812223</v>
          </cell>
          <cell r="T31">
            <v>19219332.650066674</v>
          </cell>
          <cell r="U31">
            <v>19223110.835344452</v>
          </cell>
          <cell r="V31">
            <v>19226889.020622231</v>
          </cell>
          <cell r="W31">
            <v>19821040.20590001</v>
          </cell>
          <cell r="X31">
            <v>21099008.161177788</v>
          </cell>
          <cell r="Y31">
            <v>21123497.596455567</v>
          </cell>
          <cell r="Z31">
            <v>21168698.281733345</v>
          </cell>
          <cell r="AA31">
            <v>21211137.467011124</v>
          </cell>
          <cell r="AB31">
            <v>21245292.152288903</v>
          </cell>
          <cell r="AC31">
            <v>21276685.337566681</v>
          </cell>
          <cell r="AD31">
            <v>22192643.931287777</v>
          </cell>
          <cell r="AE31">
            <v>22196422.116565555</v>
          </cell>
          <cell r="AF31">
            <v>22193296.551843334</v>
          </cell>
          <cell r="AG31">
            <v>23088057.186364427</v>
          </cell>
          <cell r="AH31">
            <v>23115794.830842204</v>
          </cell>
          <cell r="AI31">
            <v>23138903.516119983</v>
          </cell>
          <cell r="AJ31">
            <v>23177200.451397762</v>
          </cell>
          <cell r="AO31">
            <v>311.2</v>
          </cell>
          <cell r="AP31">
            <v>3.0300000000000001E-2</v>
          </cell>
          <cell r="AQ31">
            <v>311.2</v>
          </cell>
          <cell r="AR31">
            <v>3.0300000000000001E-2</v>
          </cell>
        </row>
        <row r="32">
          <cell r="D32" t="str">
            <v>Water</v>
          </cell>
          <cell r="F32" t="str">
            <v>311300-Pump Eqp Diesel</v>
          </cell>
          <cell r="H32">
            <v>311300</v>
          </cell>
          <cell r="J32" t="str">
            <v>10131130</v>
          </cell>
          <cell r="L32">
            <v>311.2</v>
          </cell>
          <cell r="N32">
            <v>432456.17</v>
          </cell>
          <cell r="O32">
            <v>432428.39222222223</v>
          </cell>
          <cell r="P32">
            <v>432400.61444444448</v>
          </cell>
          <cell r="Q32">
            <v>432372.83666666673</v>
          </cell>
          <cell r="R32">
            <v>432345.05888888898</v>
          </cell>
          <cell r="S32">
            <v>432317.28111111122</v>
          </cell>
          <cell r="T32">
            <v>432289.50333333347</v>
          </cell>
          <cell r="U32">
            <v>432261.72555555572</v>
          </cell>
          <cell r="V32">
            <v>432233.94777777797</v>
          </cell>
          <cell r="W32">
            <v>432206.17000000022</v>
          </cell>
          <cell r="X32">
            <v>432178.39222222246</v>
          </cell>
          <cell r="Y32">
            <v>432150.61444444471</v>
          </cell>
          <cell r="Z32">
            <v>432122.83666666696</v>
          </cell>
          <cell r="AA32">
            <v>432095.05888888921</v>
          </cell>
          <cell r="AB32">
            <v>432067.28111111146</v>
          </cell>
          <cell r="AC32">
            <v>432039.50333333371</v>
          </cell>
          <cell r="AD32">
            <v>432011.72555555595</v>
          </cell>
          <cell r="AE32">
            <v>431983.9477777782</v>
          </cell>
          <cell r="AF32">
            <v>431956.17000000045</v>
          </cell>
          <cell r="AG32">
            <v>431928.3922222227</v>
          </cell>
          <cell r="AH32">
            <v>431900.61444444495</v>
          </cell>
          <cell r="AI32">
            <v>431872.83666666719</v>
          </cell>
          <cell r="AJ32">
            <v>431845.05888888944</v>
          </cell>
          <cell r="AO32">
            <v>311.3</v>
          </cell>
          <cell r="AP32">
            <v>3.2300000000000002E-2</v>
          </cell>
          <cell r="AQ32">
            <v>311.3</v>
          </cell>
          <cell r="AR32">
            <v>3.2300000000000002E-2</v>
          </cell>
        </row>
        <row r="33">
          <cell r="D33" t="str">
            <v>Water</v>
          </cell>
          <cell r="F33" t="str">
            <v>311400-Pump Eqp Hydraulic</v>
          </cell>
          <cell r="H33">
            <v>311400</v>
          </cell>
          <cell r="J33" t="str">
            <v>10131140</v>
          </cell>
          <cell r="L33">
            <v>311.2</v>
          </cell>
          <cell r="N33">
            <v>7727.88</v>
          </cell>
          <cell r="O33">
            <v>7727.88</v>
          </cell>
          <cell r="P33">
            <v>7727.88</v>
          </cell>
          <cell r="Q33">
            <v>7727.88</v>
          </cell>
          <cell r="R33">
            <v>7727.88</v>
          </cell>
          <cell r="S33">
            <v>7727.88</v>
          </cell>
          <cell r="T33">
            <v>7727.88</v>
          </cell>
          <cell r="U33">
            <v>7727.88</v>
          </cell>
          <cell r="V33">
            <v>7727.88</v>
          </cell>
          <cell r="W33">
            <v>7727.88</v>
          </cell>
          <cell r="X33">
            <v>7727.88</v>
          </cell>
          <cell r="Y33">
            <v>7727.88</v>
          </cell>
          <cell r="Z33">
            <v>7727.88</v>
          </cell>
          <cell r="AA33">
            <v>7727.88</v>
          </cell>
          <cell r="AB33">
            <v>7727.88</v>
          </cell>
          <cell r="AC33">
            <v>7727.88</v>
          </cell>
          <cell r="AD33">
            <v>7727.88</v>
          </cell>
          <cell r="AE33">
            <v>7727.88</v>
          </cell>
          <cell r="AF33">
            <v>7727.88</v>
          </cell>
          <cell r="AG33">
            <v>7727.88</v>
          </cell>
          <cell r="AH33">
            <v>7727.88</v>
          </cell>
          <cell r="AI33">
            <v>7727.88</v>
          </cell>
          <cell r="AJ33">
            <v>7727.88</v>
          </cell>
          <cell r="AO33">
            <v>311.39999999999998</v>
          </cell>
          <cell r="AP33">
            <v>4.0799999999999996E-2</v>
          </cell>
          <cell r="AQ33">
            <v>311.39999999999998</v>
          </cell>
          <cell r="AR33">
            <v>4.0799999999999996E-2</v>
          </cell>
        </row>
        <row r="34">
          <cell r="D34" t="str">
            <v>Water</v>
          </cell>
          <cell r="F34" t="str">
            <v>311500-Pump Eqp Other</v>
          </cell>
          <cell r="H34">
            <v>311500</v>
          </cell>
          <cell r="J34" t="str">
            <v>10131150</v>
          </cell>
          <cell r="L34">
            <v>311.2</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O34">
            <v>0</v>
          </cell>
          <cell r="AP34">
            <v>0</v>
          </cell>
          <cell r="AQ34">
            <v>0</v>
          </cell>
          <cell r="AR34">
            <v>0</v>
          </cell>
        </row>
        <row r="35">
          <cell r="D35" t="str">
            <v>Water</v>
          </cell>
          <cell r="F35" t="str">
            <v>311520-Pump Eqp-SOS &amp; Pumping</v>
          </cell>
          <cell r="H35">
            <v>311520</v>
          </cell>
          <cell r="J35" t="str">
            <v>10131152</v>
          </cell>
          <cell r="L35">
            <v>311.2</v>
          </cell>
          <cell r="N35">
            <v>17437148.639999997</v>
          </cell>
          <cell r="O35">
            <v>17432479.824166663</v>
          </cell>
          <cell r="P35">
            <v>17427811.008333329</v>
          </cell>
          <cell r="Q35">
            <v>17423142.192499995</v>
          </cell>
          <cell r="R35">
            <v>17418473.376666661</v>
          </cell>
          <cell r="S35">
            <v>17413804.560833327</v>
          </cell>
          <cell r="T35">
            <v>17409135.744999994</v>
          </cell>
          <cell r="U35">
            <v>17404466.92916666</v>
          </cell>
          <cell r="V35">
            <v>17399798.113333326</v>
          </cell>
          <cell r="W35">
            <v>17395129.297499992</v>
          </cell>
          <cell r="X35">
            <v>17390460.481666658</v>
          </cell>
          <cell r="Y35">
            <v>17385791.665833324</v>
          </cell>
          <cell r="Z35">
            <v>17381122.84999999</v>
          </cell>
          <cell r="AA35">
            <v>17376454.034166656</v>
          </cell>
          <cell r="AB35">
            <v>17371785.218333323</v>
          </cell>
          <cell r="AC35">
            <v>17367116.402499989</v>
          </cell>
          <cell r="AD35">
            <v>17362447.586666655</v>
          </cell>
          <cell r="AE35">
            <v>17357778.770833321</v>
          </cell>
          <cell r="AF35">
            <v>17353109.954999987</v>
          </cell>
          <cell r="AG35">
            <v>17348441.139166653</v>
          </cell>
          <cell r="AH35">
            <v>17343772.323333319</v>
          </cell>
          <cell r="AI35">
            <v>17339103.507499985</v>
          </cell>
          <cell r="AJ35">
            <v>17334434.691666652</v>
          </cell>
          <cell r="AO35">
            <v>311.52</v>
          </cell>
          <cell r="AP35">
            <v>2.7300000000000001E-2</v>
          </cell>
          <cell r="AQ35">
            <v>311.52</v>
          </cell>
          <cell r="AR35">
            <v>2.7300000000000001E-2</v>
          </cell>
        </row>
        <row r="36">
          <cell r="D36" t="str">
            <v>Water</v>
          </cell>
          <cell r="F36" t="str">
            <v>311530-Pump Eqp Wtr Treatment</v>
          </cell>
          <cell r="H36">
            <v>311530</v>
          </cell>
          <cell r="J36" t="str">
            <v>10131153</v>
          </cell>
          <cell r="L36">
            <v>311.3</v>
          </cell>
          <cell r="N36">
            <v>669900.51</v>
          </cell>
          <cell r="O36">
            <v>669900.51</v>
          </cell>
          <cell r="P36">
            <v>669900.51</v>
          </cell>
          <cell r="Q36">
            <v>669900.51</v>
          </cell>
          <cell r="R36">
            <v>669900.51</v>
          </cell>
          <cell r="S36">
            <v>669900.51</v>
          </cell>
          <cell r="T36">
            <v>669900.51</v>
          </cell>
          <cell r="U36">
            <v>669900.51</v>
          </cell>
          <cell r="V36">
            <v>669900.51</v>
          </cell>
          <cell r="W36">
            <v>669900.51</v>
          </cell>
          <cell r="X36">
            <v>669900.51</v>
          </cell>
          <cell r="Y36">
            <v>669900.51</v>
          </cell>
          <cell r="Z36">
            <v>669900.51</v>
          </cell>
          <cell r="AA36">
            <v>669900.51</v>
          </cell>
          <cell r="AB36">
            <v>669900.51</v>
          </cell>
          <cell r="AC36">
            <v>669900.51</v>
          </cell>
          <cell r="AD36">
            <v>669900.51</v>
          </cell>
          <cell r="AE36">
            <v>669900.51</v>
          </cell>
          <cell r="AF36">
            <v>669900.51</v>
          </cell>
          <cell r="AG36">
            <v>669900.51</v>
          </cell>
          <cell r="AH36">
            <v>669900.51</v>
          </cell>
          <cell r="AI36">
            <v>669900.51</v>
          </cell>
          <cell r="AJ36">
            <v>669900.51</v>
          </cell>
          <cell r="AO36">
            <v>311.52999999999997</v>
          </cell>
          <cell r="AP36">
            <v>2.7300000000000001E-2</v>
          </cell>
          <cell r="AQ36">
            <v>311.52999999999997</v>
          </cell>
          <cell r="AR36">
            <v>2.7300000000000001E-2</v>
          </cell>
        </row>
        <row r="37">
          <cell r="D37" t="str">
            <v>Water</v>
          </cell>
          <cell r="F37" t="str">
            <v>311540-Pumping Equipment TD</v>
          </cell>
          <cell r="H37">
            <v>311540</v>
          </cell>
          <cell r="J37" t="str">
            <v>10131154</v>
          </cell>
          <cell r="L37">
            <v>311.39999999999998</v>
          </cell>
          <cell r="N37">
            <v>1246508.2999999998</v>
          </cell>
          <cell r="O37">
            <v>1630774.4134444438</v>
          </cell>
          <cell r="P37">
            <v>1650205.3728888882</v>
          </cell>
          <cell r="Q37">
            <v>1649143.3323333326</v>
          </cell>
          <cell r="R37">
            <v>1648081.291777777</v>
          </cell>
          <cell r="S37">
            <v>1647019.2512222214</v>
          </cell>
          <cell r="T37">
            <v>1645957.2106666658</v>
          </cell>
          <cell r="U37">
            <v>1644895.1701111102</v>
          </cell>
          <cell r="V37">
            <v>1643833.1295555546</v>
          </cell>
          <cell r="W37">
            <v>1642771.088999999</v>
          </cell>
          <cell r="X37">
            <v>1641709.0484444434</v>
          </cell>
          <cell r="Y37">
            <v>1640647.0078888878</v>
          </cell>
          <cell r="Z37">
            <v>1639584.9673333322</v>
          </cell>
          <cell r="AA37">
            <v>1638522.9267777766</v>
          </cell>
          <cell r="AB37">
            <v>1637460.886222221</v>
          </cell>
          <cell r="AC37">
            <v>1636398.8456666654</v>
          </cell>
          <cell r="AD37">
            <v>1635336.8051111097</v>
          </cell>
          <cell r="AE37">
            <v>1634274.7645555541</v>
          </cell>
          <cell r="AF37">
            <v>1633212.7239999985</v>
          </cell>
          <cell r="AG37">
            <v>1632150.6834444429</v>
          </cell>
          <cell r="AH37">
            <v>1631088.6428888873</v>
          </cell>
          <cell r="AI37">
            <v>1630026.6023333317</v>
          </cell>
          <cell r="AJ37">
            <v>1628964.5617777761</v>
          </cell>
          <cell r="AO37">
            <v>311.54000000000002</v>
          </cell>
          <cell r="AP37">
            <v>3.0200000000000001E-2</v>
          </cell>
          <cell r="AQ37">
            <v>311.54000000000002</v>
          </cell>
          <cell r="AR37">
            <v>3.0200000000000001E-2</v>
          </cell>
        </row>
        <row r="38">
          <cell r="D38" t="str">
            <v>Water</v>
          </cell>
          <cell r="F38" t="str">
            <v>320100-WT Equip Non-Media</v>
          </cell>
          <cell r="H38">
            <v>320100</v>
          </cell>
          <cell r="J38" t="str">
            <v>10132010</v>
          </cell>
          <cell r="L38">
            <v>320.3</v>
          </cell>
          <cell r="N38">
            <v>54816327.370000027</v>
          </cell>
          <cell r="O38">
            <v>55174204.515055589</v>
          </cell>
          <cell r="P38">
            <v>55216289.558111146</v>
          </cell>
          <cell r="Q38">
            <v>55208988.556046702</v>
          </cell>
          <cell r="R38">
            <v>55188287.872302264</v>
          </cell>
          <cell r="S38">
            <v>55192030.661037825</v>
          </cell>
          <cell r="T38">
            <v>55196855.074093387</v>
          </cell>
          <cell r="U38">
            <v>55180592.450482279</v>
          </cell>
          <cell r="V38">
            <v>55164329.826871172</v>
          </cell>
          <cell r="W38">
            <v>55537230.803260066</v>
          </cell>
          <cell r="X38">
            <v>56253350.003814995</v>
          </cell>
          <cell r="Y38">
            <v>60517698.814000458</v>
          </cell>
          <cell r="Z38">
            <v>60816495.298789352</v>
          </cell>
          <cell r="AA38">
            <v>61104989.925178245</v>
          </cell>
          <cell r="AB38">
            <v>61390170.75156714</v>
          </cell>
          <cell r="AC38">
            <v>61568016.990334034</v>
          </cell>
          <cell r="AD38">
            <v>61552306.666722924</v>
          </cell>
          <cell r="AE38">
            <v>61536044.043111816</v>
          </cell>
          <cell r="AF38">
            <v>61517019.919500709</v>
          </cell>
          <cell r="AG38">
            <v>69020528.605535671</v>
          </cell>
          <cell r="AH38">
            <v>69182976.581924558</v>
          </cell>
          <cell r="AI38">
            <v>69224540.158313453</v>
          </cell>
          <cell r="AJ38">
            <v>69272179.034702346</v>
          </cell>
          <cell r="AO38">
            <v>320.11</v>
          </cell>
          <cell r="AP38">
            <v>2.7700000000000002E-2</v>
          </cell>
          <cell r="AQ38">
            <v>320.11</v>
          </cell>
          <cell r="AR38">
            <v>2.7700000000000002E-2</v>
          </cell>
        </row>
        <row r="39">
          <cell r="D39" t="str">
            <v>Water</v>
          </cell>
          <cell r="F39" t="str">
            <v>320200-WT Equip Filter Media</v>
          </cell>
          <cell r="H39">
            <v>320200</v>
          </cell>
          <cell r="J39" t="str">
            <v>10132010</v>
          </cell>
          <cell r="L39">
            <v>320.3</v>
          </cell>
          <cell r="N39">
            <v>833279.0199999999</v>
          </cell>
          <cell r="O39">
            <v>830015.67027777771</v>
          </cell>
          <cell r="P39">
            <v>826752.32055555552</v>
          </cell>
          <cell r="Q39">
            <v>823488.97083333333</v>
          </cell>
          <cell r="R39">
            <v>820225.62111111113</v>
          </cell>
          <cell r="S39">
            <v>816962.27138888894</v>
          </cell>
          <cell r="T39">
            <v>813698.92166666675</v>
          </cell>
          <cell r="U39">
            <v>810435.57194444456</v>
          </cell>
          <cell r="V39">
            <v>807172.22222222236</v>
          </cell>
          <cell r="W39">
            <v>803908.87250000017</v>
          </cell>
          <cell r="X39">
            <v>800645.52277777798</v>
          </cell>
          <cell r="Y39">
            <v>797382.17305555579</v>
          </cell>
          <cell r="Z39">
            <v>794118.8233333336</v>
          </cell>
          <cell r="AA39">
            <v>790855.4736111114</v>
          </cell>
          <cell r="AB39">
            <v>787592.12388888921</v>
          </cell>
          <cell r="AC39">
            <v>784328.77416666702</v>
          </cell>
          <cell r="AD39">
            <v>781065.42444444483</v>
          </cell>
          <cell r="AE39">
            <v>777802.07472222263</v>
          </cell>
          <cell r="AF39">
            <v>774538.72500000044</v>
          </cell>
          <cell r="AG39">
            <v>771275.37527777825</v>
          </cell>
          <cell r="AH39">
            <v>768012.02555555606</v>
          </cell>
          <cell r="AI39">
            <v>764748.67583333387</v>
          </cell>
          <cell r="AJ39">
            <v>761485.32611111167</v>
          </cell>
          <cell r="AO39">
            <v>320.2</v>
          </cell>
          <cell r="AP39">
            <v>2.6499999999999999E-2</v>
          </cell>
          <cell r="AQ39">
            <v>320.2</v>
          </cell>
          <cell r="AR39">
            <v>2.6499999999999999E-2</v>
          </cell>
        </row>
        <row r="40">
          <cell r="D40" t="str">
            <v>Water</v>
          </cell>
          <cell r="F40" t="str">
            <v>330000-Dist Reservoirs &amp; Standpipes</v>
          </cell>
          <cell r="H40">
            <v>330000</v>
          </cell>
          <cell r="J40" t="str">
            <v>10133000</v>
          </cell>
          <cell r="L40">
            <v>330.4</v>
          </cell>
          <cell r="N40">
            <v>1771358.24</v>
          </cell>
          <cell r="O40">
            <v>1771358.24</v>
          </cell>
          <cell r="P40">
            <v>1771358.24</v>
          </cell>
          <cell r="Q40">
            <v>1771358.24</v>
          </cell>
          <cell r="R40">
            <v>1771358.24</v>
          </cell>
          <cell r="S40">
            <v>1771358.24</v>
          </cell>
          <cell r="T40">
            <v>1771358.24</v>
          </cell>
          <cell r="U40">
            <v>1771358.24</v>
          </cell>
          <cell r="V40">
            <v>1771358.24</v>
          </cell>
          <cell r="W40">
            <v>1771358.24</v>
          </cell>
          <cell r="X40">
            <v>1771358.24</v>
          </cell>
          <cell r="Y40">
            <v>1771358.24</v>
          </cell>
          <cell r="Z40">
            <v>1771358.24</v>
          </cell>
          <cell r="AA40">
            <v>1771358.24</v>
          </cell>
          <cell r="AB40">
            <v>1771358.24</v>
          </cell>
          <cell r="AC40">
            <v>1771358.24</v>
          </cell>
          <cell r="AD40">
            <v>1771358.24</v>
          </cell>
          <cell r="AE40">
            <v>1771358.24</v>
          </cell>
          <cell r="AF40">
            <v>1771358.24</v>
          </cell>
          <cell r="AG40">
            <v>1771358.24</v>
          </cell>
          <cell r="AH40">
            <v>1771358.24</v>
          </cell>
          <cell r="AI40">
            <v>1771358.24</v>
          </cell>
          <cell r="AJ40">
            <v>1771358.24</v>
          </cell>
          <cell r="AO40">
            <v>330</v>
          </cell>
          <cell r="AP40">
            <v>2.0199999999999999E-2</v>
          </cell>
          <cell r="AQ40">
            <v>330</v>
          </cell>
          <cell r="AR40">
            <v>2.0199999999999999E-2</v>
          </cell>
        </row>
        <row r="41">
          <cell r="D41" t="str">
            <v>Water</v>
          </cell>
          <cell r="F41" t="str">
            <v>330100-Elevated Tanks &amp; Standpipes</v>
          </cell>
          <cell r="H41">
            <v>330100</v>
          </cell>
          <cell r="J41" t="str">
            <v>10133000</v>
          </cell>
          <cell r="L41">
            <v>330.4</v>
          </cell>
          <cell r="N41">
            <v>13774305.43</v>
          </cell>
          <cell r="O41">
            <v>13769056.269444443</v>
          </cell>
          <cell r="P41">
            <v>13763807.108888887</v>
          </cell>
          <cell r="Q41">
            <v>13758557.94833333</v>
          </cell>
          <cell r="R41">
            <v>13753308.787777774</v>
          </cell>
          <cell r="S41">
            <v>13748059.627222218</v>
          </cell>
          <cell r="T41">
            <v>13742810.466666661</v>
          </cell>
          <cell r="U41">
            <v>13737561.306111105</v>
          </cell>
          <cell r="V41">
            <v>13732312.145555548</v>
          </cell>
          <cell r="W41">
            <v>13727062.984999992</v>
          </cell>
          <cell r="X41">
            <v>13721813.824444436</v>
          </cell>
          <cell r="Y41">
            <v>13716564.663888879</v>
          </cell>
          <cell r="Z41">
            <v>13711315.503333323</v>
          </cell>
          <cell r="AA41">
            <v>13706066.342777766</v>
          </cell>
          <cell r="AB41">
            <v>13700817.18222221</v>
          </cell>
          <cell r="AC41">
            <v>13695568.021666653</v>
          </cell>
          <cell r="AD41">
            <v>13690318.861111097</v>
          </cell>
          <cell r="AE41">
            <v>13685069.700555541</v>
          </cell>
          <cell r="AF41">
            <v>13679820.539999984</v>
          </cell>
          <cell r="AG41">
            <v>13674571.379444428</v>
          </cell>
          <cell r="AH41">
            <v>13669322.218888871</v>
          </cell>
          <cell r="AI41">
            <v>13664073.058333315</v>
          </cell>
          <cell r="AJ41">
            <v>13658823.897777759</v>
          </cell>
          <cell r="AO41">
            <v>330.1</v>
          </cell>
          <cell r="AP41">
            <v>1.89E-2</v>
          </cell>
          <cell r="AQ41">
            <v>330.1</v>
          </cell>
          <cell r="AR41">
            <v>1.89E-2</v>
          </cell>
        </row>
        <row r="42">
          <cell r="D42" t="str">
            <v>Water</v>
          </cell>
          <cell r="F42" t="str">
            <v>330200-Ground Level Tanks</v>
          </cell>
          <cell r="H42">
            <v>330200</v>
          </cell>
          <cell r="J42" t="str">
            <v>10133000</v>
          </cell>
          <cell r="L42">
            <v>330.4</v>
          </cell>
          <cell r="N42">
            <v>2912613.49</v>
          </cell>
          <cell r="O42">
            <v>2912613.49</v>
          </cell>
          <cell r="P42">
            <v>2912613.49</v>
          </cell>
          <cell r="Q42">
            <v>2931416.87488</v>
          </cell>
          <cell r="R42">
            <v>2936820.5780799999</v>
          </cell>
          <cell r="S42">
            <v>2966667.7537599998</v>
          </cell>
          <cell r="T42">
            <v>2997596.5537599996</v>
          </cell>
          <cell r="U42">
            <v>3008642.5537599996</v>
          </cell>
          <cell r="V42">
            <v>3019688.5537599996</v>
          </cell>
          <cell r="W42">
            <v>3037362.1537599997</v>
          </cell>
          <cell r="X42">
            <v>3060558.7537599998</v>
          </cell>
          <cell r="Y42">
            <v>3079889.2537599998</v>
          </cell>
          <cell r="Z42">
            <v>3107504.2537599998</v>
          </cell>
          <cell r="AA42">
            <v>3134014.6537599997</v>
          </cell>
          <cell r="AB42">
            <v>3157211.2537599998</v>
          </cell>
          <cell r="AC42">
            <v>3179303.2537599998</v>
          </cell>
          <cell r="AD42">
            <v>3190901.5537599996</v>
          </cell>
          <cell r="AE42">
            <v>3201947.5537599996</v>
          </cell>
          <cell r="AF42">
            <v>3210232.0537599996</v>
          </cell>
          <cell r="AG42">
            <v>3221830.3537599994</v>
          </cell>
          <cell r="AH42">
            <v>3233980.9537599995</v>
          </cell>
          <cell r="AI42">
            <v>3252759.1537599997</v>
          </cell>
          <cell r="AJ42">
            <v>3277612.6537599997</v>
          </cell>
          <cell r="AO42">
            <v>330.2</v>
          </cell>
          <cell r="AP42">
            <v>1.83E-2</v>
          </cell>
          <cell r="AQ42">
            <v>330.2</v>
          </cell>
          <cell r="AR42">
            <v>1.83E-2</v>
          </cell>
        </row>
        <row r="43">
          <cell r="D43" t="str">
            <v>Water</v>
          </cell>
          <cell r="F43" t="str">
            <v>330400-Clearwell</v>
          </cell>
          <cell r="H43">
            <v>330400</v>
          </cell>
          <cell r="J43" t="str">
            <v>10133000</v>
          </cell>
          <cell r="L43">
            <v>330.4</v>
          </cell>
          <cell r="N43">
            <v>1096315.6100000001</v>
          </cell>
          <cell r="O43">
            <v>1096315.6100000001</v>
          </cell>
          <cell r="P43">
            <v>1096315.6100000001</v>
          </cell>
          <cell r="Q43">
            <v>1096315.6100000001</v>
          </cell>
          <cell r="R43">
            <v>1096315.6100000001</v>
          </cell>
          <cell r="S43">
            <v>1096315.6100000001</v>
          </cell>
          <cell r="T43">
            <v>1096315.6100000001</v>
          </cell>
          <cell r="U43">
            <v>1096315.6100000001</v>
          </cell>
          <cell r="V43">
            <v>1096315.6100000001</v>
          </cell>
          <cell r="W43">
            <v>1096315.6100000001</v>
          </cell>
          <cell r="X43">
            <v>1096315.6100000001</v>
          </cell>
          <cell r="Y43">
            <v>1096315.6100000001</v>
          </cell>
          <cell r="Z43">
            <v>1096315.6100000001</v>
          </cell>
          <cell r="AA43">
            <v>1096315.6100000001</v>
          </cell>
          <cell r="AB43">
            <v>1096315.6100000001</v>
          </cell>
          <cell r="AC43">
            <v>1096315.6100000001</v>
          </cell>
          <cell r="AD43">
            <v>1096315.6100000001</v>
          </cell>
          <cell r="AE43">
            <v>1096315.6100000001</v>
          </cell>
          <cell r="AF43">
            <v>1096315.6100000001</v>
          </cell>
          <cell r="AG43">
            <v>1096315.6100000001</v>
          </cell>
          <cell r="AH43">
            <v>1096315.6100000001</v>
          </cell>
          <cell r="AI43">
            <v>1096315.6100000001</v>
          </cell>
          <cell r="AJ43">
            <v>1096315.6100000001</v>
          </cell>
          <cell r="AO43">
            <v>330.4</v>
          </cell>
          <cell r="AP43">
            <v>1.7399999999999999E-2</v>
          </cell>
          <cell r="AQ43">
            <v>330.4</v>
          </cell>
          <cell r="AR43">
            <v>1.7399999999999999E-2</v>
          </cell>
        </row>
        <row r="44">
          <cell r="D44" t="str">
            <v>Water</v>
          </cell>
          <cell r="F44" t="str">
            <v>331001-TD Mains</v>
          </cell>
          <cell r="H44">
            <v>331001</v>
          </cell>
          <cell r="J44" t="str">
            <v>10133100</v>
          </cell>
          <cell r="L44">
            <v>331.4</v>
          </cell>
          <cell r="N44">
            <v>150683141.40000001</v>
          </cell>
          <cell r="O44">
            <v>151873936.59268498</v>
          </cell>
          <cell r="P44">
            <v>152919083.22330981</v>
          </cell>
          <cell r="Q44">
            <v>153422410.44937646</v>
          </cell>
          <cell r="R44">
            <v>153721844.42168313</v>
          </cell>
          <cell r="S44">
            <v>153899496.68582979</v>
          </cell>
          <cell r="T44">
            <v>154110779.82249644</v>
          </cell>
          <cell r="U44">
            <v>154682880.5491631</v>
          </cell>
          <cell r="V44">
            <v>155187600.67582977</v>
          </cell>
          <cell r="W44">
            <v>155772956.60249642</v>
          </cell>
          <cell r="X44">
            <v>156507985.82916307</v>
          </cell>
          <cell r="Y44">
            <v>158336275.04406413</v>
          </cell>
          <cell r="Z44">
            <v>160209459.86572167</v>
          </cell>
          <cell r="AA44">
            <v>161224322.59906834</v>
          </cell>
          <cell r="AB44">
            <v>162194432.79773501</v>
          </cell>
          <cell r="AC44">
            <v>163050614.55240166</v>
          </cell>
          <cell r="AD44">
            <v>163726879.05906832</v>
          </cell>
          <cell r="AE44">
            <v>164347012.21213499</v>
          </cell>
          <cell r="AF44">
            <v>164964727.39580163</v>
          </cell>
          <cell r="AG44">
            <v>165672693.9224683</v>
          </cell>
          <cell r="AH44">
            <v>166404298.88913497</v>
          </cell>
          <cell r="AI44">
            <v>167219853.45580164</v>
          </cell>
          <cell r="AJ44">
            <v>168043029.76246831</v>
          </cell>
          <cell r="AO44">
            <v>331</v>
          </cell>
          <cell r="AP44">
            <v>1.5300000000000001E-2</v>
          </cell>
          <cell r="AQ44">
            <v>331</v>
          </cell>
          <cell r="AR44">
            <v>1.5300000000000001E-2</v>
          </cell>
        </row>
        <row r="45">
          <cell r="D45" t="str">
            <v>Water</v>
          </cell>
          <cell r="F45" t="str">
            <v>331100-TD Mains 4in &amp; Less</v>
          </cell>
          <cell r="H45">
            <v>331100</v>
          </cell>
          <cell r="J45" t="str">
            <v>10133100</v>
          </cell>
          <cell r="L45">
            <v>331.4</v>
          </cell>
          <cell r="N45">
            <v>10222725.569999998</v>
          </cell>
          <cell r="O45">
            <v>10221172.529999999</v>
          </cell>
          <cell r="P45">
            <v>10219619.49</v>
          </cell>
          <cell r="Q45">
            <v>10218066.450000001</v>
          </cell>
          <cell r="R45">
            <v>10216513.410000002</v>
          </cell>
          <cell r="S45">
            <v>10214960.370000003</v>
          </cell>
          <cell r="T45">
            <v>10213407.330000004</v>
          </cell>
          <cell r="U45">
            <v>10211854.290000005</v>
          </cell>
          <cell r="V45">
            <v>10210301.250000006</v>
          </cell>
          <cell r="W45">
            <v>10208748.210000006</v>
          </cell>
          <cell r="X45">
            <v>10207195.170000007</v>
          </cell>
          <cell r="Y45">
            <v>10205642.130000008</v>
          </cell>
          <cell r="Z45">
            <v>10204089.090000009</v>
          </cell>
          <cell r="AA45">
            <v>10202536.05000001</v>
          </cell>
          <cell r="AB45">
            <v>10200983.010000011</v>
          </cell>
          <cell r="AC45">
            <v>10199429.970000012</v>
          </cell>
          <cell r="AD45">
            <v>10197876.930000013</v>
          </cell>
          <cell r="AE45">
            <v>10196323.890000014</v>
          </cell>
          <cell r="AF45">
            <v>10194770.850000015</v>
          </cell>
          <cell r="AG45">
            <v>10193217.810000015</v>
          </cell>
          <cell r="AH45">
            <v>10191664.770000016</v>
          </cell>
          <cell r="AI45">
            <v>10190111.730000017</v>
          </cell>
          <cell r="AJ45">
            <v>10188558.690000018</v>
          </cell>
          <cell r="AO45">
            <v>331</v>
          </cell>
          <cell r="AP45">
            <v>1.5300000000000001E-2</v>
          </cell>
          <cell r="AQ45">
            <v>331</v>
          </cell>
          <cell r="AR45">
            <v>1.5300000000000001E-2</v>
          </cell>
        </row>
        <row r="46">
          <cell r="D46" t="str">
            <v>Water</v>
          </cell>
          <cell r="F46" t="str">
            <v>331200-TD Mains 6in to 8in</v>
          </cell>
          <cell r="H46">
            <v>331200</v>
          </cell>
          <cell r="J46" t="str">
            <v>10133100</v>
          </cell>
          <cell r="L46">
            <v>331.4</v>
          </cell>
          <cell r="N46">
            <v>53422547.419999987</v>
          </cell>
          <cell r="O46">
            <v>53418605.520833321</v>
          </cell>
          <cell r="P46">
            <v>53414663.621666655</v>
          </cell>
          <cell r="Q46">
            <v>53410721.722499989</v>
          </cell>
          <cell r="R46">
            <v>53406779.823333323</v>
          </cell>
          <cell r="S46">
            <v>53402837.924166657</v>
          </cell>
          <cell r="T46">
            <v>53398896.024999991</v>
          </cell>
          <cell r="U46">
            <v>53394954.125833325</v>
          </cell>
          <cell r="V46">
            <v>53391012.226666659</v>
          </cell>
          <cell r="W46">
            <v>53387070.327499993</v>
          </cell>
          <cell r="X46">
            <v>53383128.428333327</v>
          </cell>
          <cell r="Y46">
            <v>53379186.529166661</v>
          </cell>
          <cell r="Z46">
            <v>53375244.629999995</v>
          </cell>
          <cell r="AA46">
            <v>53371302.730833329</v>
          </cell>
          <cell r="AB46">
            <v>53367360.831666663</v>
          </cell>
          <cell r="AC46">
            <v>53363418.932499997</v>
          </cell>
          <cell r="AD46">
            <v>53359477.033333331</v>
          </cell>
          <cell r="AE46">
            <v>53355535.134166665</v>
          </cell>
          <cell r="AF46">
            <v>53351593.234999999</v>
          </cell>
          <cell r="AG46">
            <v>53347651.335833333</v>
          </cell>
          <cell r="AH46">
            <v>53343709.436666667</v>
          </cell>
          <cell r="AI46">
            <v>53339767.537500001</v>
          </cell>
          <cell r="AJ46">
            <v>53335825.638333336</v>
          </cell>
          <cell r="AO46">
            <v>331</v>
          </cell>
          <cell r="AP46">
            <v>1.5300000000000001E-2</v>
          </cell>
          <cell r="AQ46">
            <v>331</v>
          </cell>
          <cell r="AR46">
            <v>1.5300000000000001E-2</v>
          </cell>
        </row>
        <row r="47">
          <cell r="D47" t="str">
            <v>Water</v>
          </cell>
          <cell r="F47" t="str">
            <v>331300-TD Mains 10in to 16in</v>
          </cell>
          <cell r="H47">
            <v>331300</v>
          </cell>
          <cell r="J47" t="str">
            <v>10133100</v>
          </cell>
          <cell r="L47">
            <v>331.4</v>
          </cell>
          <cell r="N47">
            <v>31572411.869999997</v>
          </cell>
          <cell r="O47">
            <v>31571570.758611109</v>
          </cell>
          <cell r="P47">
            <v>31570729.647222221</v>
          </cell>
          <cell r="Q47">
            <v>31569888.535833333</v>
          </cell>
          <cell r="R47">
            <v>31569047.424444444</v>
          </cell>
          <cell r="S47">
            <v>31568206.313055556</v>
          </cell>
          <cell r="T47">
            <v>31567365.201666668</v>
          </cell>
          <cell r="U47">
            <v>31566524.09027778</v>
          </cell>
          <cell r="V47">
            <v>31565682.978888892</v>
          </cell>
          <cell r="W47">
            <v>31564841.867500003</v>
          </cell>
          <cell r="X47">
            <v>31564000.756111115</v>
          </cell>
          <cell r="Y47">
            <v>31563159.644722227</v>
          </cell>
          <cell r="Z47">
            <v>31562318.533333339</v>
          </cell>
          <cell r="AA47">
            <v>31561477.421944451</v>
          </cell>
          <cell r="AB47">
            <v>31560636.310555562</v>
          </cell>
          <cell r="AC47">
            <v>31559795.199166674</v>
          </cell>
          <cell r="AD47">
            <v>31558954.087777786</v>
          </cell>
          <cell r="AE47">
            <v>31558112.976388898</v>
          </cell>
          <cell r="AF47">
            <v>31557271.86500001</v>
          </cell>
          <cell r="AG47">
            <v>31556430.753611121</v>
          </cell>
          <cell r="AH47">
            <v>31555589.642222233</v>
          </cell>
          <cell r="AI47">
            <v>31554748.530833345</v>
          </cell>
          <cell r="AJ47">
            <v>31553907.419444457</v>
          </cell>
          <cell r="AO47">
            <v>331</v>
          </cell>
          <cell r="AP47">
            <v>1.5300000000000001E-2</v>
          </cell>
          <cell r="AQ47">
            <v>331</v>
          </cell>
          <cell r="AR47">
            <v>1.5300000000000001E-2</v>
          </cell>
        </row>
        <row r="48">
          <cell r="D48" t="str">
            <v>Water</v>
          </cell>
          <cell r="F48" t="str">
            <v>331400-TD Mains 18in &amp; Grtr</v>
          </cell>
          <cell r="H48">
            <v>331400</v>
          </cell>
          <cell r="J48" t="str">
            <v>10133100</v>
          </cell>
          <cell r="L48">
            <v>331.4</v>
          </cell>
          <cell r="N48">
            <v>79171929.200000003</v>
          </cell>
          <cell r="O48">
            <v>79170588.289166674</v>
          </cell>
          <cell r="P48">
            <v>79169247.378333345</v>
          </cell>
          <cell r="Q48">
            <v>79167906.467500016</v>
          </cell>
          <cell r="R48">
            <v>79166565.556666687</v>
          </cell>
          <cell r="S48">
            <v>79165224.645833358</v>
          </cell>
          <cell r="T48">
            <v>79163883.735000029</v>
          </cell>
          <cell r="U48">
            <v>79162542.8241667</v>
          </cell>
          <cell r="V48">
            <v>79161201.913333371</v>
          </cell>
          <cell r="W48">
            <v>79159861.002500042</v>
          </cell>
          <cell r="X48">
            <v>79158520.091666713</v>
          </cell>
          <cell r="Y48">
            <v>79157179.180833384</v>
          </cell>
          <cell r="Z48">
            <v>79155838.270000055</v>
          </cell>
          <cell r="AA48">
            <v>79154497.359166726</v>
          </cell>
          <cell r="AB48">
            <v>79153156.448333398</v>
          </cell>
          <cell r="AC48">
            <v>79151815.537500069</v>
          </cell>
          <cell r="AD48">
            <v>79150474.62666674</v>
          </cell>
          <cell r="AE48">
            <v>79149133.715833411</v>
          </cell>
          <cell r="AF48">
            <v>79147792.805000082</v>
          </cell>
          <cell r="AG48">
            <v>79146451.894166753</v>
          </cell>
          <cell r="AH48">
            <v>79145110.983333424</v>
          </cell>
          <cell r="AI48">
            <v>79143770.072500095</v>
          </cell>
          <cell r="AJ48">
            <v>79142429.161666766</v>
          </cell>
          <cell r="AO48">
            <v>331</v>
          </cell>
          <cell r="AP48">
            <v>1.5300000000000001E-2</v>
          </cell>
          <cell r="AQ48">
            <v>331</v>
          </cell>
          <cell r="AR48">
            <v>1.5300000000000001E-2</v>
          </cell>
        </row>
        <row r="49">
          <cell r="D49" t="str">
            <v>Water</v>
          </cell>
          <cell r="F49" t="str">
            <v>333000-Services</v>
          </cell>
          <cell r="H49">
            <v>333000</v>
          </cell>
          <cell r="J49" t="str">
            <v>10133300</v>
          </cell>
          <cell r="L49">
            <v>333.4</v>
          </cell>
          <cell r="N49">
            <v>54044407.080000021</v>
          </cell>
          <cell r="O49">
            <v>54035571.167579189</v>
          </cell>
          <cell r="P49">
            <v>54124556.774418488</v>
          </cell>
          <cell r="Q49">
            <v>54207547.024640709</v>
          </cell>
          <cell r="R49">
            <v>54278187.846862935</v>
          </cell>
          <cell r="S49">
            <v>54324074.583085157</v>
          </cell>
          <cell r="T49">
            <v>54390628.385307379</v>
          </cell>
          <cell r="U49">
            <v>54519150.247529604</v>
          </cell>
          <cell r="V49">
            <v>54644910.609751828</v>
          </cell>
          <cell r="W49">
            <v>54789449.171974048</v>
          </cell>
          <cell r="X49">
            <v>54951771.79419627</v>
          </cell>
          <cell r="Y49">
            <v>55166010.616418496</v>
          </cell>
          <cell r="Z49">
            <v>55386877.038640715</v>
          </cell>
          <cell r="AA49">
            <v>55630277.300862938</v>
          </cell>
          <cell r="AB49">
            <v>55856666.723085158</v>
          </cell>
          <cell r="AC49">
            <v>56077400.593307383</v>
          </cell>
          <cell r="AD49">
            <v>56235304.815529607</v>
          </cell>
          <cell r="AE49">
            <v>56351924.612751827</v>
          </cell>
          <cell r="AF49">
            <v>56440570.414974049</v>
          </cell>
          <cell r="AG49">
            <v>56582347.477196269</v>
          </cell>
          <cell r="AH49">
            <v>56730199.839418493</v>
          </cell>
          <cell r="AI49">
            <v>56896830.401640713</v>
          </cell>
          <cell r="AJ49">
            <v>57070640.863862939</v>
          </cell>
          <cell r="AO49">
            <v>333</v>
          </cell>
          <cell r="AP49">
            <v>3.2399999999999998E-2</v>
          </cell>
          <cell r="AQ49">
            <v>333</v>
          </cell>
          <cell r="AR49">
            <v>3.2399999999999998E-2</v>
          </cell>
        </row>
        <row r="50">
          <cell r="D50" t="str">
            <v>Water</v>
          </cell>
          <cell r="F50" t="str">
            <v>334100-Meters</v>
          </cell>
          <cell r="H50">
            <v>334100</v>
          </cell>
          <cell r="J50" t="str">
            <v>10133410</v>
          </cell>
          <cell r="L50">
            <v>334.4</v>
          </cell>
          <cell r="N50">
            <v>16894352.900000002</v>
          </cell>
          <cell r="O50">
            <v>16967382.827222224</v>
          </cell>
          <cell r="P50">
            <v>17353236.787844446</v>
          </cell>
          <cell r="Q50">
            <v>18093438.696266666</v>
          </cell>
          <cell r="R50">
            <v>18361068.423488885</v>
          </cell>
          <cell r="S50">
            <v>18614879.604711108</v>
          </cell>
          <cell r="T50">
            <v>18737585.811933327</v>
          </cell>
          <cell r="U50">
            <v>18882273.55915555</v>
          </cell>
          <cell r="V50">
            <v>19048927.38197777</v>
          </cell>
          <cell r="W50">
            <v>19262928.779199991</v>
          </cell>
          <cell r="X50">
            <v>19543703.246422213</v>
          </cell>
          <cell r="Y50">
            <v>19837042.538644433</v>
          </cell>
          <cell r="Z50">
            <v>20137092.275866654</v>
          </cell>
          <cell r="AA50">
            <v>20431453.323088873</v>
          </cell>
          <cell r="AB50">
            <v>20725482.990311094</v>
          </cell>
          <cell r="AC50">
            <v>20997187.586933315</v>
          </cell>
          <cell r="AD50">
            <v>21251451.654155537</v>
          </cell>
          <cell r="AE50">
            <v>21454671.050777759</v>
          </cell>
          <cell r="AF50">
            <v>21593946.257999979</v>
          </cell>
          <cell r="AG50">
            <v>21748575.4052222</v>
          </cell>
          <cell r="AH50">
            <v>21931798.22804442</v>
          </cell>
          <cell r="AI50">
            <v>22162368.625266641</v>
          </cell>
          <cell r="AJ50">
            <v>22418620.972488862</v>
          </cell>
          <cell r="AO50">
            <v>334.1</v>
          </cell>
          <cell r="AP50">
            <v>3.5000000000000003E-2</v>
          </cell>
          <cell r="AQ50">
            <v>334.1</v>
          </cell>
          <cell r="AR50">
            <v>3.5000000000000003E-2</v>
          </cell>
        </row>
        <row r="51">
          <cell r="D51" t="str">
            <v>Water</v>
          </cell>
          <cell r="F51" t="str">
            <v>334110-Meters Bronze Case</v>
          </cell>
          <cell r="H51">
            <v>334110</v>
          </cell>
          <cell r="J51" t="str">
            <v>10133410</v>
          </cell>
          <cell r="L51">
            <v>334.4</v>
          </cell>
          <cell r="N51">
            <v>2268992.3199999998</v>
          </cell>
          <cell r="O51">
            <v>2268991.105</v>
          </cell>
          <cell r="P51">
            <v>2268989.89</v>
          </cell>
          <cell r="Q51">
            <v>2268988.6750000003</v>
          </cell>
          <cell r="R51">
            <v>2268987.4600000004</v>
          </cell>
          <cell r="S51">
            <v>2268986.2450000006</v>
          </cell>
          <cell r="T51">
            <v>2268985.0300000007</v>
          </cell>
          <cell r="U51">
            <v>2268983.8150000009</v>
          </cell>
          <cell r="V51">
            <v>2268982.600000001</v>
          </cell>
          <cell r="W51">
            <v>2268981.3850000012</v>
          </cell>
          <cell r="X51">
            <v>2268980.1700000013</v>
          </cell>
          <cell r="Y51">
            <v>2268978.9550000015</v>
          </cell>
          <cell r="Z51">
            <v>2268977.7400000016</v>
          </cell>
          <cell r="AA51">
            <v>2268976.5250000018</v>
          </cell>
          <cell r="AB51">
            <v>2268975.3100000019</v>
          </cell>
          <cell r="AC51">
            <v>2268974.0950000021</v>
          </cell>
          <cell r="AD51">
            <v>2268972.8800000022</v>
          </cell>
          <cell r="AE51">
            <v>2268971.6650000024</v>
          </cell>
          <cell r="AF51">
            <v>2268970.4500000025</v>
          </cell>
          <cell r="AG51">
            <v>2268969.2350000027</v>
          </cell>
          <cell r="AH51">
            <v>2268968.0200000028</v>
          </cell>
          <cell r="AI51">
            <v>2268966.805000003</v>
          </cell>
          <cell r="AJ51">
            <v>2268965.5900000031</v>
          </cell>
          <cell r="AO51">
            <v>334.11</v>
          </cell>
          <cell r="AP51">
            <v>2.8999999999999998E-2</v>
          </cell>
          <cell r="AQ51">
            <v>334.11</v>
          </cell>
          <cell r="AR51">
            <v>2.8999999999999998E-2</v>
          </cell>
        </row>
        <row r="52">
          <cell r="D52" t="str">
            <v>Water</v>
          </cell>
          <cell r="F52" t="str">
            <v>334120-Meters Plastic Case</v>
          </cell>
          <cell r="H52">
            <v>334120</v>
          </cell>
          <cell r="J52" t="str">
            <v>10133410</v>
          </cell>
          <cell r="L52">
            <v>334.4</v>
          </cell>
          <cell r="N52">
            <v>396889.47000000003</v>
          </cell>
          <cell r="O52">
            <v>396849.81611111114</v>
          </cell>
          <cell r="P52">
            <v>396810.16222222225</v>
          </cell>
          <cell r="Q52">
            <v>396770.50833333336</v>
          </cell>
          <cell r="R52">
            <v>396730.85444444447</v>
          </cell>
          <cell r="S52">
            <v>396691.20055555558</v>
          </cell>
          <cell r="T52">
            <v>396651.54666666669</v>
          </cell>
          <cell r="U52">
            <v>396611.8927777778</v>
          </cell>
          <cell r="V52">
            <v>396572.23888888891</v>
          </cell>
          <cell r="W52">
            <v>396532.58500000002</v>
          </cell>
          <cell r="X52">
            <v>396492.93111111113</v>
          </cell>
          <cell r="Y52">
            <v>396453.27722222224</v>
          </cell>
          <cell r="Z52">
            <v>396413.62333333335</v>
          </cell>
          <cell r="AA52">
            <v>396373.96944444446</v>
          </cell>
          <cell r="AB52">
            <v>396334.31555555557</v>
          </cell>
          <cell r="AC52">
            <v>396294.66166666668</v>
          </cell>
          <cell r="AD52">
            <v>396255.00777777779</v>
          </cell>
          <cell r="AE52">
            <v>396215.3538888889</v>
          </cell>
          <cell r="AF52">
            <v>396175.7</v>
          </cell>
          <cell r="AG52">
            <v>396136.04611111112</v>
          </cell>
          <cell r="AH52">
            <v>396096.39222222223</v>
          </cell>
          <cell r="AI52">
            <v>396056.73833333334</v>
          </cell>
          <cell r="AJ52">
            <v>396017.08444444445</v>
          </cell>
          <cell r="AO52">
            <v>334.12</v>
          </cell>
          <cell r="AP52">
            <v>4.3900000000000002E-2</v>
          </cell>
          <cell r="AQ52">
            <v>334.12</v>
          </cell>
          <cell r="AR52">
            <v>4.3900000000000002E-2</v>
          </cell>
        </row>
        <row r="53">
          <cell r="D53" t="str">
            <v>Water</v>
          </cell>
          <cell r="F53" t="str">
            <v>334130-Meters Other</v>
          </cell>
          <cell r="H53">
            <v>334130</v>
          </cell>
          <cell r="J53" t="str">
            <v>10133410</v>
          </cell>
          <cell r="L53">
            <v>334.4</v>
          </cell>
          <cell r="N53">
            <v>6511362.5500000007</v>
          </cell>
          <cell r="O53">
            <v>6511359.1594444448</v>
          </cell>
          <cell r="P53">
            <v>6511355.7688888889</v>
          </cell>
          <cell r="Q53">
            <v>6511352.3783333329</v>
          </cell>
          <cell r="R53">
            <v>6511348.987777777</v>
          </cell>
          <cell r="S53">
            <v>6511345.5972222211</v>
          </cell>
          <cell r="T53">
            <v>6511342.2066666652</v>
          </cell>
          <cell r="U53">
            <v>6511338.8161111092</v>
          </cell>
          <cell r="V53">
            <v>6511335.4255555533</v>
          </cell>
          <cell r="W53">
            <v>6511332.0349999974</v>
          </cell>
          <cell r="X53">
            <v>6511328.6444444414</v>
          </cell>
          <cell r="Y53">
            <v>6511325.2538888855</v>
          </cell>
          <cell r="Z53">
            <v>6511321.8633333296</v>
          </cell>
          <cell r="AA53">
            <v>6511318.4727777736</v>
          </cell>
          <cell r="AB53">
            <v>6511315.0822222177</v>
          </cell>
          <cell r="AC53">
            <v>6511311.6916666618</v>
          </cell>
          <cell r="AD53">
            <v>6511308.3011111058</v>
          </cell>
          <cell r="AE53">
            <v>6511304.9105555499</v>
          </cell>
          <cell r="AF53">
            <v>6511301.519999994</v>
          </cell>
          <cell r="AG53">
            <v>6511298.129444438</v>
          </cell>
          <cell r="AH53">
            <v>6511294.7388888821</v>
          </cell>
          <cell r="AI53">
            <v>6511291.3483333262</v>
          </cell>
          <cell r="AJ53">
            <v>6511287.9577777702</v>
          </cell>
          <cell r="AO53">
            <v>334.13</v>
          </cell>
          <cell r="AP53">
            <v>3.6999999999999998E-2</v>
          </cell>
          <cell r="AQ53">
            <v>334.13</v>
          </cell>
          <cell r="AR53">
            <v>3.6999999999999998E-2</v>
          </cell>
        </row>
        <row r="54">
          <cell r="D54" t="str">
            <v>Water</v>
          </cell>
          <cell r="F54" t="str">
            <v>334131-Meter Reading Units</v>
          </cell>
          <cell r="H54">
            <v>334131</v>
          </cell>
          <cell r="J54" t="str">
            <v>10133410</v>
          </cell>
          <cell r="L54">
            <v>334.4</v>
          </cell>
          <cell r="N54">
            <v>439289.77999999997</v>
          </cell>
          <cell r="O54">
            <v>439289.77999999997</v>
          </cell>
          <cell r="P54">
            <v>439289.77999999997</v>
          </cell>
          <cell r="Q54">
            <v>439289.77999999997</v>
          </cell>
          <cell r="R54">
            <v>439289.77999999997</v>
          </cell>
          <cell r="S54">
            <v>439289.77999999997</v>
          </cell>
          <cell r="T54">
            <v>439289.77999999997</v>
          </cell>
          <cell r="U54">
            <v>439289.77999999997</v>
          </cell>
          <cell r="V54">
            <v>439289.77999999997</v>
          </cell>
          <cell r="W54">
            <v>439289.77999999997</v>
          </cell>
          <cell r="X54">
            <v>439289.77999999997</v>
          </cell>
          <cell r="Y54">
            <v>439289.77999999997</v>
          </cell>
          <cell r="Z54">
            <v>439289.77999999997</v>
          </cell>
          <cell r="AA54">
            <v>439289.77999999997</v>
          </cell>
          <cell r="AB54">
            <v>439289.77999999997</v>
          </cell>
          <cell r="AC54">
            <v>439289.77999999997</v>
          </cell>
          <cell r="AD54">
            <v>439289.77999999997</v>
          </cell>
          <cell r="AE54">
            <v>439289.77999999997</v>
          </cell>
          <cell r="AF54">
            <v>439289.77999999997</v>
          </cell>
          <cell r="AG54">
            <v>439289.77999999997</v>
          </cell>
          <cell r="AH54">
            <v>439289.77999999997</v>
          </cell>
          <cell r="AI54">
            <v>439289.77999999997</v>
          </cell>
          <cell r="AJ54">
            <v>439289.77999999997</v>
          </cell>
          <cell r="AO54">
            <v>334.13</v>
          </cell>
          <cell r="AP54">
            <v>3.6999999999999998E-2</v>
          </cell>
          <cell r="AQ54">
            <v>334.13</v>
          </cell>
          <cell r="AR54">
            <v>3.6999999999999998E-2</v>
          </cell>
        </row>
        <row r="55">
          <cell r="D55" t="str">
            <v>Water</v>
          </cell>
          <cell r="F55" t="str">
            <v>334200-Meter Installations</v>
          </cell>
          <cell r="H55">
            <v>334200</v>
          </cell>
          <cell r="J55" t="str">
            <v>10133420</v>
          </cell>
          <cell r="L55">
            <v>334.4</v>
          </cell>
          <cell r="N55">
            <v>28416119.219999991</v>
          </cell>
          <cell r="O55">
            <v>28411896.253611103</v>
          </cell>
          <cell r="P55">
            <v>28407673.287222214</v>
          </cell>
          <cell r="Q55">
            <v>28403450.320833325</v>
          </cell>
          <cell r="R55">
            <v>28399227.354444437</v>
          </cell>
          <cell r="S55">
            <v>28395004.388055548</v>
          </cell>
          <cell r="T55">
            <v>28390781.421666659</v>
          </cell>
          <cell r="U55">
            <v>28386558.455277771</v>
          </cell>
          <cell r="V55">
            <v>28382335.488888882</v>
          </cell>
          <cell r="W55">
            <v>28378112.522499993</v>
          </cell>
          <cell r="X55">
            <v>28373889.556111105</v>
          </cell>
          <cell r="Y55">
            <v>28369666.589722216</v>
          </cell>
          <cell r="Z55">
            <v>28365443.623333327</v>
          </cell>
          <cell r="AA55">
            <v>28361220.656944439</v>
          </cell>
          <cell r="AB55">
            <v>28356997.69055555</v>
          </cell>
          <cell r="AC55">
            <v>28352774.724166662</v>
          </cell>
          <cell r="AD55">
            <v>28348551.757777773</v>
          </cell>
          <cell r="AE55">
            <v>28344328.791388884</v>
          </cell>
          <cell r="AF55">
            <v>28340105.824999996</v>
          </cell>
          <cell r="AG55">
            <v>28335882.858611107</v>
          </cell>
          <cell r="AH55">
            <v>28331659.892222218</v>
          </cell>
          <cell r="AI55">
            <v>28327436.92583333</v>
          </cell>
          <cell r="AJ55">
            <v>28323213.959444441</v>
          </cell>
          <cell r="AO55">
            <v>334.2</v>
          </cell>
          <cell r="AP55">
            <v>2.8899999999999999E-2</v>
          </cell>
          <cell r="AQ55">
            <v>334.2</v>
          </cell>
          <cell r="AR55">
            <v>2.8899999999999999E-2</v>
          </cell>
        </row>
        <row r="56">
          <cell r="D56" t="str">
            <v>Water</v>
          </cell>
          <cell r="F56" t="str">
            <v>334300-Meter Vaults</v>
          </cell>
          <cell r="H56">
            <v>334300</v>
          </cell>
          <cell r="J56" t="str">
            <v>10133410</v>
          </cell>
          <cell r="L56">
            <v>334.4</v>
          </cell>
          <cell r="N56">
            <v>1336851.8400000001</v>
          </cell>
          <cell r="O56">
            <v>1335292.8330555556</v>
          </cell>
          <cell r="P56">
            <v>1333733.8261111111</v>
          </cell>
          <cell r="Q56">
            <v>1332174.8191666666</v>
          </cell>
          <cell r="R56">
            <v>1330615.8122222221</v>
          </cell>
          <cell r="S56">
            <v>1329056.8052777776</v>
          </cell>
          <cell r="T56">
            <v>1327497.7983333331</v>
          </cell>
          <cell r="U56">
            <v>1325938.7913888886</v>
          </cell>
          <cell r="V56">
            <v>1324379.7844444441</v>
          </cell>
          <cell r="W56">
            <v>1322820.7774999996</v>
          </cell>
          <cell r="X56">
            <v>1321261.7705555551</v>
          </cell>
          <cell r="Y56">
            <v>1319702.7636111106</v>
          </cell>
          <cell r="Z56">
            <v>1318143.7566666661</v>
          </cell>
          <cell r="AA56">
            <v>1316584.7497222216</v>
          </cell>
          <cell r="AB56">
            <v>1315025.7427777771</v>
          </cell>
          <cell r="AC56">
            <v>1313466.7358333326</v>
          </cell>
          <cell r="AD56">
            <v>1311907.7288888881</v>
          </cell>
          <cell r="AE56">
            <v>1310348.7219444436</v>
          </cell>
          <cell r="AF56">
            <v>1308789.7149999992</v>
          </cell>
          <cell r="AG56">
            <v>1307230.7080555547</v>
          </cell>
          <cell r="AH56">
            <v>1305671.7011111102</v>
          </cell>
          <cell r="AI56">
            <v>1304112.6941666657</v>
          </cell>
          <cell r="AJ56">
            <v>1302553.6872222212</v>
          </cell>
          <cell r="AO56">
            <v>334.3</v>
          </cell>
          <cell r="AP56">
            <v>3.3099999999999997E-2</v>
          </cell>
          <cell r="AQ56">
            <v>334.3</v>
          </cell>
          <cell r="AR56">
            <v>3.3099999999999997E-2</v>
          </cell>
        </row>
        <row r="57">
          <cell r="D57" t="str">
            <v>Water</v>
          </cell>
          <cell r="F57" t="str">
            <v>335000-Hydrants</v>
          </cell>
          <cell r="H57">
            <v>335000</v>
          </cell>
          <cell r="J57" t="str">
            <v>10133500</v>
          </cell>
          <cell r="L57">
            <v>335.4</v>
          </cell>
          <cell r="N57">
            <v>23123525.649999995</v>
          </cell>
          <cell r="O57">
            <v>23156443.260013629</v>
          </cell>
          <cell r="P57">
            <v>23192818.138227262</v>
          </cell>
          <cell r="Q57">
            <v>23259224.403616149</v>
          </cell>
          <cell r="R57">
            <v>23283624.498365037</v>
          </cell>
          <cell r="S57">
            <v>23293665.455873925</v>
          </cell>
          <cell r="T57">
            <v>23322029.297262814</v>
          </cell>
          <cell r="U57">
            <v>23383310.218651701</v>
          </cell>
          <cell r="V57">
            <v>23452875.640040588</v>
          </cell>
          <cell r="W57">
            <v>23536800.861429475</v>
          </cell>
          <cell r="X57">
            <v>23644972.052818365</v>
          </cell>
          <cell r="Y57">
            <v>23758169.174207255</v>
          </cell>
          <cell r="Z57">
            <v>23878325.275596142</v>
          </cell>
          <cell r="AA57">
            <v>24001132.416985031</v>
          </cell>
          <cell r="AB57">
            <v>24119499.066373918</v>
          </cell>
          <cell r="AC57">
            <v>24224433.779762808</v>
          </cell>
          <cell r="AD57">
            <v>24297754.841151696</v>
          </cell>
          <cell r="AE57">
            <v>24356192.522140585</v>
          </cell>
          <cell r="AF57">
            <v>24421400.296529472</v>
          </cell>
          <cell r="AG57">
            <v>24492622.617918361</v>
          </cell>
          <cell r="AH57">
            <v>24579419.799307249</v>
          </cell>
          <cell r="AI57">
            <v>24680576.780696139</v>
          </cell>
          <cell r="AJ57">
            <v>24794270.972085029</v>
          </cell>
          <cell r="AO57">
            <v>335</v>
          </cell>
          <cell r="AP57">
            <v>2.1500000000000002E-2</v>
          </cell>
          <cell r="AQ57">
            <v>335</v>
          </cell>
          <cell r="AR57">
            <v>2.1500000000000002E-2</v>
          </cell>
        </row>
        <row r="58">
          <cell r="D58" t="str">
            <v>Water</v>
          </cell>
          <cell r="F58" t="str">
            <v>339100-Other P/E-Intangible</v>
          </cell>
          <cell r="H58">
            <v>339100</v>
          </cell>
          <cell r="J58" t="str">
            <v>10133910</v>
          </cell>
          <cell r="L58">
            <v>339.1</v>
          </cell>
          <cell r="N58">
            <v>93268.21</v>
          </cell>
          <cell r="O58">
            <v>136788.70805555556</v>
          </cell>
          <cell r="P58">
            <v>180309.2061111111</v>
          </cell>
          <cell r="Q58">
            <v>223829.70416666663</v>
          </cell>
          <cell r="R58">
            <v>267350.20222222223</v>
          </cell>
          <cell r="S58">
            <v>310870.7002777778</v>
          </cell>
          <cell r="T58">
            <v>354391.19833333336</v>
          </cell>
          <cell r="U58">
            <v>354158.56472222228</v>
          </cell>
          <cell r="V58">
            <v>353925.93111111119</v>
          </cell>
          <cell r="W58">
            <v>353693.2975000001</v>
          </cell>
          <cell r="X58">
            <v>353460.66388888902</v>
          </cell>
          <cell r="Y58">
            <v>353228.03027777793</v>
          </cell>
          <cell r="Z58">
            <v>352995.39666666684</v>
          </cell>
          <cell r="AA58">
            <v>352762.76305555576</v>
          </cell>
          <cell r="AB58">
            <v>352530.12944444467</v>
          </cell>
          <cell r="AC58">
            <v>352297.49583333358</v>
          </cell>
          <cell r="AD58">
            <v>352064.86222222249</v>
          </cell>
          <cell r="AE58">
            <v>351832.22861111141</v>
          </cell>
          <cell r="AF58">
            <v>351599.59500000032</v>
          </cell>
          <cell r="AG58">
            <v>351366.96138888923</v>
          </cell>
          <cell r="AH58">
            <v>351134.32777777815</v>
          </cell>
          <cell r="AI58">
            <v>350901.69416666706</v>
          </cell>
          <cell r="AJ58">
            <v>350669.06055555597</v>
          </cell>
          <cell r="AO58">
            <v>339.1</v>
          </cell>
          <cell r="AP58">
            <v>0.1</v>
          </cell>
          <cell r="AQ58">
            <v>339.1</v>
          </cell>
          <cell r="AR58">
            <v>0.1</v>
          </cell>
        </row>
        <row r="59">
          <cell r="D59" t="str">
            <v>Water</v>
          </cell>
          <cell r="F59" t="str">
            <v>339600-Other P/E-CPS</v>
          </cell>
          <cell r="H59">
            <v>339600</v>
          </cell>
          <cell r="J59" t="str">
            <v>10133910</v>
          </cell>
          <cell r="L59">
            <v>339.1</v>
          </cell>
          <cell r="N59">
            <v>736691.57</v>
          </cell>
          <cell r="O59">
            <v>734926.16166666662</v>
          </cell>
          <cell r="P59">
            <v>733160.7533333333</v>
          </cell>
          <cell r="Q59">
            <v>731395.34499999997</v>
          </cell>
          <cell r="R59">
            <v>729629.93666666665</v>
          </cell>
          <cell r="S59">
            <v>727864.52833333332</v>
          </cell>
          <cell r="T59">
            <v>726099.12</v>
          </cell>
          <cell r="U59">
            <v>727150.44166666665</v>
          </cell>
          <cell r="V59">
            <v>728201.76333333331</v>
          </cell>
          <cell r="W59">
            <v>729253.08499999996</v>
          </cell>
          <cell r="X59">
            <v>730304.40666666662</v>
          </cell>
          <cell r="Y59">
            <v>731825.18333333335</v>
          </cell>
          <cell r="Z59">
            <v>733345.96000000008</v>
          </cell>
          <cell r="AA59">
            <v>734866.73666666681</v>
          </cell>
          <cell r="AB59">
            <v>737326.42333333346</v>
          </cell>
          <cell r="AC59">
            <v>744950.11500000011</v>
          </cell>
          <cell r="AD59">
            <v>752573.80666666676</v>
          </cell>
          <cell r="AE59">
            <v>760197.49833333341</v>
          </cell>
          <cell r="AF59">
            <v>767821.19000000006</v>
          </cell>
          <cell r="AG59">
            <v>770750.33166666678</v>
          </cell>
          <cell r="AH59">
            <v>773679.4733333335</v>
          </cell>
          <cell r="AI59">
            <v>776608.61500000022</v>
          </cell>
          <cell r="AJ59">
            <v>779537.75666666694</v>
          </cell>
          <cell r="AO59">
            <v>339.6</v>
          </cell>
          <cell r="AP59">
            <v>0.1</v>
          </cell>
          <cell r="AQ59">
            <v>339.6</v>
          </cell>
          <cell r="AR59">
            <v>0.1</v>
          </cell>
        </row>
        <row r="60">
          <cell r="D60" t="str">
            <v>Water</v>
          </cell>
          <cell r="F60" t="str">
            <v>340100-Office Furniture &amp; Equip</v>
          </cell>
          <cell r="H60">
            <v>340100</v>
          </cell>
          <cell r="J60" t="str">
            <v>10134010</v>
          </cell>
          <cell r="L60">
            <v>340.5</v>
          </cell>
          <cell r="N60">
            <v>709051.32999999984</v>
          </cell>
          <cell r="O60">
            <v>1792191.8088888887</v>
          </cell>
          <cell r="P60">
            <v>2728668.922777778</v>
          </cell>
          <cell r="Q60">
            <v>2723561.2466666671</v>
          </cell>
          <cell r="R60">
            <v>2718453.5705555561</v>
          </cell>
          <cell r="S60">
            <v>2713345.8944444451</v>
          </cell>
          <cell r="T60">
            <v>2708238.2183333342</v>
          </cell>
          <cell r="U60">
            <v>2703130.5422222232</v>
          </cell>
          <cell r="V60">
            <v>2698022.8661111123</v>
          </cell>
          <cell r="W60">
            <v>2692915.1900000013</v>
          </cell>
          <cell r="X60">
            <v>2687807.5138888904</v>
          </cell>
          <cell r="Y60">
            <v>2682699.8377777794</v>
          </cell>
          <cell r="Z60">
            <v>2677592.1616666685</v>
          </cell>
          <cell r="AA60">
            <v>2672484.4855555575</v>
          </cell>
          <cell r="AB60">
            <v>2667376.8094444466</v>
          </cell>
          <cell r="AC60">
            <v>2662269.1333333356</v>
          </cell>
          <cell r="AD60">
            <v>2657161.4572222247</v>
          </cell>
          <cell r="AE60">
            <v>2652053.7811111137</v>
          </cell>
          <cell r="AF60">
            <v>2646946.1050000028</v>
          </cell>
          <cell r="AG60">
            <v>2641838.4288888918</v>
          </cell>
          <cell r="AH60">
            <v>2636730.7527777809</v>
          </cell>
          <cell r="AI60">
            <v>2631623.0766666699</v>
          </cell>
          <cell r="AJ60">
            <v>2626515.400555559</v>
          </cell>
          <cell r="AO60">
            <v>340.1</v>
          </cell>
          <cell r="AP60">
            <v>0.05</v>
          </cell>
          <cell r="AQ60">
            <v>340.1</v>
          </cell>
          <cell r="AR60">
            <v>0.05</v>
          </cell>
        </row>
        <row r="61">
          <cell r="D61" t="str">
            <v>Water</v>
          </cell>
          <cell r="F61" t="str">
            <v>340200-Comp &amp; Periph Equip</v>
          </cell>
          <cell r="H61">
            <v>340200</v>
          </cell>
          <cell r="J61" t="str">
            <v>10134010</v>
          </cell>
          <cell r="L61">
            <v>340.5</v>
          </cell>
          <cell r="N61">
            <v>11231.43</v>
          </cell>
          <cell r="O61">
            <v>28194.453055555558</v>
          </cell>
          <cell r="P61">
            <v>33728.518911111118</v>
          </cell>
          <cell r="Q61">
            <v>142760.29096666668</v>
          </cell>
          <cell r="R61">
            <v>185748.02902222224</v>
          </cell>
          <cell r="S61">
            <v>184551.7670777778</v>
          </cell>
          <cell r="T61">
            <v>183355.50513333335</v>
          </cell>
          <cell r="U61">
            <v>237389.24318888891</v>
          </cell>
          <cell r="V61">
            <v>236192.98124444447</v>
          </cell>
          <cell r="W61">
            <v>323364.71930000006</v>
          </cell>
          <cell r="X61">
            <v>322168.45735555561</v>
          </cell>
          <cell r="Y61">
            <v>320972.19541111117</v>
          </cell>
          <cell r="Z61">
            <v>419189.93346666673</v>
          </cell>
          <cell r="AA61">
            <v>417993.67152222228</v>
          </cell>
          <cell r="AB61">
            <v>416797.40957777784</v>
          </cell>
          <cell r="AC61">
            <v>445170.18503333343</v>
          </cell>
          <cell r="AD61">
            <v>443973.92308888899</v>
          </cell>
          <cell r="AE61">
            <v>442777.66114444454</v>
          </cell>
          <cell r="AF61">
            <v>441581.3992000001</v>
          </cell>
          <cell r="AG61">
            <v>495615.13725555566</v>
          </cell>
          <cell r="AH61">
            <v>494418.87531111122</v>
          </cell>
          <cell r="AI61">
            <v>581590.61336666672</v>
          </cell>
          <cell r="AJ61">
            <v>580394.35142222221</v>
          </cell>
          <cell r="AO61">
            <v>340.22</v>
          </cell>
          <cell r="AP61">
            <v>0.1</v>
          </cell>
          <cell r="AQ61">
            <v>340.22</v>
          </cell>
          <cell r="AR61">
            <v>0.1</v>
          </cell>
        </row>
        <row r="62">
          <cell r="D62" t="str">
            <v>Water</v>
          </cell>
          <cell r="F62" t="str">
            <v>340210-Comp &amp; Periph Mainframe</v>
          </cell>
          <cell r="H62">
            <v>340210</v>
          </cell>
          <cell r="J62" t="str">
            <v>10134010</v>
          </cell>
          <cell r="L62">
            <v>340.5</v>
          </cell>
          <cell r="N62">
            <v>99167.31</v>
          </cell>
          <cell r="O62">
            <v>99167.31</v>
          </cell>
          <cell r="P62">
            <v>99167.31</v>
          </cell>
          <cell r="Q62">
            <v>99167.31</v>
          </cell>
          <cell r="R62">
            <v>99167.31</v>
          </cell>
          <cell r="S62">
            <v>99167.31</v>
          </cell>
          <cell r="T62">
            <v>99167.31</v>
          </cell>
          <cell r="U62">
            <v>99167.31</v>
          </cell>
          <cell r="V62">
            <v>99167.31</v>
          </cell>
          <cell r="W62">
            <v>99167.31</v>
          </cell>
          <cell r="X62">
            <v>99167.31</v>
          </cell>
          <cell r="Y62">
            <v>99167.31</v>
          </cell>
          <cell r="Z62">
            <v>99167.31</v>
          </cell>
          <cell r="AA62">
            <v>99167.31</v>
          </cell>
          <cell r="AB62">
            <v>99167.31</v>
          </cell>
          <cell r="AC62">
            <v>99167.31</v>
          </cell>
          <cell r="AD62">
            <v>99167.31</v>
          </cell>
          <cell r="AE62">
            <v>99167.31</v>
          </cell>
          <cell r="AF62">
            <v>99167.31</v>
          </cell>
          <cell r="AG62">
            <v>99167.31</v>
          </cell>
          <cell r="AH62">
            <v>99167.31</v>
          </cell>
          <cell r="AI62">
            <v>99167.31</v>
          </cell>
          <cell r="AJ62">
            <v>99167.31</v>
          </cell>
          <cell r="AO62">
            <v>340.21</v>
          </cell>
          <cell r="AP62">
            <v>0.2</v>
          </cell>
          <cell r="AQ62">
            <v>340.21</v>
          </cell>
          <cell r="AR62">
            <v>0.2</v>
          </cell>
        </row>
        <row r="63">
          <cell r="D63" t="str">
            <v>Water</v>
          </cell>
          <cell r="F63" t="str">
            <v>340220-Comp &amp; Periph Personal</v>
          </cell>
          <cell r="H63">
            <v>340220</v>
          </cell>
          <cell r="J63" t="str">
            <v>10134010</v>
          </cell>
          <cell r="L63">
            <v>340.5</v>
          </cell>
          <cell r="N63">
            <v>680343.93999999971</v>
          </cell>
          <cell r="O63">
            <v>666408.74638888857</v>
          </cell>
          <cell r="P63">
            <v>652473.55277777743</v>
          </cell>
          <cell r="Q63">
            <v>638538.35916666628</v>
          </cell>
          <cell r="R63">
            <v>624603.16555555514</v>
          </cell>
          <cell r="S63">
            <v>610667.971944444</v>
          </cell>
          <cell r="T63">
            <v>596732.77833333286</v>
          </cell>
          <cell r="U63">
            <v>582797.58472222171</v>
          </cell>
          <cell r="V63">
            <v>568862.39111111057</v>
          </cell>
          <cell r="W63">
            <v>554927.19749999943</v>
          </cell>
          <cell r="X63">
            <v>540992.00388888828</v>
          </cell>
          <cell r="Y63">
            <v>527056.81027777714</v>
          </cell>
          <cell r="Z63">
            <v>513121.616666666</v>
          </cell>
          <cell r="AA63">
            <v>499186.42305555486</v>
          </cell>
          <cell r="AB63">
            <v>485251.22944444371</v>
          </cell>
          <cell r="AC63">
            <v>471316.03583333257</v>
          </cell>
          <cell r="AD63">
            <v>457380.84222222143</v>
          </cell>
          <cell r="AE63">
            <v>443445.64861111029</v>
          </cell>
          <cell r="AF63">
            <v>429510.45499999914</v>
          </cell>
          <cell r="AG63">
            <v>415575.261388888</v>
          </cell>
          <cell r="AH63">
            <v>401640.06777777686</v>
          </cell>
          <cell r="AI63">
            <v>387704.87416666572</v>
          </cell>
          <cell r="AJ63">
            <v>373769.68055555457</v>
          </cell>
          <cell r="AO63">
            <v>340.23</v>
          </cell>
          <cell r="AP63">
            <v>0.2</v>
          </cell>
          <cell r="AQ63">
            <v>340.23</v>
          </cell>
          <cell r="AR63">
            <v>0.2</v>
          </cell>
        </row>
        <row r="64">
          <cell r="D64" t="str">
            <v>Water</v>
          </cell>
          <cell r="F64" t="str">
            <v>340230-Comp &amp; Periph Other</v>
          </cell>
          <cell r="H64">
            <v>340230</v>
          </cell>
          <cell r="J64" t="str">
            <v>10134010</v>
          </cell>
          <cell r="L64">
            <v>340.5</v>
          </cell>
          <cell r="N64">
            <v>1767417.1799999997</v>
          </cell>
          <cell r="O64">
            <v>1750700.7727777774</v>
          </cell>
          <cell r="P64">
            <v>1733984.3655555551</v>
          </cell>
          <cell r="Q64">
            <v>1717267.9583333328</v>
          </cell>
          <cell r="R64">
            <v>1700551.5511111105</v>
          </cell>
          <cell r="S64">
            <v>1683835.1438888882</v>
          </cell>
          <cell r="T64">
            <v>1667118.7366666659</v>
          </cell>
          <cell r="U64">
            <v>1650402.3294444436</v>
          </cell>
          <cell r="V64">
            <v>1633685.9222222213</v>
          </cell>
          <cell r="W64">
            <v>1616969.514999999</v>
          </cell>
          <cell r="X64">
            <v>1600253.1077777767</v>
          </cell>
          <cell r="Y64">
            <v>1583536.7005555544</v>
          </cell>
          <cell r="Z64">
            <v>1566820.2933333321</v>
          </cell>
          <cell r="AA64">
            <v>1550103.8861111098</v>
          </cell>
          <cell r="AB64">
            <v>1533387.4788888874</v>
          </cell>
          <cell r="AC64">
            <v>1516671.0716666651</v>
          </cell>
          <cell r="AD64">
            <v>1499954.6644444428</v>
          </cell>
          <cell r="AE64">
            <v>1483238.2572222205</v>
          </cell>
          <cell r="AF64">
            <v>1466521.8499999982</v>
          </cell>
          <cell r="AG64">
            <v>1449805.4427777759</v>
          </cell>
          <cell r="AH64">
            <v>1433089.0355555536</v>
          </cell>
          <cell r="AI64">
            <v>1416372.6283333313</v>
          </cell>
          <cell r="AJ64">
            <v>1399656.221111109</v>
          </cell>
          <cell r="AO64">
            <v>340.23</v>
          </cell>
          <cell r="AP64">
            <v>0.2</v>
          </cell>
          <cell r="AQ64">
            <v>340.23</v>
          </cell>
          <cell r="AR64">
            <v>0.2</v>
          </cell>
        </row>
        <row r="65">
          <cell r="D65" t="str">
            <v>Water</v>
          </cell>
          <cell r="F65" t="str">
            <v>340240-Comp &amp; Periph Capital Lease</v>
          </cell>
          <cell r="H65">
            <v>340240</v>
          </cell>
          <cell r="J65" t="str">
            <v>10134010</v>
          </cell>
          <cell r="L65">
            <v>340.5</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O65">
            <v>0</v>
          </cell>
          <cell r="AP65">
            <v>0</v>
          </cell>
          <cell r="AQ65">
            <v>0</v>
          </cell>
          <cell r="AR65">
            <v>0</v>
          </cell>
        </row>
        <row r="66">
          <cell r="D66" t="str">
            <v>Water</v>
          </cell>
          <cell r="F66" t="str">
            <v>340300-Computer Software</v>
          </cell>
          <cell r="H66">
            <v>340300</v>
          </cell>
          <cell r="J66" t="str">
            <v>10134010</v>
          </cell>
          <cell r="L66">
            <v>340.5</v>
          </cell>
          <cell r="N66">
            <v>2800743.7400000007</v>
          </cell>
          <cell r="O66">
            <v>2795494.6894444451</v>
          </cell>
          <cell r="P66">
            <v>2790245.6388888895</v>
          </cell>
          <cell r="Q66">
            <v>2961012.9048929764</v>
          </cell>
          <cell r="R66">
            <v>3148134.3825316634</v>
          </cell>
          <cell r="S66">
            <v>3302799.0301703503</v>
          </cell>
          <cell r="T66">
            <v>3407872.9318927946</v>
          </cell>
          <cell r="U66">
            <v>3652443.5587522388</v>
          </cell>
          <cell r="V66">
            <v>3919486.7203116831</v>
          </cell>
          <cell r="W66">
            <v>4254696.5704611279</v>
          </cell>
          <cell r="X66">
            <v>4521739.7320205728</v>
          </cell>
          <cell r="Y66">
            <v>4856949.582170018</v>
          </cell>
          <cell r="Z66">
            <v>5192159.4323194632</v>
          </cell>
          <cell r="AA66">
            <v>5459202.5938789081</v>
          </cell>
          <cell r="AB66">
            <v>5794412.4440283533</v>
          </cell>
          <cell r="AC66">
            <v>6129622.2941777986</v>
          </cell>
          <cell r="AD66">
            <v>6396665.4557372434</v>
          </cell>
          <cell r="AE66">
            <v>6731875.3058866886</v>
          </cell>
          <cell r="AF66">
            <v>7090306.7752261339</v>
          </cell>
          <cell r="AG66">
            <v>7357452.0846705791</v>
          </cell>
          <cell r="AH66">
            <v>7624597.3941150242</v>
          </cell>
          <cell r="AI66">
            <v>7891742.7035594694</v>
          </cell>
          <cell r="AJ66">
            <v>8158888.0130039146</v>
          </cell>
          <cell r="AO66">
            <v>340.32</v>
          </cell>
          <cell r="AP66">
            <v>0.2</v>
          </cell>
          <cell r="AQ66">
            <v>340.32</v>
          </cell>
          <cell r="AR66">
            <v>0.2</v>
          </cell>
        </row>
        <row r="67">
          <cell r="D67" t="str">
            <v>Water</v>
          </cell>
          <cell r="F67" t="str">
            <v>340315-Computer Software - BT</v>
          </cell>
          <cell r="H67">
            <v>340315</v>
          </cell>
          <cell r="J67" t="str">
            <v>10134010</v>
          </cell>
          <cell r="L67">
            <v>340.5</v>
          </cell>
          <cell r="N67">
            <v>12057003.65</v>
          </cell>
          <cell r="O67">
            <v>12057003.65</v>
          </cell>
          <cell r="P67">
            <v>12057003.65</v>
          </cell>
          <cell r="Q67">
            <v>12057003.65</v>
          </cell>
          <cell r="R67">
            <v>12057003.65</v>
          </cell>
          <cell r="S67">
            <v>12057003.65</v>
          </cell>
          <cell r="T67">
            <v>12057003.65</v>
          </cell>
          <cell r="U67">
            <v>12057003.65</v>
          </cell>
          <cell r="V67">
            <v>12057003.65</v>
          </cell>
          <cell r="W67">
            <v>12057003.65</v>
          </cell>
          <cell r="X67">
            <v>12057003.65</v>
          </cell>
          <cell r="Y67">
            <v>12057003.65</v>
          </cell>
          <cell r="Z67">
            <v>12057003.65</v>
          </cell>
          <cell r="AA67">
            <v>12057003.65</v>
          </cell>
          <cell r="AB67">
            <v>12057003.65</v>
          </cell>
          <cell r="AC67">
            <v>12057003.65</v>
          </cell>
          <cell r="AD67">
            <v>12057003.65</v>
          </cell>
          <cell r="AE67">
            <v>12057003.65</v>
          </cell>
          <cell r="AF67">
            <v>12057003.65</v>
          </cell>
          <cell r="AG67">
            <v>12057003.65</v>
          </cell>
          <cell r="AH67">
            <v>12057003.65</v>
          </cell>
          <cell r="AI67">
            <v>12057003.65</v>
          </cell>
          <cell r="AJ67">
            <v>12057003.65</v>
          </cell>
          <cell r="AO67">
            <v>340.3</v>
          </cell>
          <cell r="AP67">
            <v>0.1</v>
          </cell>
          <cell r="AQ67">
            <v>340.3</v>
          </cell>
          <cell r="AR67">
            <v>0.1</v>
          </cell>
        </row>
        <row r="68">
          <cell r="D68" t="str">
            <v>Water</v>
          </cell>
          <cell r="F68" t="str">
            <v>340320-Comp Software Personal</v>
          </cell>
          <cell r="H68">
            <v>340320</v>
          </cell>
          <cell r="J68" t="str">
            <v>10134010</v>
          </cell>
          <cell r="L68">
            <v>340.5</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O68">
            <v>340.33</v>
          </cell>
          <cell r="AP68">
            <v>0.2</v>
          </cell>
          <cell r="AQ68">
            <v>340.33</v>
          </cell>
          <cell r="AR68">
            <v>0.2</v>
          </cell>
        </row>
        <row r="69">
          <cell r="D69" t="str">
            <v>Water</v>
          </cell>
          <cell r="F69" t="str">
            <v>340325-Comp Software Customized</v>
          </cell>
          <cell r="H69">
            <v>340325</v>
          </cell>
          <cell r="J69" t="str">
            <v>10134010</v>
          </cell>
          <cell r="L69">
            <v>340.5</v>
          </cell>
          <cell r="N69">
            <v>1553359.89</v>
          </cell>
          <cell r="O69">
            <v>1550712.5361111111</v>
          </cell>
          <cell r="P69">
            <v>1548065.1822222222</v>
          </cell>
          <cell r="Q69">
            <v>1545417.8283333334</v>
          </cell>
          <cell r="R69">
            <v>1542770.4744444445</v>
          </cell>
          <cell r="S69">
            <v>1540123.1205555557</v>
          </cell>
          <cell r="T69">
            <v>1537475.7666666668</v>
          </cell>
          <cell r="U69">
            <v>1534828.412777778</v>
          </cell>
          <cell r="V69">
            <v>1532181.0588888892</v>
          </cell>
          <cell r="W69">
            <v>1529533.7050000003</v>
          </cell>
          <cell r="X69">
            <v>1526886.3511111115</v>
          </cell>
          <cell r="Y69">
            <v>1524238.9972222226</v>
          </cell>
          <cell r="Z69">
            <v>1521591.6433333338</v>
          </cell>
          <cell r="AA69">
            <v>1518944.2894444449</v>
          </cell>
          <cell r="AB69">
            <v>1516296.9355555561</v>
          </cell>
          <cell r="AC69">
            <v>1513649.5816666672</v>
          </cell>
          <cell r="AD69">
            <v>1511002.2277777784</v>
          </cell>
          <cell r="AE69">
            <v>1508354.8738888896</v>
          </cell>
          <cell r="AF69">
            <v>1505707.5200000007</v>
          </cell>
          <cell r="AG69">
            <v>1503060.1661111119</v>
          </cell>
          <cell r="AH69">
            <v>1500412.812222223</v>
          </cell>
          <cell r="AI69">
            <v>1497765.4583333342</v>
          </cell>
          <cell r="AJ69">
            <v>1495118.1044444453</v>
          </cell>
          <cell r="AO69">
            <v>340.33</v>
          </cell>
          <cell r="AP69">
            <v>0.2</v>
          </cell>
          <cell r="AQ69">
            <v>340.33</v>
          </cell>
          <cell r="AR69">
            <v>0.2</v>
          </cell>
        </row>
        <row r="70">
          <cell r="D70" t="str">
            <v>Water</v>
          </cell>
          <cell r="F70" t="str">
            <v>340330-Comp Software Other</v>
          </cell>
          <cell r="H70">
            <v>340330</v>
          </cell>
          <cell r="J70" t="str">
            <v>10134010</v>
          </cell>
          <cell r="L70">
            <v>340.5</v>
          </cell>
          <cell r="N70">
            <v>196249.75</v>
          </cell>
          <cell r="O70">
            <v>196249.75</v>
          </cell>
          <cell r="P70">
            <v>196249.75</v>
          </cell>
          <cell r="Q70">
            <v>196249.75</v>
          </cell>
          <cell r="R70">
            <v>196249.75</v>
          </cell>
          <cell r="S70">
            <v>196249.75</v>
          </cell>
          <cell r="T70">
            <v>196249.75</v>
          </cell>
          <cell r="U70">
            <v>196249.75</v>
          </cell>
          <cell r="V70">
            <v>196249.75</v>
          </cell>
          <cell r="W70">
            <v>196249.75</v>
          </cell>
          <cell r="X70">
            <v>196249.75</v>
          </cell>
          <cell r="Y70">
            <v>196249.75</v>
          </cell>
          <cell r="Z70">
            <v>196249.75</v>
          </cell>
          <cell r="AA70">
            <v>196249.75</v>
          </cell>
          <cell r="AB70">
            <v>196249.75</v>
          </cell>
          <cell r="AC70">
            <v>196249.75</v>
          </cell>
          <cell r="AD70">
            <v>196249.75</v>
          </cell>
          <cell r="AE70">
            <v>196249.75</v>
          </cell>
          <cell r="AF70">
            <v>196249.75</v>
          </cell>
          <cell r="AG70">
            <v>196249.75</v>
          </cell>
          <cell r="AH70">
            <v>196249.75</v>
          </cell>
          <cell r="AI70">
            <v>196249.75</v>
          </cell>
          <cell r="AJ70">
            <v>196249.75</v>
          </cell>
          <cell r="AO70">
            <v>340.33</v>
          </cell>
          <cell r="AP70">
            <v>0.2</v>
          </cell>
          <cell r="AQ70">
            <v>340.33</v>
          </cell>
          <cell r="AR70">
            <v>0.2</v>
          </cell>
        </row>
        <row r="71">
          <cell r="D71" t="str">
            <v>Water</v>
          </cell>
          <cell r="F71" t="str">
            <v>340500-Other Office Equipment</v>
          </cell>
          <cell r="H71">
            <v>340500</v>
          </cell>
          <cell r="J71" t="str">
            <v>10134010</v>
          </cell>
          <cell r="L71">
            <v>340.5</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O71">
            <v>340.5</v>
          </cell>
          <cell r="AP71">
            <v>6.6699999999999995E-2</v>
          </cell>
          <cell r="AQ71">
            <v>340.5</v>
          </cell>
          <cell r="AR71">
            <v>6.6699999999999995E-2</v>
          </cell>
        </row>
        <row r="72">
          <cell r="D72" t="str">
            <v>Water</v>
          </cell>
          <cell r="F72" t="str">
            <v>341100-Trans Equip Lt Duty Trks</v>
          </cell>
          <cell r="H72">
            <v>341100</v>
          </cell>
          <cell r="J72" t="str">
            <v>10134100</v>
          </cell>
          <cell r="L72">
            <v>341.5</v>
          </cell>
          <cell r="N72">
            <v>3024640.3599999994</v>
          </cell>
          <cell r="O72">
            <v>3107406.3266666662</v>
          </cell>
          <cell r="P72">
            <v>3152171.1233333331</v>
          </cell>
          <cell r="Q72">
            <v>3196935.92</v>
          </cell>
          <cell r="R72">
            <v>3189784.5166666666</v>
          </cell>
          <cell r="S72">
            <v>3182633.1133333333</v>
          </cell>
          <cell r="T72">
            <v>3175481.71</v>
          </cell>
          <cell r="U72">
            <v>3168330.3066666666</v>
          </cell>
          <cell r="V72">
            <v>3161178.9033333333</v>
          </cell>
          <cell r="W72">
            <v>3200752.08</v>
          </cell>
          <cell r="X72">
            <v>3240325.2566666668</v>
          </cell>
          <cell r="Y72">
            <v>3285090.0533333337</v>
          </cell>
          <cell r="Z72">
            <v>3329854.8500000006</v>
          </cell>
          <cell r="AA72">
            <v>3374619.6466666674</v>
          </cell>
          <cell r="AB72">
            <v>3471300.643333334</v>
          </cell>
          <cell r="AC72">
            <v>3464149.2400000007</v>
          </cell>
          <cell r="AD72">
            <v>3456997.8366666674</v>
          </cell>
          <cell r="AE72">
            <v>3449846.433333334</v>
          </cell>
          <cell r="AF72">
            <v>3442695.0300000007</v>
          </cell>
          <cell r="AG72">
            <v>3435543.6266666674</v>
          </cell>
          <cell r="AH72">
            <v>3428392.2233333341</v>
          </cell>
          <cell r="AI72">
            <v>3467965.4000000008</v>
          </cell>
          <cell r="AJ72">
            <v>3507538.5766666676</v>
          </cell>
          <cell r="AO72">
            <v>341.1</v>
          </cell>
          <cell r="AP72">
            <v>8.7599999999999997E-2</v>
          </cell>
          <cell r="AQ72">
            <v>341.1</v>
          </cell>
          <cell r="AR72">
            <v>8.7599999999999997E-2</v>
          </cell>
        </row>
        <row r="73">
          <cell r="D73" t="str">
            <v>Water</v>
          </cell>
          <cell r="F73" t="str">
            <v>341200-Trans Equip Hvy Duty Trks</v>
          </cell>
          <cell r="H73">
            <v>341200</v>
          </cell>
          <cell r="J73" t="str">
            <v>10134100</v>
          </cell>
          <cell r="L73">
            <v>341.5</v>
          </cell>
          <cell r="N73">
            <v>2486443.1599999997</v>
          </cell>
          <cell r="O73">
            <v>2484001.2219444443</v>
          </cell>
          <cell r="P73">
            <v>2518011.0838888888</v>
          </cell>
          <cell r="Q73">
            <v>2552020.9458333333</v>
          </cell>
          <cell r="R73">
            <v>2549579.007777778</v>
          </cell>
          <cell r="S73">
            <v>2547137.0697222226</v>
          </cell>
          <cell r="T73">
            <v>2544695.1316666673</v>
          </cell>
          <cell r="U73">
            <v>2542253.193611112</v>
          </cell>
          <cell r="V73">
            <v>2539811.2555555566</v>
          </cell>
          <cell r="W73">
            <v>2570175.9375000014</v>
          </cell>
          <cell r="X73">
            <v>2600540.6194444462</v>
          </cell>
          <cell r="Y73">
            <v>2634550.4813888907</v>
          </cell>
          <cell r="Z73">
            <v>2668560.3433333351</v>
          </cell>
          <cell r="AA73">
            <v>2702570.2052777796</v>
          </cell>
          <cell r="AB73">
            <v>2773031.8672222244</v>
          </cell>
          <cell r="AC73">
            <v>2770589.929166669</v>
          </cell>
          <cell r="AD73">
            <v>2768147.9911111137</v>
          </cell>
          <cell r="AE73">
            <v>2765706.0530555584</v>
          </cell>
          <cell r="AF73">
            <v>2763264.115000003</v>
          </cell>
          <cell r="AG73">
            <v>2760822.1769444477</v>
          </cell>
          <cell r="AH73">
            <v>2758380.2388888923</v>
          </cell>
          <cell r="AI73">
            <v>2788744.9208333371</v>
          </cell>
          <cell r="AJ73">
            <v>2819109.6027777819</v>
          </cell>
          <cell r="AO73">
            <v>341.2</v>
          </cell>
          <cell r="AP73">
            <v>8.1199999999999994E-2</v>
          </cell>
          <cell r="AQ73">
            <v>341.2</v>
          </cell>
          <cell r="AR73">
            <v>8.1199999999999994E-2</v>
          </cell>
        </row>
        <row r="74">
          <cell r="D74" t="str">
            <v>Water</v>
          </cell>
          <cell r="F74" t="str">
            <v>341300-Trans Equip Autos</v>
          </cell>
          <cell r="H74">
            <v>341300</v>
          </cell>
          <cell r="J74" t="str">
            <v>10134100</v>
          </cell>
          <cell r="L74">
            <v>341.5</v>
          </cell>
          <cell r="N74">
            <v>31993.489999999998</v>
          </cell>
          <cell r="O74">
            <v>31116.566388888888</v>
          </cell>
          <cell r="P74">
            <v>52331.642777777779</v>
          </cell>
          <cell r="Q74">
            <v>73546.719166666662</v>
          </cell>
          <cell r="R74">
            <v>72669.795555555553</v>
          </cell>
          <cell r="S74">
            <v>71792.871944444443</v>
          </cell>
          <cell r="T74">
            <v>70915.948333333334</v>
          </cell>
          <cell r="U74">
            <v>70039.024722222224</v>
          </cell>
          <cell r="V74">
            <v>69162.101111111115</v>
          </cell>
          <cell r="W74">
            <v>88167.977500000008</v>
          </cell>
          <cell r="X74">
            <v>107173.8538888889</v>
          </cell>
          <cell r="Y74">
            <v>128388.93027777779</v>
          </cell>
          <cell r="Z74">
            <v>149604.00666666665</v>
          </cell>
          <cell r="AA74">
            <v>170819.08305555553</v>
          </cell>
          <cell r="AB74">
            <v>214126.15944444441</v>
          </cell>
          <cell r="AC74">
            <v>213249.23583333328</v>
          </cell>
          <cell r="AD74">
            <v>212372.31222222216</v>
          </cell>
          <cell r="AE74">
            <v>211495.38861111103</v>
          </cell>
          <cell r="AF74">
            <v>210618.46499999991</v>
          </cell>
          <cell r="AG74">
            <v>209741.54138888879</v>
          </cell>
          <cell r="AH74">
            <v>208864.61777777766</v>
          </cell>
          <cell r="AI74">
            <v>227870.49416666653</v>
          </cell>
          <cell r="AJ74">
            <v>246876.37055555539</v>
          </cell>
          <cell r="AO74">
            <v>341.3</v>
          </cell>
          <cell r="AP74">
            <v>0.1011</v>
          </cell>
          <cell r="AQ74">
            <v>341.3</v>
          </cell>
          <cell r="AR74">
            <v>0.1011</v>
          </cell>
        </row>
        <row r="75">
          <cell r="D75" t="str">
            <v>Water</v>
          </cell>
          <cell r="F75" t="str">
            <v>341400-Trans Equip Other</v>
          </cell>
          <cell r="H75">
            <v>341400</v>
          </cell>
          <cell r="J75" t="str">
            <v>10134100</v>
          </cell>
          <cell r="L75">
            <v>341.5</v>
          </cell>
          <cell r="N75">
            <v>1434212.73</v>
          </cell>
          <cell r="O75">
            <v>1442008.4483333335</v>
          </cell>
          <cell r="P75">
            <v>1441811.0566666669</v>
          </cell>
          <cell r="Q75">
            <v>1441613.6650000003</v>
          </cell>
          <cell r="R75">
            <v>1441416.2733333337</v>
          </cell>
          <cell r="S75">
            <v>1441218.8816666671</v>
          </cell>
          <cell r="T75">
            <v>1441021.4900000005</v>
          </cell>
          <cell r="U75">
            <v>1440824.0983333339</v>
          </cell>
          <cell r="V75">
            <v>1440626.7066666672</v>
          </cell>
          <cell r="W75">
            <v>1440429.3150000006</v>
          </cell>
          <cell r="X75">
            <v>1440231.923333334</v>
          </cell>
          <cell r="Y75">
            <v>1440034.5316666674</v>
          </cell>
          <cell r="Z75">
            <v>1439837.1400000008</v>
          </cell>
          <cell r="AA75">
            <v>1439639.7483333342</v>
          </cell>
          <cell r="AB75">
            <v>1439442.3566666676</v>
          </cell>
          <cell r="AC75">
            <v>1439244.965000001</v>
          </cell>
          <cell r="AD75">
            <v>1439047.5733333344</v>
          </cell>
          <cell r="AE75">
            <v>1438850.1816666678</v>
          </cell>
          <cell r="AF75">
            <v>1438652.7900000012</v>
          </cell>
          <cell r="AG75">
            <v>1438455.3983333346</v>
          </cell>
          <cell r="AH75">
            <v>1438258.006666668</v>
          </cell>
          <cell r="AI75">
            <v>1438060.6150000014</v>
          </cell>
          <cell r="AJ75">
            <v>1437863.2233333348</v>
          </cell>
          <cell r="AO75">
            <v>341.4</v>
          </cell>
          <cell r="AP75">
            <v>0.10059999999999999</v>
          </cell>
          <cell r="AQ75">
            <v>341.4</v>
          </cell>
          <cell r="AR75">
            <v>0.10059999999999999</v>
          </cell>
        </row>
        <row r="76">
          <cell r="D76" t="str">
            <v>Water</v>
          </cell>
          <cell r="F76" t="str">
            <v>342000-Stores Equipment</v>
          </cell>
          <cell r="H76">
            <v>342000</v>
          </cell>
          <cell r="J76" t="str">
            <v>10134200</v>
          </cell>
          <cell r="L76">
            <v>342.5</v>
          </cell>
          <cell r="N76">
            <v>68094.31</v>
          </cell>
          <cell r="O76">
            <v>66692.234166666662</v>
          </cell>
          <cell r="P76">
            <v>65290.158333333326</v>
          </cell>
          <cell r="Q76">
            <v>63888.08249999999</v>
          </cell>
          <cell r="R76">
            <v>62486.006666666653</v>
          </cell>
          <cell r="S76">
            <v>61083.930833333317</v>
          </cell>
          <cell r="T76">
            <v>59681.854999999981</v>
          </cell>
          <cell r="U76">
            <v>58279.779166666645</v>
          </cell>
          <cell r="V76">
            <v>56877.703333333309</v>
          </cell>
          <cell r="W76">
            <v>55475.627499999973</v>
          </cell>
          <cell r="X76">
            <v>54073.551666666637</v>
          </cell>
          <cell r="Y76">
            <v>52671.475833333301</v>
          </cell>
          <cell r="Z76">
            <v>51269.399999999965</v>
          </cell>
          <cell r="AA76">
            <v>49867.324166666629</v>
          </cell>
          <cell r="AB76">
            <v>48465.248333333293</v>
          </cell>
          <cell r="AC76">
            <v>47063.172499999957</v>
          </cell>
          <cell r="AD76">
            <v>45661.096666666621</v>
          </cell>
          <cell r="AE76">
            <v>44259.020833333285</v>
          </cell>
          <cell r="AF76">
            <v>42856.944999999949</v>
          </cell>
          <cell r="AG76">
            <v>41454.869166666613</v>
          </cell>
          <cell r="AH76">
            <v>40052.793333333277</v>
          </cell>
          <cell r="AI76">
            <v>38650.717499999941</v>
          </cell>
          <cell r="AJ76">
            <v>37248.641666666605</v>
          </cell>
          <cell r="AO76">
            <v>342</v>
          </cell>
          <cell r="AP76">
            <v>0.04</v>
          </cell>
          <cell r="AQ76">
            <v>342</v>
          </cell>
          <cell r="AR76">
            <v>0.04</v>
          </cell>
        </row>
        <row r="77">
          <cell r="D77" t="str">
            <v>Water</v>
          </cell>
          <cell r="F77" t="str">
            <v>343000-Tools,Shop,Garage Equip</v>
          </cell>
          <cell r="H77">
            <v>343000</v>
          </cell>
          <cell r="J77" t="str">
            <v>10134300</v>
          </cell>
          <cell r="L77">
            <v>343.5</v>
          </cell>
          <cell r="N77">
            <v>2575008.11</v>
          </cell>
          <cell r="O77">
            <v>2674292.3699999996</v>
          </cell>
          <cell r="P77">
            <v>2726823.7099999995</v>
          </cell>
          <cell r="Q77">
            <v>2737329.8899999992</v>
          </cell>
          <cell r="R77">
            <v>2747836.0699999989</v>
          </cell>
          <cell r="S77">
            <v>2757900.4099999988</v>
          </cell>
          <cell r="T77">
            <v>2752058.5099999984</v>
          </cell>
          <cell r="U77">
            <v>2746216.609999998</v>
          </cell>
          <cell r="V77">
            <v>2740374.7099999976</v>
          </cell>
          <cell r="W77">
            <v>2774298.4099999974</v>
          </cell>
          <cell r="X77">
            <v>2802036.3499999973</v>
          </cell>
          <cell r="Y77">
            <v>2843029.489999997</v>
          </cell>
          <cell r="Z77">
            <v>2884022.6299999966</v>
          </cell>
          <cell r="AA77">
            <v>3322671.7699999968</v>
          </cell>
          <cell r="AB77">
            <v>3337154.5099999965</v>
          </cell>
          <cell r="AC77">
            <v>3348102.5299999965</v>
          </cell>
          <cell r="AD77">
            <v>3349771.9099999964</v>
          </cell>
          <cell r="AE77">
            <v>3347111.2579999962</v>
          </cell>
          <cell r="AF77">
            <v>3341269.3579999958</v>
          </cell>
          <cell r="AG77">
            <v>3335427.4579999954</v>
          </cell>
          <cell r="AH77">
            <v>3329585.5579999951</v>
          </cell>
          <cell r="AI77">
            <v>3363509.2579999948</v>
          </cell>
          <cell r="AJ77">
            <v>3391247.1979999947</v>
          </cell>
          <cell r="AO77">
            <v>343</v>
          </cell>
          <cell r="AP77">
            <v>0.05</v>
          </cell>
          <cell r="AQ77">
            <v>343</v>
          </cell>
          <cell r="AR77">
            <v>0.05</v>
          </cell>
        </row>
        <row r="78">
          <cell r="D78" t="str">
            <v>Water</v>
          </cell>
          <cell r="F78" t="str">
            <v>344000-Laboratory Equipment</v>
          </cell>
          <cell r="H78">
            <v>344000</v>
          </cell>
          <cell r="J78" t="str">
            <v>10134400</v>
          </cell>
          <cell r="L78">
            <v>344.5</v>
          </cell>
          <cell r="N78">
            <v>1400873.02</v>
          </cell>
          <cell r="O78">
            <v>1401209.6425000001</v>
          </cell>
          <cell r="P78">
            <v>1400836.2250000001</v>
          </cell>
          <cell r="Q78">
            <v>1397944.2725000002</v>
          </cell>
          <cell r="R78">
            <v>1395052.3200000003</v>
          </cell>
          <cell r="S78">
            <v>1392160.3675000004</v>
          </cell>
          <cell r="T78">
            <v>1389268.4150000005</v>
          </cell>
          <cell r="U78">
            <v>1386376.4625000006</v>
          </cell>
          <cell r="V78">
            <v>1383484.5100000007</v>
          </cell>
          <cell r="W78">
            <v>1380592.5575000008</v>
          </cell>
          <cell r="X78">
            <v>1377700.6050000009</v>
          </cell>
          <cell r="Y78">
            <v>1374808.652500001</v>
          </cell>
          <cell r="Z78">
            <v>1371916.7000000011</v>
          </cell>
          <cell r="AA78">
            <v>1369024.7475000012</v>
          </cell>
          <cell r="AB78">
            <v>1366132.7950000013</v>
          </cell>
          <cell r="AC78">
            <v>1363240.8425000014</v>
          </cell>
          <cell r="AD78">
            <v>1360348.8900000015</v>
          </cell>
          <cell r="AE78">
            <v>1357456.9375000016</v>
          </cell>
          <cell r="AF78">
            <v>1354564.9850000017</v>
          </cell>
          <cell r="AG78">
            <v>1351673.0325000018</v>
          </cell>
          <cell r="AH78">
            <v>1348781.0800000019</v>
          </cell>
          <cell r="AI78">
            <v>1345889.127500002</v>
          </cell>
          <cell r="AJ78">
            <v>1342997.1750000021</v>
          </cell>
          <cell r="AO78">
            <v>344</v>
          </cell>
          <cell r="AP78">
            <v>6.6699999999999995E-2</v>
          </cell>
          <cell r="AQ78">
            <v>344</v>
          </cell>
          <cell r="AR78">
            <v>6.6699999999999995E-2</v>
          </cell>
        </row>
        <row r="79">
          <cell r="D79" t="str">
            <v>Water</v>
          </cell>
          <cell r="F79" t="str">
            <v>345000-Power Operated Equipment</v>
          </cell>
          <cell r="H79">
            <v>345000</v>
          </cell>
          <cell r="J79" t="str">
            <v>10134500</v>
          </cell>
          <cell r="L79">
            <v>345.5</v>
          </cell>
          <cell r="N79">
            <v>1349188.39</v>
          </cell>
          <cell r="O79">
            <v>1348917.1819444443</v>
          </cell>
          <cell r="P79">
            <v>1348333.9588888888</v>
          </cell>
          <cell r="Q79">
            <v>1347750.7358333333</v>
          </cell>
          <cell r="R79">
            <v>1347167.5127777779</v>
          </cell>
          <cell r="S79">
            <v>1346584.2897222224</v>
          </cell>
          <cell r="T79">
            <v>1346001.0666666669</v>
          </cell>
          <cell r="U79">
            <v>1345417.8436111114</v>
          </cell>
          <cell r="V79">
            <v>1344834.6205555559</v>
          </cell>
          <cell r="W79">
            <v>1344251.3975000004</v>
          </cell>
          <cell r="X79">
            <v>1343668.1744444449</v>
          </cell>
          <cell r="Y79">
            <v>1343084.9513888895</v>
          </cell>
          <cell r="Z79">
            <v>1342501.728333334</v>
          </cell>
          <cell r="AA79">
            <v>1341918.5052777785</v>
          </cell>
          <cell r="AB79">
            <v>1341335.282222223</v>
          </cell>
          <cell r="AC79">
            <v>1340752.0591666675</v>
          </cell>
          <cell r="AD79">
            <v>1340168.836111112</v>
          </cell>
          <cell r="AE79">
            <v>1339585.6130555565</v>
          </cell>
          <cell r="AF79">
            <v>1339002.3900000011</v>
          </cell>
          <cell r="AG79">
            <v>1338419.1669444456</v>
          </cell>
          <cell r="AH79">
            <v>1337835.9438888901</v>
          </cell>
          <cell r="AI79">
            <v>1337252.7208333346</v>
          </cell>
          <cell r="AJ79">
            <v>1336669.4977777791</v>
          </cell>
          <cell r="AO79">
            <v>345</v>
          </cell>
          <cell r="AP79">
            <v>2.7300000000000001E-2</v>
          </cell>
          <cell r="AQ79">
            <v>345</v>
          </cell>
          <cell r="AR79">
            <v>2.7300000000000001E-2</v>
          </cell>
        </row>
        <row r="80">
          <cell r="D80" t="str">
            <v>Water</v>
          </cell>
          <cell r="F80" t="str">
            <v>346100-Comm Equip Non-Telephone</v>
          </cell>
          <cell r="H80">
            <v>346100</v>
          </cell>
          <cell r="J80" t="str">
            <v>10134600</v>
          </cell>
          <cell r="L80">
            <v>346.5</v>
          </cell>
          <cell r="N80">
            <v>322821.37</v>
          </cell>
          <cell r="O80">
            <v>317647.40444444446</v>
          </cell>
          <cell r="P80">
            <v>312473.43888888892</v>
          </cell>
          <cell r="Q80">
            <v>307299.47333333339</v>
          </cell>
          <cell r="R80">
            <v>302125.50777777785</v>
          </cell>
          <cell r="S80">
            <v>296951.54222222231</v>
          </cell>
          <cell r="T80">
            <v>291777.57666666678</v>
          </cell>
          <cell r="U80">
            <v>286603.61111111124</v>
          </cell>
          <cell r="V80">
            <v>281429.6455555557</v>
          </cell>
          <cell r="W80">
            <v>276255.68000000017</v>
          </cell>
          <cell r="X80">
            <v>271081.71444444463</v>
          </cell>
          <cell r="Y80">
            <v>265907.74888888909</v>
          </cell>
          <cell r="Z80">
            <v>260733.78333333353</v>
          </cell>
          <cell r="AA80">
            <v>255559.81777777796</v>
          </cell>
          <cell r="AB80">
            <v>250385.8522222224</v>
          </cell>
          <cell r="AC80">
            <v>245211.88666666683</v>
          </cell>
          <cell r="AD80">
            <v>240037.92111111127</v>
          </cell>
          <cell r="AE80">
            <v>234863.9555555557</v>
          </cell>
          <cell r="AF80">
            <v>229689.99000000014</v>
          </cell>
          <cell r="AG80">
            <v>224516.02444444457</v>
          </cell>
          <cell r="AH80">
            <v>219342.05888888901</v>
          </cell>
          <cell r="AI80">
            <v>214168.09333333344</v>
          </cell>
          <cell r="AJ80">
            <v>208994.12777777787</v>
          </cell>
          <cell r="AO80">
            <v>346.1</v>
          </cell>
          <cell r="AP80">
            <v>6.6699999999999995E-2</v>
          </cell>
          <cell r="AQ80">
            <v>346.1</v>
          </cell>
          <cell r="AR80">
            <v>6.6699999999999995E-2</v>
          </cell>
        </row>
        <row r="81">
          <cell r="D81" t="str">
            <v>Water</v>
          </cell>
          <cell r="F81" t="str">
            <v>346190-Remote Control &amp; Instrument</v>
          </cell>
          <cell r="H81">
            <v>346190</v>
          </cell>
          <cell r="J81" t="str">
            <v>10134600</v>
          </cell>
          <cell r="L81">
            <v>346.5</v>
          </cell>
          <cell r="N81">
            <v>3354587.2100000004</v>
          </cell>
          <cell r="O81">
            <v>3353003.8766666669</v>
          </cell>
          <cell r="P81">
            <v>3351420.5433333335</v>
          </cell>
          <cell r="Q81">
            <v>3349837.21</v>
          </cell>
          <cell r="R81">
            <v>3348253.8766666665</v>
          </cell>
          <cell r="S81">
            <v>3346670.543333333</v>
          </cell>
          <cell r="T81">
            <v>3345087.2099999995</v>
          </cell>
          <cell r="U81">
            <v>3388067.8590666661</v>
          </cell>
          <cell r="V81">
            <v>3396031.5835333327</v>
          </cell>
          <cell r="W81">
            <v>3449678.2501999992</v>
          </cell>
          <cell r="X81">
            <v>3503324.9168666657</v>
          </cell>
          <cell r="Y81">
            <v>3506712.2835333324</v>
          </cell>
          <cell r="Z81">
            <v>3509878.7301999987</v>
          </cell>
          <cell r="AA81">
            <v>3519341.3968666652</v>
          </cell>
          <cell r="AB81">
            <v>3539850.0635333317</v>
          </cell>
          <cell r="AC81">
            <v>3565881.7301999982</v>
          </cell>
          <cell r="AD81">
            <v>3602959.3968666648</v>
          </cell>
          <cell r="AE81">
            <v>3634514.0635333313</v>
          </cell>
          <cell r="AF81">
            <v>3666068.7301999978</v>
          </cell>
          <cell r="AG81">
            <v>3697623.3968666643</v>
          </cell>
          <cell r="AH81">
            <v>3723655.0635333308</v>
          </cell>
          <cell r="AI81">
            <v>3738640.7301999973</v>
          </cell>
          <cell r="AJ81">
            <v>3741696.7168666637</v>
          </cell>
          <cell r="AO81">
            <v>346.19</v>
          </cell>
          <cell r="AP81">
            <v>6.6699999999999995E-2</v>
          </cell>
          <cell r="AQ81">
            <v>346.19</v>
          </cell>
          <cell r="AR81">
            <v>6.6699999999999995E-2</v>
          </cell>
        </row>
        <row r="82">
          <cell r="D82" t="str">
            <v>Water</v>
          </cell>
          <cell r="F82" t="str">
            <v>346200-Comm Equip Telephone</v>
          </cell>
          <cell r="H82">
            <v>346200</v>
          </cell>
          <cell r="J82" t="str">
            <v>10134600</v>
          </cell>
          <cell r="L82">
            <v>346.5</v>
          </cell>
          <cell r="N82">
            <v>177627.77000000008</v>
          </cell>
          <cell r="O82">
            <v>177627.77000000008</v>
          </cell>
          <cell r="P82">
            <v>177627.77000000008</v>
          </cell>
          <cell r="Q82">
            <v>177627.77000000008</v>
          </cell>
          <cell r="R82">
            <v>177627.77000000008</v>
          </cell>
          <cell r="S82">
            <v>177627.77000000008</v>
          </cell>
          <cell r="T82">
            <v>177627.77000000008</v>
          </cell>
          <cell r="U82">
            <v>177627.77000000008</v>
          </cell>
          <cell r="V82">
            <v>177627.77000000008</v>
          </cell>
          <cell r="W82">
            <v>177627.77000000008</v>
          </cell>
          <cell r="X82">
            <v>177627.77000000008</v>
          </cell>
          <cell r="Y82">
            <v>177627.77000000008</v>
          </cell>
          <cell r="Z82">
            <v>177627.77000000008</v>
          </cell>
          <cell r="AA82">
            <v>177627.77000000008</v>
          </cell>
          <cell r="AB82">
            <v>177627.77000000008</v>
          </cell>
          <cell r="AC82">
            <v>177627.77000000008</v>
          </cell>
          <cell r="AD82">
            <v>177627.77000000008</v>
          </cell>
          <cell r="AE82">
            <v>177627.77000000008</v>
          </cell>
          <cell r="AF82">
            <v>177627.77000000008</v>
          </cell>
          <cell r="AG82">
            <v>177627.77000000008</v>
          </cell>
          <cell r="AH82">
            <v>177627.77000000008</v>
          </cell>
          <cell r="AI82">
            <v>177627.77000000008</v>
          </cell>
          <cell r="AJ82">
            <v>177627.77000000008</v>
          </cell>
          <cell r="AO82">
            <v>346.2</v>
          </cell>
          <cell r="AP82">
            <v>6.6699999999999995E-2</v>
          </cell>
          <cell r="AQ82">
            <v>346.2</v>
          </cell>
          <cell r="AR82">
            <v>6.6699999999999995E-2</v>
          </cell>
        </row>
        <row r="83">
          <cell r="D83" t="str">
            <v>Water</v>
          </cell>
          <cell r="F83" t="str">
            <v>347000-Misc Equipment</v>
          </cell>
          <cell r="H83">
            <v>347000</v>
          </cell>
          <cell r="J83" t="str">
            <v>10134700</v>
          </cell>
          <cell r="L83">
            <v>347.5</v>
          </cell>
          <cell r="N83">
            <v>1889668.03</v>
          </cell>
          <cell r="O83">
            <v>2731218.2890555556</v>
          </cell>
          <cell r="P83">
            <v>3424435.8971111113</v>
          </cell>
          <cell r="Q83">
            <v>3422814.070166667</v>
          </cell>
          <cell r="R83">
            <v>3421192.2432222227</v>
          </cell>
          <cell r="S83">
            <v>3419570.4162777783</v>
          </cell>
          <cell r="T83">
            <v>3417948.589333334</v>
          </cell>
          <cell r="U83">
            <v>3416326.7623888897</v>
          </cell>
          <cell r="V83">
            <v>3414704.9354444453</v>
          </cell>
          <cell r="W83">
            <v>3604351.108500001</v>
          </cell>
          <cell r="X83">
            <v>3703004.6845763116</v>
          </cell>
          <cell r="Y83">
            <v>4090869.1752497377</v>
          </cell>
          <cell r="Z83">
            <v>4116696.3556052935</v>
          </cell>
          <cell r="AA83">
            <v>5550285.3632960198</v>
          </cell>
          <cell r="AB83">
            <v>5574962.8863515751</v>
          </cell>
          <cell r="AC83">
            <v>5589983.1378051313</v>
          </cell>
          <cell r="AD83">
            <v>5588361.3108606869</v>
          </cell>
          <cell r="AE83">
            <v>5586739.4839162426</v>
          </cell>
          <cell r="AF83">
            <v>5585117.6569717983</v>
          </cell>
          <cell r="AG83">
            <v>5583495.8300273539</v>
          </cell>
          <cell r="AH83">
            <v>5581874.0030829096</v>
          </cell>
          <cell r="AI83">
            <v>5580252.1761384653</v>
          </cell>
          <cell r="AJ83">
            <v>5578630.349194021</v>
          </cell>
          <cell r="AO83">
            <v>347</v>
          </cell>
          <cell r="AP83">
            <v>0.05</v>
          </cell>
          <cell r="AQ83">
            <v>347</v>
          </cell>
          <cell r="AR83">
            <v>0.05</v>
          </cell>
        </row>
        <row r="84">
          <cell r="D84" t="str">
            <v>Water</v>
          </cell>
          <cell r="F84" t="str">
            <v>348000-Other Tangible Property</v>
          </cell>
          <cell r="H84">
            <v>348000</v>
          </cell>
          <cell r="J84" t="str">
            <v>10134800</v>
          </cell>
          <cell r="L84">
            <v>348.5</v>
          </cell>
          <cell r="N84">
            <v>117627.94</v>
          </cell>
          <cell r="O84">
            <v>197701.82055555558</v>
          </cell>
          <cell r="P84">
            <v>197406.31111111114</v>
          </cell>
          <cell r="Q84">
            <v>197110.8016666667</v>
          </cell>
          <cell r="R84">
            <v>196815.29222222226</v>
          </cell>
          <cell r="S84">
            <v>196519.78277777781</v>
          </cell>
          <cell r="T84">
            <v>196224.27333333337</v>
          </cell>
          <cell r="U84">
            <v>196425.83388888894</v>
          </cell>
          <cell r="V84">
            <v>196627.39444444451</v>
          </cell>
          <cell r="W84">
            <v>196828.95500000007</v>
          </cell>
          <cell r="X84">
            <v>197030.51555555564</v>
          </cell>
          <cell r="Y84">
            <v>197314.92111111121</v>
          </cell>
          <cell r="Z84">
            <v>197599.32666666678</v>
          </cell>
          <cell r="AA84">
            <v>197883.73222222234</v>
          </cell>
          <cell r="AB84">
            <v>198333.82777777791</v>
          </cell>
          <cell r="AC84">
            <v>199695.21833333347</v>
          </cell>
          <cell r="AD84">
            <v>201056.60888888902</v>
          </cell>
          <cell r="AE84">
            <v>202417.99944444458</v>
          </cell>
          <cell r="AF84">
            <v>203779.39000000013</v>
          </cell>
          <cell r="AG84">
            <v>204312.3305555557</v>
          </cell>
          <cell r="AH84">
            <v>204845.27111111127</v>
          </cell>
          <cell r="AI84">
            <v>205378.21166666684</v>
          </cell>
          <cell r="AJ84">
            <v>205911.15222222242</v>
          </cell>
          <cell r="AO84">
            <v>348</v>
          </cell>
          <cell r="AP84">
            <v>0.05</v>
          </cell>
          <cell r="AQ84">
            <v>348</v>
          </cell>
          <cell r="AR84">
            <v>0.05</v>
          </cell>
        </row>
        <row r="90">
          <cell r="N90">
            <v>736428716.55000019</v>
          </cell>
          <cell r="O90">
            <v>742288821.20722234</v>
          </cell>
          <cell r="P90">
            <v>745954940.31204414</v>
          </cell>
          <cell r="Q90">
            <v>747904047.46042597</v>
          </cell>
          <cell r="R90">
            <v>750210753.97924244</v>
          </cell>
          <cell r="S90">
            <v>751126867.06305933</v>
          </cell>
          <cell r="T90">
            <v>751935338.2525593</v>
          </cell>
          <cell r="U90">
            <v>753167861.20792985</v>
          </cell>
          <cell r="V90">
            <v>754292718.24900067</v>
          </cell>
          <cell r="W90">
            <v>757283581.89526105</v>
          </cell>
          <cell r="X90">
            <v>762204101.82334685</v>
          </cell>
          <cell r="Y90">
            <v>773099223.60519874</v>
          </cell>
          <cell r="Z90">
            <v>776988386.57345009</v>
          </cell>
          <cell r="AA90">
            <v>781623749.83243632</v>
          </cell>
          <cell r="AB90">
            <v>784478478.24869633</v>
          </cell>
          <cell r="AC90">
            <v>786762771.84771717</v>
          </cell>
          <cell r="AD90">
            <v>789114936.21283114</v>
          </cell>
          <cell r="AE90">
            <v>790435513.62749159</v>
          </cell>
          <cell r="AF90">
            <v>791666473.35294223</v>
          </cell>
          <cell r="AG90">
            <v>803274024.88137245</v>
          </cell>
          <cell r="AH90">
            <v>804923926.93567336</v>
          </cell>
          <cell r="AI90">
            <v>806838201.64122891</v>
          </cell>
          <cell r="AJ90">
            <v>808776888.00678504</v>
          </cell>
          <cell r="AL90">
            <v>751935338.2525593</v>
          </cell>
          <cell r="AN90">
            <v>789245128.96839774</v>
          </cell>
        </row>
      </sheetData>
      <sheetData sheetId="14">
        <row r="1">
          <cell r="B1" t="str">
            <v>Kentucky American Water Company</v>
          </cell>
        </row>
        <row r="2">
          <cell r="B2" t="str">
            <v>Case No. 2018-00358</v>
          </cell>
        </row>
        <row r="3">
          <cell r="B3" t="str">
            <v>Accumulated Reserve Balances by Month, August 2018 - June 2020</v>
          </cell>
        </row>
        <row r="4">
          <cell r="P4">
            <v>43343</v>
          </cell>
          <cell r="Q4">
            <v>43373</v>
          </cell>
          <cell r="R4">
            <v>43404</v>
          </cell>
          <cell r="S4">
            <v>43434</v>
          </cell>
          <cell r="T4">
            <v>43465</v>
          </cell>
          <cell r="U4">
            <v>43496</v>
          </cell>
          <cell r="V4">
            <v>43524</v>
          </cell>
          <cell r="W4">
            <v>43555</v>
          </cell>
          <cell r="X4">
            <v>43585</v>
          </cell>
          <cell r="Y4">
            <v>43616</v>
          </cell>
          <cell r="Z4">
            <v>43646</v>
          </cell>
          <cell r="AA4">
            <v>43677</v>
          </cell>
          <cell r="AB4">
            <v>43708</v>
          </cell>
          <cell r="AC4">
            <v>43738</v>
          </cell>
          <cell r="AD4">
            <v>43769</v>
          </cell>
          <cell r="AE4">
            <v>43799</v>
          </cell>
          <cell r="AF4">
            <v>43830</v>
          </cell>
          <cell r="AG4">
            <v>43861</v>
          </cell>
          <cell r="AH4">
            <v>43890</v>
          </cell>
          <cell r="AI4">
            <v>43921</v>
          </cell>
          <cell r="AJ4">
            <v>43951</v>
          </cell>
          <cell r="AK4">
            <v>43982</v>
          </cell>
          <cell r="AL4">
            <v>44012</v>
          </cell>
        </row>
        <row r="5">
          <cell r="D5" t="str">
            <v>W/P - 1-2</v>
          </cell>
          <cell r="P5">
            <v>-175477230.07999995</v>
          </cell>
          <cell r="Q5">
            <v>-176704097.96508792</v>
          </cell>
          <cell r="R5">
            <v>-177947568.36065826</v>
          </cell>
          <cell r="S5">
            <v>-179201829.92660981</v>
          </cell>
          <cell r="T5">
            <v>-180463660.45058972</v>
          </cell>
          <cell r="U5">
            <v>-181733456.4474594</v>
          </cell>
          <cell r="V5">
            <v>-183007023.79942939</v>
          </cell>
          <cell r="W5">
            <v>-184283256.44293079</v>
          </cell>
          <cell r="X5">
            <v>-185565248.97507432</v>
          </cell>
          <cell r="Y5">
            <v>-186852706.59683344</v>
          </cell>
          <cell r="Z5">
            <v>-188152586.51657814</v>
          </cell>
          <cell r="AA5">
            <v>-189472773.03153789</v>
          </cell>
          <cell r="AB5">
            <v>-190821889.29709035</v>
          </cell>
          <cell r="AC5">
            <v>-192183776.08779719</v>
          </cell>
          <cell r="AD5">
            <v>-193562840.21369368</v>
          </cell>
          <cell r="AE5">
            <v>-194953178.90210345</v>
          </cell>
          <cell r="AF5">
            <v>-196352673.56224847</v>
          </cell>
          <cell r="AG5">
            <v>-197760692.83353227</v>
          </cell>
          <cell r="AH5">
            <v>-199175627.56655049</v>
          </cell>
          <cell r="AI5">
            <v>-200597552.73987591</v>
          </cell>
          <cell r="AJ5">
            <v>-202048996.65568134</v>
          </cell>
          <cell r="AK5">
            <v>-203506931.45596823</v>
          </cell>
          <cell r="AL5">
            <v>-204972998.41561255</v>
          </cell>
          <cell r="AN5">
            <v>-183007023.79942939</v>
          </cell>
          <cell r="AP5">
            <v>-196427885.94448233</v>
          </cell>
        </row>
        <row r="6">
          <cell r="P6">
            <v>-153519115.18000001</v>
          </cell>
          <cell r="Q6">
            <v>-154618518.71673587</v>
          </cell>
          <cell r="R6">
            <v>-155733439.05525425</v>
          </cell>
          <cell r="S6">
            <v>-156858499.99367097</v>
          </cell>
          <cell r="T6">
            <v>-157990492.95638406</v>
          </cell>
          <cell r="U6">
            <v>-159129959.0934175</v>
          </cell>
          <cell r="V6">
            <v>-160272923.11615056</v>
          </cell>
          <cell r="W6">
            <v>-161418295.84189808</v>
          </cell>
          <cell r="X6">
            <v>-162569018.57019886</v>
          </cell>
          <cell r="Y6">
            <v>-163724802.27919513</v>
          </cell>
          <cell r="Z6">
            <v>-164892162.1327008</v>
          </cell>
          <cell r="AA6">
            <v>-166078291.69486454</v>
          </cell>
          <cell r="AB6">
            <v>-167290163.52727917</v>
          </cell>
          <cell r="AC6">
            <v>-168513624.09860575</v>
          </cell>
          <cell r="AD6">
            <v>-169753295.171956</v>
          </cell>
          <cell r="AE6">
            <v>-171003328.82886499</v>
          </cell>
          <cell r="AF6">
            <v>-172261726.6899974</v>
          </cell>
          <cell r="AG6">
            <v>-173527823.74533466</v>
          </cell>
          <cell r="AH6">
            <v>-174800413.79651615</v>
          </cell>
          <cell r="AI6">
            <v>-176079637.37761164</v>
          </cell>
          <cell r="AJ6">
            <v>-177385185.9443343</v>
          </cell>
          <cell r="AK6">
            <v>-178923434.95608121</v>
          </cell>
          <cell r="AL6">
            <v>-179562122.55607152</v>
          </cell>
        </row>
        <row r="7">
          <cell r="P7">
            <v>-21958114.900000002</v>
          </cell>
          <cell r="Q7">
            <v>-22085579.248352058</v>
          </cell>
          <cell r="R7">
            <v>-22214129.305404089</v>
          </cell>
          <cell r="S7">
            <v>-22343329.932938896</v>
          </cell>
          <cell r="T7">
            <v>-22473167.494205739</v>
          </cell>
          <cell r="U7">
            <v>-22603497.354041971</v>
          </cell>
          <cell r="V7">
            <v>-22734100.683278974</v>
          </cell>
          <cell r="W7">
            <v>-22864960.601032935</v>
          </cell>
          <cell r="X7">
            <v>-22996230.40487558</v>
          </cell>
          <cell r="Y7">
            <v>-23127904.317638449</v>
          </cell>
          <cell r="Z7">
            <v>-23260424.383877501</v>
          </cell>
          <cell r="AA7">
            <v>-23394481.336673517</v>
          </cell>
          <cell r="AB7">
            <v>-23531725.76981128</v>
          </cell>
          <cell r="AC7">
            <v>-23670151.989191607</v>
          </cell>
          <cell r="AD7">
            <v>-23809545.041737925</v>
          </cell>
          <cell r="AE7">
            <v>-23949850.073238678</v>
          </cell>
          <cell r="AF7">
            <v>-24090946.872251358</v>
          </cell>
          <cell r="AG7">
            <v>-24232869.088197868</v>
          </cell>
          <cell r="AH7">
            <v>-24375213.770034596</v>
          </cell>
          <cell r="AI7">
            <v>-24517915.36226451</v>
          </cell>
          <cell r="AJ7">
            <v>-24663810.71134736</v>
          </cell>
          <cell r="AK7">
            <v>-24810268.364331834</v>
          </cell>
          <cell r="AL7">
            <v>-24957332.130652491</v>
          </cell>
        </row>
        <row r="10">
          <cell r="P10">
            <v>43343</v>
          </cell>
          <cell r="Q10">
            <v>43373</v>
          </cell>
          <cell r="R10">
            <v>43404</v>
          </cell>
          <cell r="S10">
            <v>43434</v>
          </cell>
          <cell r="T10">
            <v>43465</v>
          </cell>
          <cell r="U10">
            <v>43496</v>
          </cell>
          <cell r="V10">
            <v>43524</v>
          </cell>
          <cell r="W10">
            <v>43555</v>
          </cell>
          <cell r="X10">
            <v>43585</v>
          </cell>
          <cell r="Y10">
            <v>43616</v>
          </cell>
          <cell r="Z10">
            <v>43646</v>
          </cell>
          <cell r="AA10">
            <v>43677</v>
          </cell>
          <cell r="AB10">
            <v>43708</v>
          </cell>
          <cell r="AC10">
            <v>43738</v>
          </cell>
          <cell r="AD10">
            <v>43769</v>
          </cell>
          <cell r="AE10">
            <v>43799</v>
          </cell>
          <cell r="AF10">
            <v>43830</v>
          </cell>
          <cell r="AG10">
            <v>43861</v>
          </cell>
          <cell r="AH10">
            <v>43890</v>
          </cell>
          <cell r="AI10">
            <v>43921</v>
          </cell>
          <cell r="AJ10">
            <v>43951</v>
          </cell>
          <cell r="AK10">
            <v>43982</v>
          </cell>
          <cell r="AL10">
            <v>44012</v>
          </cell>
        </row>
        <row r="11">
          <cell r="B11">
            <v>0</v>
          </cell>
          <cell r="D11">
            <v>0</v>
          </cell>
          <cell r="F11" t="str">
            <v>Water</v>
          </cell>
          <cell r="H11" t="str">
            <v>301000-Organization</v>
          </cell>
          <cell r="J11" t="str">
            <v>301000</v>
          </cell>
          <cell r="L11" t="str">
            <v>10130100</v>
          </cell>
          <cell r="N11">
            <v>301.10000000000002</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Q11">
            <v>0</v>
          </cell>
          <cell r="AR11">
            <v>0</v>
          </cell>
          <cell r="AS11">
            <v>0</v>
          </cell>
          <cell r="AT11">
            <v>0</v>
          </cell>
        </row>
        <row r="12">
          <cell r="B12">
            <v>0</v>
          </cell>
          <cell r="D12">
            <v>0</v>
          </cell>
          <cell r="F12" t="str">
            <v>Water</v>
          </cell>
          <cell r="H12" t="str">
            <v>302000-Franchises</v>
          </cell>
          <cell r="J12" t="str">
            <v>302000</v>
          </cell>
          <cell r="L12" t="str">
            <v>10130200</v>
          </cell>
          <cell r="N12">
            <v>302.10000000000002</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Q12">
            <v>0</v>
          </cell>
          <cell r="AR12">
            <v>0</v>
          </cell>
          <cell r="AS12">
            <v>0</v>
          </cell>
          <cell r="AT12">
            <v>0</v>
          </cell>
        </row>
        <row r="13">
          <cell r="B13">
            <v>0</v>
          </cell>
          <cell r="D13">
            <v>0</v>
          </cell>
          <cell r="F13" t="str">
            <v>Water</v>
          </cell>
          <cell r="H13" t="str">
            <v>303200-Land &amp; Land Rights-Supply</v>
          </cell>
          <cell r="J13" t="str">
            <v>303200</v>
          </cell>
          <cell r="L13" t="str">
            <v>10130320</v>
          </cell>
          <cell r="N13">
            <v>303.2</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Q13">
            <v>0</v>
          </cell>
          <cell r="AR13">
            <v>0</v>
          </cell>
          <cell r="AS13">
            <v>0</v>
          </cell>
          <cell r="AT13">
            <v>0</v>
          </cell>
        </row>
        <row r="14">
          <cell r="B14">
            <v>0</v>
          </cell>
          <cell r="D14">
            <v>0</v>
          </cell>
          <cell r="F14" t="str">
            <v>Water</v>
          </cell>
          <cell r="H14" t="str">
            <v>303300-Land &amp; Land Rights-Pumping</v>
          </cell>
          <cell r="J14" t="str">
            <v>303300</v>
          </cell>
          <cell r="L14" t="str">
            <v>10130330</v>
          </cell>
          <cell r="N14">
            <v>303.2</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Q14">
            <v>0</v>
          </cell>
          <cell r="AR14">
            <v>0</v>
          </cell>
          <cell r="AS14">
            <v>0</v>
          </cell>
          <cell r="AT14">
            <v>0</v>
          </cell>
        </row>
        <row r="15">
          <cell r="B15">
            <v>0</v>
          </cell>
          <cell r="D15">
            <v>0</v>
          </cell>
          <cell r="F15" t="str">
            <v>Water</v>
          </cell>
          <cell r="H15" t="str">
            <v>303400-Land &amp; Land Rights-Treatment</v>
          </cell>
          <cell r="J15" t="str">
            <v>303400</v>
          </cell>
          <cell r="L15" t="str">
            <v>10130340</v>
          </cell>
          <cell r="N15">
            <v>303.3</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Q15">
            <v>0</v>
          </cell>
          <cell r="AR15">
            <v>0</v>
          </cell>
          <cell r="AS15">
            <v>0</v>
          </cell>
          <cell r="AT15">
            <v>0</v>
          </cell>
        </row>
        <row r="16">
          <cell r="B16">
            <v>0</v>
          </cell>
          <cell r="D16">
            <v>0</v>
          </cell>
          <cell r="F16" t="str">
            <v>Water</v>
          </cell>
          <cell r="H16" t="str">
            <v>303500-Land &amp; Land Rights-T&amp;D</v>
          </cell>
          <cell r="J16" t="str">
            <v>303500</v>
          </cell>
          <cell r="L16" t="str">
            <v>10130350</v>
          </cell>
          <cell r="N16">
            <v>303.39999999999998</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Q16">
            <v>0</v>
          </cell>
          <cell r="AR16">
            <v>0</v>
          </cell>
          <cell r="AS16">
            <v>0</v>
          </cell>
          <cell r="AT16">
            <v>0</v>
          </cell>
        </row>
        <row r="17">
          <cell r="B17">
            <v>-1559.6111111111111</v>
          </cell>
          <cell r="D17">
            <v>1314.3525000000002</v>
          </cell>
          <cell r="F17" t="str">
            <v>Water</v>
          </cell>
          <cell r="H17" t="str">
            <v>304100-Struct &amp; Imp-Supply</v>
          </cell>
          <cell r="J17" t="str">
            <v>304100</v>
          </cell>
          <cell r="L17" t="str">
            <v>10130410</v>
          </cell>
          <cell r="N17">
            <v>304.2</v>
          </cell>
          <cell r="P17">
            <v>-3450819.1300000004</v>
          </cell>
          <cell r="Q17">
            <v>-3488372.098952</v>
          </cell>
          <cell r="R17">
            <v>-3526079.2618341967</v>
          </cell>
          <cell r="S17">
            <v>-3563902.6936456524</v>
          </cell>
          <cell r="T17">
            <v>-3601725.3537890343</v>
          </cell>
          <cell r="U17">
            <v>-3639547.242264342</v>
          </cell>
          <cell r="V17">
            <v>-3677368.3590715756</v>
          </cell>
          <cell r="W17">
            <v>-3715188.7042107349</v>
          </cell>
          <cell r="X17">
            <v>-3753008.2776818206</v>
          </cell>
          <cell r="Y17">
            <v>-3790827.079484832</v>
          </cell>
          <cell r="Z17">
            <v>-3828645.1096197693</v>
          </cell>
          <cell r="AA17">
            <v>-3866462.3680866328</v>
          </cell>
          <cell r="AB17">
            <v>-3904278.8548854217</v>
          </cell>
          <cell r="AC17">
            <v>-3942094.5700161364</v>
          </cell>
          <cell r="AD17">
            <v>-3979909.5134787774</v>
          </cell>
          <cell r="AE17">
            <v>-4017723.6852733442</v>
          </cell>
          <cell r="AF17">
            <v>-4055537.0853998368</v>
          </cell>
          <cell r="AG17">
            <v>-4093349.7138582557</v>
          </cell>
          <cell r="AH17">
            <v>-4131161.5706486003</v>
          </cell>
          <cell r="AI17">
            <v>-4168972.6557708709</v>
          </cell>
          <cell r="AJ17">
            <v>-4206782.9692250676</v>
          </cell>
          <cell r="AK17">
            <v>-4244592.5110111907</v>
          </cell>
          <cell r="AL17">
            <v>-4282401.2811292391</v>
          </cell>
          <cell r="AQ17">
            <v>304.10000000000002</v>
          </cell>
          <cell r="AR17">
            <v>2.2400000000000003E-2</v>
          </cell>
          <cell r="AS17">
            <v>304.10000000000002</v>
          </cell>
          <cell r="AT17">
            <v>2.2400000000000003E-2</v>
          </cell>
        </row>
        <row r="18">
          <cell r="B18">
            <v>0</v>
          </cell>
          <cell r="D18">
            <v>977.37805555555553</v>
          </cell>
          <cell r="F18" t="str">
            <v>Water</v>
          </cell>
          <cell r="H18" t="str">
            <v>304200-Struct &amp; Imp-Pumping</v>
          </cell>
          <cell r="J18" t="str">
            <v>304200</v>
          </cell>
          <cell r="L18" t="str">
            <v>10130420</v>
          </cell>
          <cell r="N18">
            <v>304.2</v>
          </cell>
          <cell r="P18">
            <v>-3073121.75</v>
          </cell>
          <cell r="Q18">
            <v>-3090328.9762055553</v>
          </cell>
          <cell r="R18">
            <v>-3107545.3779484071</v>
          </cell>
          <cell r="S18">
            <v>-3124770.955228555</v>
          </cell>
          <cell r="T18">
            <v>-3141990.8915339992</v>
          </cell>
          <cell r="U18">
            <v>-3159205.1868647397</v>
          </cell>
          <cell r="V18">
            <v>-3176413.8412207766</v>
          </cell>
          <cell r="W18">
            <v>-3193616.8546021101</v>
          </cell>
          <cell r="X18">
            <v>-3210814.2270087395</v>
          </cell>
          <cell r="Y18">
            <v>-3228005.9584406652</v>
          </cell>
          <cell r="Z18">
            <v>-3245192.0488978876</v>
          </cell>
          <cell r="AA18">
            <v>-3262372.4983804058</v>
          </cell>
          <cell r="AB18">
            <v>-3279547.3068882208</v>
          </cell>
          <cell r="AC18">
            <v>-3296716.4744213321</v>
          </cell>
          <cell r="AD18">
            <v>-3313880.0009797392</v>
          </cell>
          <cell r="AE18">
            <v>-3331037.8865634431</v>
          </cell>
          <cell r="AF18">
            <v>-3348190.1311724428</v>
          </cell>
          <cell r="AG18">
            <v>-3365336.7348067393</v>
          </cell>
          <cell r="AH18">
            <v>-3382477.697466332</v>
          </cell>
          <cell r="AI18">
            <v>-3399613.0191512206</v>
          </cell>
          <cell r="AJ18">
            <v>-3416742.6998614059</v>
          </cell>
          <cell r="AK18">
            <v>-3433866.7395968875</v>
          </cell>
          <cell r="AL18">
            <v>-3450985.1383576654</v>
          </cell>
          <cell r="AQ18">
            <v>304.2</v>
          </cell>
          <cell r="AR18">
            <v>2.4800000000000003E-2</v>
          </cell>
          <cell r="AS18">
            <v>304.2</v>
          </cell>
          <cell r="AT18">
            <v>2.4800000000000003E-2</v>
          </cell>
        </row>
        <row r="19">
          <cell r="B19">
            <v>0</v>
          </cell>
          <cell r="D19">
            <v>5848.145833333333</v>
          </cell>
          <cell r="F19" t="str">
            <v>Water</v>
          </cell>
          <cell r="H19" t="str">
            <v>304300-Struct &amp; Imp-Treatment</v>
          </cell>
          <cell r="J19" t="str">
            <v>304300</v>
          </cell>
          <cell r="L19" t="str">
            <v>10130430</v>
          </cell>
          <cell r="N19">
            <v>304.3</v>
          </cell>
          <cell r="P19">
            <v>-7617418.2599999998</v>
          </cell>
          <cell r="Q19">
            <v>-7692894.276055444</v>
          </cell>
          <cell r="R19">
            <v>-7768599.5471299933</v>
          </cell>
          <cell r="S19">
            <v>-7844304.5795068648</v>
          </cell>
          <cell r="T19">
            <v>-7920157.1870975159</v>
          </cell>
          <cell r="U19">
            <v>-7996504.7672359329</v>
          </cell>
          <cell r="V19">
            <v>-8073099.6848316891</v>
          </cell>
          <cell r="W19">
            <v>-8149951.7105578082</v>
          </cell>
          <cell r="X19">
            <v>-8226881.2364542913</v>
          </cell>
          <cell r="Y19">
            <v>-8303888.2625211375</v>
          </cell>
          <cell r="Z19">
            <v>-8381320.6226783479</v>
          </cell>
          <cell r="AA19">
            <v>-8461112.4336126279</v>
          </cell>
          <cell r="AB19">
            <v>-8548120.4517868999</v>
          </cell>
          <cell r="AC19">
            <v>-8635859.3444249649</v>
          </cell>
          <cell r="AD19">
            <v>-8724290.573903393</v>
          </cell>
          <cell r="AE19">
            <v>-8813384.2055621836</v>
          </cell>
          <cell r="AF19">
            <v>-8902955.7864743955</v>
          </cell>
          <cell r="AG19">
            <v>-8992609.856666971</v>
          </cell>
          <cell r="AH19">
            <v>-9082341.4270299077</v>
          </cell>
          <cell r="AI19">
            <v>-9172125.5520132091</v>
          </cell>
          <cell r="AJ19">
            <v>-9261992.1662768722</v>
          </cell>
          <cell r="AK19">
            <v>-9351946.2589308992</v>
          </cell>
          <cell r="AL19">
            <v>-9442047.6992952917</v>
          </cell>
          <cell r="AQ19">
            <v>304.3</v>
          </cell>
          <cell r="AR19">
            <v>2.7099999999999999E-2</v>
          </cell>
          <cell r="AS19">
            <v>304.3</v>
          </cell>
          <cell r="AT19">
            <v>2.7099999999999999E-2</v>
          </cell>
        </row>
        <row r="20">
          <cell r="B20">
            <v>0</v>
          </cell>
          <cell r="D20">
            <v>547.7930555555555</v>
          </cell>
          <cell r="F20" t="str">
            <v>Water</v>
          </cell>
          <cell r="H20" t="str">
            <v>304400-Struct &amp; Imp-T&amp;D</v>
          </cell>
          <cell r="J20" t="str">
            <v>304400</v>
          </cell>
          <cell r="L20" t="str">
            <v>10130440</v>
          </cell>
          <cell r="N20">
            <v>304.39999999999998</v>
          </cell>
          <cell r="P20">
            <v>-662561.44000000006</v>
          </cell>
          <cell r="Q20">
            <v>-663688.5293858056</v>
          </cell>
          <cell r="R20">
            <v>-664815.54473126621</v>
          </cell>
          <cell r="S20">
            <v>-665942.48603638192</v>
          </cell>
          <cell r="T20">
            <v>-667069.3533011527</v>
          </cell>
          <cell r="U20">
            <v>-668196.14652557857</v>
          </cell>
          <cell r="V20">
            <v>-669322.86570965964</v>
          </cell>
          <cell r="W20">
            <v>-670449.51085339568</v>
          </cell>
          <cell r="X20">
            <v>-671576.0819567868</v>
          </cell>
          <cell r="Y20">
            <v>-672702.57901983312</v>
          </cell>
          <cell r="Z20">
            <v>-673829.00204253441</v>
          </cell>
          <cell r="AA20">
            <v>-674955.3510248909</v>
          </cell>
          <cell r="AB20">
            <v>-676081.62596690247</v>
          </cell>
          <cell r="AC20">
            <v>-677207.82686856901</v>
          </cell>
          <cell r="AD20">
            <v>-678333.95372989075</v>
          </cell>
          <cell r="AE20">
            <v>-679460.00655086758</v>
          </cell>
          <cell r="AF20">
            <v>-680585.98533149948</v>
          </cell>
          <cell r="AG20">
            <v>-681711.89007178647</v>
          </cell>
          <cell r="AH20">
            <v>-682837.72077172867</v>
          </cell>
          <cell r="AI20">
            <v>-683963.47743132582</v>
          </cell>
          <cell r="AJ20">
            <v>-685089.16005057807</v>
          </cell>
          <cell r="AK20">
            <v>-686214.76862948551</v>
          </cell>
          <cell r="AL20">
            <v>-687340.30316804792</v>
          </cell>
          <cell r="AQ20">
            <v>304.39999999999998</v>
          </cell>
          <cell r="AR20">
            <v>1.3899999999999999E-2</v>
          </cell>
          <cell r="AS20">
            <v>304.39999999999998</v>
          </cell>
          <cell r="AT20">
            <v>1.3899999999999999E-2</v>
          </cell>
        </row>
        <row r="21">
          <cell r="B21">
            <v>0</v>
          </cell>
          <cell r="D21">
            <v>449.8486111111111</v>
          </cell>
          <cell r="F21" t="str">
            <v>Water</v>
          </cell>
          <cell r="H21" t="str">
            <v>304500-Struct &amp; Imp-General</v>
          </cell>
          <cell r="J21" t="str">
            <v>304500</v>
          </cell>
          <cell r="L21" t="str">
            <v>10130450</v>
          </cell>
          <cell r="N21">
            <v>304.5</v>
          </cell>
          <cell r="P21">
            <v>-983265.45</v>
          </cell>
          <cell r="Q21">
            <v>-1004178.1672092777</v>
          </cell>
          <cell r="R21">
            <v>-1025112.4176734082</v>
          </cell>
          <cell r="S21">
            <v>-1046231.6529017405</v>
          </cell>
          <cell r="T21">
            <v>-1067351.4580280448</v>
          </cell>
          <cell r="U21">
            <v>-1088471.1039610908</v>
          </cell>
          <cell r="V21">
            <v>-1109589.6185792389</v>
          </cell>
          <cell r="W21">
            <v>-1130721.1315574888</v>
          </cell>
          <cell r="X21">
            <v>-1151950.4209458404</v>
          </cell>
          <cell r="Y21">
            <v>-1173277.4867442939</v>
          </cell>
          <cell r="Z21">
            <v>-1194758.8476528493</v>
          </cell>
          <cell r="AA21">
            <v>-1216465.1520465065</v>
          </cell>
          <cell r="AB21">
            <v>-1238509.4373252655</v>
          </cell>
          <cell r="AC21">
            <v>-1260859.8693313515</v>
          </cell>
          <cell r="AD21">
            <v>-1283449.3744975391</v>
          </cell>
          <cell r="AE21">
            <v>-1306179.0450988289</v>
          </cell>
          <cell r="AF21">
            <v>-1328978.2327602203</v>
          </cell>
          <cell r="AG21">
            <v>-1351802.4713944886</v>
          </cell>
          <cell r="AH21">
            <v>-1374625.578713859</v>
          </cell>
          <cell r="AI21">
            <v>-1397461.6843933309</v>
          </cell>
          <cell r="AJ21">
            <v>-1420339.0477829047</v>
          </cell>
          <cell r="AK21">
            <v>-1443257.6688825805</v>
          </cell>
          <cell r="AL21">
            <v>-1466217.547692358</v>
          </cell>
          <cell r="AQ21">
            <v>304.60000000000002</v>
          </cell>
          <cell r="AR21">
            <v>3.0700000000000002E-2</v>
          </cell>
          <cell r="AS21">
            <v>304.60000000000002</v>
          </cell>
          <cell r="AT21">
            <v>3.0700000000000002E-2</v>
          </cell>
        </row>
        <row r="22">
          <cell r="B22">
            <v>0</v>
          </cell>
          <cell r="D22">
            <v>259.23555555555555</v>
          </cell>
          <cell r="F22" t="str">
            <v>Water</v>
          </cell>
          <cell r="H22" t="str">
            <v>304600-Struct &amp; Imp-Offices</v>
          </cell>
          <cell r="J22" t="str">
            <v>304600</v>
          </cell>
          <cell r="L22" t="str">
            <v>10130450</v>
          </cell>
          <cell r="N22">
            <v>304.5</v>
          </cell>
          <cell r="P22">
            <v>-1937527.5599999998</v>
          </cell>
          <cell r="Q22">
            <v>-1949302.5166758331</v>
          </cell>
          <cell r="R22">
            <v>-1961070.2091851779</v>
          </cell>
          <cell r="S22">
            <v>-1972830.6375280344</v>
          </cell>
          <cell r="T22">
            <v>-1984583.8017044023</v>
          </cell>
          <cell r="U22">
            <v>-1996329.7017142819</v>
          </cell>
          <cell r="V22">
            <v>-2008068.337557673</v>
          </cell>
          <cell r="W22">
            <v>-2019799.7092345757</v>
          </cell>
          <cell r="X22">
            <v>-2031523.8167449899</v>
          </cell>
          <cell r="Y22">
            <v>-2043240.6600889161</v>
          </cell>
          <cell r="Z22">
            <v>-2054950.2392663537</v>
          </cell>
          <cell r="AA22">
            <v>-2066652.5542773029</v>
          </cell>
          <cell r="AB22">
            <v>-2078347.6051217637</v>
          </cell>
          <cell r="AC22">
            <v>-2090035.3917997361</v>
          </cell>
          <cell r="AD22">
            <v>-2101715.9143112195</v>
          </cell>
          <cell r="AE22">
            <v>-2113389.1726562148</v>
          </cell>
          <cell r="AF22">
            <v>-2125055.1668347218</v>
          </cell>
          <cell r="AG22">
            <v>-2136713.89684674</v>
          </cell>
          <cell r="AH22">
            <v>-2148365.36269227</v>
          </cell>
          <cell r="AI22">
            <v>-2160009.5643713116</v>
          </cell>
          <cell r="AJ22">
            <v>-2171646.5018838644</v>
          </cell>
          <cell r="AK22">
            <v>-2183276.1752299289</v>
          </cell>
          <cell r="AL22">
            <v>-2194898.5844095051</v>
          </cell>
          <cell r="AQ22">
            <v>304.61</v>
          </cell>
          <cell r="AR22">
            <v>3.0700000000000002E-2</v>
          </cell>
          <cell r="AS22">
            <v>304.61</v>
          </cell>
          <cell r="AT22">
            <v>3.0700000000000002E-2</v>
          </cell>
        </row>
        <row r="23">
          <cell r="B23">
            <v>0</v>
          </cell>
          <cell r="D23">
            <v>0</v>
          </cell>
          <cell r="F23" t="str">
            <v>Water</v>
          </cell>
          <cell r="H23" t="str">
            <v>304610-Struct &amp; Imp-HVAC</v>
          </cell>
          <cell r="J23" t="str">
            <v>304610</v>
          </cell>
          <cell r="L23" t="str">
            <v>10130450</v>
          </cell>
          <cell r="N23">
            <v>304.5</v>
          </cell>
          <cell r="P23">
            <v>8609.4500000000007</v>
          </cell>
          <cell r="Q23">
            <v>8609.4500000000007</v>
          </cell>
          <cell r="R23">
            <v>8609.4500000000007</v>
          </cell>
          <cell r="S23">
            <v>8609.4500000000007</v>
          </cell>
          <cell r="T23">
            <v>8609.4500000000007</v>
          </cell>
          <cell r="U23">
            <v>8609.4500000000007</v>
          </cell>
          <cell r="V23">
            <v>8609.4500000000007</v>
          </cell>
          <cell r="W23">
            <v>8609.4500000000007</v>
          </cell>
          <cell r="X23">
            <v>8609.4500000000007</v>
          </cell>
          <cell r="Y23">
            <v>8609.4500000000007</v>
          </cell>
          <cell r="Z23">
            <v>8609.4500000000007</v>
          </cell>
          <cell r="AA23">
            <v>8609.4500000000007</v>
          </cell>
          <cell r="AB23">
            <v>8609.4500000000007</v>
          </cell>
          <cell r="AC23">
            <v>8609.4500000000007</v>
          </cell>
          <cell r="AD23">
            <v>8609.4500000000007</v>
          </cell>
          <cell r="AE23">
            <v>8609.4500000000007</v>
          </cell>
          <cell r="AF23">
            <v>8609.4500000000007</v>
          </cell>
          <cell r="AG23">
            <v>8609.4500000000007</v>
          </cell>
          <cell r="AH23">
            <v>8609.4500000000007</v>
          </cell>
          <cell r="AI23">
            <v>8609.4500000000007</v>
          </cell>
          <cell r="AJ23">
            <v>8609.4500000000007</v>
          </cell>
          <cell r="AK23">
            <v>8609.4500000000007</v>
          </cell>
          <cell r="AL23">
            <v>8609.4500000000007</v>
          </cell>
          <cell r="AQ23">
            <v>304.61</v>
          </cell>
          <cell r="AR23">
            <v>3.0700000000000002E-2</v>
          </cell>
          <cell r="AS23">
            <v>304.61</v>
          </cell>
          <cell r="AT23">
            <v>3.0700000000000002E-2</v>
          </cell>
        </row>
        <row r="24">
          <cell r="B24">
            <v>0</v>
          </cell>
          <cell r="D24">
            <v>17.851944444444445</v>
          </cell>
          <cell r="F24" t="str">
            <v>Water</v>
          </cell>
          <cell r="H24" t="str">
            <v>304700-Struct &amp; Imp-Store,Shop,Gar</v>
          </cell>
          <cell r="J24" t="str">
            <v>304700</v>
          </cell>
          <cell r="L24" t="str">
            <v>10130450</v>
          </cell>
          <cell r="N24">
            <v>304.5</v>
          </cell>
          <cell r="P24">
            <v>-530502.16999999993</v>
          </cell>
          <cell r="Q24">
            <v>-532857.63882844429</v>
          </cell>
          <cell r="R24">
            <v>-535212.74849914794</v>
          </cell>
          <cell r="S24">
            <v>-537567.49901211087</v>
          </cell>
          <cell r="T24">
            <v>-539921.89036733308</v>
          </cell>
          <cell r="U24">
            <v>-542275.92256481457</v>
          </cell>
          <cell r="V24">
            <v>-544629.59560455522</v>
          </cell>
          <cell r="W24">
            <v>-546982.90948655515</v>
          </cell>
          <cell r="X24">
            <v>-549335.86421081435</v>
          </cell>
          <cell r="Y24">
            <v>-551688.45977733284</v>
          </cell>
          <cell r="Z24">
            <v>-554040.69618611061</v>
          </cell>
          <cell r="AA24">
            <v>-556392.57343714766</v>
          </cell>
          <cell r="AB24">
            <v>-558744.09153044387</v>
          </cell>
          <cell r="AC24">
            <v>-561095.25046599936</v>
          </cell>
          <cell r="AD24">
            <v>-563446.05024381413</v>
          </cell>
          <cell r="AE24">
            <v>-565796.49086388818</v>
          </cell>
          <cell r="AF24">
            <v>-568146.5723262215</v>
          </cell>
          <cell r="AG24">
            <v>-570496.29463081411</v>
          </cell>
          <cell r="AH24">
            <v>-572845.65777766588</v>
          </cell>
          <cell r="AI24">
            <v>-575194.66176677693</v>
          </cell>
          <cell r="AJ24">
            <v>-578774.66551443003</v>
          </cell>
          <cell r="AK24">
            <v>-582401.86479944037</v>
          </cell>
          <cell r="AL24">
            <v>-586028.70492670999</v>
          </cell>
          <cell r="AQ24">
            <v>304.7</v>
          </cell>
          <cell r="AR24">
            <v>1.7600000000000001E-2</v>
          </cell>
          <cell r="AS24">
            <v>304.7</v>
          </cell>
          <cell r="AT24">
            <v>1.7600000000000001E-2</v>
          </cell>
        </row>
        <row r="25">
          <cell r="B25">
            <v>0</v>
          </cell>
          <cell r="D25">
            <v>145.11666666666665</v>
          </cell>
          <cell r="F25" t="str">
            <v>Water</v>
          </cell>
          <cell r="H25" t="str">
            <v>304800-Struct &amp; Imp-Misc</v>
          </cell>
          <cell r="J25" t="str">
            <v>304800</v>
          </cell>
          <cell r="L25" t="str">
            <v>10130450</v>
          </cell>
          <cell r="N25">
            <v>304.5</v>
          </cell>
          <cell r="P25">
            <v>-364225.30000000005</v>
          </cell>
          <cell r="Q25">
            <v>-370946.62269816676</v>
          </cell>
          <cell r="R25">
            <v>-377666.7533687501</v>
          </cell>
          <cell r="S25">
            <v>-384385.69201175013</v>
          </cell>
          <cell r="T25">
            <v>-391103.43862716685</v>
          </cell>
          <cell r="U25">
            <v>-397819.9932150002</v>
          </cell>
          <cell r="V25">
            <v>-404535.35577525024</v>
          </cell>
          <cell r="W25">
            <v>-411249.52630791691</v>
          </cell>
          <cell r="X25">
            <v>-417962.50481300027</v>
          </cell>
          <cell r="Y25">
            <v>-424674.29129050032</v>
          </cell>
          <cell r="Z25">
            <v>-431384.885740417</v>
          </cell>
          <cell r="AA25">
            <v>-438094.28816275037</v>
          </cell>
          <cell r="AB25">
            <v>-444802.49855750037</v>
          </cell>
          <cell r="AC25">
            <v>-451509.51692466706</v>
          </cell>
          <cell r="AD25">
            <v>-458215.34326425043</v>
          </cell>
          <cell r="AE25">
            <v>-464919.97757625044</v>
          </cell>
          <cell r="AF25">
            <v>-471623.41986066714</v>
          </cell>
          <cell r="AG25">
            <v>-478325.67011750047</v>
          </cell>
          <cell r="AH25">
            <v>-485026.72834675049</v>
          </cell>
          <cell r="AI25">
            <v>-491726.5945484172</v>
          </cell>
          <cell r="AJ25">
            <v>-498425.26872250054</v>
          </cell>
          <cell r="AK25">
            <v>-505122.75086900056</v>
          </cell>
          <cell r="AL25">
            <v>-511819.04098791728</v>
          </cell>
          <cell r="AQ25">
            <v>304.8</v>
          </cell>
          <cell r="AR25">
            <v>6.1800000000000001E-2</v>
          </cell>
          <cell r="AS25">
            <v>304.8</v>
          </cell>
          <cell r="AT25">
            <v>6.1800000000000001E-2</v>
          </cell>
        </row>
        <row r="26">
          <cell r="B26">
            <v>0</v>
          </cell>
          <cell r="D26">
            <v>19.423055555555557</v>
          </cell>
          <cell r="F26" t="str">
            <v>Water</v>
          </cell>
          <cell r="H26" t="str">
            <v>305000-Collect &amp; Impound Reservoirs</v>
          </cell>
          <cell r="J26" t="str">
            <v>305000</v>
          </cell>
          <cell r="L26" t="str">
            <v>10130500</v>
          </cell>
          <cell r="N26">
            <v>305.2</v>
          </cell>
          <cell r="P26">
            <v>-309493.36</v>
          </cell>
          <cell r="Q26">
            <v>-310534.29668533331</v>
          </cell>
          <cell r="R26">
            <v>-311575.15619937034</v>
          </cell>
          <cell r="S26">
            <v>-312615.93854211108</v>
          </cell>
          <cell r="T26">
            <v>-313656.64371355553</v>
          </cell>
          <cell r="U26">
            <v>-314697.2717137037</v>
          </cell>
          <cell r="V26">
            <v>-315737.82254255551</v>
          </cell>
          <cell r="W26">
            <v>-316778.29620011104</v>
          </cell>
          <cell r="X26">
            <v>-317818.69268637028</v>
          </cell>
          <cell r="Y26">
            <v>-318859.01200133323</v>
          </cell>
          <cell r="Z26">
            <v>-319899.2541449999</v>
          </cell>
          <cell r="AA26">
            <v>-320939.41911737027</v>
          </cell>
          <cell r="AB26">
            <v>-321979.50691844436</v>
          </cell>
          <cell r="AC26">
            <v>-323019.51754822209</v>
          </cell>
          <cell r="AD26">
            <v>-324059.45100670354</v>
          </cell>
          <cell r="AE26">
            <v>-325099.30729388871</v>
          </cell>
          <cell r="AF26">
            <v>-326139.08640977758</v>
          </cell>
          <cell r="AG26">
            <v>-327178.78835437016</v>
          </cell>
          <cell r="AH26">
            <v>-328218.41312766646</v>
          </cell>
          <cell r="AI26">
            <v>-329257.96072966646</v>
          </cell>
          <cell r="AJ26">
            <v>-330297.43116037018</v>
          </cell>
          <cell r="AK26">
            <v>-331336.82441977755</v>
          </cell>
          <cell r="AL26">
            <v>-332376.14050788863</v>
          </cell>
          <cell r="AQ26">
            <v>305</v>
          </cell>
          <cell r="AR26">
            <v>1.5800000000000002E-2</v>
          </cell>
          <cell r="AS26">
            <v>305</v>
          </cell>
          <cell r="AT26">
            <v>1.5800000000000002E-2</v>
          </cell>
        </row>
        <row r="27">
          <cell r="B27">
            <v>0</v>
          </cell>
          <cell r="D27">
            <v>16.561944444444446</v>
          </cell>
          <cell r="F27" t="str">
            <v>Water</v>
          </cell>
          <cell r="H27" t="str">
            <v>306000-Lake, River &amp; Other Intakes</v>
          </cell>
          <cell r="J27" t="str">
            <v>306000</v>
          </cell>
          <cell r="L27" t="str">
            <v>10130600</v>
          </cell>
          <cell r="N27">
            <v>306.2</v>
          </cell>
          <cell r="P27">
            <v>-502385.38000000006</v>
          </cell>
          <cell r="Q27">
            <v>-505169.92436444451</v>
          </cell>
          <cell r="R27">
            <v>-507954.42196962971</v>
          </cell>
          <cell r="S27">
            <v>-510738.87281555566</v>
          </cell>
          <cell r="T27">
            <v>-513570.7554490444</v>
          </cell>
          <cell r="U27">
            <v>-516416.23567385384</v>
          </cell>
          <cell r="V27">
            <v>-519337.03325799602</v>
          </cell>
          <cell r="W27">
            <v>-522335.87930287892</v>
          </cell>
          <cell r="X27">
            <v>-525362.56973850261</v>
          </cell>
          <cell r="Y27">
            <v>-528417.10456486698</v>
          </cell>
          <cell r="Z27">
            <v>-531516.21847197216</v>
          </cell>
          <cell r="AA27">
            <v>-534673.85703481804</v>
          </cell>
          <cell r="AB27">
            <v>-537880.25835090468</v>
          </cell>
          <cell r="AC27">
            <v>-541156.340782732</v>
          </cell>
          <cell r="AD27">
            <v>-544499.31521530007</v>
          </cell>
          <cell r="AE27">
            <v>-547900.81430360896</v>
          </cell>
          <cell r="AF27">
            <v>-551358.04893265851</v>
          </cell>
          <cell r="AG27">
            <v>-554844.52250994882</v>
          </cell>
          <cell r="AH27">
            <v>-558358.84047797986</v>
          </cell>
          <cell r="AI27">
            <v>-561894.03004925163</v>
          </cell>
          <cell r="AJ27">
            <v>-565458.45856876415</v>
          </cell>
          <cell r="AK27">
            <v>-569053.52059401746</v>
          </cell>
          <cell r="AL27">
            <v>-572695.95081501151</v>
          </cell>
          <cell r="AQ27">
            <v>306</v>
          </cell>
          <cell r="AR27">
            <v>2.0199999999999999E-2</v>
          </cell>
          <cell r="AS27">
            <v>306</v>
          </cell>
          <cell r="AT27">
            <v>2.0199999999999999E-2</v>
          </cell>
        </row>
        <row r="28">
          <cell r="B28">
            <v>0</v>
          </cell>
          <cell r="D28">
            <v>1.8333333333333333E-2</v>
          </cell>
          <cell r="F28" t="str">
            <v>Water</v>
          </cell>
          <cell r="H28" t="str">
            <v>309000-Supply Mains</v>
          </cell>
          <cell r="J28" t="str">
            <v>309000</v>
          </cell>
          <cell r="L28" t="str">
            <v>10130900</v>
          </cell>
          <cell r="N28">
            <v>309.2</v>
          </cell>
          <cell r="P28">
            <v>-4640936.96</v>
          </cell>
          <cell r="Q28">
            <v>-4664581.2559370548</v>
          </cell>
          <cell r="R28">
            <v>-4688225.5257957559</v>
          </cell>
          <cell r="S28">
            <v>-4711869.7695761025</v>
          </cell>
          <cell r="T28">
            <v>-4735513.9872780954</v>
          </cell>
          <cell r="U28">
            <v>-4759158.1789017338</v>
          </cell>
          <cell r="V28">
            <v>-4782802.3444470186</v>
          </cell>
          <cell r="W28">
            <v>-4806446.4839139488</v>
          </cell>
          <cell r="X28">
            <v>-4830090.5973025244</v>
          </cell>
          <cell r="Y28">
            <v>-4853734.6846127464</v>
          </cell>
          <cell r="Z28">
            <v>-4877378.7458446138</v>
          </cell>
          <cell r="AA28">
            <v>-4901022.7809981275</v>
          </cell>
          <cell r="AB28">
            <v>-4924666.7900732877</v>
          </cell>
          <cell r="AC28">
            <v>-4948310.7730700923</v>
          </cell>
          <cell r="AD28">
            <v>-4971954.7299885433</v>
          </cell>
          <cell r="AE28">
            <v>-4995598.6608286398</v>
          </cell>
          <cell r="AF28">
            <v>-5019242.5655903826</v>
          </cell>
          <cell r="AG28">
            <v>-5042886.4442737717</v>
          </cell>
          <cell r="AH28">
            <v>-5066530.2968788063</v>
          </cell>
          <cell r="AI28">
            <v>-5090174.1234054863</v>
          </cell>
          <cell r="AJ28">
            <v>-5113817.9238538118</v>
          </cell>
          <cell r="AK28">
            <v>-5137461.6982237836</v>
          </cell>
          <cell r="AL28">
            <v>-5161105.4465154018</v>
          </cell>
          <cell r="AQ28">
            <v>309</v>
          </cell>
          <cell r="AR28">
            <v>1.5299999999999999E-2</v>
          </cell>
          <cell r="AS28">
            <v>309</v>
          </cell>
          <cell r="AT28">
            <v>1.5299999999999999E-2</v>
          </cell>
        </row>
        <row r="29">
          <cell r="B29">
            <v>0</v>
          </cell>
          <cell r="D29">
            <v>1070.8644444444446</v>
          </cell>
          <cell r="F29" t="str">
            <v>Water</v>
          </cell>
          <cell r="H29" t="str">
            <v>310000-Power Generation Equip</v>
          </cell>
          <cell r="J29" t="str">
            <v>310000</v>
          </cell>
          <cell r="L29" t="str">
            <v>10131000</v>
          </cell>
          <cell r="N29">
            <v>310.2</v>
          </cell>
          <cell r="P29">
            <v>-788110</v>
          </cell>
          <cell r="Q29">
            <v>-798492.43126511108</v>
          </cell>
          <cell r="R29">
            <v>-808866.15941516671</v>
          </cell>
          <cell r="S29">
            <v>-819231.18445016665</v>
          </cell>
          <cell r="T29">
            <v>-829587.50637011114</v>
          </cell>
          <cell r="U29">
            <v>-842991.22816130007</v>
          </cell>
          <cell r="V29">
            <v>-856386.24683743331</v>
          </cell>
          <cell r="W29">
            <v>-869772.5623985111</v>
          </cell>
          <cell r="X29">
            <v>-883150.17484453332</v>
          </cell>
          <cell r="Y29">
            <v>-896519.08417549997</v>
          </cell>
          <cell r="Z29">
            <v>-909879.29039141105</v>
          </cell>
          <cell r="AA29">
            <v>-923230.79349226656</v>
          </cell>
          <cell r="AB29">
            <v>-936573.59347806661</v>
          </cell>
          <cell r="AC29">
            <v>-949907.6903488111</v>
          </cell>
          <cell r="AD29">
            <v>-963233.08410450001</v>
          </cell>
          <cell r="AE29">
            <v>-976549.77474513336</v>
          </cell>
          <cell r="AF29">
            <v>-989857.76227071113</v>
          </cell>
          <cell r="AG29">
            <v>-1003157.0466812333</v>
          </cell>
          <cell r="AH29">
            <v>-1016447.6279767001</v>
          </cell>
          <cell r="AI29">
            <v>-1029729.5061571111</v>
          </cell>
          <cell r="AJ29">
            <v>-1045386.0095610267</v>
          </cell>
          <cell r="AK29">
            <v>-1061033.8098498867</v>
          </cell>
          <cell r="AL29">
            <v>-1076672.9070236913</v>
          </cell>
          <cell r="AQ29">
            <v>310.10000000000002</v>
          </cell>
          <cell r="AR29">
            <v>3.1200000000000002E-2</v>
          </cell>
          <cell r="AS29">
            <v>310.10000000000002</v>
          </cell>
          <cell r="AT29">
            <v>3.1200000000000002E-2</v>
          </cell>
        </row>
        <row r="30">
          <cell r="B30">
            <v>0</v>
          </cell>
          <cell r="D30">
            <v>0</v>
          </cell>
          <cell r="F30" t="str">
            <v>Water</v>
          </cell>
          <cell r="H30" t="str">
            <v>311000-Pumping Equipment</v>
          </cell>
          <cell r="J30" t="str">
            <v>311000</v>
          </cell>
          <cell r="L30">
            <v>10131100</v>
          </cell>
          <cell r="N30">
            <v>311.2</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Q30">
            <v>0</v>
          </cell>
          <cell r="AR30">
            <v>0</v>
          </cell>
          <cell r="AS30">
            <v>0</v>
          </cell>
          <cell r="AT30">
            <v>0</v>
          </cell>
        </row>
        <row r="31">
          <cell r="B31">
            <v>-71.072777777777773</v>
          </cell>
          <cell r="D31">
            <v>12286.815833333334</v>
          </cell>
          <cell r="F31" t="str">
            <v>Water</v>
          </cell>
          <cell r="H31" t="str">
            <v>311200-Pump Eqp Electric</v>
          </cell>
          <cell r="J31" t="str">
            <v>311200</v>
          </cell>
          <cell r="L31" t="str">
            <v>10131120</v>
          </cell>
          <cell r="N31">
            <v>311.2</v>
          </cell>
          <cell r="P31">
            <v>-2535379.4899999998</v>
          </cell>
          <cell r="Q31">
            <v>-2543888.8978527221</v>
          </cell>
          <cell r="R31">
            <v>-2555877.0545910788</v>
          </cell>
          <cell r="S31">
            <v>-2568057.0546480953</v>
          </cell>
          <cell r="T31">
            <v>-2580295.7014513267</v>
          </cell>
          <cell r="U31">
            <v>-2592508.4095101682</v>
          </cell>
          <cell r="V31">
            <v>-2604849.4782446492</v>
          </cell>
          <cell r="W31">
            <v>-2617325.7354082898</v>
          </cell>
          <cell r="X31">
            <v>-2629811.5324897566</v>
          </cell>
          <cell r="Y31">
            <v>-2642306.86948905</v>
          </cell>
          <cell r="Z31">
            <v>-2656302.4382311697</v>
          </cell>
          <cell r="AA31">
            <v>-2673524.8760603662</v>
          </cell>
          <cell r="AB31">
            <v>-2690809.1497136387</v>
          </cell>
          <cell r="AC31">
            <v>-2708207.5550972377</v>
          </cell>
          <cell r="AD31">
            <v>-2725713.1194236628</v>
          </cell>
          <cell r="AE31">
            <v>-2743304.9243304147</v>
          </cell>
          <cell r="AF31">
            <v>-2760975.9970299928</v>
          </cell>
          <cell r="AG31">
            <v>-2780959.8651787168</v>
          </cell>
          <cell r="AH31">
            <v>-2800953.2732452671</v>
          </cell>
          <cell r="AI31">
            <v>-2820938.7892608936</v>
          </cell>
          <cell r="AJ31">
            <v>-2843183.5758786858</v>
          </cell>
          <cell r="AK31">
            <v>-2865498.4000487844</v>
          </cell>
          <cell r="AL31">
            <v>-2887871.5736492095</v>
          </cell>
          <cell r="AQ31">
            <v>311.2</v>
          </cell>
          <cell r="AR31">
            <v>3.0300000000000001E-2</v>
          </cell>
          <cell r="AS31">
            <v>311.2</v>
          </cell>
          <cell r="AT31">
            <v>3.0300000000000001E-2</v>
          </cell>
        </row>
        <row r="32">
          <cell r="B32">
            <v>0</v>
          </cell>
          <cell r="D32">
            <v>7.7127777777777782</v>
          </cell>
          <cell r="F32" t="str">
            <v>Water</v>
          </cell>
          <cell r="H32" t="str">
            <v>311300-Pump Eqp Diesel</v>
          </cell>
          <cell r="J32" t="str">
            <v>311300</v>
          </cell>
          <cell r="L32" t="str">
            <v>10131130</v>
          </cell>
          <cell r="N32">
            <v>311.2</v>
          </cell>
          <cell r="P32">
            <v>-186779.65</v>
          </cell>
          <cell r="Q32">
            <v>-187908.18730202777</v>
          </cell>
          <cell r="R32">
            <v>-189036.64983553704</v>
          </cell>
          <cell r="S32">
            <v>-190165.03760052778</v>
          </cell>
          <cell r="T32">
            <v>-191293.35059700001</v>
          </cell>
          <cell r="U32">
            <v>-192421.58882495371</v>
          </cell>
          <cell r="V32">
            <v>-193549.7522843889</v>
          </cell>
          <cell r="W32">
            <v>-194677.84097530556</v>
          </cell>
          <cell r="X32">
            <v>-195805.85489770371</v>
          </cell>
          <cell r="Y32">
            <v>-196933.79405158333</v>
          </cell>
          <cell r="Z32">
            <v>-198061.65843694442</v>
          </cell>
          <cell r="AA32">
            <v>-199189.448053787</v>
          </cell>
          <cell r="AB32">
            <v>-200317.16290211107</v>
          </cell>
          <cell r="AC32">
            <v>-201444.80298191664</v>
          </cell>
          <cell r="AD32">
            <v>-202572.36829320368</v>
          </cell>
          <cell r="AE32">
            <v>-203699.85883597221</v>
          </cell>
          <cell r="AF32">
            <v>-204827.2746102222</v>
          </cell>
          <cell r="AG32">
            <v>-205954.61561595369</v>
          </cell>
          <cell r="AH32">
            <v>-207081.88185316665</v>
          </cell>
          <cell r="AI32">
            <v>-208209.0733218611</v>
          </cell>
          <cell r="AJ32">
            <v>-209336.19002203702</v>
          </cell>
          <cell r="AK32">
            <v>-210463.2319536944</v>
          </cell>
          <cell r="AL32">
            <v>-211590.19911683328</v>
          </cell>
          <cell r="AQ32">
            <v>311.3</v>
          </cell>
          <cell r="AR32">
            <v>3.2300000000000002E-2</v>
          </cell>
          <cell r="AS32">
            <v>311.3</v>
          </cell>
          <cell r="AT32">
            <v>3.2300000000000002E-2</v>
          </cell>
        </row>
        <row r="33">
          <cell r="B33">
            <v>0</v>
          </cell>
          <cell r="D33">
            <v>0</v>
          </cell>
          <cell r="F33" t="str">
            <v>Water</v>
          </cell>
          <cell r="H33" t="str">
            <v>311400-Pump Eqp Hydraulic</v>
          </cell>
          <cell r="J33" t="str">
            <v>311400</v>
          </cell>
          <cell r="L33" t="str">
            <v>10131140</v>
          </cell>
          <cell r="N33">
            <v>311.2</v>
          </cell>
          <cell r="P33">
            <v>-9992.1299999999992</v>
          </cell>
          <cell r="Q33">
            <v>-10018.404791999999</v>
          </cell>
          <cell r="R33">
            <v>-10044.679584</v>
          </cell>
          <cell r="S33">
            <v>-10070.954376</v>
          </cell>
          <cell r="T33">
            <v>-10097.229168</v>
          </cell>
          <cell r="U33">
            <v>-10123.50396</v>
          </cell>
          <cell r="V33">
            <v>-10149.778752</v>
          </cell>
          <cell r="W33">
            <v>-10176.053544</v>
          </cell>
          <cell r="X33">
            <v>-10202.328336</v>
          </cell>
          <cell r="Y33">
            <v>-10228.603128000001</v>
          </cell>
          <cell r="Z33">
            <v>-10254.877920000001</v>
          </cell>
          <cell r="AA33">
            <v>-10281.152712000001</v>
          </cell>
          <cell r="AB33">
            <v>-10307.427504000001</v>
          </cell>
          <cell r="AC33">
            <v>-10333.702296000001</v>
          </cell>
          <cell r="AD33">
            <v>-10359.977088000001</v>
          </cell>
          <cell r="AE33">
            <v>-10386.251880000002</v>
          </cell>
          <cell r="AF33">
            <v>-10412.526672000002</v>
          </cell>
          <cell r="AG33">
            <v>-10438.801464000002</v>
          </cell>
          <cell r="AH33">
            <v>-10465.076256000002</v>
          </cell>
          <cell r="AI33">
            <v>-10491.351048000002</v>
          </cell>
          <cell r="AJ33">
            <v>-10517.625840000002</v>
          </cell>
          <cell r="AK33">
            <v>-10543.900632000003</v>
          </cell>
          <cell r="AL33">
            <v>-10570.175424000003</v>
          </cell>
          <cell r="AQ33">
            <v>311.39999999999998</v>
          </cell>
          <cell r="AR33">
            <v>4.0799999999999996E-2</v>
          </cell>
          <cell r="AS33">
            <v>311.39999999999998</v>
          </cell>
          <cell r="AT33">
            <v>4.0799999999999996E-2</v>
          </cell>
        </row>
        <row r="34">
          <cell r="B34">
            <v>0</v>
          </cell>
          <cell r="D34">
            <v>0</v>
          </cell>
          <cell r="F34" t="str">
            <v>Water</v>
          </cell>
          <cell r="H34" t="str">
            <v>311500-Pump Eqp Other</v>
          </cell>
          <cell r="J34" t="str">
            <v>311500</v>
          </cell>
          <cell r="L34" t="str">
            <v>10131150</v>
          </cell>
          <cell r="N34">
            <v>311.2</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Q34">
            <v>0</v>
          </cell>
          <cell r="AR34">
            <v>0</v>
          </cell>
          <cell r="AS34">
            <v>0</v>
          </cell>
          <cell r="AT34">
            <v>0</v>
          </cell>
        </row>
        <row r="35">
          <cell r="B35">
            <v>-40.436944444444443</v>
          </cell>
          <cell r="D35">
            <v>4929.256388888889</v>
          </cell>
          <cell r="F35" t="str">
            <v>Water</v>
          </cell>
          <cell r="H35" t="str">
            <v>311520-Pump Eqp-SOS &amp; Pumping</v>
          </cell>
          <cell r="J35" t="str">
            <v>311520</v>
          </cell>
          <cell r="L35" t="str">
            <v>10131152</v>
          </cell>
          <cell r="N35">
            <v>311.2</v>
          </cell>
          <cell r="P35">
            <v>-2154472.02</v>
          </cell>
          <cell r="Q35">
            <v>-2184583.8978782226</v>
          </cell>
          <cell r="R35">
            <v>-2214685.1542004244</v>
          </cell>
          <cell r="S35">
            <v>-2244775.7889666054</v>
          </cell>
          <cell r="T35">
            <v>-2274855.8021767652</v>
          </cell>
          <cell r="U35">
            <v>-2304925.1938309046</v>
          </cell>
          <cell r="V35">
            <v>-2334983.9639290227</v>
          </cell>
          <cell r="W35">
            <v>-2365032.1124711204</v>
          </cell>
          <cell r="X35">
            <v>-2395069.6394571969</v>
          </cell>
          <cell r="Y35">
            <v>-2425096.5448872526</v>
          </cell>
          <cell r="Z35">
            <v>-2455112.828761288</v>
          </cell>
          <cell r="AA35">
            <v>-2485118.491079302</v>
          </cell>
          <cell r="AB35">
            <v>-2515113.5318412958</v>
          </cell>
          <cell r="AC35">
            <v>-2545097.9510472682</v>
          </cell>
          <cell r="AD35">
            <v>-2575071.7486972199</v>
          </cell>
          <cell r="AE35">
            <v>-2605034.9247911507</v>
          </cell>
          <cell r="AF35">
            <v>-2634987.4793290608</v>
          </cell>
          <cell r="AG35">
            <v>-2664929.41231095</v>
          </cell>
          <cell r="AH35">
            <v>-2694860.7237368184</v>
          </cell>
          <cell r="AI35">
            <v>-2724781.413606666</v>
          </cell>
          <cell r="AJ35">
            <v>-2754691.4819204928</v>
          </cell>
          <cell r="AK35">
            <v>-2784590.9286782984</v>
          </cell>
          <cell r="AL35">
            <v>-2814479.7538800836</v>
          </cell>
          <cell r="AQ35">
            <v>311.52</v>
          </cell>
          <cell r="AR35">
            <v>2.7300000000000001E-2</v>
          </cell>
          <cell r="AS35">
            <v>311.52</v>
          </cell>
          <cell r="AT35">
            <v>2.7300000000000001E-2</v>
          </cell>
        </row>
        <row r="36">
          <cell r="B36">
            <v>0</v>
          </cell>
          <cell r="D36">
            <v>0</v>
          </cell>
          <cell r="F36" t="str">
            <v>Water</v>
          </cell>
          <cell r="H36" t="str">
            <v>311530-Pump Eqp Wtr Treatment</v>
          </cell>
          <cell r="J36" t="str">
            <v>311530</v>
          </cell>
          <cell r="L36" t="str">
            <v>10131153</v>
          </cell>
          <cell r="N36">
            <v>311.3</v>
          </cell>
          <cell r="P36">
            <v>131.94</v>
          </cell>
          <cell r="Q36">
            <v>-1392.0836602500001</v>
          </cell>
          <cell r="R36">
            <v>-2916.1073205000002</v>
          </cell>
          <cell r="S36">
            <v>-4440.1309807500002</v>
          </cell>
          <cell r="T36">
            <v>-5964.154641000001</v>
          </cell>
          <cell r="U36">
            <v>-7488.1783012500018</v>
          </cell>
          <cell r="V36">
            <v>-9012.2019615000027</v>
          </cell>
          <cell r="W36">
            <v>-10536.225621750003</v>
          </cell>
          <cell r="X36">
            <v>-12060.249282000004</v>
          </cell>
          <cell r="Y36">
            <v>-13584.272942250005</v>
          </cell>
          <cell r="Z36">
            <v>-15108.296602500006</v>
          </cell>
          <cell r="AA36">
            <v>-16632.320262750003</v>
          </cell>
          <cell r="AB36">
            <v>-18156.343923</v>
          </cell>
          <cell r="AC36">
            <v>-19680.367583249998</v>
          </cell>
          <cell r="AD36">
            <v>-21204.391243499995</v>
          </cell>
          <cell r="AE36">
            <v>-22728.414903749992</v>
          </cell>
          <cell r="AF36">
            <v>-24252.438563999989</v>
          </cell>
          <cell r="AG36">
            <v>-25776.462224249986</v>
          </cell>
          <cell r="AH36">
            <v>-27300.485884499984</v>
          </cell>
          <cell r="AI36">
            <v>-28824.509544749981</v>
          </cell>
          <cell r="AJ36">
            <v>-30348.533204999978</v>
          </cell>
          <cell r="AK36">
            <v>-31872.556865249975</v>
          </cell>
          <cell r="AL36">
            <v>-33396.58052549998</v>
          </cell>
          <cell r="AQ36">
            <v>311.52999999999997</v>
          </cell>
          <cell r="AR36">
            <v>2.7300000000000001E-2</v>
          </cell>
          <cell r="AS36">
            <v>311.52999999999997</v>
          </cell>
          <cell r="AT36">
            <v>2.7300000000000001E-2</v>
          </cell>
        </row>
        <row r="37">
          <cell r="B37">
            <v>0</v>
          </cell>
          <cell r="D37">
            <v>290.05833333333334</v>
          </cell>
          <cell r="F37" t="str">
            <v>Water</v>
          </cell>
          <cell r="H37" t="str">
            <v>311540-Pumping Equipment TD</v>
          </cell>
          <cell r="J37" t="str">
            <v>311540</v>
          </cell>
          <cell r="L37" t="str">
            <v>10131154</v>
          </cell>
          <cell r="N37">
            <v>311.39999999999998</v>
          </cell>
          <cell r="P37">
            <v>70596.12</v>
          </cell>
          <cell r="Q37">
            <v>68811.173000555558</v>
          </cell>
          <cell r="R37">
            <v>66059.15628227593</v>
          </cell>
          <cell r="S37">
            <v>63258.238316061121</v>
          </cell>
          <cell r="T37">
            <v>60459.993151911127</v>
          </cell>
          <cell r="U37">
            <v>57664.420789825948</v>
          </cell>
          <cell r="V37">
            <v>54871.521229805578</v>
          </cell>
          <cell r="W37">
            <v>52081.294471850022</v>
          </cell>
          <cell r="X37">
            <v>49293.740515959282</v>
          </cell>
          <cell r="Y37">
            <v>46508.859362133357</v>
          </cell>
          <cell r="Z37">
            <v>43726.651010372247</v>
          </cell>
          <cell r="AA37">
            <v>40947.115460675959</v>
          </cell>
          <cell r="AB37">
            <v>38170.25271304448</v>
          </cell>
          <cell r="AC37">
            <v>35396.062767477815</v>
          </cell>
          <cell r="AD37">
            <v>32624.545623975966</v>
          </cell>
          <cell r="AE37">
            <v>29855.701282538932</v>
          </cell>
          <cell r="AF37">
            <v>27089.529743166713</v>
          </cell>
          <cell r="AG37">
            <v>24326.03100585931</v>
          </cell>
          <cell r="AH37">
            <v>21565.205070616721</v>
          </cell>
          <cell r="AI37">
            <v>18807.051937438948</v>
          </cell>
          <cell r="AJ37">
            <v>16051.571606325988</v>
          </cell>
          <cell r="AK37">
            <v>13298.764077277841</v>
          </cell>
          <cell r="AL37">
            <v>10548.62935029451</v>
          </cell>
          <cell r="AQ37">
            <v>311.54000000000002</v>
          </cell>
          <cell r="AR37">
            <v>3.0200000000000001E-2</v>
          </cell>
          <cell r="AS37">
            <v>311.54000000000002</v>
          </cell>
          <cell r="AT37">
            <v>3.0200000000000001E-2</v>
          </cell>
        </row>
        <row r="38">
          <cell r="B38">
            <v>0</v>
          </cell>
          <cell r="D38">
            <v>15061.33861111111</v>
          </cell>
          <cell r="F38" t="str">
            <v>Water</v>
          </cell>
          <cell r="H38" t="str">
            <v>320100-WT Equip Non-Media</v>
          </cell>
          <cell r="J38" t="str">
            <v>320100</v>
          </cell>
          <cell r="L38" t="str">
            <v>10132010</v>
          </cell>
          <cell r="N38">
            <v>320.3</v>
          </cell>
          <cell r="P38">
            <v>-13308793.609999999</v>
          </cell>
          <cell r="Q38">
            <v>-13392958.003456861</v>
          </cell>
          <cell r="R38">
            <v>-13477948.496656893</v>
          </cell>
          <cell r="S38">
            <v>-13563036.136164643</v>
          </cell>
          <cell r="T38">
            <v>-13648106.922525963</v>
          </cell>
          <cell r="U38">
            <v>-13733129.924808972</v>
          </cell>
          <cell r="V38">
            <v>-13818161.566695979</v>
          </cell>
          <cell r="W38">
            <v>-13903204.344936457</v>
          </cell>
          <cell r="X38">
            <v>-13988209.583620762</v>
          </cell>
          <cell r="Y38">
            <v>-14073177.2827489</v>
          </cell>
          <cell r="Z38">
            <v>-14159005.761630869</v>
          </cell>
          <cell r="AA38">
            <v>-14246487.282334119</v>
          </cell>
          <cell r="AB38">
            <v>-14343812.341540881</v>
          </cell>
          <cell r="AC38">
            <v>-14441827.122633364</v>
          </cell>
          <cell r="AD38">
            <v>-14540507.845488429</v>
          </cell>
          <cell r="AE38">
            <v>-14639846.860751074</v>
          </cell>
          <cell r="AF38">
            <v>-14739596.404414872</v>
          </cell>
          <cell r="AG38">
            <v>-14839309.683415001</v>
          </cell>
          <cell r="AH38">
            <v>-14938985.422858961</v>
          </cell>
          <cell r="AI38">
            <v>-15038617.248284252</v>
          </cell>
          <cell r="AJ38">
            <v>-15155569.672926474</v>
          </cell>
          <cell r="AK38">
            <v>-15272897.081647528</v>
          </cell>
          <cell r="AL38">
            <v>-15390320.432957413</v>
          </cell>
          <cell r="AQ38">
            <v>320.11</v>
          </cell>
          <cell r="AR38">
            <v>2.7700000000000002E-2</v>
          </cell>
          <cell r="AS38">
            <v>320.11</v>
          </cell>
          <cell r="AT38">
            <v>2.7700000000000002E-2</v>
          </cell>
        </row>
        <row r="39">
          <cell r="B39">
            <v>0</v>
          </cell>
          <cell r="D39">
            <v>5129.461388888888</v>
          </cell>
          <cell r="F39" t="str">
            <v>Water</v>
          </cell>
          <cell r="H39" t="str">
            <v>320200-WT Equip Filter Media</v>
          </cell>
          <cell r="J39" t="str">
            <v>320200</v>
          </cell>
          <cell r="L39" t="str">
            <v>10132010</v>
          </cell>
          <cell r="N39">
            <v>320.3</v>
          </cell>
          <cell r="P39">
            <v>-593542.25</v>
          </cell>
          <cell r="Q39">
            <v>-586989.5967247223</v>
          </cell>
          <cell r="R39">
            <v>-580429.73688547465</v>
          </cell>
          <cell r="S39">
            <v>-573862.67048225703</v>
          </cell>
          <cell r="T39">
            <v>-567288.39751506958</v>
          </cell>
          <cell r="U39">
            <v>-560706.91798391216</v>
          </cell>
          <cell r="V39">
            <v>-554118.23188878491</v>
          </cell>
          <cell r="W39">
            <v>-547522.3392296877</v>
          </cell>
          <cell r="X39">
            <v>-540919.24000662065</v>
          </cell>
          <cell r="Y39">
            <v>-534308.93421958364</v>
          </cell>
          <cell r="Z39">
            <v>-527691.42186857667</v>
          </cell>
          <cell r="AA39">
            <v>-521066.70295359986</v>
          </cell>
          <cell r="AB39">
            <v>-514434.77747465309</v>
          </cell>
          <cell r="AC39">
            <v>-507795.64543173643</v>
          </cell>
          <cell r="AD39">
            <v>-501149.3068248498</v>
          </cell>
          <cell r="AE39">
            <v>-494495.76165399328</v>
          </cell>
          <cell r="AF39">
            <v>-487835.00991916686</v>
          </cell>
          <cell r="AG39">
            <v>-481167.05162037053</v>
          </cell>
          <cell r="AH39">
            <v>-474491.88675760431</v>
          </cell>
          <cell r="AI39">
            <v>-467809.51533086819</v>
          </cell>
          <cell r="AJ39">
            <v>-461119.93734016217</v>
          </cell>
          <cell r="AK39">
            <v>-454423.15278548619</v>
          </cell>
          <cell r="AL39">
            <v>-447719.16166684031</v>
          </cell>
          <cell r="AQ39">
            <v>320.2</v>
          </cell>
          <cell r="AR39">
            <v>2.6499999999999999E-2</v>
          </cell>
          <cell r="AS39">
            <v>320.2</v>
          </cell>
          <cell r="AT39">
            <v>2.6499999999999999E-2</v>
          </cell>
        </row>
        <row r="40">
          <cell r="B40">
            <v>0</v>
          </cell>
          <cell r="D40">
            <v>-0.53444444444444439</v>
          </cell>
          <cell r="F40" t="str">
            <v>Water</v>
          </cell>
          <cell r="H40" t="str">
            <v>330000-Dist Reservoirs &amp; Standpipes</v>
          </cell>
          <cell r="J40" t="str">
            <v>330000</v>
          </cell>
          <cell r="L40" t="str">
            <v>10133000</v>
          </cell>
          <cell r="N40">
            <v>330.4</v>
          </cell>
          <cell r="P40">
            <v>-306161.07</v>
          </cell>
          <cell r="Q40">
            <v>-309143.39081511111</v>
          </cell>
          <cell r="R40">
            <v>-312125.71163022221</v>
          </cell>
          <cell r="S40">
            <v>-315108.03244533332</v>
          </cell>
          <cell r="T40">
            <v>-318090.35326044442</v>
          </cell>
          <cell r="U40">
            <v>-321072.67407555552</v>
          </cell>
          <cell r="V40">
            <v>-324054.99489066662</v>
          </cell>
          <cell r="W40">
            <v>-327037.31570577773</v>
          </cell>
          <cell r="X40">
            <v>-330019.63652088883</v>
          </cell>
          <cell r="Y40">
            <v>-333001.95733599993</v>
          </cell>
          <cell r="Z40">
            <v>-335984.27815111104</v>
          </cell>
          <cell r="AA40">
            <v>-338966.59896622214</v>
          </cell>
          <cell r="AB40">
            <v>-341948.91978133324</v>
          </cell>
          <cell r="AC40">
            <v>-344931.24059644435</v>
          </cell>
          <cell r="AD40">
            <v>-347913.56141155545</v>
          </cell>
          <cell r="AE40">
            <v>-350895.88222666655</v>
          </cell>
          <cell r="AF40">
            <v>-353878.20304177766</v>
          </cell>
          <cell r="AG40">
            <v>-356860.52385688876</v>
          </cell>
          <cell r="AH40">
            <v>-359842.84467199986</v>
          </cell>
          <cell r="AI40">
            <v>-362825.16548711096</v>
          </cell>
          <cell r="AJ40">
            <v>-365807.48630222207</v>
          </cell>
          <cell r="AK40">
            <v>-368789.80711733317</v>
          </cell>
          <cell r="AL40">
            <v>-371772.12793244427</v>
          </cell>
          <cell r="AQ40">
            <v>330</v>
          </cell>
          <cell r="AR40">
            <v>2.0199999999999999E-2</v>
          </cell>
          <cell r="AS40">
            <v>330</v>
          </cell>
          <cell r="AT40">
            <v>2.0199999999999999E-2</v>
          </cell>
        </row>
        <row r="41">
          <cell r="B41">
            <v>0</v>
          </cell>
          <cell r="D41">
            <v>6206.8125</v>
          </cell>
          <cell r="F41" t="str">
            <v>Water</v>
          </cell>
          <cell r="H41" t="str">
            <v>330100-Elevated Tanks &amp; Standpipes</v>
          </cell>
          <cell r="J41" t="str">
            <v>330100</v>
          </cell>
          <cell r="L41" t="str">
            <v>10133000</v>
          </cell>
          <cell r="N41">
            <v>330.4</v>
          </cell>
          <cell r="P41">
            <v>-4529339.4800000004</v>
          </cell>
          <cell r="Q41">
            <v>-4539578.0379966954</v>
          </cell>
          <cell r="R41">
            <v>-4549808.3285655146</v>
          </cell>
          <cell r="S41">
            <v>-4560030.3517064592</v>
          </cell>
          <cell r="T41">
            <v>-4570244.1074195281</v>
          </cell>
          <cell r="U41">
            <v>-4580449.5957047222</v>
          </cell>
          <cell r="V41">
            <v>-4590646.8165620426</v>
          </cell>
          <cell r="W41">
            <v>-4600835.7699914873</v>
          </cell>
          <cell r="X41">
            <v>-4611016.4559930572</v>
          </cell>
          <cell r="Y41">
            <v>-4621188.8745667515</v>
          </cell>
          <cell r="Z41">
            <v>-4631353.0257125711</v>
          </cell>
          <cell r="AA41">
            <v>-4641508.909430515</v>
          </cell>
          <cell r="AB41">
            <v>-4651656.5257205851</v>
          </cell>
          <cell r="AC41">
            <v>-4661795.8745827796</v>
          </cell>
          <cell r="AD41">
            <v>-4671926.9560170993</v>
          </cell>
          <cell r="AE41">
            <v>-4682049.7700235434</v>
          </cell>
          <cell r="AF41">
            <v>-4692164.3166021127</v>
          </cell>
          <cell r="AG41">
            <v>-4702270.5957528064</v>
          </cell>
          <cell r="AH41">
            <v>-4712368.6074756263</v>
          </cell>
          <cell r="AI41">
            <v>-4722458.3517705714</v>
          </cell>
          <cell r="AJ41">
            <v>-4732539.8286376409</v>
          </cell>
          <cell r="AK41">
            <v>-4742613.0380768357</v>
          </cell>
          <cell r="AL41">
            <v>-4752677.9800881548</v>
          </cell>
          <cell r="AQ41">
            <v>330.1</v>
          </cell>
          <cell r="AR41">
            <v>1.89E-2</v>
          </cell>
          <cell r="AS41">
            <v>330.1</v>
          </cell>
          <cell r="AT41">
            <v>1.89E-2</v>
          </cell>
        </row>
        <row r="42">
          <cell r="B42">
            <v>0</v>
          </cell>
          <cell r="D42">
            <v>674.82194444444451</v>
          </cell>
          <cell r="F42" t="str">
            <v>Water</v>
          </cell>
          <cell r="H42" t="str">
            <v>330200-Ground Level Tanks</v>
          </cell>
          <cell r="J42" t="str">
            <v>330200</v>
          </cell>
          <cell r="L42" t="str">
            <v>10133000</v>
          </cell>
          <cell r="N42">
            <v>330.4</v>
          </cell>
          <cell r="P42">
            <v>-335513.5</v>
          </cell>
          <cell r="Q42">
            <v>-339280.41362780554</v>
          </cell>
          <cell r="R42">
            <v>-343047.32725561108</v>
          </cell>
          <cell r="S42">
            <v>-346814.24088341661</v>
          </cell>
          <cell r="T42">
            <v>-350609.82967316417</v>
          </cell>
          <cell r="U42">
            <v>-354413.65911029174</v>
          </cell>
          <cell r="V42">
            <v>-358263.00549033133</v>
          </cell>
          <cell r="W42">
            <v>-362159.51829037088</v>
          </cell>
          <cell r="X42">
            <v>-366072.87624041043</v>
          </cell>
          <cell r="Y42">
            <v>-370003.07934045</v>
          </cell>
          <cell r="Z42">
            <v>-373960.23468048958</v>
          </cell>
          <cell r="AA42">
            <v>-377952.76483552915</v>
          </cell>
          <cell r="AB42">
            <v>-381974.77400306868</v>
          </cell>
          <cell r="AC42">
            <v>-386038.89604560827</v>
          </cell>
          <cell r="AD42">
            <v>-390143.44644814782</v>
          </cell>
          <cell r="AE42">
            <v>-394283.37166568736</v>
          </cell>
          <cell r="AF42">
            <v>-398456.98718322691</v>
          </cell>
          <cell r="AG42">
            <v>-402648.29010826646</v>
          </cell>
          <cell r="AH42">
            <v>-406856.43818330602</v>
          </cell>
          <cell r="AI42">
            <v>-411077.2201208456</v>
          </cell>
          <cell r="AJ42">
            <v>-415315.68946588517</v>
          </cell>
          <cell r="AK42">
            <v>-419572.68847592472</v>
          </cell>
          <cell r="AL42">
            <v>-423858.32424096426</v>
          </cell>
          <cell r="AQ42">
            <v>330.2</v>
          </cell>
          <cell r="AR42">
            <v>1.83E-2</v>
          </cell>
          <cell r="AS42">
            <v>330.2</v>
          </cell>
          <cell r="AT42">
            <v>1.83E-2</v>
          </cell>
        </row>
        <row r="43">
          <cell r="B43">
            <v>0</v>
          </cell>
          <cell r="D43">
            <v>0</v>
          </cell>
          <cell r="F43" t="str">
            <v>Water</v>
          </cell>
          <cell r="H43" t="str">
            <v>330400-Clearwell</v>
          </cell>
          <cell r="J43" t="str">
            <v>330400</v>
          </cell>
          <cell r="L43" t="str">
            <v>10133000</v>
          </cell>
          <cell r="N43">
            <v>330.4</v>
          </cell>
          <cell r="P43">
            <v>-201650.05</v>
          </cell>
          <cell r="Q43">
            <v>-203239.7076345</v>
          </cell>
          <cell r="R43">
            <v>-204829.365269</v>
          </cell>
          <cell r="S43">
            <v>-206419.02290350001</v>
          </cell>
          <cell r="T43">
            <v>-208008.68053800002</v>
          </cell>
          <cell r="U43">
            <v>-209598.33817250002</v>
          </cell>
          <cell r="V43">
            <v>-211187.99580700003</v>
          </cell>
          <cell r="W43">
            <v>-212777.65344150004</v>
          </cell>
          <cell r="X43">
            <v>-214367.31107600004</v>
          </cell>
          <cell r="Y43">
            <v>-215956.96871050005</v>
          </cell>
          <cell r="Z43">
            <v>-217546.62634500006</v>
          </cell>
          <cell r="AA43">
            <v>-219136.28397950006</v>
          </cell>
          <cell r="AB43">
            <v>-220725.94161400007</v>
          </cell>
          <cell r="AC43">
            <v>-222315.59924850008</v>
          </cell>
          <cell r="AD43">
            <v>-223905.25688300008</v>
          </cell>
          <cell r="AE43">
            <v>-225494.91451750009</v>
          </cell>
          <cell r="AF43">
            <v>-227084.5721520001</v>
          </cell>
          <cell r="AG43">
            <v>-228674.2297865001</v>
          </cell>
          <cell r="AH43">
            <v>-230263.88742100011</v>
          </cell>
          <cell r="AI43">
            <v>-231853.54505550012</v>
          </cell>
          <cell r="AJ43">
            <v>-233443.20269000012</v>
          </cell>
          <cell r="AK43">
            <v>-235032.86032450013</v>
          </cell>
          <cell r="AL43">
            <v>-236622.51795900014</v>
          </cell>
          <cell r="AQ43">
            <v>330.4</v>
          </cell>
          <cell r="AR43">
            <v>1.7399999999999999E-2</v>
          </cell>
          <cell r="AS43">
            <v>330.4</v>
          </cell>
          <cell r="AT43">
            <v>1.7399999999999999E-2</v>
          </cell>
        </row>
        <row r="44">
          <cell r="B44">
            <v>-153.35777777777778</v>
          </cell>
          <cell r="D44">
            <v>16457.263333333336</v>
          </cell>
          <cell r="F44" t="str">
            <v>Water</v>
          </cell>
          <cell r="H44" t="str">
            <v>331001-TD Mains</v>
          </cell>
          <cell r="J44" t="str">
            <v>331001</v>
          </cell>
          <cell r="L44" t="str">
            <v>10133100</v>
          </cell>
          <cell r="N44">
            <v>331.4</v>
          </cell>
          <cell r="P44">
            <v>-46801297.580000006</v>
          </cell>
          <cell r="Q44">
            <v>-46947208.406396106</v>
          </cell>
          <cell r="R44">
            <v>-47094637.496662885</v>
          </cell>
          <cell r="S44">
            <v>-47243399.148883708</v>
          </cell>
          <cell r="T44">
            <v>-47392802.543317772</v>
          </cell>
          <cell r="U44">
            <v>-47542587.716066524</v>
          </cell>
          <cell r="V44">
            <v>-47692599.395452067</v>
          </cell>
          <cell r="W44">
            <v>-47842880.460836858</v>
          </cell>
          <cell r="X44">
            <v>-47993890.954648145</v>
          </cell>
          <cell r="Y44">
            <v>-48145544.966620937</v>
          </cell>
          <cell r="Z44">
            <v>-48297945.307400227</v>
          </cell>
          <cell r="AA44">
            <v>-48451282.810443521</v>
          </cell>
          <cell r="AB44">
            <v>-48606951.38223581</v>
          </cell>
          <cell r="AC44">
            <v>-48765008.264675714</v>
          </cell>
          <cell r="AD44">
            <v>-48924359.09710063</v>
          </cell>
          <cell r="AE44">
            <v>-49084946.820028849</v>
          </cell>
          <cell r="AF44">
            <v>-49246626.17469427</v>
          </cell>
          <cell r="AG44">
            <v>-49409167.76660569</v>
          </cell>
          <cell r="AH44">
            <v>-49572500.028287269</v>
          </cell>
          <cell r="AI44">
            <v>-49736619.876828022</v>
          </cell>
          <cell r="AJ44">
            <v>-49901642.382690273</v>
          </cell>
          <cell r="AK44">
            <v>-50067597.684885025</v>
          </cell>
          <cell r="AL44">
            <v>-50234592.819152281</v>
          </cell>
          <cell r="AQ44">
            <v>331</v>
          </cell>
          <cell r="AR44">
            <v>1.5300000000000001E-2</v>
          </cell>
          <cell r="AS44">
            <v>331</v>
          </cell>
          <cell r="AT44">
            <v>1.5300000000000001E-2</v>
          </cell>
        </row>
        <row r="45">
          <cell r="B45">
            <v>-171.91499999999999</v>
          </cell>
          <cell r="D45">
            <v>6171.2208333333338</v>
          </cell>
          <cell r="F45" t="str">
            <v>Water</v>
          </cell>
          <cell r="H45" t="str">
            <v>331100-TD Mains 4in &amp; Less</v>
          </cell>
          <cell r="J45" t="str">
            <v>331100</v>
          </cell>
          <cell r="L45" t="str">
            <v>10133100</v>
          </cell>
          <cell r="N45">
            <v>331.4</v>
          </cell>
          <cell r="P45">
            <v>-1205667.6000000003</v>
          </cell>
          <cell r="Q45">
            <v>-1211149.229268417</v>
          </cell>
          <cell r="R45">
            <v>-1216628.8784108337</v>
          </cell>
          <cell r="S45">
            <v>-1222106.5474272503</v>
          </cell>
          <cell r="T45">
            <v>-1227582.2363176669</v>
          </cell>
          <cell r="U45">
            <v>-1233055.9450820836</v>
          </cell>
          <cell r="V45">
            <v>-1238527.6737205002</v>
          </cell>
          <cell r="W45">
            <v>-1243997.4222329166</v>
          </cell>
          <cell r="X45">
            <v>-1249465.1906193329</v>
          </cell>
          <cell r="Y45">
            <v>-1254930.9788797495</v>
          </cell>
          <cell r="Z45">
            <v>-1260394.7870141661</v>
          </cell>
          <cell r="AA45">
            <v>-1265856.6150225827</v>
          </cell>
          <cell r="AB45">
            <v>-1271316.4629049993</v>
          </cell>
          <cell r="AC45">
            <v>-1276774.3306614158</v>
          </cell>
          <cell r="AD45">
            <v>-1282230.2182918324</v>
          </cell>
          <cell r="AE45">
            <v>-1287684.1257962489</v>
          </cell>
          <cell r="AF45">
            <v>-1293136.0531746657</v>
          </cell>
          <cell r="AG45">
            <v>-1298586.0004270824</v>
          </cell>
          <cell r="AH45">
            <v>-1304033.9675534992</v>
          </cell>
          <cell r="AI45">
            <v>-1309479.9545539157</v>
          </cell>
          <cell r="AJ45">
            <v>-1314923.9614283321</v>
          </cell>
          <cell r="AK45">
            <v>-1320365.9881767486</v>
          </cell>
          <cell r="AL45">
            <v>-1325806.0347991651</v>
          </cell>
          <cell r="AQ45">
            <v>331</v>
          </cell>
          <cell r="AR45">
            <v>1.5300000000000001E-2</v>
          </cell>
          <cell r="AS45">
            <v>331</v>
          </cell>
          <cell r="AT45">
            <v>1.5300000000000001E-2</v>
          </cell>
        </row>
        <row r="46">
          <cell r="B46">
            <v>-129.11722222222221</v>
          </cell>
          <cell r="D46">
            <v>7752.5922222222225</v>
          </cell>
          <cell r="F46" t="str">
            <v>Water</v>
          </cell>
          <cell r="H46" t="str">
            <v>331200-TD Mains 6in to 8in</v>
          </cell>
          <cell r="J46" t="str">
            <v>331200</v>
          </cell>
          <cell r="L46" t="str">
            <v>10133100</v>
          </cell>
          <cell r="N46">
            <v>331.4</v>
          </cell>
          <cell r="P46">
            <v>-3865458.88</v>
          </cell>
          <cell r="Q46">
            <v>-3922007.2537938333</v>
          </cell>
          <cell r="R46">
            <v>-3978550.6016662293</v>
          </cell>
          <cell r="S46">
            <v>-4035088.9236171879</v>
          </cell>
          <cell r="T46">
            <v>-4091622.219646709</v>
          </cell>
          <cell r="U46">
            <v>-4148150.4897547928</v>
          </cell>
          <cell r="V46">
            <v>-4204673.7339414386</v>
          </cell>
          <cell r="W46">
            <v>-4261191.952206647</v>
          </cell>
          <cell r="X46">
            <v>-4317705.1445504175</v>
          </cell>
          <cell r="Y46">
            <v>-4374213.3109727502</v>
          </cell>
          <cell r="Z46">
            <v>-4430716.4514736459</v>
          </cell>
          <cell r="AA46">
            <v>-4487214.5660531037</v>
          </cell>
          <cell r="AB46">
            <v>-4543707.6547111245</v>
          </cell>
          <cell r="AC46">
            <v>-4600195.7174477074</v>
          </cell>
          <cell r="AD46">
            <v>-4656678.7542628534</v>
          </cell>
          <cell r="AE46">
            <v>-4713156.7651565615</v>
          </cell>
          <cell r="AF46">
            <v>-4769629.7501288317</v>
          </cell>
          <cell r="AG46">
            <v>-4826097.7091796659</v>
          </cell>
          <cell r="AH46">
            <v>-4882560.6423090622</v>
          </cell>
          <cell r="AI46">
            <v>-4939018.5495170215</v>
          </cell>
          <cell r="AJ46">
            <v>-4995471.430803543</v>
          </cell>
          <cell r="AK46">
            <v>-5051919.2861686265</v>
          </cell>
          <cell r="AL46">
            <v>-5108362.1156122731</v>
          </cell>
          <cell r="AQ46">
            <v>331</v>
          </cell>
          <cell r="AR46">
            <v>1.5300000000000001E-2</v>
          </cell>
          <cell r="AS46">
            <v>331</v>
          </cell>
          <cell r="AT46">
            <v>1.5300000000000001E-2</v>
          </cell>
        </row>
        <row r="47">
          <cell r="B47">
            <v>-5.5988888888888892</v>
          </cell>
          <cell r="D47">
            <v>2490.2911111111111</v>
          </cell>
          <cell r="F47" t="str">
            <v>Water</v>
          </cell>
          <cell r="H47" t="str">
            <v>331300-TD Mains 10in to 16in</v>
          </cell>
          <cell r="J47" t="str">
            <v>331300</v>
          </cell>
          <cell r="L47" t="str">
            <v>10133100</v>
          </cell>
          <cell r="N47">
            <v>331.4</v>
          </cell>
          <cell r="P47">
            <v>-2438021.0100000002</v>
          </cell>
          <cell r="Q47">
            <v>-2474950.0315231392</v>
          </cell>
          <cell r="R47">
            <v>-2511877.9806292574</v>
          </cell>
          <cell r="S47">
            <v>-2548804.8573183548</v>
          </cell>
          <cell r="T47">
            <v>-2585730.6615904314</v>
          </cell>
          <cell r="U47">
            <v>-2622655.3934454871</v>
          </cell>
          <cell r="V47">
            <v>-2659579.0528835221</v>
          </cell>
          <cell r="W47">
            <v>-2696501.6399045363</v>
          </cell>
          <cell r="X47">
            <v>-2733423.1545085297</v>
          </cell>
          <cell r="Y47">
            <v>-2770343.5966955023</v>
          </cell>
          <cell r="Z47">
            <v>-2807262.9664654541</v>
          </cell>
          <cell r="AA47">
            <v>-2844181.2638183846</v>
          </cell>
          <cell r="AB47">
            <v>-2881098.4887542943</v>
          </cell>
          <cell r="AC47">
            <v>-2918014.6412731833</v>
          </cell>
          <cell r="AD47">
            <v>-2954929.7213750514</v>
          </cell>
          <cell r="AE47">
            <v>-2991843.7290598988</v>
          </cell>
          <cell r="AF47">
            <v>-3028756.6643277253</v>
          </cell>
          <cell r="AG47">
            <v>-3065668.527178531</v>
          </cell>
          <cell r="AH47">
            <v>-3102579.317612316</v>
          </cell>
          <cell r="AI47">
            <v>-3139489.0356290801</v>
          </cell>
          <cell r="AJ47">
            <v>-3176397.6812288235</v>
          </cell>
          <cell r="AK47">
            <v>-3213305.254411546</v>
          </cell>
          <cell r="AL47">
            <v>-3250211.7551772478</v>
          </cell>
          <cell r="AQ47">
            <v>331</v>
          </cell>
          <cell r="AR47">
            <v>1.5300000000000001E-2</v>
          </cell>
          <cell r="AS47">
            <v>331</v>
          </cell>
          <cell r="AT47">
            <v>1.5300000000000001E-2</v>
          </cell>
        </row>
        <row r="48">
          <cell r="B48">
            <v>-1.5266666666666666</v>
          </cell>
          <cell r="D48">
            <v>1347.7361111111109</v>
          </cell>
          <cell r="F48" t="str">
            <v>Water</v>
          </cell>
          <cell r="H48" t="str">
            <v>331400-TD Mains 18in &amp; Grtr</v>
          </cell>
          <cell r="J48" t="str">
            <v>331400</v>
          </cell>
          <cell r="L48" t="str">
            <v>10133100</v>
          </cell>
          <cell r="N48">
            <v>331.4</v>
          </cell>
          <cell r="P48">
            <v>-10033389.6</v>
          </cell>
          <cell r="Q48">
            <v>-10131646.689452223</v>
          </cell>
          <cell r="R48">
            <v>-10229902.069243135</v>
          </cell>
          <cell r="S48">
            <v>-10328155.739372734</v>
          </cell>
          <cell r="T48">
            <v>-10426407.699841021</v>
          </cell>
          <cell r="U48">
            <v>-10524657.950647993</v>
          </cell>
          <cell r="V48">
            <v>-10622906.491793653</v>
          </cell>
          <cell r="W48">
            <v>-10721153.323278001</v>
          </cell>
          <cell r="X48">
            <v>-10819398.445101036</v>
          </cell>
          <cell r="Y48">
            <v>-10917641.857262759</v>
          </cell>
          <cell r="Z48">
            <v>-11015883.559763169</v>
          </cell>
          <cell r="AA48">
            <v>-11114123.552602265</v>
          </cell>
          <cell r="AB48">
            <v>-11212361.835780049</v>
          </cell>
          <cell r="AC48">
            <v>-11310598.40929652</v>
          </cell>
          <cell r="AD48">
            <v>-11408833.273151679</v>
          </cell>
          <cell r="AE48">
            <v>-11507066.427345525</v>
          </cell>
          <cell r="AF48">
            <v>-11605297.87187806</v>
          </cell>
          <cell r="AG48">
            <v>-11703527.606749281</v>
          </cell>
          <cell r="AH48">
            <v>-11801755.631959191</v>
          </cell>
          <cell r="AI48">
            <v>-11899981.947507787</v>
          </cell>
          <cell r="AJ48">
            <v>-11998206.553395072</v>
          </cell>
          <cell r="AK48">
            <v>-12096429.449621044</v>
          </cell>
          <cell r="AL48">
            <v>-12194650.636185704</v>
          </cell>
          <cell r="AQ48">
            <v>331</v>
          </cell>
          <cell r="AR48">
            <v>1.5300000000000001E-2</v>
          </cell>
          <cell r="AS48">
            <v>331</v>
          </cell>
          <cell r="AT48">
            <v>1.5300000000000001E-2</v>
          </cell>
        </row>
        <row r="49">
          <cell r="B49">
            <v>-18.669722222222219</v>
          </cell>
          <cell r="D49">
            <v>6824.0852777777773</v>
          </cell>
          <cell r="F49" t="str">
            <v>Water</v>
          </cell>
          <cell r="H49" t="str">
            <v>333000-Services</v>
          </cell>
          <cell r="J49" t="str">
            <v>333000</v>
          </cell>
          <cell r="L49" t="str">
            <v>10133300</v>
          </cell>
          <cell r="N49">
            <v>333.4</v>
          </cell>
          <cell r="P49">
            <v>-26857084.259999998</v>
          </cell>
          <cell r="Q49">
            <v>-26985541.005782664</v>
          </cell>
          <cell r="R49">
            <v>-27113973.894601796</v>
          </cell>
          <cell r="S49">
            <v>-27242647.044559393</v>
          </cell>
          <cell r="T49">
            <v>-27371544.268192589</v>
          </cell>
          <cell r="U49">
            <v>-27500632.222045787</v>
          </cell>
          <cell r="V49">
            <v>-27629844.070086781</v>
          </cell>
          <cell r="W49">
            <v>-27759235.613393776</v>
          </cell>
          <cell r="X49">
            <v>-27888974.165728774</v>
          </cell>
          <cell r="Y49">
            <v>-28019052.271041773</v>
          </cell>
          <cell r="Z49">
            <v>-28149520.630472772</v>
          </cell>
          <cell r="AA49">
            <v>-28280427.260983769</v>
          </cell>
          <cell r="AB49">
            <v>-28411912.336314768</v>
          </cell>
          <cell r="AC49">
            <v>-28543993.750985764</v>
          </cell>
          <cell r="AD49">
            <v>-28676732.346364763</v>
          </cell>
          <cell r="AE49">
            <v>-28810082.193183761</v>
          </cell>
          <cell r="AF49">
            <v>-28944028.02145236</v>
          </cell>
          <cell r="AG49">
            <v>-29078400.19112096</v>
          </cell>
          <cell r="AH49">
            <v>-29213087.234242056</v>
          </cell>
          <cell r="AI49">
            <v>-29348013.621029153</v>
          </cell>
          <cell r="AJ49">
            <v>-29483322.80588425</v>
          </cell>
          <cell r="AK49">
            <v>-29619031.192117345</v>
          </cell>
          <cell r="AL49">
            <v>-29755189.48086844</v>
          </cell>
          <cell r="AQ49">
            <v>333</v>
          </cell>
          <cell r="AR49">
            <v>3.2399999999999998E-2</v>
          </cell>
          <cell r="AS49">
            <v>333</v>
          </cell>
          <cell r="AT49">
            <v>3.2399999999999998E-2</v>
          </cell>
        </row>
        <row r="50">
          <cell r="B50">
            <v>0</v>
          </cell>
          <cell r="D50">
            <v>544.37916666666672</v>
          </cell>
          <cell r="F50" t="str">
            <v>Water</v>
          </cell>
          <cell r="H50" t="str">
            <v>334100-Meters</v>
          </cell>
          <cell r="J50" t="str">
            <v>334100</v>
          </cell>
          <cell r="L50" t="str">
            <v>10133410</v>
          </cell>
          <cell r="N50">
            <v>334.4</v>
          </cell>
          <cell r="P50">
            <v>-1444158.63</v>
          </cell>
          <cell r="Q50">
            <v>-1492874.5940138889</v>
          </cell>
          <cell r="R50">
            <v>-1541803.561982176</v>
          </cell>
          <cell r="S50">
            <v>-1591857.9373356113</v>
          </cell>
          <cell r="T50">
            <v>-1644071.2349219446</v>
          </cell>
          <cell r="U50">
            <v>-1697065.1192126761</v>
          </cell>
          <cell r="V50">
            <v>-1750799.2861153057</v>
          </cell>
          <cell r="W50">
            <v>-1804891.3461223335</v>
          </cell>
          <cell r="X50">
            <v>-1859405.4120587595</v>
          </cell>
          <cell r="Y50">
            <v>-1914405.5516450836</v>
          </cell>
          <cell r="Z50">
            <v>-1970029.8619733057</v>
          </cell>
          <cell r="AA50">
            <v>-2026473.0978309261</v>
          </cell>
          <cell r="AB50">
            <v>-2083771.9066241947</v>
          </cell>
          <cell r="AC50">
            <v>-2141945.8604843612</v>
          </cell>
          <cell r="AD50">
            <v>-2200978.3673989261</v>
          </cell>
          <cell r="AE50">
            <v>-2260868.4608428888</v>
          </cell>
          <cell r="AF50">
            <v>-2321551.0260269996</v>
          </cell>
          <cell r="AG50">
            <v>-2382975.1947405082</v>
          </cell>
          <cell r="AH50">
            <v>-2444992.0866941656</v>
          </cell>
          <cell r="AI50">
            <v>-2507415.1980022211</v>
          </cell>
          <cell r="AJ50">
            <v>-2570289.3109896746</v>
          </cell>
          <cell r="AK50">
            <v>-2633697.8238770263</v>
          </cell>
          <cell r="AL50">
            <v>-2697778.8337562759</v>
          </cell>
          <cell r="AQ50">
            <v>334.1</v>
          </cell>
          <cell r="AR50">
            <v>3.5000000000000003E-2</v>
          </cell>
          <cell r="AS50">
            <v>334.1</v>
          </cell>
          <cell r="AT50">
            <v>3.5000000000000003E-2</v>
          </cell>
        </row>
        <row r="51">
          <cell r="B51">
            <v>0</v>
          </cell>
          <cell r="D51">
            <v>0</v>
          </cell>
          <cell r="F51" t="str">
            <v>Water</v>
          </cell>
          <cell r="H51" t="str">
            <v>334110-Meters Bronze Case</v>
          </cell>
          <cell r="J51" t="str">
            <v>334110</v>
          </cell>
          <cell r="L51" t="str">
            <v>10133410</v>
          </cell>
          <cell r="N51">
            <v>334.4</v>
          </cell>
          <cell r="P51">
            <v>-677822.74000000011</v>
          </cell>
          <cell r="Q51">
            <v>-683304.92310666677</v>
          </cell>
          <cell r="R51">
            <v>-688787.10327708349</v>
          </cell>
          <cell r="S51">
            <v>-694269.28051125025</v>
          </cell>
          <cell r="T51">
            <v>-699751.45480916684</v>
          </cell>
          <cell r="U51">
            <v>-705233.62617083348</v>
          </cell>
          <cell r="V51">
            <v>-710715.79459625017</v>
          </cell>
          <cell r="W51">
            <v>-716197.96008541691</v>
          </cell>
          <cell r="X51">
            <v>-721680.12263833371</v>
          </cell>
          <cell r="Y51">
            <v>-727162.28225500032</v>
          </cell>
          <cell r="Z51">
            <v>-732644.43893541698</v>
          </cell>
          <cell r="AA51">
            <v>-738126.5926795837</v>
          </cell>
          <cell r="AB51">
            <v>-743608.74348750047</v>
          </cell>
          <cell r="AC51">
            <v>-749090.89135916717</v>
          </cell>
          <cell r="AD51">
            <v>-754573.03629458381</v>
          </cell>
          <cell r="AE51">
            <v>-760055.1782937505</v>
          </cell>
          <cell r="AF51">
            <v>-765537.31735666725</v>
          </cell>
          <cell r="AG51">
            <v>-771019.45348333393</v>
          </cell>
          <cell r="AH51">
            <v>-776501.58667375066</v>
          </cell>
          <cell r="AI51">
            <v>-781983.71692791732</v>
          </cell>
          <cell r="AJ51">
            <v>-787465.84424583404</v>
          </cell>
          <cell r="AK51">
            <v>-792947.96862750081</v>
          </cell>
          <cell r="AL51">
            <v>-798430.09007291752</v>
          </cell>
          <cell r="AQ51">
            <v>334.11</v>
          </cell>
          <cell r="AR51">
            <v>2.8999999999999998E-2</v>
          </cell>
          <cell r="AS51">
            <v>334.11</v>
          </cell>
          <cell r="AT51">
            <v>2.8999999999999998E-2</v>
          </cell>
        </row>
        <row r="52">
          <cell r="B52">
            <v>0</v>
          </cell>
          <cell r="D52">
            <v>103.51777777777778</v>
          </cell>
          <cell r="F52" t="str">
            <v>Water</v>
          </cell>
          <cell r="H52" t="str">
            <v>334120-Meters Plastic Case</v>
          </cell>
          <cell r="J52" t="str">
            <v>334120</v>
          </cell>
          <cell r="L52" t="str">
            <v>10133410</v>
          </cell>
          <cell r="N52">
            <v>334.4</v>
          </cell>
          <cell r="P52">
            <v>444130.43999999994</v>
          </cell>
          <cell r="Q52">
            <v>442821.6576889166</v>
          </cell>
          <cell r="R52">
            <v>441513.02044497681</v>
          </cell>
          <cell r="S52">
            <v>440204.5282681805</v>
          </cell>
          <cell r="T52">
            <v>438896.18115852779</v>
          </cell>
          <cell r="U52">
            <v>437587.97911601857</v>
          </cell>
          <cell r="V52">
            <v>436279.9221406529</v>
          </cell>
          <cell r="W52">
            <v>434972.01023243071</v>
          </cell>
          <cell r="X52">
            <v>433664.24339135201</v>
          </cell>
          <cell r="Y52">
            <v>432356.62161741685</v>
          </cell>
          <cell r="Z52">
            <v>431049.14491062518</v>
          </cell>
          <cell r="AA52">
            <v>429741.81327097706</v>
          </cell>
          <cell r="AB52">
            <v>428434.62669847242</v>
          </cell>
          <cell r="AC52">
            <v>427127.58519311139</v>
          </cell>
          <cell r="AD52">
            <v>425820.68875489384</v>
          </cell>
          <cell r="AE52">
            <v>424513.93738381978</v>
          </cell>
          <cell r="AF52">
            <v>423207.33107988926</v>
          </cell>
          <cell r="AG52">
            <v>421900.86984310223</v>
          </cell>
          <cell r="AH52">
            <v>420594.55367345875</v>
          </cell>
          <cell r="AI52">
            <v>419288.38257095875</v>
          </cell>
          <cell r="AJ52">
            <v>417982.3565356023</v>
          </cell>
          <cell r="AK52">
            <v>416676.47556738934</v>
          </cell>
          <cell r="AL52">
            <v>415370.73966631992</v>
          </cell>
          <cell r="AQ52">
            <v>334.12</v>
          </cell>
          <cell r="AR52">
            <v>4.3900000000000002E-2</v>
          </cell>
          <cell r="AS52">
            <v>334.12</v>
          </cell>
          <cell r="AT52">
            <v>4.3900000000000002E-2</v>
          </cell>
        </row>
        <row r="53">
          <cell r="B53">
            <v>0</v>
          </cell>
          <cell r="D53">
            <v>4.6733333333333338</v>
          </cell>
          <cell r="F53" t="str">
            <v>Water</v>
          </cell>
          <cell r="H53" t="str">
            <v>334130-Meters Other</v>
          </cell>
          <cell r="J53" t="str">
            <v>334130</v>
          </cell>
          <cell r="L53" t="str">
            <v>10133410</v>
          </cell>
          <cell r="N53">
            <v>334.4</v>
          </cell>
          <cell r="P53">
            <v>-1269737.94</v>
          </cell>
          <cell r="Q53">
            <v>-1289806.5773069444</v>
          </cell>
          <cell r="R53">
            <v>-1309875.2041596759</v>
          </cell>
          <cell r="S53">
            <v>-1329943.8205581945</v>
          </cell>
          <cell r="T53">
            <v>-1350012.4265025002</v>
          </cell>
          <cell r="U53">
            <v>-1370081.0219925928</v>
          </cell>
          <cell r="V53">
            <v>-1390149.6070284725</v>
          </cell>
          <cell r="W53">
            <v>-1410218.1816101393</v>
          </cell>
          <cell r="X53">
            <v>-1430286.7457375929</v>
          </cell>
          <cell r="Y53">
            <v>-1450355.2994108337</v>
          </cell>
          <cell r="Z53">
            <v>-1470423.8426298618</v>
          </cell>
          <cell r="AA53">
            <v>-1490492.3753946766</v>
          </cell>
          <cell r="AB53">
            <v>-1510560.8977052786</v>
          </cell>
          <cell r="AC53">
            <v>-1530629.4095616676</v>
          </cell>
          <cell r="AD53">
            <v>-1550697.9109638436</v>
          </cell>
          <cell r="AE53">
            <v>-1570766.4019118065</v>
          </cell>
          <cell r="AF53">
            <v>-1590834.8824055565</v>
          </cell>
          <cell r="AG53">
            <v>-1610903.3524450937</v>
          </cell>
          <cell r="AH53">
            <v>-1630971.8120304178</v>
          </cell>
          <cell r="AI53">
            <v>-1651040.261161529</v>
          </cell>
          <cell r="AJ53">
            <v>-1671108.6998384271</v>
          </cell>
          <cell r="AK53">
            <v>-1691177.1280611125</v>
          </cell>
          <cell r="AL53">
            <v>-1711245.5458295846</v>
          </cell>
          <cell r="AQ53">
            <v>334.13</v>
          </cell>
          <cell r="AR53">
            <v>3.6999999999999998E-2</v>
          </cell>
          <cell r="AS53">
            <v>334.13</v>
          </cell>
          <cell r="AT53">
            <v>3.6999999999999998E-2</v>
          </cell>
        </row>
        <row r="54">
          <cell r="B54">
            <v>0</v>
          </cell>
          <cell r="D54">
            <v>0</v>
          </cell>
          <cell r="F54" t="str">
            <v>Water</v>
          </cell>
          <cell r="H54" t="str">
            <v>334131-Meter Reading Units</v>
          </cell>
          <cell r="J54" t="str">
            <v>334131</v>
          </cell>
          <cell r="L54" t="str">
            <v>10133410</v>
          </cell>
          <cell r="N54">
            <v>334.4</v>
          </cell>
          <cell r="P54">
            <v>-113365.98</v>
          </cell>
          <cell r="Q54">
            <v>-114720.45682166665</v>
          </cell>
          <cell r="R54">
            <v>-116074.93364333331</v>
          </cell>
          <cell r="S54">
            <v>-117429.41046499996</v>
          </cell>
          <cell r="T54">
            <v>-118783.88728666662</v>
          </cell>
          <cell r="U54">
            <v>-120138.36410833328</v>
          </cell>
          <cell r="V54">
            <v>-121492.84092999993</v>
          </cell>
          <cell r="W54">
            <v>-122847.31775166659</v>
          </cell>
          <cell r="X54">
            <v>-124201.79457333325</v>
          </cell>
          <cell r="Y54">
            <v>-125556.2713949999</v>
          </cell>
          <cell r="Z54">
            <v>-126910.74821666656</v>
          </cell>
          <cell r="AA54">
            <v>-128265.22503833321</v>
          </cell>
          <cell r="AB54">
            <v>-129619.70185999987</v>
          </cell>
          <cell r="AC54">
            <v>-130974.17868166653</v>
          </cell>
          <cell r="AD54">
            <v>-132328.6555033332</v>
          </cell>
          <cell r="AE54">
            <v>-133683.13232499987</v>
          </cell>
          <cell r="AF54">
            <v>-135037.60914666654</v>
          </cell>
          <cell r="AG54">
            <v>-136392.08596833321</v>
          </cell>
          <cell r="AH54">
            <v>-137746.56278999988</v>
          </cell>
          <cell r="AI54">
            <v>-139101.03961166655</v>
          </cell>
          <cell r="AJ54">
            <v>-140455.51643333322</v>
          </cell>
          <cell r="AK54">
            <v>-141809.99325499989</v>
          </cell>
          <cell r="AL54">
            <v>-143164.47007666656</v>
          </cell>
          <cell r="AQ54">
            <v>334.13</v>
          </cell>
          <cell r="AR54">
            <v>3.6999999999999998E-2</v>
          </cell>
          <cell r="AS54">
            <v>334.13</v>
          </cell>
          <cell r="AT54">
            <v>3.6999999999999998E-2</v>
          </cell>
        </row>
        <row r="55">
          <cell r="B55">
            <v>-787.6538888888889</v>
          </cell>
          <cell r="D55">
            <v>9197.514444444445</v>
          </cell>
          <cell r="F55" t="str">
            <v>Water</v>
          </cell>
          <cell r="H55" t="str">
            <v>334200-Meter Installations</v>
          </cell>
          <cell r="J55" t="str">
            <v>334200</v>
          </cell>
          <cell r="L55" t="str">
            <v>10133420</v>
          </cell>
          <cell r="N55">
            <v>334.4</v>
          </cell>
          <cell r="P55">
            <v>-9081686.5800000001</v>
          </cell>
          <cell r="Q55">
            <v>-9137489.2401770558</v>
          </cell>
          <cell r="R55">
            <v>-9193281.7300433908</v>
          </cell>
          <cell r="S55">
            <v>-9249064.0495990068</v>
          </cell>
          <cell r="T55">
            <v>-9304836.198843902</v>
          </cell>
          <cell r="U55">
            <v>-9360598.1777780764</v>
          </cell>
          <cell r="V55">
            <v>-9416349.9864015337</v>
          </cell>
          <cell r="W55">
            <v>-9472091.6247142702</v>
          </cell>
          <cell r="X55">
            <v>-9527823.0927162878</v>
          </cell>
          <cell r="Y55">
            <v>-9583544.3904075846</v>
          </cell>
          <cell r="Z55">
            <v>-9639255.5177881606</v>
          </cell>
          <cell r="AA55">
            <v>-9694956.4748580176</v>
          </cell>
          <cell r="AB55">
            <v>-9750647.2616171539</v>
          </cell>
          <cell r="AC55">
            <v>-9806327.8780655693</v>
          </cell>
          <cell r="AD55">
            <v>-9861998.3242032658</v>
          </cell>
          <cell r="AE55">
            <v>-9917658.6000302415</v>
          </cell>
          <cell r="AF55">
            <v>-9973308.7055465002</v>
          </cell>
          <cell r="AG55">
            <v>-10028948.640752038</v>
          </cell>
          <cell r="AH55">
            <v>-10084578.405646855</v>
          </cell>
          <cell r="AI55">
            <v>-10140198.000230953</v>
          </cell>
          <cell r="AJ55">
            <v>-10195807.42450433</v>
          </cell>
          <cell r="AK55">
            <v>-10251406.678466987</v>
          </cell>
          <cell r="AL55">
            <v>-10306995.762118924</v>
          </cell>
          <cell r="AQ55">
            <v>334.2</v>
          </cell>
          <cell r="AR55">
            <v>2.8899999999999999E-2</v>
          </cell>
          <cell r="AS55">
            <v>334.2</v>
          </cell>
          <cell r="AT55">
            <v>2.8899999999999999E-2</v>
          </cell>
        </row>
        <row r="56">
          <cell r="B56">
            <v>-1.4905555555555556</v>
          </cell>
          <cell r="D56">
            <v>1305.0880555555555</v>
          </cell>
          <cell r="F56" t="str">
            <v>Water</v>
          </cell>
          <cell r="H56" t="str">
            <v>334300-Meter Vaults</v>
          </cell>
          <cell r="J56" t="str">
            <v>334300</v>
          </cell>
          <cell r="L56" t="str">
            <v>10133410</v>
          </cell>
          <cell r="N56">
            <v>334.4</v>
          </cell>
          <cell r="P56">
            <v>53490.75</v>
          </cell>
          <cell r="Q56">
            <v>52665.871452444451</v>
          </cell>
          <cell r="R56">
            <v>51845.29316571066</v>
          </cell>
          <cell r="S56">
            <v>51029.015139798626</v>
          </cell>
          <cell r="T56">
            <v>50217.037374708358</v>
          </cell>
          <cell r="U56">
            <v>49409.359870439846</v>
          </cell>
          <cell r="V56">
            <v>48605.982626993093</v>
          </cell>
          <cell r="W56">
            <v>47806.905644368097</v>
          </cell>
          <cell r="X56">
            <v>47012.128922564858</v>
          </cell>
          <cell r="Y56">
            <v>46221.652461583384</v>
          </cell>
          <cell r="Z56">
            <v>45435.476261423668</v>
          </cell>
          <cell r="AA56">
            <v>44653.600322085709</v>
          </cell>
          <cell r="AB56">
            <v>43876.024643569508</v>
          </cell>
          <cell r="AC56">
            <v>43102.749225875064</v>
          </cell>
          <cell r="AD56">
            <v>42333.774069002386</v>
          </cell>
          <cell r="AE56">
            <v>41569.099172951472</v>
          </cell>
          <cell r="AF56">
            <v>40808.724537722315</v>
          </cell>
          <cell r="AG56">
            <v>40052.650163314916</v>
          </cell>
          <cell r="AH56">
            <v>39300.876049729275</v>
          </cell>
          <cell r="AI56">
            <v>38553.402196965391</v>
          </cell>
          <cell r="AJ56">
            <v>37810.228605023272</v>
          </cell>
          <cell r="AK56">
            <v>37071.355273902911</v>
          </cell>
          <cell r="AL56">
            <v>36336.782203604307</v>
          </cell>
          <cell r="AQ56">
            <v>334.3</v>
          </cell>
          <cell r="AR56">
            <v>3.3099999999999997E-2</v>
          </cell>
          <cell r="AS56">
            <v>334.3</v>
          </cell>
          <cell r="AT56">
            <v>3.3099999999999997E-2</v>
          </cell>
        </row>
        <row r="57">
          <cell r="B57">
            <v>-62.037777777777784</v>
          </cell>
          <cell r="D57">
            <v>3123.5058333333332</v>
          </cell>
          <cell r="F57" t="str">
            <v>Water</v>
          </cell>
          <cell r="H57" t="str">
            <v>335000-Hydrants</v>
          </cell>
          <cell r="J57" t="str">
            <v>335000</v>
          </cell>
          <cell r="L57" t="str">
            <v>10133500</v>
          </cell>
          <cell r="N57">
            <v>335.4</v>
          </cell>
          <cell r="P57">
            <v>-4664957.4799999995</v>
          </cell>
          <cell r="Q57">
            <v>-4699435.1834562505</v>
          </cell>
          <cell r="R57">
            <v>-4733971.8642971087</v>
          </cell>
          <cell r="S57">
            <v>-4768573.7167947665</v>
          </cell>
          <cell r="T57">
            <v>-4803294.5471845791</v>
          </cell>
          <cell r="U57">
            <v>-4838059.0944108162</v>
          </cell>
          <cell r="V57">
            <v>-4872841.6316859238</v>
          </cell>
          <cell r="W57">
            <v>-4907674.9875101866</v>
          </cell>
          <cell r="X57">
            <v>-4942618.1383186048</v>
          </cell>
          <cell r="Y57">
            <v>-4977685.9271736778</v>
          </cell>
          <cell r="Z57">
            <v>-5012904.0820504054</v>
          </cell>
          <cell r="AA57">
            <v>-5048316.0436450392</v>
          </cell>
          <cell r="AB57">
            <v>-5083930.8167488277</v>
          </cell>
          <cell r="AC57">
            <v>-5119760.8695342718</v>
          </cell>
          <cell r="AD57">
            <v>-5155810.9517813697</v>
          </cell>
          <cell r="AE57">
            <v>-5192073.1076086229</v>
          </cell>
          <cell r="AF57">
            <v>-5228523.2714640312</v>
          </cell>
          <cell r="AG57">
            <v>-5265104.8022210952</v>
          </cell>
          <cell r="AH57">
            <v>-5301791.0338232638</v>
          </cell>
          <cell r="AI57">
            <v>-5338594.0960212126</v>
          </cell>
          <cell r="AJ57">
            <v>-5375524.7648783168</v>
          </cell>
          <cell r="AK57">
            <v>-5412610.9453520756</v>
          </cell>
          <cell r="AL57">
            <v>-5449878.3654174898</v>
          </cell>
          <cell r="AQ57">
            <v>335</v>
          </cell>
          <cell r="AR57">
            <v>2.1500000000000002E-2</v>
          </cell>
          <cell r="AS57">
            <v>335</v>
          </cell>
          <cell r="AT57">
            <v>2.1500000000000002E-2</v>
          </cell>
        </row>
        <row r="58">
          <cell r="B58">
            <v>0</v>
          </cell>
          <cell r="D58">
            <v>0</v>
          </cell>
          <cell r="F58" t="str">
            <v>Water</v>
          </cell>
          <cell r="H58" t="str">
            <v>339100-Other P/E-Intangible</v>
          </cell>
          <cell r="J58" t="str">
            <v>339100</v>
          </cell>
          <cell r="L58" t="str">
            <v>10133910</v>
          </cell>
          <cell r="N58">
            <v>339.1</v>
          </cell>
          <cell r="P58">
            <v>-135781.75</v>
          </cell>
          <cell r="Q58">
            <v>-136326.35147222222</v>
          </cell>
          <cell r="R58">
            <v>-137233.62376157407</v>
          </cell>
          <cell r="S58">
            <v>-138503.56686805555</v>
          </cell>
          <cell r="T58">
            <v>-140136.18079166667</v>
          </cell>
          <cell r="U58">
            <v>-142131.4655324074</v>
          </cell>
          <cell r="V58">
            <v>-144489.42109027776</v>
          </cell>
          <cell r="W58">
            <v>-147210.04746527775</v>
          </cell>
          <cell r="X58">
            <v>-149928.73522685183</v>
          </cell>
          <cell r="Y58">
            <v>-152645.48437499997</v>
          </cell>
          <cell r="Z58">
            <v>-155360.2949097222</v>
          </cell>
          <cell r="AA58">
            <v>-158073.16683101849</v>
          </cell>
          <cell r="AB58">
            <v>-160784.10013888887</v>
          </cell>
          <cell r="AC58">
            <v>-163493.09483333331</v>
          </cell>
          <cell r="AD58">
            <v>-166200.15091435183</v>
          </cell>
          <cell r="AE58">
            <v>-168905.26838194442</v>
          </cell>
          <cell r="AF58">
            <v>-171608.4472361111</v>
          </cell>
          <cell r="AG58">
            <v>-174309.68747685183</v>
          </cell>
          <cell r="AH58">
            <v>-177008.98910416666</v>
          </cell>
          <cell r="AI58">
            <v>-179706.35211805554</v>
          </cell>
          <cell r="AJ58">
            <v>-182401.77651851851</v>
          </cell>
          <cell r="AK58">
            <v>-185095.26230555555</v>
          </cell>
          <cell r="AL58">
            <v>-187786.80947916667</v>
          </cell>
          <cell r="AQ58">
            <v>339.1</v>
          </cell>
          <cell r="AR58">
            <v>0.1</v>
          </cell>
          <cell r="AS58">
            <v>339.1</v>
          </cell>
          <cell r="AT58">
            <v>0.1</v>
          </cell>
        </row>
        <row r="59">
          <cell r="B59">
            <v>0</v>
          </cell>
          <cell r="D59">
            <v>0</v>
          </cell>
          <cell r="F59" t="str">
            <v>Water</v>
          </cell>
          <cell r="H59" t="str">
            <v>339600-Other P/E-CPS</v>
          </cell>
          <cell r="J59" t="str">
            <v>339600</v>
          </cell>
          <cell r="L59" t="str">
            <v>10133910</v>
          </cell>
          <cell r="N59">
            <v>339.1</v>
          </cell>
          <cell r="P59">
            <v>-286854.06</v>
          </cell>
          <cell r="Q59">
            <v>-290039.67808333336</v>
          </cell>
          <cell r="R59">
            <v>-293210.58443055558</v>
          </cell>
          <cell r="S59">
            <v>-296366.77904166671</v>
          </cell>
          <cell r="T59">
            <v>-299508.2619166667</v>
          </cell>
          <cell r="U59">
            <v>-302635.0330555556</v>
          </cell>
          <cell r="V59">
            <v>-305747.09245833341</v>
          </cell>
          <cell r="W59">
            <v>-308844.44012500008</v>
          </cell>
          <cell r="X59">
            <v>-311950.54880555562</v>
          </cell>
          <cell r="Y59">
            <v>-315065.41850000009</v>
          </cell>
          <cell r="Z59">
            <v>-318189.04920833342</v>
          </cell>
          <cell r="AA59">
            <v>-321651.46093055565</v>
          </cell>
          <cell r="AB59">
            <v>-325126.54579166678</v>
          </cell>
          <cell r="AC59">
            <v>-328614.30379166681</v>
          </cell>
          <cell r="AD59">
            <v>-332114.73493055569</v>
          </cell>
          <cell r="AE59">
            <v>-335635.66345833347</v>
          </cell>
          <cell r="AF59">
            <v>-339220.12275000016</v>
          </cell>
          <cell r="AG59">
            <v>-342868.11280555569</v>
          </cell>
          <cell r="AH59">
            <v>-346579.63362500013</v>
          </cell>
          <cell r="AI59">
            <v>-350354.68520833348</v>
          </cell>
          <cell r="AJ59">
            <v>-354154.14630555571</v>
          </cell>
          <cell r="AK59">
            <v>-357978.01691666682</v>
          </cell>
          <cell r="AL59">
            <v>-361826.29704166681</v>
          </cell>
          <cell r="AQ59">
            <v>339.6</v>
          </cell>
          <cell r="AR59">
            <v>0.1</v>
          </cell>
          <cell r="AS59">
            <v>339.6</v>
          </cell>
          <cell r="AT59">
            <v>0.1</v>
          </cell>
        </row>
        <row r="60">
          <cell r="B60">
            <v>0</v>
          </cell>
          <cell r="D60">
            <v>0</v>
          </cell>
          <cell r="F60" t="str">
            <v>Water</v>
          </cell>
          <cell r="H60" t="str">
            <v>340100-Office Furniture &amp; Equip</v>
          </cell>
          <cell r="J60" t="str">
            <v>340100</v>
          </cell>
          <cell r="L60" t="str">
            <v>10134010</v>
          </cell>
          <cell r="N60">
            <v>340.5</v>
          </cell>
          <cell r="P60">
            <v>-387203.33</v>
          </cell>
          <cell r="Q60">
            <v>-384607.46443055553</v>
          </cell>
          <cell r="R60">
            <v>-386524.68418981478</v>
          </cell>
          <cell r="S60">
            <v>-392343.89192361105</v>
          </cell>
          <cell r="T60">
            <v>-398141.81767361105</v>
          </cell>
          <cell r="U60">
            <v>-403918.46143981471</v>
          </cell>
          <cell r="V60">
            <v>-409673.8232222221</v>
          </cell>
          <cell r="W60">
            <v>-415407.90302083321</v>
          </cell>
          <cell r="X60">
            <v>-421120.70083564799</v>
          </cell>
          <cell r="Y60">
            <v>-426812.2166666665</v>
          </cell>
          <cell r="Z60">
            <v>-432482.45051388873</v>
          </cell>
          <cell r="AA60">
            <v>-438254.34237731464</v>
          </cell>
          <cell r="AB60">
            <v>-444004.95225694426</v>
          </cell>
          <cell r="AC60">
            <v>-449734.28015277762</v>
          </cell>
          <cell r="AD60">
            <v>-455442.32606481464</v>
          </cell>
          <cell r="AE60">
            <v>-461129.08999305539</v>
          </cell>
          <cell r="AF60">
            <v>-466794.5719374998</v>
          </cell>
          <cell r="AG60">
            <v>-472438.77189814794</v>
          </cell>
          <cell r="AH60">
            <v>-478061.68987499981</v>
          </cell>
          <cell r="AI60">
            <v>-483663.32586805534</v>
          </cell>
          <cell r="AJ60">
            <v>-489243.6798773146</v>
          </cell>
          <cell r="AK60">
            <v>-494802.75190277759</v>
          </cell>
          <cell r="AL60">
            <v>-500340.54194444424</v>
          </cell>
          <cell r="AQ60">
            <v>340.1</v>
          </cell>
          <cell r="AR60">
            <v>0.05</v>
          </cell>
          <cell r="AS60">
            <v>340.1</v>
          </cell>
          <cell r="AT60">
            <v>0.05</v>
          </cell>
        </row>
        <row r="61">
          <cell r="B61">
            <v>-195.38694444444445</v>
          </cell>
          <cell r="D61">
            <v>80.631388888888893</v>
          </cell>
          <cell r="F61" t="str">
            <v>Water</v>
          </cell>
          <cell r="H61" t="str">
            <v>340200-Comp &amp; Periph Equip</v>
          </cell>
          <cell r="J61" t="str">
            <v>340200</v>
          </cell>
          <cell r="L61" t="str">
            <v>10134010</v>
          </cell>
          <cell r="N61">
            <v>340.5</v>
          </cell>
          <cell r="P61">
            <v>-50787.939999999995</v>
          </cell>
          <cell r="Q61">
            <v>-49800.028861111103</v>
          </cell>
          <cell r="R61">
            <v>-48953.476247685176</v>
          </cell>
          <cell r="S61">
            <v>-48153.040849722209</v>
          </cell>
          <cell r="T61">
            <v>-48261.203552222207</v>
          </cell>
          <cell r="U61">
            <v>-48727.597405185166</v>
          </cell>
          <cell r="V61">
            <v>-49184.02240861109</v>
          </cell>
          <cell r="W61">
            <v>-49630.478562499979</v>
          </cell>
          <cell r="X61">
            <v>-50527.215866851831</v>
          </cell>
          <cell r="Y61">
            <v>-51413.984321666641</v>
          </cell>
          <cell r="Z61">
            <v>-53027.183926944417</v>
          </cell>
          <cell r="AA61">
            <v>-54630.414682685157</v>
          </cell>
          <cell r="AB61">
            <v>-56223.676588888862</v>
          </cell>
          <cell r="AC61">
            <v>-58635.419645555528</v>
          </cell>
          <cell r="AD61">
            <v>-61037.193852685159</v>
          </cell>
          <cell r="AE61">
            <v>-63428.999210277747</v>
          </cell>
          <cell r="AF61">
            <v>-66057.244363333302</v>
          </cell>
          <cell r="AG61">
            <v>-68675.520666851822</v>
          </cell>
          <cell r="AH61">
            <v>-71283.828120833306</v>
          </cell>
          <cell r="AI61">
            <v>-73882.166725277755</v>
          </cell>
          <cell r="AJ61">
            <v>-76930.786480185168</v>
          </cell>
          <cell r="AK61">
            <v>-79969.437385555546</v>
          </cell>
          <cell r="AL61">
            <v>-83734.519441388882</v>
          </cell>
          <cell r="AQ61">
            <v>340.22</v>
          </cell>
          <cell r="AR61">
            <v>0.1</v>
          </cell>
          <cell r="AS61">
            <v>340.22</v>
          </cell>
          <cell r="AT61">
            <v>0.1</v>
          </cell>
        </row>
        <row r="62">
          <cell r="B62">
            <v>0</v>
          </cell>
          <cell r="D62">
            <v>0</v>
          </cell>
          <cell r="F62" t="str">
            <v>Water</v>
          </cell>
          <cell r="H62" t="str">
            <v>340210-Comp &amp; Periph Mainframe</v>
          </cell>
          <cell r="J62" t="str">
            <v>340210</v>
          </cell>
          <cell r="L62" t="str">
            <v>10134010</v>
          </cell>
          <cell r="N62">
            <v>340.5</v>
          </cell>
          <cell r="P62">
            <v>0</v>
          </cell>
          <cell r="Q62">
            <v>-1652.7884999999999</v>
          </cell>
          <cell r="R62">
            <v>-3305.5769999999998</v>
          </cell>
          <cell r="S62">
            <v>-4958.3654999999999</v>
          </cell>
          <cell r="T62">
            <v>-6611.1539999999995</v>
          </cell>
          <cell r="U62">
            <v>-8263.9424999999992</v>
          </cell>
          <cell r="V62">
            <v>-9916.7309999999998</v>
          </cell>
          <cell r="W62">
            <v>-11569.5195</v>
          </cell>
          <cell r="X62">
            <v>-13222.308000000001</v>
          </cell>
          <cell r="Y62">
            <v>-14875.096500000001</v>
          </cell>
          <cell r="Z62">
            <v>-16527.885000000002</v>
          </cell>
          <cell r="AA62">
            <v>-18180.673500000001</v>
          </cell>
          <cell r="AB62">
            <v>-19833.462</v>
          </cell>
          <cell r="AC62">
            <v>-21486.250499999998</v>
          </cell>
          <cell r="AD62">
            <v>-23139.038999999997</v>
          </cell>
          <cell r="AE62">
            <v>-24791.827499999996</v>
          </cell>
          <cell r="AF62">
            <v>-26444.615999999995</v>
          </cell>
          <cell r="AG62">
            <v>-28097.404499999993</v>
          </cell>
          <cell r="AH62">
            <v>-29750.192999999992</v>
          </cell>
          <cell r="AI62">
            <v>-31402.981499999991</v>
          </cell>
          <cell r="AJ62">
            <v>-33055.76999999999</v>
          </cell>
          <cell r="AK62">
            <v>-34708.558499999992</v>
          </cell>
          <cell r="AL62">
            <v>-36361.346999999994</v>
          </cell>
          <cell r="AQ62">
            <v>340.21</v>
          </cell>
          <cell r="AR62">
            <v>0.2</v>
          </cell>
          <cell r="AS62">
            <v>340.21</v>
          </cell>
          <cell r="AT62">
            <v>0.2</v>
          </cell>
        </row>
        <row r="63">
          <cell r="B63">
            <v>-17.349166666666669</v>
          </cell>
          <cell r="D63">
            <v>68.514444444444436</v>
          </cell>
          <cell r="F63" t="str">
            <v>Water</v>
          </cell>
          <cell r="H63" t="str">
            <v>340220-Comp &amp; Periph Personal</v>
          </cell>
          <cell r="J63" t="str">
            <v>340220</v>
          </cell>
          <cell r="L63" t="str">
            <v>10134010</v>
          </cell>
          <cell r="N63">
            <v>340.5</v>
          </cell>
          <cell r="P63">
            <v>-207148.17999999993</v>
          </cell>
          <cell r="Q63">
            <v>-201343.38677777769</v>
          </cell>
          <cell r="R63">
            <v>-195306.34032870361</v>
          </cell>
          <cell r="S63">
            <v>-189037.04065277765</v>
          </cell>
          <cell r="T63">
            <v>-182535.48774999985</v>
          </cell>
          <cell r="U63">
            <v>-175801.68162037019</v>
          </cell>
          <cell r="V63">
            <v>-168835.62226388868</v>
          </cell>
          <cell r="W63">
            <v>-161637.30968055534</v>
          </cell>
          <cell r="X63">
            <v>-154206.74387037012</v>
          </cell>
          <cell r="Y63">
            <v>-146543.92483333306</v>
          </cell>
          <cell r="Z63">
            <v>-138648.85256944413</v>
          </cell>
          <cell r="AA63">
            <v>-131398.60707870335</v>
          </cell>
          <cell r="AB63">
            <v>-123916.10836111075</v>
          </cell>
          <cell r="AC63">
            <v>-116201.35641666628</v>
          </cell>
          <cell r="AD63">
            <v>-108254.35124536998</v>
          </cell>
          <cell r="AE63">
            <v>-100075.09284722182</v>
          </cell>
          <cell r="AF63">
            <v>-91663.581222221808</v>
          </cell>
          <cell r="AG63">
            <v>-83019.816370369939</v>
          </cell>
          <cell r="AH63">
            <v>-74143.798291666215</v>
          </cell>
          <cell r="AI63">
            <v>-65035.526986110635</v>
          </cell>
          <cell r="AJ63">
            <v>-55695.002453703215</v>
          </cell>
          <cell r="AK63">
            <v>-46122.224694443939</v>
          </cell>
          <cell r="AL63">
            <v>-36317.193708332808</v>
          </cell>
          <cell r="AQ63">
            <v>340.23</v>
          </cell>
          <cell r="AR63">
            <v>0.2</v>
          </cell>
          <cell r="AS63">
            <v>340.23</v>
          </cell>
          <cell r="AT63">
            <v>0.2</v>
          </cell>
        </row>
        <row r="64">
          <cell r="B64">
            <v>0</v>
          </cell>
          <cell r="D64">
            <v>246.345</v>
          </cell>
          <cell r="F64" t="str">
            <v>Water</v>
          </cell>
          <cell r="H64" t="str">
            <v>340230-Comp &amp; Periph Other</v>
          </cell>
          <cell r="J64" t="str">
            <v>340230</v>
          </cell>
          <cell r="L64" t="str">
            <v>10134010</v>
          </cell>
          <cell r="N64">
            <v>340.5</v>
          </cell>
          <cell r="P64">
            <v>-1190059.46</v>
          </cell>
          <cell r="Q64">
            <v>-1202094.6407777776</v>
          </cell>
          <cell r="R64">
            <v>-1213851.2147685182</v>
          </cell>
          <cell r="S64">
            <v>-1225329.1819722219</v>
          </cell>
          <cell r="T64">
            <v>-1236528.5423888885</v>
          </cell>
          <cell r="U64">
            <v>-1247449.296018518</v>
          </cell>
          <cell r="V64">
            <v>-1258091.4428611107</v>
          </cell>
          <cell r="W64">
            <v>-1268454.9829166662</v>
          </cell>
          <cell r="X64">
            <v>-1278539.9161851846</v>
          </cell>
          <cell r="Y64">
            <v>-1288346.2426666659</v>
          </cell>
          <cell r="Z64">
            <v>-1297873.9623611104</v>
          </cell>
          <cell r="AA64">
            <v>-1307250.5852685177</v>
          </cell>
          <cell r="AB64">
            <v>-1316348.601388888</v>
          </cell>
          <cell r="AC64">
            <v>-1325168.0107222213</v>
          </cell>
          <cell r="AD64">
            <v>-1333708.8132685176</v>
          </cell>
          <cell r="AE64">
            <v>-1341971.0090277768</v>
          </cell>
          <cell r="AF64">
            <v>-1349954.5979999988</v>
          </cell>
          <cell r="AG64">
            <v>-1357659.580185184</v>
          </cell>
          <cell r="AH64">
            <v>-1365085.9555833321</v>
          </cell>
          <cell r="AI64">
            <v>-1372233.7241944431</v>
          </cell>
          <cell r="AJ64">
            <v>-1379102.886018517</v>
          </cell>
          <cell r="AK64">
            <v>-1385693.441055554</v>
          </cell>
          <cell r="AL64">
            <v>-1392005.3893055539</v>
          </cell>
          <cell r="AQ64">
            <v>340.23</v>
          </cell>
          <cell r="AR64">
            <v>0.2</v>
          </cell>
          <cell r="AS64">
            <v>340.23</v>
          </cell>
          <cell r="AT64">
            <v>0.2</v>
          </cell>
        </row>
        <row r="65">
          <cell r="B65">
            <v>0</v>
          </cell>
          <cell r="D65">
            <v>0</v>
          </cell>
          <cell r="F65" t="str">
            <v>Water</v>
          </cell>
          <cell r="H65" t="str">
            <v>340240-Comp &amp; Periph Capital Lease</v>
          </cell>
          <cell r="J65" t="str">
            <v>340240</v>
          </cell>
          <cell r="L65" t="str">
            <v>10134010</v>
          </cell>
          <cell r="N65">
            <v>340.5</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Q65">
            <v>0</v>
          </cell>
          <cell r="AR65">
            <v>0</v>
          </cell>
          <cell r="AS65">
            <v>0</v>
          </cell>
          <cell r="AT65">
            <v>0</v>
          </cell>
        </row>
        <row r="66">
          <cell r="B66">
            <v>0</v>
          </cell>
          <cell r="D66">
            <v>0</v>
          </cell>
          <cell r="F66" t="str">
            <v>Water</v>
          </cell>
          <cell r="H66" t="str">
            <v>340300-Computer Software</v>
          </cell>
          <cell r="J66" t="str">
            <v>340300</v>
          </cell>
          <cell r="L66" t="str">
            <v>10134010</v>
          </cell>
          <cell r="N66">
            <v>340.5</v>
          </cell>
          <cell r="P66">
            <v>-1914429.8699999999</v>
          </cell>
          <cell r="Q66">
            <v>-1948882.9517777776</v>
          </cell>
          <cell r="R66">
            <v>-1983248.5493796295</v>
          </cell>
          <cell r="S66">
            <v>-2017526.6628055554</v>
          </cell>
          <cell r="T66">
            <v>-2054650.8973315493</v>
          </cell>
          <cell r="U66">
            <v>-2094893.8231515214</v>
          </cell>
          <cell r="V66">
            <v>-2137714.4930988047</v>
          </cell>
          <cell r="W66">
            <v>-2182286.3947414625</v>
          </cell>
          <cell r="X66">
            <v>-2230934.4734984441</v>
          </cell>
          <cell r="Y66">
            <v>-2284033.2716147499</v>
          </cell>
          <cell r="Z66">
            <v>-2342718.9005668797</v>
          </cell>
          <cell r="AA66">
            <v>-2407793.2788783335</v>
          </cell>
          <cell r="AB66">
            <v>-2478454.4880256117</v>
          </cell>
          <cell r="AC66">
            <v>-2554702.5280087139</v>
          </cell>
          <cell r="AD66">
            <v>-2635401.2873511398</v>
          </cell>
          <cell r="AE66">
            <v>-2721686.8775293902</v>
          </cell>
          <cell r="AF66">
            <v>-2813559.2985434644</v>
          </cell>
          <cell r="AG66">
            <v>-2909882.4389168629</v>
          </cell>
          <cell r="AH66">
            <v>-3011792.4101260854</v>
          </cell>
          <cell r="AI66">
            <v>-3119676.239157632</v>
          </cell>
          <cell r="AJ66">
            <v>-3232012.4900132525</v>
          </cell>
          <cell r="AK66">
            <v>-3348801.1626929473</v>
          </cell>
          <cell r="AL66">
            <v>-3470042.257196716</v>
          </cell>
          <cell r="AQ66">
            <v>340.32</v>
          </cell>
          <cell r="AR66">
            <v>0.2</v>
          </cell>
          <cell r="AS66">
            <v>340.32</v>
          </cell>
          <cell r="AT66">
            <v>0.2</v>
          </cell>
        </row>
        <row r="67">
          <cell r="B67">
            <v>0</v>
          </cell>
          <cell r="D67">
            <v>0</v>
          </cell>
          <cell r="F67" t="str">
            <v>Water</v>
          </cell>
          <cell r="H67" t="str">
            <v>340315-Computer Software - BT</v>
          </cell>
          <cell r="J67" t="str">
            <v>340315</v>
          </cell>
          <cell r="L67" t="str">
            <v>10134010</v>
          </cell>
          <cell r="N67">
            <v>340.5</v>
          </cell>
          <cell r="P67">
            <v>-6811157.1900000004</v>
          </cell>
          <cell r="Q67">
            <v>-6897838.4904166674</v>
          </cell>
          <cell r="R67">
            <v>-6984519.7908333344</v>
          </cell>
          <cell r="S67">
            <v>-7071201.0912500015</v>
          </cell>
          <cell r="T67">
            <v>-7157882.3916666685</v>
          </cell>
          <cell r="U67">
            <v>-7244563.6920833355</v>
          </cell>
          <cell r="V67">
            <v>-7331244.9925000025</v>
          </cell>
          <cell r="W67">
            <v>-7417926.2929166695</v>
          </cell>
          <cell r="X67">
            <v>-7504607.5933333365</v>
          </cell>
          <cell r="Y67">
            <v>-7591288.8937500035</v>
          </cell>
          <cell r="Z67">
            <v>-7677970.1941666706</v>
          </cell>
          <cell r="AA67">
            <v>-7768483.0845833374</v>
          </cell>
          <cell r="AB67">
            <v>-7858995.9750000043</v>
          </cell>
          <cell r="AC67">
            <v>-7949508.8654166711</v>
          </cell>
          <cell r="AD67">
            <v>-8040021.755833338</v>
          </cell>
          <cell r="AE67">
            <v>-8130534.6462500049</v>
          </cell>
          <cell r="AF67">
            <v>-8221047.5366666717</v>
          </cell>
          <cell r="AG67">
            <v>-8311560.4270833386</v>
          </cell>
          <cell r="AH67">
            <v>-8402073.3175000045</v>
          </cell>
          <cell r="AI67">
            <v>-8492586.2079166714</v>
          </cell>
          <cell r="AJ67">
            <v>-8583099.0983333383</v>
          </cell>
          <cell r="AK67">
            <v>-8673611.9887500051</v>
          </cell>
          <cell r="AL67">
            <v>-8764124.879166672</v>
          </cell>
          <cell r="AQ67">
            <v>340.3</v>
          </cell>
          <cell r="AR67">
            <v>0.1</v>
          </cell>
          <cell r="AS67">
            <v>340.3</v>
          </cell>
          <cell r="AT67">
            <v>0.1</v>
          </cell>
        </row>
        <row r="68">
          <cell r="B68">
            <v>0</v>
          </cell>
          <cell r="D68">
            <v>0</v>
          </cell>
          <cell r="F68" t="str">
            <v>Water</v>
          </cell>
          <cell r="H68" t="str">
            <v>340320-Comp Software Personal</v>
          </cell>
          <cell r="J68" t="str">
            <v>340320</v>
          </cell>
          <cell r="L68" t="str">
            <v>10134010</v>
          </cell>
          <cell r="N68">
            <v>340.5</v>
          </cell>
          <cell r="P68">
            <v>0</v>
          </cell>
          <cell r="Q68">
            <v>1162.8699999999999</v>
          </cell>
          <cell r="R68">
            <v>2325.7399999999998</v>
          </cell>
          <cell r="S68">
            <v>3488.6099999999997</v>
          </cell>
          <cell r="T68">
            <v>4651.4799999999996</v>
          </cell>
          <cell r="U68">
            <v>5814.3499999999995</v>
          </cell>
          <cell r="V68">
            <v>6977.2199999999993</v>
          </cell>
          <cell r="W68">
            <v>8140.0899999999992</v>
          </cell>
          <cell r="X68">
            <v>9302.9599999999991</v>
          </cell>
          <cell r="Y68">
            <v>10465.829999999998</v>
          </cell>
          <cell r="Z68">
            <v>11628.699999999997</v>
          </cell>
          <cell r="AA68">
            <v>12468.549999999997</v>
          </cell>
          <cell r="AB68">
            <v>13308.399999999998</v>
          </cell>
          <cell r="AC68">
            <v>14148.249999999998</v>
          </cell>
          <cell r="AD68">
            <v>14988.099999999999</v>
          </cell>
          <cell r="AE68">
            <v>15827.949999999999</v>
          </cell>
          <cell r="AF68">
            <v>16667.8</v>
          </cell>
          <cell r="AG68">
            <v>17507.649999999998</v>
          </cell>
          <cell r="AH68">
            <v>18347.499999999996</v>
          </cell>
          <cell r="AI68">
            <v>19187.349999999995</v>
          </cell>
          <cell r="AJ68">
            <v>20027.199999999993</v>
          </cell>
          <cell r="AK68">
            <v>20867.049999999992</v>
          </cell>
          <cell r="AL68">
            <v>21706.899999999991</v>
          </cell>
          <cell r="AQ68">
            <v>340.33</v>
          </cell>
          <cell r="AR68">
            <v>0.2</v>
          </cell>
          <cell r="AS68">
            <v>340.33</v>
          </cell>
          <cell r="AT68">
            <v>0.2</v>
          </cell>
        </row>
        <row r="69">
          <cell r="B69">
            <v>0</v>
          </cell>
          <cell r="D69">
            <v>81.62777777777778</v>
          </cell>
          <cell r="F69" t="str">
            <v>Water</v>
          </cell>
          <cell r="H69" t="str">
            <v>340325-Comp Software Customized</v>
          </cell>
          <cell r="J69" t="str">
            <v>340325</v>
          </cell>
          <cell r="L69" t="str">
            <v>10134010</v>
          </cell>
          <cell r="N69">
            <v>340.5</v>
          </cell>
          <cell r="P69">
            <v>-619842.48</v>
          </cell>
          <cell r="Q69">
            <v>-643002.82983333338</v>
          </cell>
          <cell r="R69">
            <v>-666119.05710185203</v>
          </cell>
          <cell r="S69">
            <v>-689191.16180555581</v>
          </cell>
          <cell r="T69">
            <v>-712219.14394444483</v>
          </cell>
          <cell r="U69">
            <v>-735203.00351851899</v>
          </cell>
          <cell r="V69">
            <v>-758142.7405277784</v>
          </cell>
          <cell r="W69">
            <v>-781038.35497222294</v>
          </cell>
          <cell r="X69">
            <v>-803889.84685185261</v>
          </cell>
          <cell r="Y69">
            <v>-826697.21616666752</v>
          </cell>
          <cell r="Z69">
            <v>-849460.46291666757</v>
          </cell>
          <cell r="AA69">
            <v>-872179.58710185287</v>
          </cell>
          <cell r="AB69">
            <v>-894854.5887222233</v>
          </cell>
          <cell r="AC69">
            <v>-917485.46777777898</v>
          </cell>
          <cell r="AD69">
            <v>-940072.22426851979</v>
          </cell>
          <cell r="AE69">
            <v>-962614.85819444584</v>
          </cell>
          <cell r="AF69">
            <v>-985113.36955555703</v>
          </cell>
          <cell r="AG69">
            <v>-1007567.7583518535</v>
          </cell>
          <cell r="AH69">
            <v>-1029978.024583335</v>
          </cell>
          <cell r="AI69">
            <v>-1052344.1682500017</v>
          </cell>
          <cell r="AJ69">
            <v>-1074666.1893518537</v>
          </cell>
          <cell r="AK69">
            <v>-1096944.0878888906</v>
          </cell>
          <cell r="AL69">
            <v>-1119177.8638611129</v>
          </cell>
          <cell r="AQ69">
            <v>340.33</v>
          </cell>
          <cell r="AR69">
            <v>0.2</v>
          </cell>
          <cell r="AS69">
            <v>340.33</v>
          </cell>
          <cell r="AT69">
            <v>0.2</v>
          </cell>
        </row>
        <row r="70">
          <cell r="B70">
            <v>0</v>
          </cell>
          <cell r="D70">
            <v>0</v>
          </cell>
          <cell r="F70" t="str">
            <v>Water</v>
          </cell>
          <cell r="H70" t="str">
            <v>340330-Comp Software Other</v>
          </cell>
          <cell r="J70" t="str">
            <v>340330</v>
          </cell>
          <cell r="L70" t="str">
            <v>10134010</v>
          </cell>
          <cell r="N70">
            <v>340.5</v>
          </cell>
          <cell r="P70">
            <v>-141427.39000000001</v>
          </cell>
          <cell r="Q70">
            <v>-144698.21916666668</v>
          </cell>
          <cell r="R70">
            <v>-147969.04833333334</v>
          </cell>
          <cell r="S70">
            <v>-151239.8775</v>
          </cell>
          <cell r="T70">
            <v>-154510.70666666667</v>
          </cell>
          <cell r="U70">
            <v>-157781.53583333333</v>
          </cell>
          <cell r="V70">
            <v>-161052.36499999999</v>
          </cell>
          <cell r="W70">
            <v>-164323.19416666665</v>
          </cell>
          <cell r="X70">
            <v>-167594.02333333332</v>
          </cell>
          <cell r="Y70">
            <v>-170864.85249999998</v>
          </cell>
          <cell r="Z70">
            <v>-174135.68166666664</v>
          </cell>
          <cell r="AA70">
            <v>-177406.5108333333</v>
          </cell>
          <cell r="AB70">
            <v>-180677.33999999997</v>
          </cell>
          <cell r="AC70">
            <v>-183948.16916666663</v>
          </cell>
          <cell r="AD70">
            <v>-187218.99833333329</v>
          </cell>
          <cell r="AE70">
            <v>-190489.82749999996</v>
          </cell>
          <cell r="AF70">
            <v>-193760.65666666662</v>
          </cell>
          <cell r="AG70">
            <v>-197031.48583333328</v>
          </cell>
          <cell r="AH70">
            <v>-200302.31499999994</v>
          </cell>
          <cell r="AI70">
            <v>-203573.14416666661</v>
          </cell>
          <cell r="AJ70">
            <v>-206843.97333333327</v>
          </cell>
          <cell r="AK70">
            <v>-210114.80249999993</v>
          </cell>
          <cell r="AL70">
            <v>-213385.6316666666</v>
          </cell>
          <cell r="AQ70">
            <v>340.33</v>
          </cell>
          <cell r="AR70">
            <v>0.2</v>
          </cell>
          <cell r="AS70">
            <v>340.33</v>
          </cell>
          <cell r="AT70">
            <v>0.2</v>
          </cell>
        </row>
        <row r="71">
          <cell r="B71">
            <v>0</v>
          </cell>
          <cell r="D71">
            <v>0</v>
          </cell>
          <cell r="F71" t="str">
            <v>Water</v>
          </cell>
          <cell r="H71" t="str">
            <v>340500-Other Office Equipment</v>
          </cell>
          <cell r="J71" t="str">
            <v>340500</v>
          </cell>
          <cell r="L71" t="str">
            <v>10134010</v>
          </cell>
          <cell r="N71">
            <v>340.5</v>
          </cell>
          <cell r="P71">
            <v>9414.119999999999</v>
          </cell>
          <cell r="Q71">
            <v>9429.0199999999986</v>
          </cell>
          <cell r="R71">
            <v>9443.9199999999983</v>
          </cell>
          <cell r="S71">
            <v>9458.8199999999979</v>
          </cell>
          <cell r="T71">
            <v>9473.7199999999975</v>
          </cell>
          <cell r="U71">
            <v>9488.6199999999972</v>
          </cell>
          <cell r="V71">
            <v>9503.5199999999968</v>
          </cell>
          <cell r="W71">
            <v>9518.4199999999964</v>
          </cell>
          <cell r="X71">
            <v>9533.3199999999961</v>
          </cell>
          <cell r="Y71">
            <v>9548.2199999999957</v>
          </cell>
          <cell r="Z71">
            <v>9563.1199999999953</v>
          </cell>
          <cell r="AA71">
            <v>9573.8799999999956</v>
          </cell>
          <cell r="AB71">
            <v>9584.6399999999958</v>
          </cell>
          <cell r="AC71">
            <v>9595.399999999996</v>
          </cell>
          <cell r="AD71">
            <v>9606.1599999999962</v>
          </cell>
          <cell r="AE71">
            <v>9616.9199999999964</v>
          </cell>
          <cell r="AF71">
            <v>9627.6799999999967</v>
          </cell>
          <cell r="AG71">
            <v>9638.4399999999969</v>
          </cell>
          <cell r="AH71">
            <v>9649.1999999999971</v>
          </cell>
          <cell r="AI71">
            <v>9659.9599999999973</v>
          </cell>
          <cell r="AJ71">
            <v>9670.7199999999975</v>
          </cell>
          <cell r="AK71">
            <v>9681.4799999999977</v>
          </cell>
          <cell r="AL71">
            <v>9692.239999999998</v>
          </cell>
          <cell r="AQ71">
            <v>340.5</v>
          </cell>
          <cell r="AR71">
            <v>6.6699999999999995E-2</v>
          </cell>
          <cell r="AS71">
            <v>340.5</v>
          </cell>
          <cell r="AT71">
            <v>6.6699999999999995E-2</v>
          </cell>
        </row>
        <row r="72">
          <cell r="B72">
            <v>-7737.5291666666662</v>
          </cell>
          <cell r="D72">
            <v>0</v>
          </cell>
          <cell r="F72" t="str">
            <v>Water</v>
          </cell>
          <cell r="H72" t="str">
            <v>341100-Trans Equip Lt Duty Trks</v>
          </cell>
          <cell r="J72" t="str">
            <v>341100</v>
          </cell>
          <cell r="L72" t="str">
            <v>10134100</v>
          </cell>
          <cell r="N72">
            <v>341.5</v>
          </cell>
          <cell r="P72">
            <v>-955338.12000000011</v>
          </cell>
          <cell r="Q72">
            <v>-978004.12046133343</v>
          </cell>
          <cell r="R72">
            <v>-1001274.3124793335</v>
          </cell>
          <cell r="S72">
            <v>-1024871.2875130002</v>
          </cell>
          <cell r="T72">
            <v>-1048795.0455623334</v>
          </cell>
          <cell r="U72">
            <v>-1072666.5983673334</v>
          </cell>
          <cell r="V72">
            <v>-1096485.9459279999</v>
          </cell>
          <cell r="W72">
            <v>-1120253.0882443332</v>
          </cell>
          <cell r="X72">
            <v>-1143968.0253163332</v>
          </cell>
          <cell r="Y72">
            <v>-1167630.7571439997</v>
          </cell>
          <cell r="Z72">
            <v>-1191582.3731613329</v>
          </cell>
          <cell r="AA72">
            <v>-1215822.8733683329</v>
          </cell>
          <cell r="AB72">
            <v>-1240390.1565909993</v>
          </cell>
          <cell r="AC72">
            <v>-1265284.2228293326</v>
          </cell>
          <cell r="AD72">
            <v>-1290505.0720833326</v>
          </cell>
          <cell r="AE72">
            <v>-1316431.6926129991</v>
          </cell>
          <cell r="AF72">
            <v>-1342306.1078983324</v>
          </cell>
          <cell r="AG72">
            <v>-1368128.3179393322</v>
          </cell>
          <cell r="AH72">
            <v>-1393898.3227359988</v>
          </cell>
          <cell r="AI72">
            <v>-1419616.1222883321</v>
          </cell>
          <cell r="AJ72">
            <v>-1445281.7165963319</v>
          </cell>
          <cell r="AK72">
            <v>-1470895.1056599985</v>
          </cell>
          <cell r="AL72">
            <v>-1496797.3789133318</v>
          </cell>
          <cell r="AQ72">
            <v>341.1</v>
          </cell>
          <cell r="AR72">
            <v>8.7599999999999997E-2</v>
          </cell>
          <cell r="AS72">
            <v>341.1</v>
          </cell>
          <cell r="AT72">
            <v>8.7599999999999997E-2</v>
          </cell>
        </row>
        <row r="73">
          <cell r="B73">
            <v>-94.6388888888889</v>
          </cell>
          <cell r="D73">
            <v>0</v>
          </cell>
          <cell r="F73" t="str">
            <v>Water</v>
          </cell>
          <cell r="H73" t="str">
            <v>341200-Trans Equip Hvy Duty Trks</v>
          </cell>
          <cell r="J73" t="str">
            <v>341200</v>
          </cell>
          <cell r="L73" t="str">
            <v>10134100</v>
          </cell>
          <cell r="N73">
            <v>341.5</v>
          </cell>
          <cell r="P73">
            <v>-536023.77</v>
          </cell>
          <cell r="Q73">
            <v>-550501.40288266668</v>
          </cell>
          <cell r="R73">
            <v>-564962.51198449067</v>
          </cell>
          <cell r="S73">
            <v>-579653.75448547211</v>
          </cell>
          <cell r="T73">
            <v>-594575.13038561097</v>
          </cell>
          <cell r="U73">
            <v>-609479.9825049073</v>
          </cell>
          <cell r="V73">
            <v>-624368.31084336096</v>
          </cell>
          <cell r="W73">
            <v>-639240.11540097208</v>
          </cell>
          <cell r="X73">
            <v>-654095.39617774053</v>
          </cell>
          <cell r="Y73">
            <v>-668934.15317366645</v>
          </cell>
          <cell r="Z73">
            <v>-683978.37785074976</v>
          </cell>
          <cell r="AA73">
            <v>-699228.07020899048</v>
          </cell>
          <cell r="AB73">
            <v>-714707.89596638863</v>
          </cell>
          <cell r="AC73">
            <v>-730417.85512294422</v>
          </cell>
          <cell r="AD73">
            <v>-746357.94767865713</v>
          </cell>
          <cell r="AE73">
            <v>-762774.83081352746</v>
          </cell>
          <cell r="AF73">
            <v>-779175.19016755524</v>
          </cell>
          <cell r="AG73">
            <v>-795559.02574074047</v>
          </cell>
          <cell r="AH73">
            <v>-811926.33753308305</v>
          </cell>
          <cell r="AI73">
            <v>-828277.12554458308</v>
          </cell>
          <cell r="AJ73">
            <v>-844611.38977524044</v>
          </cell>
          <cell r="AK73">
            <v>-860929.13022505527</v>
          </cell>
          <cell r="AL73">
            <v>-877452.3383560275</v>
          </cell>
          <cell r="AQ73">
            <v>341.2</v>
          </cell>
          <cell r="AR73">
            <v>8.1199999999999994E-2</v>
          </cell>
          <cell r="AS73">
            <v>341.2</v>
          </cell>
          <cell r="AT73">
            <v>8.1199999999999994E-2</v>
          </cell>
        </row>
        <row r="74">
          <cell r="B74">
            <v>-786.1111111111112</v>
          </cell>
          <cell r="D74">
            <v>0</v>
          </cell>
          <cell r="F74" t="str">
            <v>Water</v>
          </cell>
          <cell r="H74" t="str">
            <v>341300-Trans Equip Autos</v>
          </cell>
          <cell r="J74" t="str">
            <v>341300</v>
          </cell>
          <cell r="L74" t="str">
            <v>10134100</v>
          </cell>
          <cell r="N74">
            <v>341.5</v>
          </cell>
          <cell r="P74">
            <v>-202009.56</v>
          </cell>
          <cell r="Q74">
            <v>-202188.29265324998</v>
          </cell>
          <cell r="R74">
            <v>-202359.63722507638</v>
          </cell>
          <cell r="S74">
            <v>-202709.71881547917</v>
          </cell>
          <cell r="T74">
            <v>-203238.53742445834</v>
          </cell>
          <cell r="U74">
            <v>-203759.96795201389</v>
          </cell>
          <cell r="V74">
            <v>-204274.01039814582</v>
          </cell>
          <cell r="W74">
            <v>-204780.66476285417</v>
          </cell>
          <cell r="X74">
            <v>-205279.9310461389</v>
          </cell>
          <cell r="Y74">
            <v>-205771.80924800001</v>
          </cell>
          <cell r="Z74">
            <v>-206423.81195843749</v>
          </cell>
          <cell r="AA74">
            <v>-207235.93917745139</v>
          </cell>
          <cell r="AB74">
            <v>-208226.80341504168</v>
          </cell>
          <cell r="AC74">
            <v>-209396.40467120835</v>
          </cell>
          <cell r="AD74">
            <v>-210744.74294595141</v>
          </cell>
          <cell r="AE74">
            <v>-212457.94333927086</v>
          </cell>
          <cell r="AF74">
            <v>-214163.75565116669</v>
          </cell>
          <cell r="AG74">
            <v>-215862.17988163891</v>
          </cell>
          <cell r="AH74">
            <v>-217553.21603068753</v>
          </cell>
          <cell r="AI74">
            <v>-219236.86409831254</v>
          </cell>
          <cell r="AJ74">
            <v>-220913.12408451393</v>
          </cell>
          <cell r="AK74">
            <v>-222581.9959892917</v>
          </cell>
          <cell r="AL74">
            <v>-224410.99240264588</v>
          </cell>
          <cell r="AQ74">
            <v>341.3</v>
          </cell>
          <cell r="AR74">
            <v>0.1011</v>
          </cell>
          <cell r="AS74">
            <v>341.3</v>
          </cell>
          <cell r="AT74">
            <v>0.1011</v>
          </cell>
        </row>
        <row r="75">
          <cell r="B75">
            <v>-15.416666666666666</v>
          </cell>
          <cell r="D75">
            <v>2.7777777777777778E-4</v>
          </cell>
          <cell r="F75" t="str">
            <v>Water</v>
          </cell>
          <cell r="H75" t="str">
            <v>341400-Trans Equip Other</v>
          </cell>
          <cell r="J75" t="str">
            <v>341400</v>
          </cell>
          <cell r="L75" t="str">
            <v>10134100</v>
          </cell>
          <cell r="N75">
            <v>341.5</v>
          </cell>
          <cell r="P75">
            <v>-537498.68000000005</v>
          </cell>
          <cell r="Q75">
            <v>-549340.18810872221</v>
          </cell>
          <cell r="R75">
            <v>-561247.05032280541</v>
          </cell>
          <cell r="S75">
            <v>-573152.25773674971</v>
          </cell>
          <cell r="T75">
            <v>-585055.81035055523</v>
          </cell>
          <cell r="U75">
            <v>-596957.70816422184</v>
          </cell>
          <cell r="V75">
            <v>-608857.95117774955</v>
          </cell>
          <cell r="W75">
            <v>-620756.53939113836</v>
          </cell>
          <cell r="X75">
            <v>-632653.47280438826</v>
          </cell>
          <cell r="Y75">
            <v>-644548.75141749927</v>
          </cell>
          <cell r="Z75">
            <v>-656442.37523047137</v>
          </cell>
          <cell r="AA75">
            <v>-668334.34424330457</v>
          </cell>
          <cell r="AB75">
            <v>-680224.65845599887</v>
          </cell>
          <cell r="AC75">
            <v>-692113.31786855438</v>
          </cell>
          <cell r="AD75">
            <v>-704000.32248097099</v>
          </cell>
          <cell r="AE75">
            <v>-715885.6722932487</v>
          </cell>
          <cell r="AF75">
            <v>-727769.36730538751</v>
          </cell>
          <cell r="AG75">
            <v>-739651.40751738742</v>
          </cell>
          <cell r="AH75">
            <v>-751531.79292924842</v>
          </cell>
          <cell r="AI75">
            <v>-763410.52354097052</v>
          </cell>
          <cell r="AJ75">
            <v>-775287.59935255372</v>
          </cell>
          <cell r="AK75">
            <v>-787163.02036399802</v>
          </cell>
          <cell r="AL75">
            <v>-799036.78657530353</v>
          </cell>
          <cell r="AQ75">
            <v>341.4</v>
          </cell>
          <cell r="AR75">
            <v>0.10059999999999999</v>
          </cell>
          <cell r="AS75">
            <v>341.4</v>
          </cell>
          <cell r="AT75">
            <v>0.10059999999999999</v>
          </cell>
        </row>
        <row r="76">
          <cell r="B76">
            <v>-33.888888888888893</v>
          </cell>
          <cell r="D76">
            <v>0</v>
          </cell>
          <cell r="F76" t="str">
            <v>Water</v>
          </cell>
          <cell r="H76" t="str">
            <v>342000-Stores Equipment</v>
          </cell>
          <cell r="J76" t="str">
            <v>342000</v>
          </cell>
          <cell r="L76" t="str">
            <v>10134200</v>
          </cell>
          <cell r="N76">
            <v>342.5</v>
          </cell>
          <cell r="P76">
            <v>-2375.88</v>
          </cell>
          <cell r="Q76">
            <v>-1341.9440888888892</v>
          </cell>
          <cell r="R76">
            <v>-303.33459166666694</v>
          </cell>
          <cell r="S76">
            <v>739.94849166666631</v>
          </cell>
          <cell r="T76">
            <v>1787.9051611111108</v>
          </cell>
          <cell r="U76">
            <v>2840.5354166666666</v>
          </cell>
          <cell r="V76">
            <v>3897.8392583333334</v>
          </cell>
          <cell r="W76">
            <v>4959.8166861111113</v>
          </cell>
          <cell r="X76">
            <v>6026.4677000000001</v>
          </cell>
          <cell r="Y76">
            <v>7097.7923000000001</v>
          </cell>
          <cell r="Z76">
            <v>8173.790486111111</v>
          </cell>
          <cell r="AA76">
            <v>9284.2622583333341</v>
          </cell>
          <cell r="AB76">
            <v>10399.407616666669</v>
          </cell>
          <cell r="AC76">
            <v>11519.226561111112</v>
          </cell>
          <cell r="AD76">
            <v>12643.719091666668</v>
          </cell>
          <cell r="AE76">
            <v>13772.885208333335</v>
          </cell>
          <cell r="AF76">
            <v>14906.724911111114</v>
          </cell>
          <cell r="AG76">
            <v>16045.238200000002</v>
          </cell>
          <cell r="AH76">
            <v>17188.425074999999</v>
          </cell>
          <cell r="AI76">
            <v>18336.285536111107</v>
          </cell>
          <cell r="AJ76">
            <v>19488.819583333327</v>
          </cell>
          <cell r="AK76">
            <v>20646.027216666658</v>
          </cell>
          <cell r="AL76">
            <v>21807.908436111102</v>
          </cell>
          <cell r="AQ76">
            <v>342</v>
          </cell>
          <cell r="AR76">
            <v>0.04</v>
          </cell>
          <cell r="AS76">
            <v>342</v>
          </cell>
          <cell r="AT76">
            <v>0.04</v>
          </cell>
        </row>
        <row r="77">
          <cell r="B77">
            <v>0</v>
          </cell>
          <cell r="D77">
            <v>124.79416666666667</v>
          </cell>
          <cell r="F77" t="str">
            <v>Water</v>
          </cell>
          <cell r="H77" t="str">
            <v>343000-Tools,Shop,Garage Equip</v>
          </cell>
          <cell r="J77" t="str">
            <v>343000</v>
          </cell>
          <cell r="L77" t="str">
            <v>10134300</v>
          </cell>
          <cell r="N77">
            <v>343.5</v>
          </cell>
          <cell r="P77">
            <v>-1126522.6400000001</v>
          </cell>
          <cell r="Q77">
            <v>-1125119.5662916668</v>
          </cell>
          <cell r="R77">
            <v>-1124130.1770000001</v>
          </cell>
          <cell r="S77">
            <v>-1123359.6682916668</v>
          </cell>
          <cell r="T77">
            <v>-1122632.9353333334</v>
          </cell>
          <cell r="U77">
            <v>-1121949.9781250001</v>
          </cell>
          <cell r="V77">
            <v>-1121308.9556666669</v>
          </cell>
          <cell r="W77">
            <v>-1120643.5919583335</v>
          </cell>
          <cell r="X77">
            <v>-1119953.8870000003</v>
          </cell>
          <cell r="Y77">
            <v>-1119239.8407916671</v>
          </cell>
          <cell r="Z77">
            <v>-1118667.1433333338</v>
          </cell>
          <cell r="AA77">
            <v>-1118204.4206250005</v>
          </cell>
          <cell r="AB77">
            <v>-1117912.5026666671</v>
          </cell>
          <cell r="AC77">
            <v>-1117791.3894583338</v>
          </cell>
          <cell r="AD77">
            <v>-1119497.9810000006</v>
          </cell>
          <cell r="AE77">
            <v>-1121264.9172916673</v>
          </cell>
          <cell r="AF77">
            <v>-1123077.4703333341</v>
          </cell>
          <cell r="AG77">
            <v>-1124896.9791250008</v>
          </cell>
          <cell r="AH77">
            <v>-1126705.4018666674</v>
          </cell>
          <cell r="AI77">
            <v>-1128489.4833583341</v>
          </cell>
          <cell r="AJ77">
            <v>-1130249.2236000008</v>
          </cell>
          <cell r="AK77">
            <v>-1131984.6225916676</v>
          </cell>
          <cell r="AL77">
            <v>-1133861.3703333342</v>
          </cell>
          <cell r="AQ77">
            <v>343</v>
          </cell>
          <cell r="AR77">
            <v>0.05</v>
          </cell>
          <cell r="AS77">
            <v>343</v>
          </cell>
          <cell r="AT77">
            <v>0.05</v>
          </cell>
        </row>
        <row r="78">
          <cell r="B78">
            <v>0</v>
          </cell>
          <cell r="D78">
            <v>513.2213888888889</v>
          </cell>
          <cell r="F78" t="str">
            <v>Water</v>
          </cell>
          <cell r="H78" t="str">
            <v>344000-Laboratory Equipment</v>
          </cell>
          <cell r="J78" t="str">
            <v>344000</v>
          </cell>
          <cell r="L78" t="str">
            <v>10134400</v>
          </cell>
          <cell r="N78">
            <v>344.5</v>
          </cell>
          <cell r="P78">
            <v>-432602.66999999993</v>
          </cell>
          <cell r="Q78">
            <v>-438996.74531394435</v>
          </cell>
          <cell r="R78">
            <v>-445392.69168795127</v>
          </cell>
          <cell r="S78">
            <v>-451786.56248302071</v>
          </cell>
          <cell r="T78">
            <v>-458164.35884211096</v>
          </cell>
          <cell r="U78">
            <v>-464526.08076522202</v>
          </cell>
          <cell r="V78">
            <v>-470871.72825235396</v>
          </cell>
          <cell r="W78">
            <v>-477201.30130350671</v>
          </cell>
          <cell r="X78">
            <v>-483514.79991868034</v>
          </cell>
          <cell r="Y78">
            <v>-489812.22409787477</v>
          </cell>
          <cell r="Z78">
            <v>-496093.57384109002</v>
          </cell>
          <cell r="AA78">
            <v>-501799.75914832612</v>
          </cell>
          <cell r="AB78">
            <v>-507489.87001958303</v>
          </cell>
          <cell r="AC78">
            <v>-513163.90645486081</v>
          </cell>
          <cell r="AD78">
            <v>-518821.86845415941</v>
          </cell>
          <cell r="AE78">
            <v>-524463.75601747888</v>
          </cell>
          <cell r="AF78">
            <v>-530089.56914481916</v>
          </cell>
          <cell r="AG78">
            <v>-535699.30783618032</v>
          </cell>
          <cell r="AH78">
            <v>-541292.97209156223</v>
          </cell>
          <cell r="AI78">
            <v>-546870.56191096501</v>
          </cell>
          <cell r="AJ78">
            <v>-552432.07729438867</v>
          </cell>
          <cell r="AK78">
            <v>-557977.51824183308</v>
          </cell>
          <cell r="AL78">
            <v>-563506.88475329836</v>
          </cell>
          <cell r="AQ78">
            <v>344</v>
          </cell>
          <cell r="AR78">
            <v>6.6699999999999995E-2</v>
          </cell>
          <cell r="AS78">
            <v>344</v>
          </cell>
          <cell r="AT78">
            <v>6.6699999999999995E-2</v>
          </cell>
        </row>
        <row r="79">
          <cell r="B79">
            <v>-205.86805555555554</v>
          </cell>
          <cell r="D79">
            <v>0</v>
          </cell>
          <cell r="F79" t="str">
            <v>Water</v>
          </cell>
          <cell r="H79" t="str">
            <v>345000-Power Operated Equipment</v>
          </cell>
          <cell r="J79" t="str">
            <v>345000</v>
          </cell>
          <cell r="L79" t="str">
            <v>10134500</v>
          </cell>
          <cell r="N79">
            <v>345.5</v>
          </cell>
          <cell r="P79">
            <v>-952089.35</v>
          </cell>
          <cell r="Q79">
            <v>-954781.39858724992</v>
          </cell>
          <cell r="R79">
            <v>-957472.83017617348</v>
          </cell>
          <cell r="S79">
            <v>-960162.93493264564</v>
          </cell>
          <cell r="T79">
            <v>-962851.71285666642</v>
          </cell>
          <cell r="U79">
            <v>-965539.1639482358</v>
          </cell>
          <cell r="V79">
            <v>-968225.28820735379</v>
          </cell>
          <cell r="W79">
            <v>-970910.08563402039</v>
          </cell>
          <cell r="X79">
            <v>-973593.5562282356</v>
          </cell>
          <cell r="Y79">
            <v>-976275.69998999941</v>
          </cell>
          <cell r="Z79">
            <v>-978956.51691931183</v>
          </cell>
          <cell r="AA79">
            <v>-981636.00701617287</v>
          </cell>
          <cell r="AB79">
            <v>-984314.1702805825</v>
          </cell>
          <cell r="AC79">
            <v>-986991.00671254075</v>
          </cell>
          <cell r="AD79">
            <v>-989666.51631204761</v>
          </cell>
          <cell r="AE79">
            <v>-992340.69907910307</v>
          </cell>
          <cell r="AF79">
            <v>-995013.55501370714</v>
          </cell>
          <cell r="AG79">
            <v>-997685.08411585982</v>
          </cell>
          <cell r="AH79">
            <v>-1000355.2863855611</v>
          </cell>
          <cell r="AI79">
            <v>-1003024.161822811</v>
          </cell>
          <cell r="AJ79">
            <v>-1005691.7104276095</v>
          </cell>
          <cell r="AK79">
            <v>-1008357.9321999566</v>
          </cell>
          <cell r="AL79">
            <v>-1011022.8271398523</v>
          </cell>
          <cell r="AQ79">
            <v>345</v>
          </cell>
          <cell r="AR79">
            <v>2.7300000000000001E-2</v>
          </cell>
          <cell r="AS79">
            <v>345</v>
          </cell>
          <cell r="AT79">
            <v>2.7300000000000001E-2</v>
          </cell>
        </row>
        <row r="80">
          <cell r="B80">
            <v>0</v>
          </cell>
          <cell r="D80">
            <v>225.96888888888887</v>
          </cell>
          <cell r="F80" t="str">
            <v>Water</v>
          </cell>
          <cell r="H80" t="str">
            <v>346100-Comm Equip Non-Telephone</v>
          </cell>
          <cell r="J80" t="str">
            <v>346100</v>
          </cell>
          <cell r="L80" t="str">
            <v>10134600</v>
          </cell>
          <cell r="N80">
            <v>346.5</v>
          </cell>
          <cell r="P80">
            <v>-26411.64</v>
          </cell>
          <cell r="Q80">
            <v>-24060.584337138887</v>
          </cell>
          <cell r="R80">
            <v>-21680.770049064809</v>
          </cell>
          <cell r="S80">
            <v>-19272.197135777769</v>
          </cell>
          <cell r="T80">
            <v>-16834.865597277767</v>
          </cell>
          <cell r="U80">
            <v>-14368.775433564804</v>
          </cell>
          <cell r="V80">
            <v>-11873.926644638877</v>
          </cell>
          <cell r="W80">
            <v>-9350.3192304999884</v>
          </cell>
          <cell r="X80">
            <v>-6797.9531911481372</v>
          </cell>
          <cell r="Y80">
            <v>-4216.8285265833219</v>
          </cell>
          <cell r="Z80">
            <v>-1606.9452368055443</v>
          </cell>
          <cell r="AA80">
            <v>1380.1766781851968</v>
          </cell>
          <cell r="AB80">
            <v>4396.0572183888999</v>
          </cell>
          <cell r="AC80">
            <v>7440.6963838055663</v>
          </cell>
          <cell r="AD80">
            <v>10514.094174435195</v>
          </cell>
          <cell r="AE80">
            <v>13616.250590277787</v>
          </cell>
          <cell r="AF80">
            <v>16747.165631333341</v>
          </cell>
          <cell r="AG80">
            <v>19906.839297601859</v>
          </cell>
          <cell r="AH80">
            <v>23095.271589083339</v>
          </cell>
          <cell r="AI80">
            <v>26312.462505777785</v>
          </cell>
          <cell r="AJ80">
            <v>29558.412047685193</v>
          </cell>
          <cell r="AK80">
            <v>32833.120214805567</v>
          </cell>
          <cell r="AL80">
            <v>36136.587007138907</v>
          </cell>
          <cell r="AQ80">
            <v>346.1</v>
          </cell>
          <cell r="AR80">
            <v>6.6699999999999995E-2</v>
          </cell>
          <cell r="AS80">
            <v>346.1</v>
          </cell>
          <cell r="AT80">
            <v>6.6699999999999995E-2</v>
          </cell>
        </row>
        <row r="81">
          <cell r="B81">
            <v>0</v>
          </cell>
          <cell r="D81">
            <v>286.52249999999998</v>
          </cell>
          <cell r="F81" t="str">
            <v>Water</v>
          </cell>
          <cell r="H81" t="str">
            <v>346190-Remote Control &amp; Instrument</v>
          </cell>
          <cell r="J81" t="str">
            <v>346190</v>
          </cell>
          <cell r="L81" t="str">
            <v>10134600</v>
          </cell>
          <cell r="N81">
            <v>346.5</v>
          </cell>
          <cell r="P81">
            <v>-1197945.77</v>
          </cell>
          <cell r="Q81">
            <v>-1218167.2780755835</v>
          </cell>
          <cell r="R81">
            <v>-1238379.9854567226</v>
          </cell>
          <cell r="S81">
            <v>-1258583.8921434171</v>
          </cell>
          <cell r="T81">
            <v>-1278778.9981356673</v>
          </cell>
          <cell r="U81">
            <v>-1298965.303433473</v>
          </cell>
          <cell r="V81">
            <v>-1319142.8080368342</v>
          </cell>
          <cell r="W81">
            <v>-1339311.511945751</v>
          </cell>
          <cell r="X81">
            <v>-1359719.1166290634</v>
          </cell>
          <cell r="Y81">
            <v>-1380170.9863475363</v>
          </cell>
          <cell r="Z81">
            <v>-1400921.0421215647</v>
          </cell>
          <cell r="AA81">
            <v>-1421012.2139511488</v>
          </cell>
          <cell r="AB81">
            <v>-1441122.2138937884</v>
          </cell>
          <cell r="AC81">
            <v>-1461249.8140024836</v>
          </cell>
          <cell r="AD81">
            <v>-1481430.0107667344</v>
          </cell>
          <cell r="AE81">
            <v>-1501724.2015365406</v>
          </cell>
          <cell r="AF81">
            <v>-1522163.0849869023</v>
          </cell>
          <cell r="AG81">
            <v>-1542808.0584678196</v>
          </cell>
          <cell r="AH81">
            <v>-1563628.4233042924</v>
          </cell>
          <cell r="AI81">
            <v>-1584624.1794963209</v>
          </cell>
          <cell r="AJ81">
            <v>-1605795.3270439049</v>
          </cell>
          <cell r="AK81">
            <v>-1627111.1672720446</v>
          </cell>
          <cell r="AL81">
            <v>-1648510.3028307396</v>
          </cell>
          <cell r="AQ81">
            <v>346.19</v>
          </cell>
          <cell r="AR81">
            <v>6.6699999999999995E-2</v>
          </cell>
          <cell r="AS81">
            <v>346.19</v>
          </cell>
          <cell r="AT81">
            <v>6.6699999999999995E-2</v>
          </cell>
        </row>
        <row r="82">
          <cell r="B82">
            <v>0</v>
          </cell>
          <cell r="D82">
            <v>0</v>
          </cell>
          <cell r="F82" t="str">
            <v>Water</v>
          </cell>
          <cell r="H82" t="str">
            <v>346200-Comm Equip Telephone</v>
          </cell>
          <cell r="J82" t="str">
            <v>346200</v>
          </cell>
          <cell r="L82" t="str">
            <v>10134600</v>
          </cell>
          <cell r="N82">
            <v>346.5</v>
          </cell>
          <cell r="P82">
            <v>63776.65</v>
          </cell>
          <cell r="Q82">
            <v>62441.365645083337</v>
          </cell>
          <cell r="R82">
            <v>61106.081290166672</v>
          </cell>
          <cell r="S82">
            <v>59770.796935250008</v>
          </cell>
          <cell r="T82">
            <v>58435.512580333343</v>
          </cell>
          <cell r="U82">
            <v>57100.228225416678</v>
          </cell>
          <cell r="V82">
            <v>55764.943870500014</v>
          </cell>
          <cell r="W82">
            <v>54429.659515583349</v>
          </cell>
          <cell r="X82">
            <v>53094.375160666685</v>
          </cell>
          <cell r="Y82">
            <v>51759.09080575002</v>
          </cell>
          <cell r="Z82">
            <v>50423.806450833355</v>
          </cell>
          <cell r="AA82">
            <v>49185.182095916687</v>
          </cell>
          <cell r="AB82">
            <v>47946.557741000019</v>
          </cell>
          <cell r="AC82">
            <v>46707.93338608335</v>
          </cell>
          <cell r="AD82">
            <v>45469.309031166682</v>
          </cell>
          <cell r="AE82">
            <v>44230.684676250014</v>
          </cell>
          <cell r="AF82">
            <v>42992.060321333345</v>
          </cell>
          <cell r="AG82">
            <v>41753.435966416677</v>
          </cell>
          <cell r="AH82">
            <v>40514.811611500008</v>
          </cell>
          <cell r="AI82">
            <v>39276.18725658334</v>
          </cell>
          <cell r="AJ82">
            <v>38037.562901666672</v>
          </cell>
          <cell r="AK82">
            <v>36798.938546750003</v>
          </cell>
          <cell r="AL82">
            <v>35560.314191833335</v>
          </cell>
          <cell r="AQ82">
            <v>346.2</v>
          </cell>
          <cell r="AR82">
            <v>6.6699999999999995E-2</v>
          </cell>
          <cell r="AS82">
            <v>346.2</v>
          </cell>
          <cell r="AT82">
            <v>6.6699999999999995E-2</v>
          </cell>
        </row>
        <row r="83">
          <cell r="B83">
            <v>0</v>
          </cell>
          <cell r="D83">
            <v>396.23194444444448</v>
          </cell>
          <cell r="F83" t="str">
            <v>Water</v>
          </cell>
          <cell r="H83" t="str">
            <v>347000-Misc Equipment</v>
          </cell>
          <cell r="J83" t="str">
            <v>347000</v>
          </cell>
          <cell r="L83" t="str">
            <v>10134700</v>
          </cell>
          <cell r="N83">
            <v>347.5</v>
          </cell>
          <cell r="P83">
            <v>-811477.08</v>
          </cell>
          <cell r="Q83">
            <v>-818883.83790277771</v>
          </cell>
          <cell r="R83">
            <v>-829797.05521828693</v>
          </cell>
          <cell r="S83">
            <v>-843598.67923402763</v>
          </cell>
          <cell r="T83">
            <v>-857393.54563749977</v>
          </cell>
          <cell r="U83">
            <v>-871181.65442870348</v>
          </cell>
          <cell r="V83">
            <v>-884963.00560763862</v>
          </cell>
          <cell r="W83">
            <v>-898737.59917430521</v>
          </cell>
          <cell r="X83">
            <v>-912505.43512870336</v>
          </cell>
          <cell r="Y83">
            <v>-926266.51347083296</v>
          </cell>
          <cell r="Z83">
            <v>-940817.78420069406</v>
          </cell>
          <cell r="AA83">
            <v>-955349.22149753978</v>
          </cell>
          <cell r="AB83">
            <v>-971496.76083885808</v>
          </cell>
          <cell r="AC83">
            <v>-987751.91343165794</v>
          </cell>
          <cell r="AD83">
            <v>-1009980.3535565025</v>
          </cell>
          <cell r="AE83">
            <v>-1032311.6166940784</v>
          </cell>
          <cell r="AF83">
            <v>-1054705.4642127112</v>
          </cell>
          <cell r="AG83">
            <v>-1077092.5541190754</v>
          </cell>
          <cell r="AH83">
            <v>-1099472.8864131712</v>
          </cell>
          <cell r="AI83">
            <v>-1121846.4610949983</v>
          </cell>
          <cell r="AJ83">
            <v>-1144213.2781645569</v>
          </cell>
          <cell r="AK83">
            <v>-1166573.3376218472</v>
          </cell>
          <cell r="AL83">
            <v>-1188926.6394668687</v>
          </cell>
          <cell r="AQ83">
            <v>347</v>
          </cell>
          <cell r="AR83">
            <v>0.05</v>
          </cell>
          <cell r="AS83">
            <v>347</v>
          </cell>
          <cell r="AT83">
            <v>0.05</v>
          </cell>
        </row>
        <row r="84">
          <cell r="B84">
            <v>0</v>
          </cell>
          <cell r="D84">
            <v>0</v>
          </cell>
          <cell r="F84" t="str">
            <v>Water</v>
          </cell>
          <cell r="H84" t="str">
            <v>348000-Other Tangible Property</v>
          </cell>
          <cell r="J84" t="str">
            <v>348000</v>
          </cell>
          <cell r="L84" t="str">
            <v>10134800</v>
          </cell>
          <cell r="N84">
            <v>348.5</v>
          </cell>
          <cell r="P84">
            <v>-127754.45000000001</v>
          </cell>
          <cell r="Q84">
            <v>-127906.23697222224</v>
          </cell>
          <cell r="R84">
            <v>-128391.66511342594</v>
          </cell>
          <cell r="S84">
            <v>-128875.8619652778</v>
          </cell>
          <cell r="T84">
            <v>-129358.8275277778</v>
          </cell>
          <cell r="U84">
            <v>-129840.56180092595</v>
          </cell>
          <cell r="V84">
            <v>-130321.06478472224</v>
          </cell>
          <cell r="W84">
            <v>-130800.3364791667</v>
          </cell>
          <cell r="X84">
            <v>-131280.4480092593</v>
          </cell>
          <cell r="Y84">
            <v>-131761.39937500004</v>
          </cell>
          <cell r="Z84">
            <v>-132243.19057638894</v>
          </cell>
          <cell r="AA84">
            <v>-132737.72161342597</v>
          </cell>
          <cell r="AB84">
            <v>-133233.43767361116</v>
          </cell>
          <cell r="AC84">
            <v>-133730.33875694449</v>
          </cell>
          <cell r="AD84">
            <v>-134228.42486342599</v>
          </cell>
          <cell r="AE84">
            <v>-134728.38636805562</v>
          </cell>
          <cell r="AF84">
            <v>-135234.02033333341</v>
          </cell>
          <cell r="AG84">
            <v>-135745.32675925933</v>
          </cell>
          <cell r="AH84">
            <v>-136262.3056458334</v>
          </cell>
          <cell r="AI84">
            <v>-136784.95699305562</v>
          </cell>
          <cell r="AJ84">
            <v>-137309.82892592601</v>
          </cell>
          <cell r="AK84">
            <v>-137836.92144444454</v>
          </cell>
          <cell r="AL84">
            <v>-138366.23454861122</v>
          </cell>
          <cell r="AQ84">
            <v>348</v>
          </cell>
          <cell r="AR84">
            <v>0.05</v>
          </cell>
          <cell r="AS84">
            <v>348</v>
          </cell>
          <cell r="AT84">
            <v>0.05</v>
          </cell>
        </row>
      </sheetData>
      <sheetData sheetId="15" refreshError="1"/>
      <sheetData sheetId="16">
        <row r="1">
          <cell r="B1" t="str">
            <v>Kentucky American Water Company</v>
          </cell>
        </row>
        <row r="2">
          <cell r="B2" t="str">
            <v>Case No. 2018-00358</v>
          </cell>
        </row>
        <row r="3">
          <cell r="B3" t="str">
            <v>Customer Advances for Construction by Month, August 2018 to June 2020</v>
          </cell>
        </row>
        <row r="4">
          <cell r="B4" t="str">
            <v>Calculated: 
Prior Month Balance + Each Month's Net Activity</v>
          </cell>
        </row>
        <row r="5">
          <cell r="E5" t="str">
            <v>W/P - 1-6</v>
          </cell>
          <cell r="O5">
            <v>43343</v>
          </cell>
          <cell r="P5">
            <v>43373</v>
          </cell>
          <cell r="Q5">
            <v>43404</v>
          </cell>
          <cell r="R5">
            <v>43434</v>
          </cell>
          <cell r="S5">
            <v>43465</v>
          </cell>
          <cell r="T5">
            <v>43496</v>
          </cell>
          <cell r="U5">
            <v>43524</v>
          </cell>
          <cell r="V5">
            <v>43555</v>
          </cell>
          <cell r="W5">
            <v>43585</v>
          </cell>
          <cell r="X5">
            <v>43616</v>
          </cell>
          <cell r="Y5">
            <v>43646</v>
          </cell>
          <cell r="Z5">
            <v>43677</v>
          </cell>
          <cell r="AA5">
            <v>43708</v>
          </cell>
          <cell r="AB5">
            <v>43738</v>
          </cell>
          <cell r="AC5">
            <v>43769</v>
          </cell>
          <cell r="AD5">
            <v>43799</v>
          </cell>
          <cell r="AE5">
            <v>43830</v>
          </cell>
          <cell r="AF5">
            <v>43861</v>
          </cell>
          <cell r="AG5">
            <v>43890</v>
          </cell>
          <cell r="AH5">
            <v>43921</v>
          </cell>
          <cell r="AI5">
            <v>43951</v>
          </cell>
          <cell r="AJ5">
            <v>43982</v>
          </cell>
          <cell r="AK5">
            <v>44012</v>
          </cell>
        </row>
        <row r="6">
          <cell r="O6">
            <v>-11420618.5</v>
          </cell>
          <cell r="P6">
            <v>-11508257.581745502</v>
          </cell>
          <cell r="Q6">
            <v>-11646185.399866754</v>
          </cell>
          <cell r="R6">
            <v>-11811728.217988007</v>
          </cell>
          <cell r="S6">
            <v>-11977271.036109259</v>
          </cell>
          <cell r="T6">
            <v>-12121319.17226116</v>
          </cell>
          <cell r="U6">
            <v>-12265367.308413059</v>
          </cell>
          <cell r="V6">
            <v>-12409415.444564957</v>
          </cell>
          <cell r="W6">
            <v>-12553463.580716856</v>
          </cell>
          <cell r="X6">
            <v>-12697511.716868754</v>
          </cell>
          <cell r="Y6">
            <v>-12841559.853020653</v>
          </cell>
          <cell r="Z6">
            <v>-12985607.989172552</v>
          </cell>
          <cell r="AA6">
            <v>-13129656.12532445</v>
          </cell>
          <cell r="AB6">
            <v>-13273704.261476349</v>
          </cell>
          <cell r="AC6">
            <v>-13417752.397628248</v>
          </cell>
          <cell r="AD6">
            <v>-13561800.533780146</v>
          </cell>
          <cell r="AE6">
            <v>-13705848.669932045</v>
          </cell>
          <cell r="AF6">
            <v>-13912490.806083944</v>
          </cell>
          <cell r="AG6">
            <v>-14074948.942235842</v>
          </cell>
          <cell r="AH6">
            <v>-14209792.078387741</v>
          </cell>
          <cell r="AI6">
            <v>-14328066.21453964</v>
          </cell>
          <cell r="AJ6">
            <v>-14446340.350691538</v>
          </cell>
          <cell r="AK6">
            <v>-14564614.486843437</v>
          </cell>
        </row>
        <row r="10">
          <cell r="O10">
            <v>43343</v>
          </cell>
          <cell r="P10">
            <v>43373</v>
          </cell>
          <cell r="Q10">
            <v>43404</v>
          </cell>
          <cell r="R10">
            <v>43434</v>
          </cell>
          <cell r="S10">
            <v>43465</v>
          </cell>
          <cell r="T10">
            <v>43496</v>
          </cell>
          <cell r="U10">
            <v>43524</v>
          </cell>
          <cell r="V10">
            <v>43555</v>
          </cell>
          <cell r="W10">
            <v>43585</v>
          </cell>
          <cell r="X10">
            <v>43616</v>
          </cell>
          <cell r="Y10">
            <v>43646</v>
          </cell>
          <cell r="Z10">
            <v>43677</v>
          </cell>
          <cell r="AA10">
            <v>43708</v>
          </cell>
          <cell r="AB10">
            <v>43738</v>
          </cell>
          <cell r="AC10">
            <v>43769</v>
          </cell>
          <cell r="AD10">
            <v>43799</v>
          </cell>
          <cell r="AE10">
            <v>43830</v>
          </cell>
          <cell r="AF10">
            <v>43861</v>
          </cell>
          <cell r="AG10">
            <v>43890</v>
          </cell>
          <cell r="AH10">
            <v>43921</v>
          </cell>
          <cell r="AI10">
            <v>43951</v>
          </cell>
          <cell r="AJ10">
            <v>43982</v>
          </cell>
          <cell r="AK10">
            <v>44012</v>
          </cell>
        </row>
        <row r="11">
          <cell r="O11">
            <v>-11015647.5</v>
          </cell>
          <cell r="P11">
            <v>-10838359.199999999</v>
          </cell>
          <cell r="Q11">
            <v>-10755514.199999999</v>
          </cell>
          <cell r="R11">
            <v>-10700284.199999999</v>
          </cell>
          <cell r="S11">
            <v>-10645054.199999999</v>
          </cell>
          <cell r="T11">
            <v>-10543799.199999999</v>
          </cell>
          <cell r="U11">
            <v>-10442544.199999999</v>
          </cell>
          <cell r="V11">
            <v>-10341289.199999999</v>
          </cell>
          <cell r="W11">
            <v>-10240034.199999999</v>
          </cell>
          <cell r="X11">
            <v>-10138779.199999999</v>
          </cell>
          <cell r="Y11">
            <v>-10037524.199999999</v>
          </cell>
          <cell r="Z11">
            <v>-9936269.1999999993</v>
          </cell>
          <cell r="AA11">
            <v>-9835014.1999999993</v>
          </cell>
          <cell r="AB11">
            <v>-9733759.1999999993</v>
          </cell>
          <cell r="AC11">
            <v>-9632504.1999999993</v>
          </cell>
          <cell r="AD11">
            <v>-9531249.1999999993</v>
          </cell>
          <cell r="AE11">
            <v>-9429994.1999999993</v>
          </cell>
          <cell r="AF11">
            <v>-9391333.1999999993</v>
          </cell>
          <cell r="AG11">
            <v>-9308488.1999999993</v>
          </cell>
          <cell r="AH11">
            <v>-9198028.1999999993</v>
          </cell>
          <cell r="AI11">
            <v>-9070999.1999999993</v>
          </cell>
          <cell r="AJ11">
            <v>-8943970.1999999993</v>
          </cell>
          <cell r="AK11">
            <v>-8816941.1999999993</v>
          </cell>
        </row>
        <row r="12">
          <cell r="O12">
            <v>-404971</v>
          </cell>
          <cell r="P12">
            <v>-669898.38174550305</v>
          </cell>
          <cell r="Q12">
            <v>-890671.19986675563</v>
          </cell>
          <cell r="R12">
            <v>-1111444.0179880082</v>
          </cell>
          <cell r="S12">
            <v>-1332216.8361092608</v>
          </cell>
          <cell r="T12">
            <v>-1577519.9722611597</v>
          </cell>
          <cell r="U12">
            <v>-1822823.1084130583</v>
          </cell>
          <cell r="V12">
            <v>-2068126.244564957</v>
          </cell>
          <cell r="W12">
            <v>-2313429.3807168556</v>
          </cell>
          <cell r="X12">
            <v>-2558732.5168687543</v>
          </cell>
          <cell r="Y12">
            <v>-2804035.6530206529</v>
          </cell>
          <cell r="Z12">
            <v>-3049338.7891725516</v>
          </cell>
          <cell r="AA12">
            <v>-3294641.9253244502</v>
          </cell>
          <cell r="AB12">
            <v>-3539945.0614763489</v>
          </cell>
          <cell r="AC12">
            <v>-3785248.1976282476</v>
          </cell>
          <cell r="AD12">
            <v>-4030551.3337801462</v>
          </cell>
          <cell r="AE12">
            <v>-4275854.4699320449</v>
          </cell>
          <cell r="AF12">
            <v>-4521157.6060839435</v>
          </cell>
          <cell r="AG12">
            <v>-4766460.7422358422</v>
          </cell>
          <cell r="AH12">
            <v>-5011763.8783877408</v>
          </cell>
          <cell r="AI12">
            <v>-5257067.0145396395</v>
          </cell>
          <cell r="AJ12">
            <v>-5502370.1506915381</v>
          </cell>
          <cell r="AK12">
            <v>-5747673.2868434368</v>
          </cell>
        </row>
        <row r="17">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row>
        <row r="18">
          <cell r="P18">
            <v>-264927.38174550305</v>
          </cell>
          <cell r="Q18">
            <v>-220772.81812125252</v>
          </cell>
          <cell r="R18">
            <v>-220772.81812125252</v>
          </cell>
          <cell r="S18">
            <v>-220772.81812125252</v>
          </cell>
          <cell r="T18">
            <v>-245303.13615189877</v>
          </cell>
          <cell r="U18">
            <v>-245303.13615189877</v>
          </cell>
          <cell r="V18">
            <v>-245303.13615189877</v>
          </cell>
          <cell r="W18">
            <v>-245303.13615189877</v>
          </cell>
          <cell r="X18">
            <v>-245303.13615189877</v>
          </cell>
          <cell r="Y18">
            <v>-245303.13615189877</v>
          </cell>
          <cell r="Z18">
            <v>-245303.13615189877</v>
          </cell>
          <cell r="AA18">
            <v>-245303.13615189877</v>
          </cell>
          <cell r="AB18">
            <v>-245303.13615189877</v>
          </cell>
          <cell r="AC18">
            <v>-245303.13615189877</v>
          </cell>
          <cell r="AD18">
            <v>-245303.13615189877</v>
          </cell>
          <cell r="AE18">
            <v>-245303.13615189877</v>
          </cell>
          <cell r="AF18">
            <v>-245303.13615189877</v>
          </cell>
          <cell r="AG18">
            <v>-245303.13615189877</v>
          </cell>
          <cell r="AH18">
            <v>-245303.13615189877</v>
          </cell>
          <cell r="AI18">
            <v>-245303.13615189877</v>
          </cell>
          <cell r="AJ18">
            <v>-245303.13615189877</v>
          </cell>
          <cell r="AK18">
            <v>-245303.13615189877</v>
          </cell>
        </row>
        <row r="19">
          <cell r="P19">
            <v>177288.30000000002</v>
          </cell>
          <cell r="Q19">
            <v>82845</v>
          </cell>
          <cell r="R19">
            <v>55230</v>
          </cell>
          <cell r="S19">
            <v>55230</v>
          </cell>
          <cell r="T19">
            <v>101255.00000000001</v>
          </cell>
          <cell r="U19">
            <v>101255.00000000001</v>
          </cell>
          <cell r="V19">
            <v>101255.00000000001</v>
          </cell>
          <cell r="W19">
            <v>101255.00000000001</v>
          </cell>
          <cell r="X19">
            <v>101255.00000000001</v>
          </cell>
          <cell r="Y19">
            <v>101255.00000000001</v>
          </cell>
          <cell r="Z19">
            <v>101255.00000000001</v>
          </cell>
          <cell r="AA19">
            <v>101255.00000000001</v>
          </cell>
          <cell r="AB19">
            <v>101255.00000000001</v>
          </cell>
          <cell r="AC19">
            <v>101255.00000000001</v>
          </cell>
          <cell r="AD19">
            <v>101255.00000000001</v>
          </cell>
          <cell r="AE19">
            <v>101255.00000000001</v>
          </cell>
          <cell r="AF19">
            <v>38661</v>
          </cell>
          <cell r="AG19">
            <v>82845</v>
          </cell>
          <cell r="AH19">
            <v>110460</v>
          </cell>
          <cell r="AI19">
            <v>127029</v>
          </cell>
          <cell r="AJ19">
            <v>127029</v>
          </cell>
          <cell r="AK19">
            <v>127029</v>
          </cell>
        </row>
        <row r="20">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row>
      </sheetData>
      <sheetData sheetId="17">
        <row r="1">
          <cell r="H1" t="str">
            <v>Kentucky American Water Company</v>
          </cell>
        </row>
        <row r="2">
          <cell r="H2" t="str">
            <v>Case No. 2018-00358</v>
          </cell>
        </row>
        <row r="3">
          <cell r="H3" t="str">
            <v>Contributions in Aid of Construction Balances by Month, August 2018 - June 2020</v>
          </cell>
        </row>
        <row r="4">
          <cell r="H4" t="str">
            <v>Calculated: Prior Month Balance + CIAC Additions - CIAC Amortizations</v>
          </cell>
          <cell r="R4">
            <v>43343</v>
          </cell>
          <cell r="S4">
            <v>43373</v>
          </cell>
          <cell r="T4">
            <v>43404</v>
          </cell>
          <cell r="U4">
            <v>43434</v>
          </cell>
          <cell r="V4">
            <v>43465</v>
          </cell>
          <cell r="W4">
            <v>43496</v>
          </cell>
          <cell r="X4">
            <v>43524</v>
          </cell>
          <cell r="Y4">
            <v>43555</v>
          </cell>
          <cell r="Z4">
            <v>43585</v>
          </cell>
          <cell r="AA4">
            <v>43616</v>
          </cell>
          <cell r="AB4">
            <v>43646</v>
          </cell>
          <cell r="AC4">
            <v>43677</v>
          </cell>
          <cell r="AD4">
            <v>43708</v>
          </cell>
          <cell r="AE4">
            <v>43738</v>
          </cell>
          <cell r="AF4">
            <v>43769</v>
          </cell>
          <cell r="AG4">
            <v>43799</v>
          </cell>
          <cell r="AH4">
            <v>43830</v>
          </cell>
          <cell r="AI4">
            <v>43861</v>
          </cell>
          <cell r="AJ4">
            <v>43890</v>
          </cell>
          <cell r="AK4">
            <v>43921</v>
          </cell>
          <cell r="AL4">
            <v>43951</v>
          </cell>
          <cell r="AM4">
            <v>43982</v>
          </cell>
          <cell r="AN4">
            <v>44012</v>
          </cell>
          <cell r="AP4">
            <v>43524</v>
          </cell>
          <cell r="AR4">
            <v>44012</v>
          </cell>
        </row>
        <row r="5">
          <cell r="H5" t="str">
            <v>Workpaper: W/P 1-7</v>
          </cell>
          <cell r="R5">
            <v>-69802031.480000019</v>
          </cell>
          <cell r="S5">
            <v>-70009447.368256748</v>
          </cell>
          <cell r="T5">
            <v>-70260374.46386075</v>
          </cell>
          <cell r="U5">
            <v>-70510586.719156951</v>
          </cell>
          <cell r="V5">
            <v>-70745365.946270615</v>
          </cell>
          <cell r="W5">
            <v>-71487844.905499756</v>
          </cell>
          <cell r="X5">
            <v>-71713673.217619494</v>
          </cell>
          <cell r="Y5">
            <v>-71938821.438605085</v>
          </cell>
          <cell r="Z5">
            <v>-72163289.56845659</v>
          </cell>
          <cell r="AA5">
            <v>-72387077.607173964</v>
          </cell>
          <cell r="AB5">
            <v>-72610185.554757267</v>
          </cell>
          <cell r="AC5">
            <v>-72832613.411206439</v>
          </cell>
          <cell r="AD5">
            <v>-73054361.176521495</v>
          </cell>
          <cell r="AE5">
            <v>-73275428.85070245</v>
          </cell>
          <cell r="AF5">
            <v>-73495816.433749288</v>
          </cell>
          <cell r="AG5">
            <v>-73715523.925662056</v>
          </cell>
          <cell r="AH5">
            <v>-73934551.326440662</v>
          </cell>
          <cell r="AI5">
            <v>-74152898.636085182</v>
          </cell>
          <cell r="AJ5">
            <v>-74370565.854595602</v>
          </cell>
          <cell r="AK5">
            <v>-74587552.98197192</v>
          </cell>
          <cell r="AL5">
            <v>-74803860.018214092</v>
          </cell>
          <cell r="AM5">
            <v>-75019486.963322178</v>
          </cell>
          <cell r="AN5">
            <v>-75234433.817296162</v>
          </cell>
          <cell r="AP5">
            <v>-71713673.217619494</v>
          </cell>
          <cell r="AR5">
            <v>-73929790.688501909</v>
          </cell>
        </row>
        <row r="11">
          <cell r="H11" t="str">
            <v>Water</v>
          </cell>
          <cell r="J11" t="str">
            <v>27111000</v>
          </cell>
          <cell r="L11" t="str">
            <v>CIAC-NT Mains</v>
          </cell>
          <cell r="M11" t="str">
            <v>NTax</v>
          </cell>
          <cell r="N11" t="str">
            <v>271110</v>
          </cell>
          <cell r="P11">
            <v>271.10000000000002</v>
          </cell>
          <cell r="R11">
            <v>-25969079.52</v>
          </cell>
          <cell r="S11">
            <v>-25969079.52</v>
          </cell>
          <cell r="T11">
            <v>-25969079.52</v>
          </cell>
          <cell r="U11">
            <v>-25969079.52</v>
          </cell>
          <cell r="V11">
            <v>-25969079.52</v>
          </cell>
          <cell r="W11">
            <v>-25969079.52</v>
          </cell>
          <cell r="X11">
            <v>-25969079.52</v>
          </cell>
          <cell r="Y11">
            <v>-25969079.52</v>
          </cell>
          <cell r="Z11">
            <v>-25969079.52</v>
          </cell>
          <cell r="AA11">
            <v>-25969079.52</v>
          </cell>
          <cell r="AB11">
            <v>-25969079.52</v>
          </cell>
          <cell r="AC11">
            <v>-25969079.52</v>
          </cell>
          <cell r="AD11">
            <v>-25969079.52</v>
          </cell>
          <cell r="AE11">
            <v>-25969079.52</v>
          </cell>
          <cell r="AF11">
            <v>-25969079.52</v>
          </cell>
          <cell r="AG11">
            <v>-25969079.52</v>
          </cell>
          <cell r="AH11">
            <v>-25969079.52</v>
          </cell>
          <cell r="AI11">
            <v>-25969079.52</v>
          </cell>
          <cell r="AJ11">
            <v>-25969079.52</v>
          </cell>
          <cell r="AK11">
            <v>-25969079.52</v>
          </cell>
          <cell r="AL11">
            <v>-25969079.52</v>
          </cell>
          <cell r="AM11">
            <v>-25969079.52</v>
          </cell>
          <cell r="AN11">
            <v>-25969079.52</v>
          </cell>
        </row>
        <row r="12">
          <cell r="H12" t="str">
            <v>Water</v>
          </cell>
          <cell r="J12" t="str">
            <v>27112000</v>
          </cell>
          <cell r="L12" t="str">
            <v>CIAC-NT Ext Dep</v>
          </cell>
          <cell r="M12" t="str">
            <v>NTax</v>
          </cell>
          <cell r="N12" t="str">
            <v>271120</v>
          </cell>
          <cell r="P12">
            <v>271.10000000000002</v>
          </cell>
          <cell r="R12">
            <v>-22099993.359999999</v>
          </cell>
          <cell r="S12">
            <v>-22099993.359999999</v>
          </cell>
          <cell r="T12">
            <v>-22099993.359999999</v>
          </cell>
          <cell r="U12">
            <v>-22099993.359999999</v>
          </cell>
          <cell r="V12">
            <v>-22099993.359999999</v>
          </cell>
          <cell r="W12">
            <v>-22099993.359999999</v>
          </cell>
          <cell r="X12">
            <v>-22099993.359999999</v>
          </cell>
          <cell r="Y12">
            <v>-22099993.359999999</v>
          </cell>
          <cell r="Z12">
            <v>-22099993.359999999</v>
          </cell>
          <cell r="AA12">
            <v>-22099993.359999999</v>
          </cell>
          <cell r="AB12">
            <v>-22099993.359999999</v>
          </cell>
          <cell r="AC12">
            <v>-22099993.359999999</v>
          </cell>
          <cell r="AD12">
            <v>-22099993.359999999</v>
          </cell>
          <cell r="AE12">
            <v>-22099993.359999999</v>
          </cell>
          <cell r="AF12">
            <v>-22099993.359999999</v>
          </cell>
          <cell r="AG12">
            <v>-22099993.359999999</v>
          </cell>
          <cell r="AH12">
            <v>-22099993.359999999</v>
          </cell>
          <cell r="AI12">
            <v>-22099993.359999999</v>
          </cell>
          <cell r="AJ12">
            <v>-22099993.359999999</v>
          </cell>
          <cell r="AK12">
            <v>-22099993.359999999</v>
          </cell>
          <cell r="AL12">
            <v>-22099993.359999999</v>
          </cell>
          <cell r="AM12">
            <v>-22099993.359999999</v>
          </cell>
          <cell r="AN12">
            <v>-22099993.359999999</v>
          </cell>
        </row>
        <row r="13">
          <cell r="H13" t="str">
            <v>Water</v>
          </cell>
          <cell r="J13" t="str">
            <v>27113000</v>
          </cell>
          <cell r="L13" t="str">
            <v>CIAC-NT Svcs</v>
          </cell>
          <cell r="M13" t="str">
            <v>NTax</v>
          </cell>
          <cell r="N13" t="str">
            <v>271130</v>
          </cell>
          <cell r="P13">
            <v>271.10000000000002</v>
          </cell>
          <cell r="R13">
            <v>-11066944.92</v>
          </cell>
          <cell r="S13">
            <v>-11066944.92</v>
          </cell>
          <cell r="T13">
            <v>-11066944.92</v>
          </cell>
          <cell r="U13">
            <v>-11066944.92</v>
          </cell>
          <cell r="V13">
            <v>-11066944.92</v>
          </cell>
          <cell r="W13">
            <v>-11066944.92</v>
          </cell>
          <cell r="X13">
            <v>-11066944.92</v>
          </cell>
          <cell r="Y13">
            <v>-11066944.92</v>
          </cell>
          <cell r="Z13">
            <v>-11066944.92</v>
          </cell>
          <cell r="AA13">
            <v>-11066944.92</v>
          </cell>
          <cell r="AB13">
            <v>-11066944.92</v>
          </cell>
          <cell r="AC13">
            <v>-11066944.92</v>
          </cell>
          <cell r="AD13">
            <v>-11066944.92</v>
          </cell>
          <cell r="AE13">
            <v>-11066944.92</v>
          </cell>
          <cell r="AF13">
            <v>-11066944.92</v>
          </cell>
          <cell r="AG13">
            <v>-11066944.92</v>
          </cell>
          <cell r="AH13">
            <v>-11066944.92</v>
          </cell>
          <cell r="AI13">
            <v>-11066944.92</v>
          </cell>
          <cell r="AJ13">
            <v>-11066944.92</v>
          </cell>
          <cell r="AK13">
            <v>-11066944.92</v>
          </cell>
          <cell r="AL13">
            <v>-11066944.92</v>
          </cell>
          <cell r="AM13">
            <v>-11066944.92</v>
          </cell>
          <cell r="AN13">
            <v>-11066944.92</v>
          </cell>
        </row>
        <row r="14">
          <cell r="H14" t="str">
            <v>Water</v>
          </cell>
          <cell r="J14" t="str">
            <v>27114000</v>
          </cell>
          <cell r="L14" t="str">
            <v>CIAC-NT Meters</v>
          </cell>
          <cell r="M14" t="str">
            <v>NTax</v>
          </cell>
          <cell r="N14" t="str">
            <v>271140</v>
          </cell>
          <cell r="P14">
            <v>271.10000000000002</v>
          </cell>
          <cell r="R14">
            <v>-15753673.84</v>
          </cell>
          <cell r="S14">
            <v>-15753673.84</v>
          </cell>
          <cell r="T14">
            <v>-15753673.84</v>
          </cell>
          <cell r="U14">
            <v>-15753673.84</v>
          </cell>
          <cell r="V14">
            <v>-15753673.84</v>
          </cell>
          <cell r="W14">
            <v>-15753673.84</v>
          </cell>
          <cell r="X14">
            <v>-15753673.84</v>
          </cell>
          <cell r="Y14">
            <v>-15753673.84</v>
          </cell>
          <cell r="Z14">
            <v>-15753673.84</v>
          </cell>
          <cell r="AA14">
            <v>-15753673.84</v>
          </cell>
          <cell r="AB14">
            <v>-15753673.84</v>
          </cell>
          <cell r="AC14">
            <v>-15753673.84</v>
          </cell>
          <cell r="AD14">
            <v>-15753673.84</v>
          </cell>
          <cell r="AE14">
            <v>-15753673.84</v>
          </cell>
          <cell r="AF14">
            <v>-15753673.84</v>
          </cell>
          <cell r="AG14">
            <v>-15753673.84</v>
          </cell>
          <cell r="AH14">
            <v>-15753673.84</v>
          </cell>
          <cell r="AI14">
            <v>-15753673.84</v>
          </cell>
          <cell r="AJ14">
            <v>-15753673.84</v>
          </cell>
          <cell r="AK14">
            <v>-15753673.84</v>
          </cell>
          <cell r="AL14">
            <v>-15753673.84</v>
          </cell>
          <cell r="AM14">
            <v>-15753673.84</v>
          </cell>
          <cell r="AN14">
            <v>-15753673.84</v>
          </cell>
        </row>
        <row r="15">
          <cell r="H15" t="str">
            <v>Water</v>
          </cell>
          <cell r="J15" t="str">
            <v>27115000</v>
          </cell>
          <cell r="L15" t="str">
            <v>CIAC-NT Hydrants</v>
          </cell>
          <cell r="M15" t="str">
            <v>NTax</v>
          </cell>
          <cell r="N15" t="str">
            <v>271150</v>
          </cell>
          <cell r="P15">
            <v>271.10000000000002</v>
          </cell>
          <cell r="R15">
            <v>-3005437.38</v>
          </cell>
          <cell r="S15">
            <v>-3005437.38</v>
          </cell>
          <cell r="T15">
            <v>-3005437.38</v>
          </cell>
          <cell r="U15">
            <v>-3005437.38</v>
          </cell>
          <cell r="V15">
            <v>-3005437.38</v>
          </cell>
          <cell r="W15">
            <v>-3005437.38</v>
          </cell>
          <cell r="X15">
            <v>-3005437.38</v>
          </cell>
          <cell r="Y15">
            <v>-3005437.38</v>
          </cell>
          <cell r="Z15">
            <v>-3005437.38</v>
          </cell>
          <cell r="AA15">
            <v>-3005437.38</v>
          </cell>
          <cell r="AB15">
            <v>-3005437.38</v>
          </cell>
          <cell r="AC15">
            <v>-3005437.38</v>
          </cell>
          <cell r="AD15">
            <v>-3005437.38</v>
          </cell>
          <cell r="AE15">
            <v>-3005437.38</v>
          </cell>
          <cell r="AF15">
            <v>-3005437.38</v>
          </cell>
          <cell r="AG15">
            <v>-3005437.38</v>
          </cell>
          <cell r="AH15">
            <v>-3005437.38</v>
          </cell>
          <cell r="AI15">
            <v>-3005437.38</v>
          </cell>
          <cell r="AJ15">
            <v>-3005437.38</v>
          </cell>
          <cell r="AK15">
            <v>-3005437.38</v>
          </cell>
          <cell r="AL15">
            <v>-3005437.38</v>
          </cell>
          <cell r="AM15">
            <v>-3005437.38</v>
          </cell>
          <cell r="AN15">
            <v>-3005437.38</v>
          </cell>
        </row>
        <row r="16">
          <cell r="H16" t="str">
            <v>Water</v>
          </cell>
          <cell r="J16" t="str">
            <v>27116000</v>
          </cell>
          <cell r="L16" t="str">
            <v>CIAC-NT Other</v>
          </cell>
          <cell r="M16" t="str">
            <v>NTax</v>
          </cell>
          <cell r="N16" t="str">
            <v>271160</v>
          </cell>
          <cell r="P16">
            <v>271.10000000000002</v>
          </cell>
          <cell r="R16">
            <v>-3821128.3400000003</v>
          </cell>
          <cell r="S16">
            <v>-3821128.3400000003</v>
          </cell>
          <cell r="T16">
            <v>-3821128.3400000003</v>
          </cell>
          <cell r="U16">
            <v>-3821128.3400000003</v>
          </cell>
          <cell r="V16">
            <v>-3821128.3400000003</v>
          </cell>
          <cell r="W16">
            <v>-3821128.3400000003</v>
          </cell>
          <cell r="X16">
            <v>-3821128.3400000003</v>
          </cell>
          <cell r="Y16">
            <v>-3821128.3400000003</v>
          </cell>
          <cell r="Z16">
            <v>-3821128.3400000003</v>
          </cell>
          <cell r="AA16">
            <v>-3821128.3400000003</v>
          </cell>
          <cell r="AB16">
            <v>-3821128.3400000003</v>
          </cell>
          <cell r="AC16">
            <v>-3821128.3400000003</v>
          </cell>
          <cell r="AD16">
            <v>-3821128.3400000003</v>
          </cell>
          <cell r="AE16">
            <v>-3821128.3400000003</v>
          </cell>
          <cell r="AF16">
            <v>-3821128.3400000003</v>
          </cell>
          <cell r="AG16">
            <v>-3821128.3400000003</v>
          </cell>
          <cell r="AH16">
            <v>-3821128.3400000003</v>
          </cell>
          <cell r="AI16">
            <v>-3821128.3400000003</v>
          </cell>
          <cell r="AJ16">
            <v>-3821128.3400000003</v>
          </cell>
          <cell r="AK16">
            <v>-3821128.3400000003</v>
          </cell>
          <cell r="AL16">
            <v>-3821128.3400000003</v>
          </cell>
          <cell r="AM16">
            <v>-3821128.3400000003</v>
          </cell>
          <cell r="AN16">
            <v>-3821128.3400000003</v>
          </cell>
        </row>
        <row r="17">
          <cell r="H17" t="str">
            <v>Water</v>
          </cell>
          <cell r="J17" t="str">
            <v>27117000</v>
          </cell>
          <cell r="L17" t="str">
            <v>CIAC-NT WIP</v>
          </cell>
          <cell r="M17" t="str">
            <v>NTax</v>
          </cell>
          <cell r="N17" t="str">
            <v>271170</v>
          </cell>
          <cell r="P17">
            <v>271.10000000000002</v>
          </cell>
          <cell r="R17">
            <v>-388251.25</v>
          </cell>
          <cell r="S17">
            <v>-388251.25</v>
          </cell>
          <cell r="T17">
            <v>-388251.25</v>
          </cell>
          <cell r="U17">
            <v>-388251.25</v>
          </cell>
          <cell r="V17">
            <v>-388251.25</v>
          </cell>
          <cell r="W17">
            <v>-388251.25</v>
          </cell>
          <cell r="X17">
            <v>-388251.25</v>
          </cell>
          <cell r="Y17">
            <v>-388251.25</v>
          </cell>
          <cell r="Z17">
            <v>-388251.25</v>
          </cell>
          <cell r="AA17">
            <v>-388251.25</v>
          </cell>
          <cell r="AB17">
            <v>-388251.25</v>
          </cell>
          <cell r="AC17">
            <v>-388251.25</v>
          </cell>
          <cell r="AD17">
            <v>-388251.25</v>
          </cell>
          <cell r="AE17">
            <v>-388251.25</v>
          </cell>
          <cell r="AF17">
            <v>-388251.25</v>
          </cell>
          <cell r="AG17">
            <v>-388251.25</v>
          </cell>
          <cell r="AH17">
            <v>-388251.25</v>
          </cell>
          <cell r="AI17">
            <v>-388251.25</v>
          </cell>
          <cell r="AJ17">
            <v>-388251.25</v>
          </cell>
          <cell r="AK17">
            <v>-388251.25</v>
          </cell>
          <cell r="AL17">
            <v>-388251.25</v>
          </cell>
          <cell r="AM17">
            <v>-388251.25</v>
          </cell>
          <cell r="AN17">
            <v>-388251.25</v>
          </cell>
        </row>
        <row r="18">
          <cell r="H18" t="str">
            <v>Water</v>
          </cell>
          <cell r="J18" t="str">
            <v>27118000</v>
          </cell>
          <cell r="L18" t="str">
            <v>CIAC-NT NUP Property</v>
          </cell>
          <cell r="M18" t="str">
            <v>NTax</v>
          </cell>
          <cell r="N18" t="str">
            <v>271180</v>
          </cell>
          <cell r="P18">
            <v>271.10000000000002</v>
          </cell>
          <cell r="R18">
            <v>-249724.86</v>
          </cell>
          <cell r="S18">
            <v>-249724.86</v>
          </cell>
          <cell r="T18">
            <v>-249724.86</v>
          </cell>
          <cell r="U18">
            <v>-249724.86</v>
          </cell>
          <cell r="V18">
            <v>-249724.86</v>
          </cell>
          <cell r="W18">
            <v>-249724.86</v>
          </cell>
          <cell r="X18">
            <v>-249724.86</v>
          </cell>
          <cell r="Y18">
            <v>-249724.86</v>
          </cell>
          <cell r="Z18">
            <v>-249724.86</v>
          </cell>
          <cell r="AA18">
            <v>-249724.86</v>
          </cell>
          <cell r="AB18">
            <v>-249724.86</v>
          </cell>
          <cell r="AC18">
            <v>-249724.86</v>
          </cell>
          <cell r="AD18">
            <v>-249724.86</v>
          </cell>
          <cell r="AE18">
            <v>-249724.86</v>
          </cell>
          <cell r="AF18">
            <v>-249724.86</v>
          </cell>
          <cell r="AG18">
            <v>-249724.86</v>
          </cell>
          <cell r="AH18">
            <v>-249724.86</v>
          </cell>
          <cell r="AI18">
            <v>-249724.86</v>
          </cell>
          <cell r="AJ18">
            <v>-249724.86</v>
          </cell>
          <cell r="AK18">
            <v>-249724.86</v>
          </cell>
          <cell r="AL18">
            <v>-249724.86</v>
          </cell>
          <cell r="AM18">
            <v>-249724.86</v>
          </cell>
          <cell r="AN18">
            <v>-249724.86</v>
          </cell>
        </row>
        <row r="19">
          <cell r="H19" t="str">
            <v>Water</v>
          </cell>
          <cell r="J19" t="str">
            <v>27121000</v>
          </cell>
          <cell r="L19" t="str">
            <v>CIAC-Tax Mains</v>
          </cell>
          <cell r="M19" t="str">
            <v>Tax</v>
          </cell>
          <cell r="N19" t="str">
            <v>271210</v>
          </cell>
          <cell r="P19">
            <v>271.10000000000002</v>
          </cell>
          <cell r="R19">
            <v>-1998493.38</v>
          </cell>
          <cell r="S19">
            <v>-2058102.0408927382</v>
          </cell>
          <cell r="T19">
            <v>-2124333.886329114</v>
          </cell>
          <cell r="U19">
            <v>-2190565.7317654896</v>
          </cell>
          <cell r="V19">
            <v>-2254589.8490206529</v>
          </cell>
          <cell r="W19">
            <v>-2394872.5779377748</v>
          </cell>
          <cell r="X19">
            <v>-2457884.8205124582</v>
          </cell>
          <cell r="Y19">
            <v>-2520897.0630871416</v>
          </cell>
          <cell r="Z19">
            <v>-2583909.305661825</v>
          </cell>
          <cell r="AA19">
            <v>-2646921.5482365084</v>
          </cell>
          <cell r="AB19">
            <v>-2709933.7908111918</v>
          </cell>
          <cell r="AC19">
            <v>-2772946.0333858752</v>
          </cell>
          <cell r="AD19">
            <v>-2835958.2759605586</v>
          </cell>
          <cell r="AE19">
            <v>-2898970.518535242</v>
          </cell>
          <cell r="AF19">
            <v>-2961982.7611099253</v>
          </cell>
          <cell r="AG19">
            <v>-3024995.0036846087</v>
          </cell>
          <cell r="AH19">
            <v>-3088007.2462592921</v>
          </cell>
          <cell r="AI19">
            <v>-3151019.4888339755</v>
          </cell>
          <cell r="AJ19">
            <v>-3214031.7314086589</v>
          </cell>
          <cell r="AK19">
            <v>-3277043.9739833423</v>
          </cell>
          <cell r="AL19">
            <v>-3340056.2165580257</v>
          </cell>
          <cell r="AM19">
            <v>-3403068.4591327091</v>
          </cell>
          <cell r="AN19">
            <v>-3466080.7017073925</v>
          </cell>
        </row>
        <row r="20">
          <cell r="H20" t="str">
            <v>Water</v>
          </cell>
          <cell r="J20" t="str">
            <v>27122000</v>
          </cell>
          <cell r="L20" t="str">
            <v>CIAC-Tax Ext Dep</v>
          </cell>
          <cell r="M20" t="str">
            <v>Tax</v>
          </cell>
          <cell r="N20" t="str">
            <v>271220</v>
          </cell>
          <cell r="P20">
            <v>271.10000000000002</v>
          </cell>
          <cell r="R20">
            <v>-766585.92</v>
          </cell>
          <cell r="S20">
            <v>-855601.52026648913</v>
          </cell>
          <cell r="T20">
            <v>-954507.74278481025</v>
          </cell>
          <cell r="U20">
            <v>-1053413.9653031314</v>
          </cell>
          <cell r="V20">
            <v>-1149023.3137375084</v>
          </cell>
          <cell r="W20">
            <v>-1358512.1889204106</v>
          </cell>
          <cell r="X20">
            <v>-1452610.4711652715</v>
          </cell>
          <cell r="Y20">
            <v>-1546708.7534101324</v>
          </cell>
          <cell r="Z20">
            <v>-1640807.0356549933</v>
          </cell>
          <cell r="AA20">
            <v>-1734905.3178998542</v>
          </cell>
          <cell r="AB20">
            <v>-1829003.600144715</v>
          </cell>
          <cell r="AC20">
            <v>-1923101.8823895759</v>
          </cell>
          <cell r="AD20">
            <v>-2017200.1646344368</v>
          </cell>
          <cell r="AE20">
            <v>-2111298.4468792975</v>
          </cell>
          <cell r="AF20">
            <v>-2205396.7291241582</v>
          </cell>
          <cell r="AG20">
            <v>-2299495.0113690188</v>
          </cell>
          <cell r="AH20">
            <v>-2393593.2936138795</v>
          </cell>
          <cell r="AI20">
            <v>-2487691.5758587401</v>
          </cell>
          <cell r="AJ20">
            <v>-2581789.8581036008</v>
          </cell>
          <cell r="AK20">
            <v>-2675888.1403484615</v>
          </cell>
          <cell r="AL20">
            <v>-2769986.4225933221</v>
          </cell>
          <cell r="AM20">
            <v>-2864084.7048381828</v>
          </cell>
          <cell r="AN20">
            <v>-2958182.9870830434</v>
          </cell>
        </row>
        <row r="21">
          <cell r="H21" t="str">
            <v>Water</v>
          </cell>
          <cell r="J21" t="str">
            <v>27123000</v>
          </cell>
          <cell r="L21" t="str">
            <v>CIAC-Tax Svcs</v>
          </cell>
          <cell r="M21" t="str">
            <v>Tax</v>
          </cell>
          <cell r="N21" t="str">
            <v>271230</v>
          </cell>
          <cell r="P21">
            <v>271.10000000000002</v>
          </cell>
          <cell r="R21">
            <v>-12467677.01</v>
          </cell>
          <cell r="S21">
            <v>-12635773.433717521</v>
          </cell>
          <cell r="T21">
            <v>-12822547.237848101</v>
          </cell>
          <cell r="U21">
            <v>-13009321.041978681</v>
          </cell>
          <cell r="V21">
            <v>-13189869.052638242</v>
          </cell>
          <cell r="W21">
            <v>-13585466.348184526</v>
          </cell>
          <cell r="X21">
            <v>-13763160.872245133</v>
          </cell>
          <cell r="Y21">
            <v>-13940855.39630574</v>
          </cell>
          <cell r="Z21">
            <v>-14118549.920366347</v>
          </cell>
          <cell r="AA21">
            <v>-14296244.444426954</v>
          </cell>
          <cell r="AB21">
            <v>-14473938.968487561</v>
          </cell>
          <cell r="AC21">
            <v>-14651633.492548168</v>
          </cell>
          <cell r="AD21">
            <v>-14829328.016608775</v>
          </cell>
          <cell r="AE21">
            <v>-15007022.540669382</v>
          </cell>
          <cell r="AF21">
            <v>-15184717.064729989</v>
          </cell>
          <cell r="AG21">
            <v>-15362411.588790596</v>
          </cell>
          <cell r="AH21">
            <v>-15540106.112851202</v>
          </cell>
          <cell r="AI21">
            <v>-15717800.636911809</v>
          </cell>
          <cell r="AJ21">
            <v>-15895495.160972416</v>
          </cell>
          <cell r="AK21">
            <v>-16073189.685033023</v>
          </cell>
          <cell r="AL21">
            <v>-16250884.20909363</v>
          </cell>
          <cell r="AM21">
            <v>-16428578.733154237</v>
          </cell>
          <cell r="AN21">
            <v>-16606273.257214844</v>
          </cell>
        </row>
        <row r="22">
          <cell r="H22" t="str">
            <v>Water</v>
          </cell>
          <cell r="J22" t="str">
            <v>27124000</v>
          </cell>
          <cell r="L22" t="str">
            <v>CIAC-Tax Meters</v>
          </cell>
          <cell r="M22" t="str">
            <v>Tax</v>
          </cell>
          <cell r="N22" t="str">
            <v>271240</v>
          </cell>
          <cell r="P22">
            <v>271.10000000000002</v>
          </cell>
          <cell r="R22">
            <v>-3299.01</v>
          </cell>
          <cell r="S22">
            <v>-21976.390413057969</v>
          </cell>
          <cell r="T22">
            <v>-42729.035316455702</v>
          </cell>
          <cell r="U22">
            <v>-63481.680219853442</v>
          </cell>
          <cell r="V22">
            <v>-83542.57029313792</v>
          </cell>
          <cell r="W22">
            <v>-127497.82535383613</v>
          </cell>
          <cell r="X22">
            <v>-147241.66136057032</v>
          </cell>
          <cell r="Y22">
            <v>-166985.49736730452</v>
          </cell>
          <cell r="Z22">
            <v>-186729.33337403869</v>
          </cell>
          <cell r="AA22">
            <v>-206473.16938077286</v>
          </cell>
          <cell r="AB22">
            <v>-226217.00538750703</v>
          </cell>
          <cell r="AC22">
            <v>-245960.8413942412</v>
          </cell>
          <cell r="AD22">
            <v>-265704.67740097537</v>
          </cell>
          <cell r="AE22">
            <v>-285448.51340770954</v>
          </cell>
          <cell r="AF22">
            <v>-305192.34941444371</v>
          </cell>
          <cell r="AG22">
            <v>-324936.18542117788</v>
          </cell>
          <cell r="AH22">
            <v>-344680.02142791206</v>
          </cell>
          <cell r="AI22">
            <v>-364423.85743464623</v>
          </cell>
          <cell r="AJ22">
            <v>-384167.6934413804</v>
          </cell>
          <cell r="AK22">
            <v>-403911.52944811457</v>
          </cell>
          <cell r="AL22">
            <v>-423655.36545484874</v>
          </cell>
          <cell r="AM22">
            <v>-443399.20146158291</v>
          </cell>
          <cell r="AN22">
            <v>-463143.03746831708</v>
          </cell>
        </row>
        <row r="23">
          <cell r="H23" t="str">
            <v>Water</v>
          </cell>
          <cell r="J23" t="str">
            <v>27125000</v>
          </cell>
          <cell r="L23" t="str">
            <v>CIAC-Tax Hydrants</v>
          </cell>
          <cell r="M23" t="str">
            <v>Tax</v>
          </cell>
          <cell r="N23" t="str">
            <v>271250</v>
          </cell>
          <cell r="P23">
            <v>271.10000000000002</v>
          </cell>
          <cell r="R23">
            <v>-487486.5</v>
          </cell>
          <cell r="S23">
            <v>-498216.0589606929</v>
          </cell>
          <cell r="T23">
            <v>-510137.79113924055</v>
          </cell>
          <cell r="U23">
            <v>-522059.5233177882</v>
          </cell>
          <cell r="V23">
            <v>-533583.8644237176</v>
          </cell>
          <cell r="W23">
            <v>-558834.75562879955</v>
          </cell>
          <cell r="X23">
            <v>-570176.95929224265</v>
          </cell>
          <cell r="Y23">
            <v>-581519.16295568575</v>
          </cell>
          <cell r="Z23">
            <v>-592861.36661912885</v>
          </cell>
          <cell r="AA23">
            <v>-604203.57028257195</v>
          </cell>
          <cell r="AB23">
            <v>-615545.77394601505</v>
          </cell>
          <cell r="AC23">
            <v>-626887.97760945815</v>
          </cell>
          <cell r="AD23">
            <v>-638230.18127290125</v>
          </cell>
          <cell r="AE23">
            <v>-649572.38493634434</v>
          </cell>
          <cell r="AF23">
            <v>-660914.58859978744</v>
          </cell>
          <cell r="AG23">
            <v>-672256.79226323054</v>
          </cell>
          <cell r="AH23">
            <v>-683598.99592667364</v>
          </cell>
          <cell r="AI23">
            <v>-694941.19959011674</v>
          </cell>
          <cell r="AJ23">
            <v>-706283.40325355984</v>
          </cell>
          <cell r="AK23">
            <v>-717625.60691700294</v>
          </cell>
          <cell r="AL23">
            <v>-728967.81058044604</v>
          </cell>
          <cell r="AM23">
            <v>-740310.01424388913</v>
          </cell>
          <cell r="AN23">
            <v>-751652.21790733223</v>
          </cell>
        </row>
        <row r="24">
          <cell r="H24" t="str">
            <v>Water</v>
          </cell>
          <cell r="J24" t="str">
            <v>27126000</v>
          </cell>
          <cell r="L24" t="str">
            <v>CIAC-Tax Other</v>
          </cell>
          <cell r="M24" t="str">
            <v>Tax</v>
          </cell>
          <cell r="N24" t="str">
            <v>271260</v>
          </cell>
          <cell r="P24">
            <v>271.10000000000002</v>
          </cell>
          <cell r="R24">
            <v>-446613.18</v>
          </cell>
          <cell r="S24">
            <v>-447407.9621452365</v>
          </cell>
          <cell r="T24">
            <v>-448291.05341772153</v>
          </cell>
          <cell r="U24">
            <v>-449174.14469020657</v>
          </cell>
          <cell r="V24">
            <v>-450027.79958694207</v>
          </cell>
          <cell r="W24">
            <v>-451898.23597250372</v>
          </cell>
          <cell r="X24">
            <v>-452738.39920683287</v>
          </cell>
          <cell r="Y24">
            <v>-453578.56244116201</v>
          </cell>
          <cell r="Z24">
            <v>-454418.72567549115</v>
          </cell>
          <cell r="AA24">
            <v>-455258.88890982029</v>
          </cell>
          <cell r="AB24">
            <v>-456099.05214414943</v>
          </cell>
          <cell r="AC24">
            <v>-456939.21537847858</v>
          </cell>
          <cell r="AD24">
            <v>-457779.37861280772</v>
          </cell>
          <cell r="AE24">
            <v>-458619.54184713686</v>
          </cell>
          <cell r="AF24">
            <v>-459459.705081466</v>
          </cell>
          <cell r="AG24">
            <v>-460299.86831579515</v>
          </cell>
          <cell r="AH24">
            <v>-461140.03155012429</v>
          </cell>
          <cell r="AI24">
            <v>-461980.19478445343</v>
          </cell>
          <cell r="AJ24">
            <v>-462820.35801878257</v>
          </cell>
          <cell r="AK24">
            <v>-463660.52125311171</v>
          </cell>
          <cell r="AL24">
            <v>-464500.68448744086</v>
          </cell>
          <cell r="AM24">
            <v>-465340.84772177</v>
          </cell>
          <cell r="AN24">
            <v>-466181.01095609914</v>
          </cell>
        </row>
        <row r="25">
          <cell r="H25" t="str">
            <v>Water</v>
          </cell>
          <cell r="J25" t="str">
            <v>27127000</v>
          </cell>
          <cell r="L25" t="str">
            <v>CIAC-Tax WIP</v>
          </cell>
          <cell r="M25" t="str">
            <v>Tax</v>
          </cell>
          <cell r="N25" t="str">
            <v>271270</v>
          </cell>
          <cell r="P25">
            <v>271.10000000000002</v>
          </cell>
          <cell r="R25">
            <v>-780556.80000000005</v>
          </cell>
          <cell r="S25">
            <v>-831025.46622251836</v>
          </cell>
          <cell r="T25">
            <v>-887101.76202531648</v>
          </cell>
          <cell r="U25">
            <v>-943178.0578281146</v>
          </cell>
          <cell r="V25">
            <v>-997385.14377081953</v>
          </cell>
          <cell r="W25">
            <v>-1116157.8542539827</v>
          </cell>
          <cell r="X25">
            <v>-1169508.2196338815</v>
          </cell>
          <cell r="Y25">
            <v>-1222858.5850137803</v>
          </cell>
          <cell r="Z25">
            <v>-1276208.9503936791</v>
          </cell>
          <cell r="AA25">
            <v>-1329559.3157735779</v>
          </cell>
          <cell r="AB25">
            <v>-1382909.6811534767</v>
          </cell>
          <cell r="AC25">
            <v>-1436260.0465333755</v>
          </cell>
          <cell r="AD25">
            <v>-1489610.4119132743</v>
          </cell>
          <cell r="AE25">
            <v>-1542960.7772931731</v>
          </cell>
          <cell r="AF25">
            <v>-1596311.1426730719</v>
          </cell>
          <cell r="AG25">
            <v>-1649661.5080529707</v>
          </cell>
          <cell r="AH25">
            <v>-1703011.8734328696</v>
          </cell>
          <cell r="AI25">
            <v>-1756362.2388127684</v>
          </cell>
          <cell r="AJ25">
            <v>-1809712.6041926672</v>
          </cell>
          <cell r="AK25">
            <v>-1863062.969572566</v>
          </cell>
          <cell r="AL25">
            <v>-1916413.3349524648</v>
          </cell>
          <cell r="AM25">
            <v>-1969763.7003323636</v>
          </cell>
          <cell r="AN25">
            <v>-2023114.0657122624</v>
          </cell>
        </row>
        <row r="26">
          <cell r="H26" t="str">
            <v>Water</v>
          </cell>
          <cell r="J26">
            <v>0</v>
          </cell>
          <cell r="L26" t="str">
            <v>Reserved</v>
          </cell>
          <cell r="M26">
            <v>0</v>
          </cell>
          <cell r="N26" t="str">
            <v/>
          </cell>
          <cell r="P26" t="str">
            <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row>
        <row r="27">
          <cell r="H27" t="str">
            <v>Water</v>
          </cell>
          <cell r="J27">
            <v>0</v>
          </cell>
          <cell r="L27" t="str">
            <v>Reserved</v>
          </cell>
          <cell r="M27">
            <v>0</v>
          </cell>
          <cell r="N27" t="str">
            <v/>
          </cell>
          <cell r="P27" t="str">
            <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row>
        <row r="28">
          <cell r="H28" t="str">
            <v>Water</v>
          </cell>
          <cell r="J28">
            <v>0</v>
          </cell>
          <cell r="L28" t="str">
            <v>Reserved</v>
          </cell>
          <cell r="M28">
            <v>0</v>
          </cell>
          <cell r="N28" t="str">
            <v/>
          </cell>
          <cell r="P28" t="str">
            <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row>
        <row r="29">
          <cell r="H29" t="str">
            <v>Water</v>
          </cell>
          <cell r="J29">
            <v>0</v>
          </cell>
          <cell r="L29" t="str">
            <v>Reserved</v>
          </cell>
          <cell r="M29">
            <v>0</v>
          </cell>
          <cell r="N29" t="str">
            <v/>
          </cell>
          <cell r="P29" t="str">
            <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row>
        <row r="30">
          <cell r="H30" t="str">
            <v>Water</v>
          </cell>
          <cell r="J30">
            <v>0</v>
          </cell>
          <cell r="L30" t="str">
            <v>Reserved</v>
          </cell>
          <cell r="M30" t="str">
            <v>NTax</v>
          </cell>
          <cell r="N30" t="str">
            <v/>
          </cell>
          <cell r="P30" t="str">
            <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row>
        <row r="31">
          <cell r="H31" t="str">
            <v>Water</v>
          </cell>
          <cell r="J31">
            <v>0</v>
          </cell>
          <cell r="L31" t="str">
            <v>Reserved</v>
          </cell>
          <cell r="M31" t="str">
            <v>NTax</v>
          </cell>
          <cell r="N31" t="str">
            <v/>
          </cell>
          <cell r="P31" t="str">
            <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row>
        <row r="32">
          <cell r="H32" t="str">
            <v>Water</v>
          </cell>
          <cell r="J32" t="str">
            <v>27206000</v>
          </cell>
          <cell r="L32" t="str">
            <v>AccAmort CIAC-Other</v>
          </cell>
          <cell r="M32" t="str">
            <v>NTax</v>
          </cell>
          <cell r="N32" t="str">
            <v>272060</v>
          </cell>
          <cell r="P32">
            <v>272.2</v>
          </cell>
          <cell r="R32">
            <v>25834579.57</v>
          </cell>
          <cell r="S32">
            <v>25987366.550326999</v>
          </cell>
          <cell r="T32">
            <v>26140153.530653998</v>
          </cell>
          <cell r="U32">
            <v>26292940.510980997</v>
          </cell>
          <cell r="V32">
            <v>26445727.491307996</v>
          </cell>
          <cell r="W32">
            <v>26598514.471634995</v>
          </cell>
          <cell r="X32">
            <v>26751301.451961994</v>
          </cell>
          <cell r="Y32">
            <v>26904088.432288993</v>
          </cell>
          <cell r="Z32">
            <v>27056875.412615992</v>
          </cell>
          <cell r="AA32">
            <v>27209662.392942991</v>
          </cell>
          <cell r="AB32">
            <v>27362449.37326999</v>
          </cell>
          <cell r="AC32">
            <v>27515236.353596989</v>
          </cell>
          <cell r="AD32">
            <v>27668023.333923988</v>
          </cell>
          <cell r="AE32">
            <v>27820810.314250987</v>
          </cell>
          <cell r="AF32">
            <v>27973597.294577986</v>
          </cell>
          <cell r="AG32">
            <v>28126384.274904985</v>
          </cell>
          <cell r="AH32">
            <v>28279171.255231984</v>
          </cell>
          <cell r="AI32">
            <v>28431958.235558983</v>
          </cell>
          <cell r="AJ32">
            <v>28584745.215885982</v>
          </cell>
          <cell r="AK32">
            <v>28737532.196212981</v>
          </cell>
          <cell r="AL32">
            <v>28890319.17653998</v>
          </cell>
          <cell r="AM32">
            <v>29043106.156866979</v>
          </cell>
          <cell r="AN32">
            <v>29195893.137193978</v>
          </cell>
        </row>
        <row r="33">
          <cell r="H33" t="str">
            <v>Water</v>
          </cell>
          <cell r="J33" t="str">
            <v>27210000</v>
          </cell>
          <cell r="L33" t="str">
            <v>AccAmort CIAC-Tax</v>
          </cell>
          <cell r="M33" t="str">
            <v>Tax</v>
          </cell>
          <cell r="N33" t="str">
            <v>272100</v>
          </cell>
          <cell r="P33">
            <v>272.2</v>
          </cell>
          <cell r="R33">
            <v>3418609.36</v>
          </cell>
          <cell r="S33">
            <v>3455797.5640344997</v>
          </cell>
          <cell r="T33">
            <v>3493629.124346015</v>
          </cell>
          <cell r="U33">
            <v>3532175.5249653254</v>
          </cell>
          <cell r="V33">
            <v>3571436.7658924302</v>
          </cell>
          <cell r="W33">
            <v>3611389.0191170699</v>
          </cell>
          <cell r="X33">
            <v>3652855.3438349124</v>
          </cell>
          <cell r="Y33">
            <v>3695001.7596868635</v>
          </cell>
          <cell r="Z33">
            <v>3737828.2666729232</v>
          </cell>
          <cell r="AA33">
            <v>3781334.8647930911</v>
          </cell>
          <cell r="AB33">
            <v>3825521.5540473675</v>
          </cell>
          <cell r="AC33">
            <v>3870388.3344357526</v>
          </cell>
          <cell r="AD33">
            <v>3915935.2059582463</v>
          </cell>
          <cell r="AE33">
            <v>3962162.1686148485</v>
          </cell>
          <cell r="AF33">
            <v>4009069.2224055594</v>
          </cell>
          <cell r="AG33">
            <v>4056656.3673303789</v>
          </cell>
          <cell r="AH33">
            <v>4104923.6033893069</v>
          </cell>
          <cell r="AI33">
            <v>4153870.9305823436</v>
          </cell>
          <cell r="AJ33">
            <v>4203498.3489094889</v>
          </cell>
          <cell r="AK33">
            <v>4253805.8583707428</v>
          </cell>
          <cell r="AL33">
            <v>4304793.4589661052</v>
          </cell>
          <cell r="AM33">
            <v>4356461.1506955763</v>
          </cell>
          <cell r="AN33">
            <v>4408808.933559156</v>
          </cell>
        </row>
      </sheetData>
      <sheetData sheetId="18" refreshError="1"/>
      <sheetData sheetId="19"/>
      <sheetData sheetId="20">
        <row r="1">
          <cell r="B1" t="str">
            <v>Kentucky American Water Company</v>
          </cell>
        </row>
        <row r="2">
          <cell r="B2" t="str">
            <v>Case No. 2018-00358</v>
          </cell>
        </row>
        <row r="3">
          <cell r="B3" t="str">
            <v>Plant In-Service Activity by Month, September 2018 - June 2020</v>
          </cell>
          <cell r="Q3">
            <v>43373</v>
          </cell>
          <cell r="R3">
            <v>43404</v>
          </cell>
          <cell r="S3">
            <v>43434</v>
          </cell>
          <cell r="T3">
            <v>43465</v>
          </cell>
          <cell r="U3">
            <v>43496</v>
          </cell>
          <cell r="V3">
            <v>43524</v>
          </cell>
          <cell r="W3">
            <v>43555</v>
          </cell>
          <cell r="X3">
            <v>43585</v>
          </cell>
          <cell r="Y3">
            <v>43616</v>
          </cell>
          <cell r="Z3">
            <v>43646</v>
          </cell>
          <cell r="AA3">
            <v>43677</v>
          </cell>
          <cell r="AB3">
            <v>43708</v>
          </cell>
          <cell r="AC3">
            <v>43738</v>
          </cell>
          <cell r="AD3">
            <v>43769</v>
          </cell>
          <cell r="AE3">
            <v>43799</v>
          </cell>
          <cell r="AF3">
            <v>43830</v>
          </cell>
          <cell r="AG3">
            <v>43861</v>
          </cell>
          <cell r="AH3">
            <v>43890</v>
          </cell>
          <cell r="AI3">
            <v>43921</v>
          </cell>
          <cell r="AJ3">
            <v>43951</v>
          </cell>
          <cell r="AK3">
            <v>43982</v>
          </cell>
          <cell r="AL3">
            <v>44012</v>
          </cell>
        </row>
        <row r="4">
          <cell r="B4" t="str">
            <v>Per In-Service Date or Assumed Months in Construction Phase</v>
          </cell>
          <cell r="Q4">
            <v>6086876.5216666656</v>
          </cell>
          <cell r="R4">
            <v>3892890.9692666666</v>
          </cell>
          <cell r="S4">
            <v>2175879.0128263091</v>
          </cell>
          <cell r="T4">
            <v>2533478.3832609095</v>
          </cell>
          <cell r="U4">
            <v>1142884.9482609094</v>
          </cell>
          <cell r="V4">
            <v>1035243.0539446669</v>
          </cell>
          <cell r="W4">
            <v>1459294.8198150001</v>
          </cell>
          <cell r="X4">
            <v>1351628.905515</v>
          </cell>
          <cell r="Y4">
            <v>3217635.5107050007</v>
          </cell>
          <cell r="Z4">
            <v>5147291.7925300952</v>
          </cell>
          <cell r="AA4">
            <v>11121893.64629681</v>
          </cell>
          <cell r="AB4">
            <v>4115934.832695873</v>
          </cell>
          <cell r="AC4">
            <v>4862135.1234301701</v>
          </cell>
          <cell r="AD4">
            <v>3081500.2807050003</v>
          </cell>
          <cell r="AE4">
            <v>2511065.4634649996</v>
          </cell>
          <cell r="AF4">
            <v>2578936.2295583161</v>
          </cell>
          <cell r="AG4">
            <v>1547349.2791049997</v>
          </cell>
          <cell r="AH4">
            <v>1457731.5898950007</v>
          </cell>
          <cell r="AI4">
            <v>11834323.392874125</v>
          </cell>
          <cell r="AJ4">
            <v>1876673.9187459114</v>
          </cell>
          <cell r="AK4">
            <v>2141046.5700000003</v>
          </cell>
          <cell r="AL4">
            <v>2165458.2300000004</v>
          </cell>
        </row>
        <row r="5">
          <cell r="D5" t="str">
            <v>W/P - 1-1 and W/P - 1-3</v>
          </cell>
        </row>
        <row r="10">
          <cell r="P10">
            <v>43338</v>
          </cell>
          <cell r="Q10">
            <v>43373</v>
          </cell>
          <cell r="R10">
            <v>43404</v>
          </cell>
          <cell r="S10">
            <v>43434</v>
          </cell>
          <cell r="T10">
            <v>43465</v>
          </cell>
          <cell r="U10">
            <v>43496</v>
          </cell>
          <cell r="V10">
            <v>43524</v>
          </cell>
          <cell r="W10">
            <v>43555</v>
          </cell>
          <cell r="X10">
            <v>43585</v>
          </cell>
          <cell r="Y10">
            <v>43616</v>
          </cell>
          <cell r="Z10">
            <v>43646</v>
          </cell>
          <cell r="AA10">
            <v>43677</v>
          </cell>
          <cell r="AB10">
            <v>43708</v>
          </cell>
          <cell r="AC10">
            <v>43738</v>
          </cell>
          <cell r="AD10">
            <v>43769</v>
          </cell>
          <cell r="AE10">
            <v>43799</v>
          </cell>
          <cell r="AF10">
            <v>43830</v>
          </cell>
          <cell r="AG10">
            <v>43861</v>
          </cell>
          <cell r="AH10">
            <v>43890</v>
          </cell>
          <cell r="AI10">
            <v>43921</v>
          </cell>
          <cell r="AJ10">
            <v>43951</v>
          </cell>
          <cell r="AK10">
            <v>43982</v>
          </cell>
          <cell r="AL10">
            <v>44012</v>
          </cell>
        </row>
        <row r="11">
          <cell r="C11" t="str">
            <v/>
          </cell>
          <cell r="D11" t="str">
            <v>D12-**01-P</v>
          </cell>
          <cell r="F11" t="str">
            <v>Projects Funded by Others</v>
          </cell>
          <cell r="H11" t="str">
            <v/>
          </cell>
          <cell r="J11" t="str">
            <v/>
          </cell>
          <cell r="L11" t="str">
            <v/>
          </cell>
          <cell r="N11" t="str">
            <v/>
          </cell>
        </row>
        <row r="12">
          <cell r="C12" t="str">
            <v>331001</v>
          </cell>
          <cell r="D12" t="str">
            <v/>
          </cell>
          <cell r="F12" t="str">
            <v>331001-T&amp;D Mains</v>
          </cell>
          <cell r="H12" t="str">
            <v>10133100</v>
          </cell>
          <cell r="J12">
            <v>331.4</v>
          </cell>
          <cell r="L12" t="str">
            <v>N</v>
          </cell>
          <cell r="N12">
            <v>2</v>
          </cell>
          <cell r="P12">
            <v>203594.39323900925</v>
          </cell>
          <cell r="Q12">
            <v>101797.19661950463</v>
          </cell>
          <cell r="R12">
            <v>101797.19661950463</v>
          </cell>
          <cell r="S12">
            <v>149121</v>
          </cell>
          <cell r="T12">
            <v>99414</v>
          </cell>
          <cell r="U12">
            <v>0</v>
          </cell>
          <cell r="V12">
            <v>0</v>
          </cell>
          <cell r="W12">
            <v>124267.5</v>
          </cell>
          <cell r="X12">
            <v>149121</v>
          </cell>
          <cell r="Y12">
            <v>218710.80000000002</v>
          </cell>
          <cell r="Z12">
            <v>218710.80000000002</v>
          </cell>
          <cell r="AA12">
            <v>228652.2</v>
          </cell>
          <cell r="AB12">
            <v>248535</v>
          </cell>
          <cell r="AC12">
            <v>273388.5</v>
          </cell>
          <cell r="AD12">
            <v>273388.5</v>
          </cell>
          <cell r="AE12">
            <v>248535</v>
          </cell>
          <cell r="AF12">
            <v>203798.7</v>
          </cell>
          <cell r="AG12">
            <v>149121</v>
          </cell>
          <cell r="AH12">
            <v>149121</v>
          </cell>
          <cell r="AI12">
            <v>124267.5</v>
          </cell>
          <cell r="AJ12">
            <v>149121</v>
          </cell>
          <cell r="AK12">
            <v>218710.80000000002</v>
          </cell>
          <cell r="AL12">
            <v>218710.80000000002</v>
          </cell>
        </row>
        <row r="13">
          <cell r="C13" t="str">
            <v>333000</v>
          </cell>
          <cell r="D13" t="str">
            <v/>
          </cell>
          <cell r="F13" t="str">
            <v>333000-Services</v>
          </cell>
          <cell r="H13" t="str">
            <v>10133300</v>
          </cell>
          <cell r="J13">
            <v>333.4</v>
          </cell>
          <cell r="L13" t="str">
            <v>N</v>
          </cell>
          <cell r="N13">
            <v>2</v>
          </cell>
          <cell r="P13">
            <v>2219.87</v>
          </cell>
          <cell r="Q13">
            <v>1109.9349999999999</v>
          </cell>
          <cell r="R13">
            <v>1109.9349999999999</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C14" t="str">
            <v>334100</v>
          </cell>
          <cell r="D14" t="str">
            <v/>
          </cell>
          <cell r="F14" t="str">
            <v>334100-Meters</v>
          </cell>
          <cell r="H14" t="str">
            <v>10133410</v>
          </cell>
          <cell r="J14">
            <v>334.4</v>
          </cell>
          <cell r="L14" t="str">
            <v>N</v>
          </cell>
          <cell r="N14">
            <v>2</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row>
        <row r="15">
          <cell r="C15" t="str">
            <v>335000</v>
          </cell>
          <cell r="D15" t="str">
            <v/>
          </cell>
          <cell r="F15" t="str">
            <v>335000-Hydrants</v>
          </cell>
          <cell r="H15" t="str">
            <v>10133500</v>
          </cell>
          <cell r="J15">
            <v>335.4</v>
          </cell>
          <cell r="L15" t="str">
            <v>N</v>
          </cell>
          <cell r="N15">
            <v>2</v>
          </cell>
          <cell r="P15">
            <v>10101.956760990781</v>
          </cell>
          <cell r="Q15">
            <v>5050.9783804953904</v>
          </cell>
          <cell r="R15">
            <v>5050.9783804953904</v>
          </cell>
          <cell r="S15">
            <v>16569</v>
          </cell>
          <cell r="T15">
            <v>11046</v>
          </cell>
          <cell r="U15">
            <v>0</v>
          </cell>
          <cell r="V15">
            <v>0</v>
          </cell>
          <cell r="W15">
            <v>13807.5</v>
          </cell>
          <cell r="X15">
            <v>16569</v>
          </cell>
          <cell r="Y15">
            <v>24301.200000000001</v>
          </cell>
          <cell r="Z15">
            <v>24301.200000000001</v>
          </cell>
          <cell r="AA15">
            <v>25405.800000000003</v>
          </cell>
          <cell r="AB15">
            <v>27615</v>
          </cell>
          <cell r="AC15">
            <v>30376.5</v>
          </cell>
          <cell r="AD15">
            <v>30376.5</v>
          </cell>
          <cell r="AE15">
            <v>27615</v>
          </cell>
          <cell r="AF15">
            <v>22644.300000000003</v>
          </cell>
          <cell r="AG15">
            <v>16569</v>
          </cell>
          <cell r="AH15">
            <v>16569</v>
          </cell>
          <cell r="AI15">
            <v>13807.5</v>
          </cell>
          <cell r="AJ15">
            <v>16569</v>
          </cell>
          <cell r="AK15">
            <v>24301.200000000001</v>
          </cell>
          <cell r="AL15">
            <v>24301.200000000001</v>
          </cell>
        </row>
        <row r="16">
          <cell r="C16" t="str">
            <v/>
          </cell>
          <cell r="D16" t="str">
            <v/>
          </cell>
          <cell r="F16" t="str">
            <v/>
          </cell>
          <cell r="H16" t="str">
            <v/>
          </cell>
          <cell r="J16" t="str">
            <v/>
          </cell>
          <cell r="L16" t="str">
            <v/>
          </cell>
          <cell r="N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row>
        <row r="17">
          <cell r="C17" t="str">
            <v/>
          </cell>
          <cell r="D17" t="str">
            <v>R12-**A1</v>
          </cell>
          <cell r="F17" t="str">
            <v>Mains - New</v>
          </cell>
          <cell r="H17" t="str">
            <v/>
          </cell>
          <cell r="J17" t="str">
            <v/>
          </cell>
          <cell r="L17" t="str">
            <v/>
          </cell>
          <cell r="N17" t="str">
            <v/>
          </cell>
          <cell r="P17" t="str">
            <v/>
          </cell>
          <cell r="Q17" t="str">
            <v/>
          </cell>
          <cell r="R17" t="str">
            <v/>
          </cell>
          <cell r="S17" t="str">
            <v/>
          </cell>
          <cell r="T17" t="str">
            <v/>
          </cell>
          <cell r="U17" t="str">
            <v/>
          </cell>
          <cell r="V17" t="str">
            <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row>
        <row r="18">
          <cell r="C18" t="str">
            <v>331001</v>
          </cell>
          <cell r="D18" t="str">
            <v/>
          </cell>
          <cell r="F18" t="str">
            <v>331001-T&amp;D Mains</v>
          </cell>
          <cell r="H18" t="str">
            <v>10133100</v>
          </cell>
          <cell r="J18">
            <v>331.4</v>
          </cell>
          <cell r="L18" t="str">
            <v>Y</v>
          </cell>
          <cell r="N18">
            <v>2</v>
          </cell>
          <cell r="P18">
            <v>227992.90925563968</v>
          </cell>
          <cell r="Q18">
            <v>113996.45462781984</v>
          </cell>
          <cell r="R18">
            <v>113996.45462781984</v>
          </cell>
          <cell r="S18">
            <v>55230</v>
          </cell>
          <cell r="T18">
            <v>38661</v>
          </cell>
          <cell r="U18">
            <v>27615</v>
          </cell>
          <cell r="V18">
            <v>28995.75</v>
          </cell>
          <cell r="W18">
            <v>23196.600000000002</v>
          </cell>
          <cell r="X18">
            <v>23196.600000000002</v>
          </cell>
          <cell r="Y18">
            <v>30928.799999999999</v>
          </cell>
          <cell r="Z18">
            <v>45288.6</v>
          </cell>
          <cell r="AA18">
            <v>78426.600000000006</v>
          </cell>
          <cell r="AB18">
            <v>85054.2</v>
          </cell>
          <cell r="AC18">
            <v>85054.2</v>
          </cell>
          <cell r="AD18">
            <v>85054.2</v>
          </cell>
          <cell r="AE18">
            <v>71246.7</v>
          </cell>
          <cell r="AF18">
            <v>40870.200000000004</v>
          </cell>
          <cell r="AG18">
            <v>28719.600000000002</v>
          </cell>
          <cell r="AH18">
            <v>28719.600000000002</v>
          </cell>
          <cell r="AI18">
            <v>23196.600000000002</v>
          </cell>
          <cell r="AJ18">
            <v>23196.600000000002</v>
          </cell>
          <cell r="AK18">
            <v>30928.799999999999</v>
          </cell>
          <cell r="AL18">
            <v>45288.6</v>
          </cell>
        </row>
        <row r="19">
          <cell r="C19" t="str">
            <v>333000</v>
          </cell>
          <cell r="D19" t="str">
            <v/>
          </cell>
          <cell r="F19" t="str">
            <v>333000-Services</v>
          </cell>
          <cell r="H19" t="str">
            <v>10133300</v>
          </cell>
          <cell r="J19">
            <v>333.4</v>
          </cell>
          <cell r="L19" t="str">
            <v>Y</v>
          </cell>
          <cell r="N19">
            <v>2</v>
          </cell>
          <cell r="P19">
            <v>6.1792341465206801</v>
          </cell>
          <cell r="Q19">
            <v>3.0896170732603401</v>
          </cell>
          <cell r="R19">
            <v>3.0896170732603401</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C20" t="str">
            <v>334100</v>
          </cell>
          <cell r="D20" t="str">
            <v/>
          </cell>
          <cell r="F20" t="str">
            <v>334100-Meters</v>
          </cell>
          <cell r="H20" t="str">
            <v>10133410</v>
          </cell>
          <cell r="J20">
            <v>334.4</v>
          </cell>
          <cell r="L20" t="str">
            <v>Y</v>
          </cell>
          <cell r="N20">
            <v>2</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row>
        <row r="21">
          <cell r="C21" t="str">
            <v>335000</v>
          </cell>
          <cell r="D21" t="str">
            <v/>
          </cell>
          <cell r="F21" t="str">
            <v>335000-Hydrants</v>
          </cell>
          <cell r="H21" t="str">
            <v>10133500</v>
          </cell>
          <cell r="J21">
            <v>335.4</v>
          </cell>
          <cell r="L21" t="str">
            <v>Y</v>
          </cell>
          <cell r="N21">
            <v>2</v>
          </cell>
          <cell r="P21">
            <v>2.9815102138290799</v>
          </cell>
          <cell r="Q21">
            <v>1.4907551069145399</v>
          </cell>
          <cell r="R21">
            <v>1.4907551069145399</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C22" t="str">
            <v/>
          </cell>
          <cell r="D22" t="str">
            <v/>
          </cell>
          <cell r="F22" t="str">
            <v/>
          </cell>
          <cell r="H22" t="str">
            <v/>
          </cell>
          <cell r="J22" t="str">
            <v/>
          </cell>
          <cell r="L22" t="str">
            <v/>
          </cell>
          <cell r="N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row>
        <row r="23">
          <cell r="C23" t="str">
            <v/>
          </cell>
          <cell r="D23" t="str">
            <v>R12-**B1</v>
          </cell>
          <cell r="F23" t="str">
            <v>Mains - Replaced / Restored</v>
          </cell>
          <cell r="H23" t="str">
            <v/>
          </cell>
          <cell r="J23" t="str">
            <v/>
          </cell>
          <cell r="L23" t="str">
            <v/>
          </cell>
          <cell r="N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row>
        <row r="24">
          <cell r="C24" t="str">
            <v>331001</v>
          </cell>
          <cell r="D24" t="str">
            <v/>
          </cell>
          <cell r="F24" t="str">
            <v>331001-T&amp;D Mains</v>
          </cell>
          <cell r="H24" t="str">
            <v>10133100</v>
          </cell>
          <cell r="J24">
            <v>331.4</v>
          </cell>
          <cell r="L24" t="str">
            <v>Y</v>
          </cell>
          <cell r="N24">
            <v>2</v>
          </cell>
          <cell r="P24">
            <v>844863.24102171615</v>
          </cell>
          <cell r="Q24">
            <v>422431.62051085808</v>
          </cell>
          <cell r="R24">
            <v>422431.62051085808</v>
          </cell>
          <cell r="S24">
            <v>216501.6</v>
          </cell>
          <cell r="T24">
            <v>136970.4</v>
          </cell>
          <cell r="U24">
            <v>92786.400000000009</v>
          </cell>
          <cell r="V24">
            <v>92786.400000000009</v>
          </cell>
          <cell r="W24">
            <v>309288</v>
          </cell>
          <cell r="X24">
            <v>220920</v>
          </cell>
          <cell r="Y24">
            <v>220920</v>
          </cell>
          <cell r="Z24">
            <v>326961.60000000003</v>
          </cell>
          <cell r="AA24">
            <v>349053.60000000003</v>
          </cell>
          <cell r="AB24">
            <v>415329.60000000003</v>
          </cell>
          <cell r="AC24">
            <v>419748</v>
          </cell>
          <cell r="AD24">
            <v>415329.60000000003</v>
          </cell>
          <cell r="AE24">
            <v>331380</v>
          </cell>
          <cell r="AF24">
            <v>326961.60000000003</v>
          </cell>
          <cell r="AG24">
            <v>326961.60000000003</v>
          </cell>
          <cell r="AH24">
            <v>313706.40000000002</v>
          </cell>
          <cell r="AI24">
            <v>441840</v>
          </cell>
          <cell r="AJ24">
            <v>441840</v>
          </cell>
          <cell r="AK24">
            <v>441840</v>
          </cell>
          <cell r="AL24">
            <v>441840</v>
          </cell>
        </row>
        <row r="25">
          <cell r="C25" t="str">
            <v>333000</v>
          </cell>
          <cell r="D25" t="str">
            <v/>
          </cell>
          <cell r="F25" t="str">
            <v>333000-Services</v>
          </cell>
          <cell r="H25" t="str">
            <v>10133300</v>
          </cell>
          <cell r="J25">
            <v>333.4</v>
          </cell>
          <cell r="L25" t="str">
            <v>Y</v>
          </cell>
          <cell r="N25">
            <v>2</v>
          </cell>
          <cell r="P25">
            <v>0</v>
          </cell>
          <cell r="Q25">
            <v>0</v>
          </cell>
          <cell r="R25">
            <v>0</v>
          </cell>
          <cell r="S25">
            <v>21650.16</v>
          </cell>
          <cell r="T25">
            <v>13697.04</v>
          </cell>
          <cell r="U25">
            <v>9278.64</v>
          </cell>
          <cell r="V25">
            <v>9278.64</v>
          </cell>
          <cell r="W25">
            <v>30928.799999999999</v>
          </cell>
          <cell r="X25">
            <v>22092</v>
          </cell>
          <cell r="Y25">
            <v>22092</v>
          </cell>
          <cell r="Z25">
            <v>32696.16</v>
          </cell>
          <cell r="AA25">
            <v>34905.360000000001</v>
          </cell>
          <cell r="AB25">
            <v>41532.959999999999</v>
          </cell>
          <cell r="AC25">
            <v>41974.8</v>
          </cell>
          <cell r="AD25">
            <v>41532.959999999999</v>
          </cell>
          <cell r="AE25">
            <v>33138</v>
          </cell>
          <cell r="AF25">
            <v>32696.16</v>
          </cell>
          <cell r="AG25">
            <v>32696.16</v>
          </cell>
          <cell r="AH25">
            <v>31370.639999999999</v>
          </cell>
          <cell r="AI25">
            <v>44184</v>
          </cell>
          <cell r="AJ25">
            <v>44184</v>
          </cell>
          <cell r="AK25">
            <v>44184</v>
          </cell>
          <cell r="AL25">
            <v>44184</v>
          </cell>
        </row>
        <row r="26">
          <cell r="C26" t="str">
            <v>334100</v>
          </cell>
          <cell r="D26" t="str">
            <v/>
          </cell>
          <cell r="F26" t="str">
            <v>334100-Meters</v>
          </cell>
          <cell r="H26" t="str">
            <v>10133410</v>
          </cell>
          <cell r="J26">
            <v>334.4</v>
          </cell>
          <cell r="L26" t="str">
            <v>Y</v>
          </cell>
          <cell r="N26">
            <v>2</v>
          </cell>
          <cell r="P26">
            <v>0</v>
          </cell>
          <cell r="Q26">
            <v>0</v>
          </cell>
          <cell r="R26">
            <v>0</v>
          </cell>
          <cell r="S26">
            <v>16237.619999999999</v>
          </cell>
          <cell r="T26">
            <v>10272.779999999999</v>
          </cell>
          <cell r="U26">
            <v>6958.98</v>
          </cell>
          <cell r="V26">
            <v>6958.98</v>
          </cell>
          <cell r="W26">
            <v>23196.6</v>
          </cell>
          <cell r="X26">
            <v>16569</v>
          </cell>
          <cell r="Y26">
            <v>16569</v>
          </cell>
          <cell r="Z26">
            <v>24522.12</v>
          </cell>
          <cell r="AA26">
            <v>26179.02</v>
          </cell>
          <cell r="AB26">
            <v>31149.719999999998</v>
          </cell>
          <cell r="AC26">
            <v>31481.1</v>
          </cell>
          <cell r="AD26">
            <v>31149.719999999998</v>
          </cell>
          <cell r="AE26">
            <v>24853.5</v>
          </cell>
          <cell r="AF26">
            <v>24522.12</v>
          </cell>
          <cell r="AG26">
            <v>24522.12</v>
          </cell>
          <cell r="AH26">
            <v>23527.98</v>
          </cell>
          <cell r="AI26">
            <v>33138</v>
          </cell>
          <cell r="AJ26">
            <v>33138</v>
          </cell>
          <cell r="AK26">
            <v>33138</v>
          </cell>
          <cell r="AL26">
            <v>33138</v>
          </cell>
        </row>
        <row r="27">
          <cell r="C27" t="str">
            <v>335000</v>
          </cell>
          <cell r="D27" t="str">
            <v/>
          </cell>
          <cell r="F27" t="str">
            <v>335000-Hydrants</v>
          </cell>
          <cell r="H27" t="str">
            <v>10133500</v>
          </cell>
          <cell r="J27">
            <v>335.4</v>
          </cell>
          <cell r="L27" t="str">
            <v>Y</v>
          </cell>
          <cell r="N27">
            <v>2</v>
          </cell>
          <cell r="P27">
            <v>17146.498978283627</v>
          </cell>
          <cell r="Q27">
            <v>8573.2494891418137</v>
          </cell>
          <cell r="R27">
            <v>8573.2494891418137</v>
          </cell>
          <cell r="S27">
            <v>16237.619999999999</v>
          </cell>
          <cell r="T27">
            <v>10272.779999999999</v>
          </cell>
          <cell r="U27">
            <v>6958.98</v>
          </cell>
          <cell r="V27">
            <v>6958.98</v>
          </cell>
          <cell r="W27">
            <v>23196.6</v>
          </cell>
          <cell r="X27">
            <v>16569</v>
          </cell>
          <cell r="Y27">
            <v>16569</v>
          </cell>
          <cell r="Z27">
            <v>24522.12</v>
          </cell>
          <cell r="AA27">
            <v>26179.02</v>
          </cell>
          <cell r="AB27">
            <v>31149.719999999998</v>
          </cell>
          <cell r="AC27">
            <v>31481.1</v>
          </cell>
          <cell r="AD27">
            <v>31149.719999999998</v>
          </cell>
          <cell r="AE27">
            <v>24853.5</v>
          </cell>
          <cell r="AF27">
            <v>24522.12</v>
          </cell>
          <cell r="AG27">
            <v>24522.12</v>
          </cell>
          <cell r="AH27">
            <v>23527.98</v>
          </cell>
          <cell r="AI27">
            <v>33138</v>
          </cell>
          <cell r="AJ27">
            <v>33138</v>
          </cell>
          <cell r="AK27">
            <v>33138</v>
          </cell>
          <cell r="AL27">
            <v>33138</v>
          </cell>
        </row>
        <row r="28">
          <cell r="C28" t="str">
            <v/>
          </cell>
          <cell r="D28" t="str">
            <v/>
          </cell>
          <cell r="F28" t="str">
            <v/>
          </cell>
          <cell r="H28" t="str">
            <v/>
          </cell>
          <cell r="J28" t="str">
            <v/>
          </cell>
          <cell r="L28" t="str">
            <v/>
          </cell>
          <cell r="N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row>
        <row r="29">
          <cell r="C29" t="str">
            <v/>
          </cell>
          <cell r="D29" t="str">
            <v>R12-**C1</v>
          </cell>
          <cell r="F29" t="str">
            <v>Mains - Unscheduled</v>
          </cell>
          <cell r="H29" t="str">
            <v/>
          </cell>
          <cell r="J29" t="str">
            <v/>
          </cell>
          <cell r="L29" t="str">
            <v/>
          </cell>
          <cell r="N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row>
        <row r="30">
          <cell r="C30" t="str">
            <v>331001</v>
          </cell>
          <cell r="D30" t="str">
            <v/>
          </cell>
          <cell r="F30" t="str">
            <v>331001-T&amp;D Mains</v>
          </cell>
          <cell r="H30" t="str">
            <v>10133100</v>
          </cell>
          <cell r="J30">
            <v>331.4</v>
          </cell>
          <cell r="L30" t="str">
            <v>N</v>
          </cell>
          <cell r="N30">
            <v>1</v>
          </cell>
          <cell r="P30">
            <v>0</v>
          </cell>
          <cell r="Q30">
            <v>0</v>
          </cell>
          <cell r="R30">
            <v>62994.233400000005</v>
          </cell>
          <cell r="S30">
            <v>64374.983400000005</v>
          </cell>
          <cell r="T30">
            <v>31236.983400000001</v>
          </cell>
          <cell r="U30">
            <v>64098.833400000003</v>
          </cell>
          <cell r="V30">
            <v>85054.2</v>
          </cell>
          <cell r="W30">
            <v>85054.2</v>
          </cell>
          <cell r="X30">
            <v>68485.2</v>
          </cell>
          <cell r="Y30">
            <v>67380.600000000006</v>
          </cell>
          <cell r="Z30">
            <v>67380.600000000006</v>
          </cell>
          <cell r="AA30">
            <v>84501.900000000009</v>
          </cell>
          <cell r="AB30">
            <v>84501.900000000009</v>
          </cell>
          <cell r="AC30">
            <v>84501.900000000009</v>
          </cell>
          <cell r="AD30">
            <v>56886.9</v>
          </cell>
          <cell r="AE30">
            <v>68485.2</v>
          </cell>
          <cell r="AF30">
            <v>68485.2</v>
          </cell>
          <cell r="AG30">
            <v>85054.2</v>
          </cell>
          <cell r="AH30">
            <v>88368</v>
          </cell>
          <cell r="AI30">
            <v>88368</v>
          </cell>
          <cell r="AJ30">
            <v>74008.2</v>
          </cell>
          <cell r="AK30">
            <v>76217.400000000009</v>
          </cell>
          <cell r="AL30">
            <v>79531.199999999997</v>
          </cell>
        </row>
        <row r="31">
          <cell r="C31" t="str">
            <v>333000</v>
          </cell>
          <cell r="D31" t="str">
            <v/>
          </cell>
          <cell r="F31" t="str">
            <v>333000-Services</v>
          </cell>
          <cell r="H31" t="str">
            <v>10133300</v>
          </cell>
          <cell r="J31">
            <v>333.4</v>
          </cell>
          <cell r="L31" t="str">
            <v>N</v>
          </cell>
          <cell r="N31">
            <v>1</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C32" t="str">
            <v>334100</v>
          </cell>
          <cell r="D32" t="str">
            <v/>
          </cell>
          <cell r="F32" t="str">
            <v>334100-Meters</v>
          </cell>
          <cell r="H32" t="str">
            <v>10133410</v>
          </cell>
          <cell r="J32">
            <v>334.4</v>
          </cell>
          <cell r="L32" t="str">
            <v>N</v>
          </cell>
          <cell r="N32">
            <v>1</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C33" t="str">
            <v>335000</v>
          </cell>
          <cell r="D33" t="str">
            <v/>
          </cell>
          <cell r="F33" t="str">
            <v>335000-Hydrants</v>
          </cell>
          <cell r="H33" t="str">
            <v>10133500</v>
          </cell>
          <cell r="J33">
            <v>335.4</v>
          </cell>
          <cell r="L33" t="str">
            <v>N</v>
          </cell>
          <cell r="N33">
            <v>1</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row>
        <row r="34">
          <cell r="C34" t="str">
            <v/>
          </cell>
          <cell r="D34" t="str">
            <v/>
          </cell>
          <cell r="F34" t="str">
            <v/>
          </cell>
          <cell r="H34" t="str">
            <v/>
          </cell>
          <cell r="J34" t="str">
            <v/>
          </cell>
          <cell r="L34" t="str">
            <v/>
          </cell>
          <cell r="N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row>
        <row r="35">
          <cell r="C35" t="str">
            <v/>
          </cell>
          <cell r="D35" t="str">
            <v>R12-**D1</v>
          </cell>
          <cell r="F35" t="str">
            <v>Mains - Relocated</v>
          </cell>
          <cell r="H35" t="str">
            <v/>
          </cell>
          <cell r="J35" t="str">
            <v/>
          </cell>
          <cell r="L35" t="str">
            <v/>
          </cell>
          <cell r="N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row>
        <row r="36">
          <cell r="C36" t="str">
            <v>331001</v>
          </cell>
          <cell r="D36" t="str">
            <v/>
          </cell>
          <cell r="F36" t="str">
            <v>331001-T&amp;D Mains</v>
          </cell>
          <cell r="H36" t="str">
            <v>10133100</v>
          </cell>
          <cell r="J36">
            <v>331.4</v>
          </cell>
          <cell r="L36" t="str">
            <v>Y</v>
          </cell>
          <cell r="N36">
            <v>2</v>
          </cell>
          <cell r="P36">
            <v>712147.27999999933</v>
          </cell>
          <cell r="Q36">
            <v>356073.63999999966</v>
          </cell>
          <cell r="R36">
            <v>356073.63999999966</v>
          </cell>
          <cell r="S36">
            <v>24853.5</v>
          </cell>
          <cell r="T36">
            <v>19882.8</v>
          </cell>
          <cell r="U36">
            <v>19882.8</v>
          </cell>
          <cell r="V36">
            <v>18888.660000000003</v>
          </cell>
          <cell r="W36">
            <v>44736.3</v>
          </cell>
          <cell r="X36">
            <v>49707</v>
          </cell>
          <cell r="Y36">
            <v>49707</v>
          </cell>
          <cell r="Z36">
            <v>69589.8</v>
          </cell>
          <cell r="AA36">
            <v>79531.199999999997</v>
          </cell>
          <cell r="AB36">
            <v>119296.8</v>
          </cell>
          <cell r="AC36">
            <v>139179.6</v>
          </cell>
          <cell r="AD36">
            <v>139179.6</v>
          </cell>
          <cell r="AE36">
            <v>139179.6</v>
          </cell>
          <cell r="AF36">
            <v>49707</v>
          </cell>
          <cell r="AG36">
            <v>49707</v>
          </cell>
          <cell r="AH36">
            <v>52242.057000000001</v>
          </cell>
          <cell r="AI36">
            <v>44736.3</v>
          </cell>
          <cell r="AJ36">
            <v>49707</v>
          </cell>
          <cell r="AK36">
            <v>49707</v>
          </cell>
          <cell r="AL36">
            <v>29824.2</v>
          </cell>
        </row>
        <row r="37">
          <cell r="C37" t="str">
            <v>333000</v>
          </cell>
          <cell r="D37" t="str">
            <v/>
          </cell>
          <cell r="F37" t="str">
            <v>333000-Services</v>
          </cell>
          <cell r="H37" t="str">
            <v>10133300</v>
          </cell>
          <cell r="J37">
            <v>333.4</v>
          </cell>
          <cell r="L37" t="str">
            <v>Y</v>
          </cell>
          <cell r="N37">
            <v>2</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C38" t="str">
            <v>334100</v>
          </cell>
          <cell r="D38" t="str">
            <v/>
          </cell>
          <cell r="F38" t="str">
            <v>334100-Meters</v>
          </cell>
          <cell r="H38" t="str">
            <v>10133410</v>
          </cell>
          <cell r="J38">
            <v>334.4</v>
          </cell>
          <cell r="L38" t="str">
            <v>Y</v>
          </cell>
          <cell r="N38">
            <v>2</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row>
        <row r="39">
          <cell r="C39" t="str">
            <v>335000</v>
          </cell>
          <cell r="D39" t="str">
            <v/>
          </cell>
          <cell r="F39" t="str">
            <v>335000-Hydrants</v>
          </cell>
          <cell r="H39" t="str">
            <v>10133500</v>
          </cell>
          <cell r="J39">
            <v>335.4</v>
          </cell>
          <cell r="L39" t="str">
            <v>Y</v>
          </cell>
          <cell r="N39">
            <v>2</v>
          </cell>
          <cell r="P39">
            <v>0</v>
          </cell>
          <cell r="Q39">
            <v>0</v>
          </cell>
          <cell r="R39">
            <v>0</v>
          </cell>
          <cell r="S39">
            <v>2761.5</v>
          </cell>
          <cell r="T39">
            <v>2209.2000000000003</v>
          </cell>
          <cell r="U39">
            <v>2209.2000000000003</v>
          </cell>
          <cell r="V39">
            <v>2098.7400000000002</v>
          </cell>
          <cell r="W39">
            <v>4970.7000000000007</v>
          </cell>
          <cell r="X39">
            <v>5523</v>
          </cell>
          <cell r="Y39">
            <v>5523</v>
          </cell>
          <cell r="Z39">
            <v>7732.2000000000007</v>
          </cell>
          <cell r="AA39">
            <v>8836.8000000000011</v>
          </cell>
          <cell r="AB39">
            <v>13255.2</v>
          </cell>
          <cell r="AC39">
            <v>15464.400000000001</v>
          </cell>
          <cell r="AD39">
            <v>15464.400000000001</v>
          </cell>
          <cell r="AE39">
            <v>15464.400000000001</v>
          </cell>
          <cell r="AF39">
            <v>5523</v>
          </cell>
          <cell r="AG39">
            <v>5523</v>
          </cell>
          <cell r="AH39">
            <v>5804.6730000000007</v>
          </cell>
          <cell r="AI39">
            <v>4970.7000000000007</v>
          </cell>
          <cell r="AJ39">
            <v>5523</v>
          </cell>
          <cell r="AK39">
            <v>5523</v>
          </cell>
          <cell r="AL39">
            <v>3313.8</v>
          </cell>
        </row>
        <row r="40">
          <cell r="C40" t="str">
            <v/>
          </cell>
          <cell r="D40" t="str">
            <v/>
          </cell>
          <cell r="F40" t="str">
            <v/>
          </cell>
          <cell r="H40" t="str">
            <v/>
          </cell>
          <cell r="J40" t="str">
            <v/>
          </cell>
          <cell r="L40" t="str">
            <v/>
          </cell>
          <cell r="N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row>
        <row r="41">
          <cell r="C41" t="str">
            <v/>
          </cell>
          <cell r="D41" t="str">
            <v>R12-**E1</v>
          </cell>
          <cell r="F41" t="str">
            <v>Hydrants, Valves, and Manholes - New</v>
          </cell>
          <cell r="H41" t="str">
            <v/>
          </cell>
          <cell r="J41" t="str">
            <v/>
          </cell>
          <cell r="L41" t="str">
            <v/>
          </cell>
          <cell r="N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row>
        <row r="42">
          <cell r="C42" t="str">
            <v>335000</v>
          </cell>
          <cell r="D42" t="str">
            <v/>
          </cell>
          <cell r="F42" t="str">
            <v>335000-Hydrants</v>
          </cell>
          <cell r="H42" t="str">
            <v>10133500</v>
          </cell>
          <cell r="J42">
            <v>335.4</v>
          </cell>
          <cell r="L42" t="str">
            <v>Y</v>
          </cell>
          <cell r="N42">
            <v>1</v>
          </cell>
          <cell r="P42">
            <v>14721.090000000004</v>
          </cell>
          <cell r="Q42">
            <v>14721.090000000004</v>
          </cell>
          <cell r="R42">
            <v>4172.0742</v>
          </cell>
          <cell r="S42">
            <v>13321.475999999999</v>
          </cell>
          <cell r="T42">
            <v>0</v>
          </cell>
          <cell r="U42">
            <v>0</v>
          </cell>
          <cell r="V42">
            <v>3313.7999999999997</v>
          </cell>
          <cell r="W42">
            <v>3313.7999999999997</v>
          </cell>
          <cell r="X42">
            <v>9941.4</v>
          </cell>
          <cell r="Y42">
            <v>16569</v>
          </cell>
          <cell r="Z42">
            <v>19385.73</v>
          </cell>
          <cell r="AA42">
            <v>19882.8</v>
          </cell>
          <cell r="AB42">
            <v>18225.899999999998</v>
          </cell>
          <cell r="AC42">
            <v>16900.379999999997</v>
          </cell>
          <cell r="AD42">
            <v>13586.58</v>
          </cell>
          <cell r="AE42">
            <v>10272.779999999999</v>
          </cell>
          <cell r="AF42">
            <v>6627.5999999999995</v>
          </cell>
          <cell r="AG42">
            <v>5799.15</v>
          </cell>
          <cell r="AH42">
            <v>3313.7999999999997</v>
          </cell>
          <cell r="AI42">
            <v>3313.7999999999997</v>
          </cell>
          <cell r="AJ42">
            <v>9941.4</v>
          </cell>
          <cell r="AK42">
            <v>16569</v>
          </cell>
          <cell r="AL42">
            <v>19385.73</v>
          </cell>
        </row>
        <row r="43">
          <cell r="C43" t="str">
            <v>331001</v>
          </cell>
          <cell r="D43" t="str">
            <v/>
          </cell>
          <cell r="F43" t="str">
            <v>331001-T&amp;D Mains</v>
          </cell>
          <cell r="H43" t="str">
            <v>10133100</v>
          </cell>
          <cell r="J43">
            <v>331.4</v>
          </cell>
          <cell r="L43" t="str">
            <v>Y</v>
          </cell>
          <cell r="N43">
            <v>1</v>
          </cell>
          <cell r="P43">
            <v>180574.34</v>
          </cell>
          <cell r="Q43">
            <v>180574.34</v>
          </cell>
          <cell r="R43">
            <v>2781.3828000000003</v>
          </cell>
          <cell r="S43">
            <v>8880.9840000000004</v>
          </cell>
          <cell r="T43">
            <v>0</v>
          </cell>
          <cell r="U43">
            <v>0</v>
          </cell>
          <cell r="V43">
            <v>2209.2000000000003</v>
          </cell>
          <cell r="W43">
            <v>2209.2000000000003</v>
          </cell>
          <cell r="X43">
            <v>6627.6</v>
          </cell>
          <cell r="Y43">
            <v>11046</v>
          </cell>
          <cell r="Z43">
            <v>12923.82</v>
          </cell>
          <cell r="AA43">
            <v>13255.2</v>
          </cell>
          <cell r="AB43">
            <v>12150.6</v>
          </cell>
          <cell r="AC43">
            <v>11266.92</v>
          </cell>
          <cell r="AD43">
            <v>9057.7199999999993</v>
          </cell>
          <cell r="AE43">
            <v>6848.52</v>
          </cell>
          <cell r="AF43">
            <v>4418.4000000000005</v>
          </cell>
          <cell r="AG43">
            <v>3866.1000000000004</v>
          </cell>
          <cell r="AH43">
            <v>2209.2000000000003</v>
          </cell>
          <cell r="AI43">
            <v>2209.2000000000003</v>
          </cell>
          <cell r="AJ43">
            <v>6627.6</v>
          </cell>
          <cell r="AK43">
            <v>11046</v>
          </cell>
          <cell r="AL43">
            <v>12923.82</v>
          </cell>
        </row>
        <row r="44">
          <cell r="C44" t="str">
            <v/>
          </cell>
          <cell r="D44" t="str">
            <v/>
          </cell>
          <cell r="F44" t="str">
            <v/>
          </cell>
          <cell r="H44" t="str">
            <v/>
          </cell>
          <cell r="J44" t="str">
            <v/>
          </cell>
          <cell r="L44" t="str">
            <v/>
          </cell>
          <cell r="N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row>
        <row r="45">
          <cell r="C45" t="str">
            <v/>
          </cell>
          <cell r="D45" t="str">
            <v/>
          </cell>
          <cell r="F45" t="str">
            <v/>
          </cell>
          <cell r="H45" t="str">
            <v/>
          </cell>
          <cell r="J45" t="str">
            <v/>
          </cell>
          <cell r="L45" t="str">
            <v/>
          </cell>
          <cell r="N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row>
        <row r="46">
          <cell r="C46" t="str">
            <v/>
          </cell>
          <cell r="D46" t="str">
            <v/>
          </cell>
          <cell r="F46" t="str">
            <v/>
          </cell>
          <cell r="H46" t="str">
            <v/>
          </cell>
          <cell r="J46" t="str">
            <v/>
          </cell>
          <cell r="L46" t="str">
            <v/>
          </cell>
          <cell r="N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row>
        <row r="47">
          <cell r="C47" t="str">
            <v/>
          </cell>
          <cell r="D47" t="str">
            <v>R12-**F1</v>
          </cell>
          <cell r="F47" t="str">
            <v>Hydrants, Valves, and Manholes - Replaced</v>
          </cell>
          <cell r="H47" t="str">
            <v/>
          </cell>
          <cell r="J47" t="str">
            <v/>
          </cell>
          <cell r="L47" t="str">
            <v/>
          </cell>
          <cell r="N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row>
        <row r="48">
          <cell r="C48" t="str">
            <v>335000</v>
          </cell>
          <cell r="D48" t="str">
            <v/>
          </cell>
          <cell r="F48" t="str">
            <v>335000-Hydrants</v>
          </cell>
          <cell r="H48" t="str">
            <v>10133500</v>
          </cell>
          <cell r="J48">
            <v>335.4</v>
          </cell>
          <cell r="L48" t="str">
            <v>Y</v>
          </cell>
          <cell r="N48">
            <v>1</v>
          </cell>
          <cell r="P48">
            <v>8461.2800000000007</v>
          </cell>
          <cell r="Q48">
            <v>8461.2800000000007</v>
          </cell>
          <cell r="R48">
            <v>22467.564000000002</v>
          </cell>
          <cell r="S48">
            <v>21407.148000000001</v>
          </cell>
          <cell r="T48">
            <v>4762.5933599999998</v>
          </cell>
          <cell r="U48">
            <v>4763.25612</v>
          </cell>
          <cell r="V48">
            <v>19882.8</v>
          </cell>
          <cell r="W48">
            <v>19882.8</v>
          </cell>
          <cell r="X48">
            <v>24853.5</v>
          </cell>
          <cell r="Y48">
            <v>24853.5</v>
          </cell>
          <cell r="Z48">
            <v>36120.42</v>
          </cell>
          <cell r="AA48">
            <v>36783.18</v>
          </cell>
          <cell r="AB48">
            <v>33800.759999999995</v>
          </cell>
          <cell r="AC48">
            <v>32475.239999999998</v>
          </cell>
          <cell r="AD48">
            <v>31679.928</v>
          </cell>
          <cell r="AE48">
            <v>30619.512000000002</v>
          </cell>
          <cell r="AF48">
            <v>17894.52</v>
          </cell>
          <cell r="AG48">
            <v>9914.8895999999986</v>
          </cell>
          <cell r="AH48">
            <v>19882.8</v>
          </cell>
          <cell r="AI48">
            <v>19882.8</v>
          </cell>
          <cell r="AJ48">
            <v>25516.26</v>
          </cell>
          <cell r="AK48">
            <v>25516.26</v>
          </cell>
          <cell r="AL48">
            <v>37445.94</v>
          </cell>
        </row>
        <row r="49">
          <cell r="C49" t="str">
            <v>331001</v>
          </cell>
          <cell r="D49" t="str">
            <v/>
          </cell>
          <cell r="F49" t="str">
            <v>331001-T&amp;D Mains</v>
          </cell>
          <cell r="H49" t="str">
            <v>10133100</v>
          </cell>
          <cell r="J49">
            <v>331.4</v>
          </cell>
          <cell r="L49" t="str">
            <v>Y</v>
          </cell>
          <cell r="N49">
            <v>1</v>
          </cell>
          <cell r="P49">
            <v>0</v>
          </cell>
          <cell r="Q49">
            <v>0</v>
          </cell>
          <cell r="R49">
            <v>14978.376000000002</v>
          </cell>
          <cell r="S49">
            <v>14271.432000000001</v>
          </cell>
          <cell r="T49">
            <v>3175.0622400000002</v>
          </cell>
          <cell r="U49">
            <v>3175.5040800000006</v>
          </cell>
          <cell r="V49">
            <v>13255.2</v>
          </cell>
          <cell r="W49">
            <v>13255.2</v>
          </cell>
          <cell r="X49">
            <v>16569</v>
          </cell>
          <cell r="Y49">
            <v>16569</v>
          </cell>
          <cell r="Z49">
            <v>24080.280000000002</v>
          </cell>
          <cell r="AA49">
            <v>24522.120000000003</v>
          </cell>
          <cell r="AB49">
            <v>22533.84</v>
          </cell>
          <cell r="AC49">
            <v>21650.160000000003</v>
          </cell>
          <cell r="AD49">
            <v>21119.952000000005</v>
          </cell>
          <cell r="AE49">
            <v>20413.008000000002</v>
          </cell>
          <cell r="AF49">
            <v>11929.68</v>
          </cell>
          <cell r="AG49">
            <v>6609.9264000000003</v>
          </cell>
          <cell r="AH49">
            <v>13255.2</v>
          </cell>
          <cell r="AI49">
            <v>13255.2</v>
          </cell>
          <cell r="AJ49">
            <v>17010.84</v>
          </cell>
          <cell r="AK49">
            <v>17010.84</v>
          </cell>
          <cell r="AL49">
            <v>24963.960000000003</v>
          </cell>
        </row>
        <row r="50">
          <cell r="C50" t="str">
            <v/>
          </cell>
          <cell r="D50" t="str">
            <v/>
          </cell>
          <cell r="F50" t="str">
            <v/>
          </cell>
          <cell r="H50" t="str">
            <v/>
          </cell>
          <cell r="J50" t="str">
            <v/>
          </cell>
          <cell r="L50" t="str">
            <v/>
          </cell>
          <cell r="N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row>
        <row r="51">
          <cell r="C51" t="str">
            <v/>
          </cell>
          <cell r="D51" t="str">
            <v/>
          </cell>
          <cell r="F51" t="str">
            <v/>
          </cell>
          <cell r="H51" t="str">
            <v/>
          </cell>
          <cell r="J51" t="str">
            <v/>
          </cell>
          <cell r="L51" t="str">
            <v/>
          </cell>
          <cell r="N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row>
        <row r="52">
          <cell r="C52" t="str">
            <v/>
          </cell>
          <cell r="D52" t="str">
            <v/>
          </cell>
          <cell r="F52" t="str">
            <v/>
          </cell>
          <cell r="H52" t="str">
            <v/>
          </cell>
          <cell r="J52" t="str">
            <v/>
          </cell>
          <cell r="L52" t="str">
            <v/>
          </cell>
          <cell r="N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row>
        <row r="53">
          <cell r="C53" t="str">
            <v/>
          </cell>
          <cell r="D53" t="str">
            <v>R12-**G1</v>
          </cell>
          <cell r="F53" t="str">
            <v>Services and Laterals - New</v>
          </cell>
          <cell r="H53" t="str">
            <v/>
          </cell>
          <cell r="J53" t="str">
            <v/>
          </cell>
          <cell r="L53" t="str">
            <v/>
          </cell>
          <cell r="N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row>
        <row r="54">
          <cell r="C54" t="str">
            <v>333000</v>
          </cell>
          <cell r="D54" t="str">
            <v/>
          </cell>
          <cell r="F54" t="str">
            <v>333000-Services</v>
          </cell>
          <cell r="H54" t="str">
            <v>10133300</v>
          </cell>
          <cell r="J54">
            <v>333.4</v>
          </cell>
          <cell r="L54" t="str">
            <v>N</v>
          </cell>
          <cell r="N54">
            <v>1</v>
          </cell>
          <cell r="P54">
            <v>0</v>
          </cell>
          <cell r="Q54">
            <v>0</v>
          </cell>
          <cell r="R54">
            <v>64066.8</v>
          </cell>
          <cell r="S54">
            <v>37534.307999999997</v>
          </cell>
          <cell r="T54">
            <v>33138</v>
          </cell>
          <cell r="U54">
            <v>16569</v>
          </cell>
          <cell r="V54">
            <v>49707</v>
          </cell>
          <cell r="W54">
            <v>84501.900000000009</v>
          </cell>
          <cell r="X54">
            <v>73455.900000000009</v>
          </cell>
          <cell r="Y54">
            <v>95547.900000000009</v>
          </cell>
          <cell r="Z54">
            <v>97204.800000000003</v>
          </cell>
          <cell r="AA54">
            <v>113773.8</v>
          </cell>
          <cell r="AB54">
            <v>113773.8</v>
          </cell>
          <cell r="AC54">
            <v>141388.80000000002</v>
          </cell>
          <cell r="AD54">
            <v>141388.80000000002</v>
          </cell>
          <cell r="AE54">
            <v>134186.80799999999</v>
          </cell>
          <cell r="AF54">
            <v>88368</v>
          </cell>
          <cell r="AG54">
            <v>58681.875</v>
          </cell>
          <cell r="AH54">
            <v>49707</v>
          </cell>
          <cell r="AI54">
            <v>84501.900000000009</v>
          </cell>
          <cell r="AJ54">
            <v>73455.900000000009</v>
          </cell>
          <cell r="AK54">
            <v>95547.900000000009</v>
          </cell>
          <cell r="AL54">
            <v>97204.800000000003</v>
          </cell>
        </row>
        <row r="55">
          <cell r="C55" t="str">
            <v/>
          </cell>
          <cell r="D55" t="str">
            <v/>
          </cell>
          <cell r="F55" t="str">
            <v/>
          </cell>
          <cell r="H55" t="str">
            <v/>
          </cell>
          <cell r="J55" t="str">
            <v/>
          </cell>
          <cell r="L55" t="str">
            <v/>
          </cell>
          <cell r="N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row>
        <row r="56">
          <cell r="C56" t="str">
            <v/>
          </cell>
          <cell r="D56" t="str">
            <v>R12-**H1</v>
          </cell>
          <cell r="F56" t="str">
            <v>Services and Laterals - Replaced</v>
          </cell>
          <cell r="H56" t="str">
            <v/>
          </cell>
          <cell r="J56" t="str">
            <v/>
          </cell>
          <cell r="L56" t="str">
            <v/>
          </cell>
          <cell r="N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row>
        <row r="57">
          <cell r="C57" t="str">
            <v>333000</v>
          </cell>
          <cell r="D57" t="str">
            <v/>
          </cell>
          <cell r="F57" t="str">
            <v>333000-Services</v>
          </cell>
          <cell r="H57" t="str">
            <v>10133300</v>
          </cell>
          <cell r="J57">
            <v>333.4</v>
          </cell>
          <cell r="L57" t="str">
            <v>N</v>
          </cell>
          <cell r="N57">
            <v>1</v>
          </cell>
          <cell r="P57">
            <v>708.80073986959087</v>
          </cell>
          <cell r="Q57">
            <v>708.80073986959087</v>
          </cell>
          <cell r="R57">
            <v>34463.520000000004</v>
          </cell>
          <cell r="S57">
            <v>34463.520000000004</v>
          </cell>
          <cell r="T57">
            <v>34463.520000000004</v>
          </cell>
          <cell r="U57">
            <v>30696.833999999999</v>
          </cell>
          <cell r="V57">
            <v>18225.900000000001</v>
          </cell>
          <cell r="W57">
            <v>23748.9</v>
          </cell>
          <cell r="X57">
            <v>40870.200000000004</v>
          </cell>
          <cell r="Y57">
            <v>37556.400000000001</v>
          </cell>
          <cell r="Z57">
            <v>43079.4</v>
          </cell>
          <cell r="AA57">
            <v>76217.400000000009</v>
          </cell>
          <cell r="AB57">
            <v>76217.400000000009</v>
          </cell>
          <cell r="AC57">
            <v>70694.400000000009</v>
          </cell>
          <cell r="AD57">
            <v>54125.4</v>
          </cell>
          <cell r="AE57">
            <v>64066.8</v>
          </cell>
          <cell r="AF57">
            <v>47497.8</v>
          </cell>
          <cell r="AG57">
            <v>35899.5</v>
          </cell>
          <cell r="AH57">
            <v>18225.900000000001</v>
          </cell>
          <cell r="AI57">
            <v>23748.9</v>
          </cell>
          <cell r="AJ57">
            <v>40870.200000000004</v>
          </cell>
          <cell r="AK57">
            <v>37556.400000000001</v>
          </cell>
          <cell r="AL57">
            <v>43079.4</v>
          </cell>
        </row>
        <row r="58">
          <cell r="C58" t="str">
            <v>331001</v>
          </cell>
          <cell r="D58" t="str">
            <v/>
          </cell>
          <cell r="F58" t="str">
            <v>331001-T&amp;D Mains</v>
          </cell>
          <cell r="H58" t="str">
            <v>10133100</v>
          </cell>
          <cell r="J58">
            <v>331.4</v>
          </cell>
          <cell r="L58" t="str">
            <v>N</v>
          </cell>
          <cell r="N58">
            <v>1</v>
          </cell>
          <cell r="P58">
            <v>-23.800739869592402</v>
          </cell>
          <cell r="Q58">
            <v>-23.800739869592402</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C59" t="str">
            <v/>
          </cell>
          <cell r="D59" t="str">
            <v/>
          </cell>
          <cell r="F59" t="str">
            <v/>
          </cell>
          <cell r="H59" t="str">
            <v/>
          </cell>
          <cell r="J59" t="str">
            <v/>
          </cell>
          <cell r="L59" t="str">
            <v/>
          </cell>
          <cell r="N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row>
        <row r="60">
          <cell r="C60" t="str">
            <v/>
          </cell>
          <cell r="D60" t="str">
            <v>R12-**I1</v>
          </cell>
          <cell r="F60" t="str">
            <v>Meters - New</v>
          </cell>
          <cell r="H60" t="str">
            <v/>
          </cell>
          <cell r="J60" t="str">
            <v/>
          </cell>
          <cell r="L60" t="str">
            <v/>
          </cell>
          <cell r="N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row>
        <row r="61">
          <cell r="C61" t="str">
            <v>334100</v>
          </cell>
          <cell r="D61" t="str">
            <v/>
          </cell>
          <cell r="F61" t="str">
            <v>334100-Meters</v>
          </cell>
          <cell r="H61" t="str">
            <v>10133410</v>
          </cell>
          <cell r="J61">
            <v>334.4</v>
          </cell>
          <cell r="L61" t="str">
            <v>N</v>
          </cell>
          <cell r="N61">
            <v>1</v>
          </cell>
          <cell r="P61">
            <v>17109.28</v>
          </cell>
          <cell r="Q61">
            <v>17109.28</v>
          </cell>
          <cell r="R61">
            <v>58543.8</v>
          </cell>
          <cell r="S61">
            <v>47497.8</v>
          </cell>
          <cell r="T61">
            <v>36451.800000000003</v>
          </cell>
          <cell r="U61">
            <v>25947.054</v>
          </cell>
          <cell r="V61">
            <v>27615</v>
          </cell>
          <cell r="W61">
            <v>33138</v>
          </cell>
          <cell r="X61">
            <v>56208.675600000002</v>
          </cell>
          <cell r="Y61">
            <v>64895.25</v>
          </cell>
          <cell r="Z61">
            <v>85054.2</v>
          </cell>
          <cell r="AA61">
            <v>95962.125</v>
          </cell>
          <cell r="AB61">
            <v>96873.42</v>
          </cell>
          <cell r="AC61">
            <v>97204.800000000003</v>
          </cell>
          <cell r="AD61">
            <v>97204.800000000003</v>
          </cell>
          <cell r="AE61">
            <v>86158.8</v>
          </cell>
          <cell r="AF61">
            <v>86158.8</v>
          </cell>
          <cell r="AG61">
            <v>57206.129399999998</v>
          </cell>
          <cell r="AH61">
            <v>27615</v>
          </cell>
          <cell r="AI61">
            <v>33138</v>
          </cell>
          <cell r="AJ61">
            <v>56208.675600000002</v>
          </cell>
          <cell r="AK61">
            <v>64895.25</v>
          </cell>
          <cell r="AL61">
            <v>85054.2</v>
          </cell>
        </row>
        <row r="62">
          <cell r="C62" t="str">
            <v/>
          </cell>
          <cell r="D62" t="str">
            <v/>
          </cell>
          <cell r="F62" t="str">
            <v/>
          </cell>
          <cell r="H62" t="str">
            <v/>
          </cell>
          <cell r="J62" t="str">
            <v/>
          </cell>
          <cell r="L62" t="str">
            <v/>
          </cell>
          <cell r="N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row>
        <row r="63">
          <cell r="C63" t="str">
            <v/>
          </cell>
          <cell r="D63" t="str">
            <v>R12-**J1</v>
          </cell>
          <cell r="F63" t="str">
            <v>Meters - Replaced</v>
          </cell>
          <cell r="H63" t="str">
            <v/>
          </cell>
          <cell r="J63" t="str">
            <v/>
          </cell>
          <cell r="L63" t="str">
            <v/>
          </cell>
          <cell r="N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row>
        <row r="64">
          <cell r="C64" t="str">
            <v>334100</v>
          </cell>
          <cell r="D64" t="str">
            <v/>
          </cell>
          <cell r="F64" t="str">
            <v>334100-Meters</v>
          </cell>
          <cell r="H64" t="str">
            <v>10133410</v>
          </cell>
          <cell r="J64">
            <v>334.4</v>
          </cell>
          <cell r="L64" t="str">
            <v>N</v>
          </cell>
          <cell r="N64">
            <v>1</v>
          </cell>
          <cell r="P64">
            <v>55935.5</v>
          </cell>
          <cell r="Q64">
            <v>55935.5</v>
          </cell>
          <cell r="R64">
            <v>327325.0134</v>
          </cell>
          <cell r="S64">
            <v>676481.34120000002</v>
          </cell>
          <cell r="T64">
            <v>220920</v>
          </cell>
          <cell r="U64">
            <v>220920</v>
          </cell>
          <cell r="V64">
            <v>88147.08</v>
          </cell>
          <cell r="W64">
            <v>88368</v>
          </cell>
          <cell r="X64">
            <v>93891</v>
          </cell>
          <cell r="Y64">
            <v>132552</v>
          </cell>
          <cell r="Z64">
            <v>171213</v>
          </cell>
          <cell r="AA64">
            <v>171213</v>
          </cell>
          <cell r="AB64">
            <v>172041.45</v>
          </cell>
          <cell r="AC64">
            <v>165690</v>
          </cell>
          <cell r="AD64">
            <v>165690</v>
          </cell>
          <cell r="AE64">
            <v>160707.14939999999</v>
          </cell>
          <cell r="AF64">
            <v>143598</v>
          </cell>
          <cell r="AG64">
            <v>121506</v>
          </cell>
          <cell r="AH64">
            <v>88147.08</v>
          </cell>
          <cell r="AI64">
            <v>88368</v>
          </cell>
          <cell r="AJ64">
            <v>93891</v>
          </cell>
          <cell r="AK64">
            <v>132552</v>
          </cell>
          <cell r="AL64">
            <v>138075</v>
          </cell>
        </row>
        <row r="65">
          <cell r="C65" t="str">
            <v/>
          </cell>
          <cell r="D65" t="str">
            <v/>
          </cell>
          <cell r="F65" t="str">
            <v/>
          </cell>
          <cell r="H65" t="str">
            <v/>
          </cell>
          <cell r="J65" t="str">
            <v/>
          </cell>
          <cell r="L65" t="str">
            <v/>
          </cell>
          <cell r="N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row>
        <row r="66">
          <cell r="C66" t="str">
            <v/>
          </cell>
          <cell r="D66" t="str">
            <v>R12-**K1</v>
          </cell>
          <cell r="F66" t="str">
            <v>ITS Equipment and Systems</v>
          </cell>
          <cell r="H66" t="str">
            <v/>
          </cell>
          <cell r="J66" t="str">
            <v/>
          </cell>
          <cell r="L66" t="str">
            <v/>
          </cell>
          <cell r="N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row>
        <row r="67">
          <cell r="C67" t="str">
            <v>340200</v>
          </cell>
          <cell r="D67" t="str">
            <v/>
          </cell>
          <cell r="F67" t="str">
            <v>340200-Comp &amp; Periph Equip</v>
          </cell>
          <cell r="H67" t="str">
            <v>10134010</v>
          </cell>
          <cell r="J67">
            <v>340.5</v>
          </cell>
          <cell r="L67" t="str">
            <v>N</v>
          </cell>
          <cell r="N67">
            <v>1</v>
          </cell>
          <cell r="P67">
            <v>18159.285</v>
          </cell>
          <cell r="Q67">
            <v>18159.285</v>
          </cell>
          <cell r="R67">
            <v>6730.3278</v>
          </cell>
          <cell r="S67">
            <v>110228.034</v>
          </cell>
          <cell r="T67">
            <v>44184</v>
          </cell>
          <cell r="U67">
            <v>0</v>
          </cell>
          <cell r="V67">
            <v>0</v>
          </cell>
          <cell r="W67">
            <v>55230</v>
          </cell>
          <cell r="X67">
            <v>0</v>
          </cell>
          <cell r="Y67">
            <v>88368</v>
          </cell>
          <cell r="Z67">
            <v>0</v>
          </cell>
          <cell r="AA67">
            <v>0</v>
          </cell>
          <cell r="AB67">
            <v>99414</v>
          </cell>
          <cell r="AC67">
            <v>0</v>
          </cell>
          <cell r="AD67">
            <v>0</v>
          </cell>
          <cell r="AE67">
            <v>29569.037400000001</v>
          </cell>
          <cell r="AF67">
            <v>0</v>
          </cell>
          <cell r="AG67">
            <v>0</v>
          </cell>
          <cell r="AH67">
            <v>0</v>
          </cell>
          <cell r="AI67">
            <v>55230</v>
          </cell>
          <cell r="AJ67">
            <v>0</v>
          </cell>
          <cell r="AK67">
            <v>88368</v>
          </cell>
          <cell r="AL67">
            <v>0</v>
          </cell>
        </row>
        <row r="68">
          <cell r="C68" t="str">
            <v>340100</v>
          </cell>
          <cell r="D68" t="str">
            <v/>
          </cell>
          <cell r="F68" t="str">
            <v>340100-Office Furniture &amp; Equip</v>
          </cell>
          <cell r="H68" t="str">
            <v>10134010</v>
          </cell>
          <cell r="J68">
            <v>340.5</v>
          </cell>
          <cell r="L68" t="str">
            <v>N</v>
          </cell>
          <cell r="N68">
            <v>1</v>
          </cell>
          <cell r="P68">
            <v>146663.36499999999</v>
          </cell>
          <cell r="Q68">
            <v>146663.36499999999</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C69" t="str">
            <v/>
          </cell>
          <cell r="D69" t="str">
            <v/>
          </cell>
          <cell r="F69" t="str">
            <v/>
          </cell>
          <cell r="H69" t="str">
            <v/>
          </cell>
          <cell r="J69" t="str">
            <v/>
          </cell>
          <cell r="L69" t="str">
            <v/>
          </cell>
          <cell r="N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row>
        <row r="70">
          <cell r="C70" t="str">
            <v/>
          </cell>
          <cell r="D70" t="str">
            <v/>
          </cell>
          <cell r="F70" t="str">
            <v/>
          </cell>
          <cell r="H70" t="str">
            <v/>
          </cell>
          <cell r="J70" t="str">
            <v/>
          </cell>
          <cell r="L70" t="str">
            <v/>
          </cell>
          <cell r="N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row>
        <row r="71">
          <cell r="C71" t="str">
            <v/>
          </cell>
          <cell r="D71" t="str">
            <v/>
          </cell>
          <cell r="F71" t="str">
            <v/>
          </cell>
          <cell r="H71" t="str">
            <v/>
          </cell>
          <cell r="J71" t="str">
            <v/>
          </cell>
          <cell r="L71" t="str">
            <v/>
          </cell>
          <cell r="N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row>
        <row r="72">
          <cell r="C72" t="str">
            <v/>
          </cell>
          <cell r="D72" t="str">
            <v>R12-**L1</v>
          </cell>
          <cell r="F72" t="str">
            <v>SCADA Equipment and Systems</v>
          </cell>
          <cell r="H72" t="str">
            <v/>
          </cell>
          <cell r="J72" t="str">
            <v/>
          </cell>
          <cell r="L72" t="str">
            <v/>
          </cell>
          <cell r="N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row>
        <row r="73">
          <cell r="C73" t="str">
            <v>346190</v>
          </cell>
          <cell r="D73" t="str">
            <v/>
          </cell>
          <cell r="F73" t="str">
            <v>346190-Remote Control &amp; Instrument</v>
          </cell>
          <cell r="H73" t="str">
            <v>10134600</v>
          </cell>
          <cell r="J73">
            <v>346.5</v>
          </cell>
          <cell r="L73" t="str">
            <v>Y</v>
          </cell>
          <cell r="N73">
            <v>6</v>
          </cell>
          <cell r="P73">
            <v>0</v>
          </cell>
          <cell r="Q73">
            <v>0</v>
          </cell>
          <cell r="R73">
            <v>0</v>
          </cell>
          <cell r="S73">
            <v>0</v>
          </cell>
          <cell r="T73">
            <v>0</v>
          </cell>
          <cell r="U73">
            <v>0</v>
          </cell>
          <cell r="V73">
            <v>0</v>
          </cell>
          <cell r="W73">
            <v>44563.982400000001</v>
          </cell>
          <cell r="X73">
            <v>9547.0578000000005</v>
          </cell>
          <cell r="Y73">
            <v>55230</v>
          </cell>
          <cell r="Z73">
            <v>55230</v>
          </cell>
          <cell r="AA73">
            <v>4970.7</v>
          </cell>
          <cell r="AB73">
            <v>4749.78</v>
          </cell>
          <cell r="AC73">
            <v>11046</v>
          </cell>
          <cell r="AD73">
            <v>22092</v>
          </cell>
          <cell r="AE73">
            <v>27615</v>
          </cell>
          <cell r="AF73">
            <v>38661</v>
          </cell>
          <cell r="AG73">
            <v>33138</v>
          </cell>
          <cell r="AH73">
            <v>33138</v>
          </cell>
          <cell r="AI73">
            <v>33138</v>
          </cell>
          <cell r="AJ73">
            <v>27615</v>
          </cell>
          <cell r="AK73">
            <v>16569</v>
          </cell>
          <cell r="AL73">
            <v>4639.32</v>
          </cell>
        </row>
        <row r="74">
          <cell r="C74" t="str">
            <v>311200</v>
          </cell>
          <cell r="D74" t="str">
            <v/>
          </cell>
          <cell r="F74" t="str">
            <v>311200-Pump Eqp Electric</v>
          </cell>
          <cell r="H74" t="str">
            <v>10131120</v>
          </cell>
          <cell r="J74">
            <v>311.2</v>
          </cell>
          <cell r="L74" t="str">
            <v>Y</v>
          </cell>
          <cell r="N74">
            <v>6</v>
          </cell>
          <cell r="P74">
            <v>328.72</v>
          </cell>
          <cell r="Q74">
            <v>54.786666666666669</v>
          </cell>
          <cell r="R74">
            <v>54.786666666666669</v>
          </cell>
          <cell r="S74">
            <v>54.786666666666669</v>
          </cell>
          <cell r="T74">
            <v>54.786666666666669</v>
          </cell>
          <cell r="U74">
            <v>54.786666666666669</v>
          </cell>
          <cell r="V74">
            <v>54.786666666666669</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C75" t="str">
            <v>320100</v>
          </cell>
          <cell r="D75" t="str">
            <v/>
          </cell>
          <cell r="F75" t="str">
            <v>320100-WT Equip Non-Media</v>
          </cell>
          <cell r="H75" t="str">
            <v>10132010</v>
          </cell>
          <cell r="J75">
            <v>320.3</v>
          </cell>
          <cell r="L75" t="str">
            <v>Y</v>
          </cell>
          <cell r="N75">
            <v>6</v>
          </cell>
          <cell r="P75">
            <v>7225.4199999999992</v>
          </cell>
          <cell r="Q75">
            <v>1204.2366666666665</v>
          </cell>
          <cell r="R75">
            <v>1204.2366666666665</v>
          </cell>
          <cell r="S75">
            <v>1204.2366666666665</v>
          </cell>
          <cell r="T75">
            <v>1204.2366666666665</v>
          </cell>
          <cell r="U75">
            <v>1204.2366666666665</v>
          </cell>
          <cell r="V75">
            <v>1204.2366666666665</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C76" t="str">
            <v/>
          </cell>
          <cell r="D76" t="str">
            <v/>
          </cell>
          <cell r="F76" t="str">
            <v/>
          </cell>
          <cell r="H76" t="str">
            <v/>
          </cell>
          <cell r="J76" t="str">
            <v/>
          </cell>
          <cell r="L76" t="str">
            <v/>
          </cell>
          <cell r="N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row>
        <row r="77">
          <cell r="C77" t="str">
            <v/>
          </cell>
          <cell r="D77" t="str">
            <v/>
          </cell>
          <cell r="F77" t="str">
            <v/>
          </cell>
          <cell r="H77" t="str">
            <v/>
          </cell>
          <cell r="J77" t="str">
            <v/>
          </cell>
          <cell r="L77" t="str">
            <v/>
          </cell>
          <cell r="N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row>
        <row r="78">
          <cell r="C78" t="str">
            <v/>
          </cell>
          <cell r="D78" t="str">
            <v/>
          </cell>
          <cell r="F78" t="str">
            <v/>
          </cell>
          <cell r="H78" t="str">
            <v/>
          </cell>
          <cell r="J78" t="str">
            <v/>
          </cell>
          <cell r="L78" t="str">
            <v/>
          </cell>
          <cell r="N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row>
        <row r="79">
          <cell r="C79" t="str">
            <v/>
          </cell>
          <cell r="D79" t="str">
            <v>R12-**M1</v>
          </cell>
          <cell r="F79" t="str">
            <v>Security Equipment and Systems</v>
          </cell>
          <cell r="H79" t="str">
            <v/>
          </cell>
          <cell r="J79" t="str">
            <v/>
          </cell>
          <cell r="L79" t="str">
            <v/>
          </cell>
          <cell r="N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row>
        <row r="80">
          <cell r="C80" t="str">
            <v>304500</v>
          </cell>
          <cell r="D80" t="str">
            <v/>
          </cell>
          <cell r="F80" t="str">
            <v>304500-Struct &amp; Imp-General</v>
          </cell>
          <cell r="H80" t="str">
            <v>10130450</v>
          </cell>
          <cell r="J80">
            <v>304.5</v>
          </cell>
          <cell r="L80" t="str">
            <v>N</v>
          </cell>
          <cell r="N80">
            <v>1</v>
          </cell>
          <cell r="P80">
            <v>0</v>
          </cell>
          <cell r="Q80">
            <v>0</v>
          </cell>
          <cell r="R80">
            <v>45133.955999999998</v>
          </cell>
          <cell r="S80">
            <v>664.9692</v>
          </cell>
          <cell r="T80">
            <v>379.98239999999998</v>
          </cell>
          <cell r="U80">
            <v>0</v>
          </cell>
          <cell r="V80">
            <v>5523</v>
          </cell>
          <cell r="W80">
            <v>27615</v>
          </cell>
          <cell r="X80">
            <v>27615</v>
          </cell>
          <cell r="Y80">
            <v>49707</v>
          </cell>
          <cell r="Z80">
            <v>55230</v>
          </cell>
          <cell r="AA80">
            <v>99414</v>
          </cell>
          <cell r="AB80">
            <v>86970.680999999997</v>
          </cell>
          <cell r="AC80">
            <v>82845</v>
          </cell>
          <cell r="AD80">
            <v>44184</v>
          </cell>
          <cell r="AE80">
            <v>16569</v>
          </cell>
          <cell r="AF80">
            <v>10234.119000000001</v>
          </cell>
          <cell r="AG80">
            <v>0</v>
          </cell>
          <cell r="AH80">
            <v>5523</v>
          </cell>
          <cell r="AI80">
            <v>5523</v>
          </cell>
          <cell r="AJ80">
            <v>5523</v>
          </cell>
          <cell r="AK80">
            <v>5523</v>
          </cell>
          <cell r="AL80">
            <v>552.30000000000007</v>
          </cell>
        </row>
        <row r="81">
          <cell r="C81" t="str">
            <v>348000</v>
          </cell>
          <cell r="D81" t="str">
            <v/>
          </cell>
          <cell r="F81" t="str">
            <v>348000-Other Tangible Property</v>
          </cell>
          <cell r="H81" t="str">
            <v>10134800</v>
          </cell>
          <cell r="J81">
            <v>348.5</v>
          </cell>
          <cell r="L81" t="str">
            <v>N</v>
          </cell>
          <cell r="N81">
            <v>1</v>
          </cell>
          <cell r="P81">
            <v>80369.39</v>
          </cell>
          <cell r="Q81">
            <v>80369.39</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C82" t="str">
            <v/>
          </cell>
          <cell r="D82" t="str">
            <v/>
          </cell>
          <cell r="F82" t="str">
            <v/>
          </cell>
          <cell r="H82" t="str">
            <v/>
          </cell>
          <cell r="J82" t="str">
            <v/>
          </cell>
          <cell r="L82" t="str">
            <v/>
          </cell>
          <cell r="N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row>
        <row r="83">
          <cell r="C83" t="str">
            <v/>
          </cell>
          <cell r="D83" t="str">
            <v/>
          </cell>
          <cell r="F83" t="str">
            <v/>
          </cell>
          <cell r="H83" t="str">
            <v/>
          </cell>
          <cell r="J83" t="str">
            <v/>
          </cell>
          <cell r="L83" t="str">
            <v/>
          </cell>
          <cell r="N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row>
        <row r="84">
          <cell r="C84" t="str">
            <v/>
          </cell>
          <cell r="D84" t="str">
            <v/>
          </cell>
          <cell r="F84" t="str">
            <v/>
          </cell>
          <cell r="H84" t="str">
            <v/>
          </cell>
          <cell r="J84" t="str">
            <v/>
          </cell>
          <cell r="L84" t="str">
            <v/>
          </cell>
          <cell r="N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row>
        <row r="85">
          <cell r="C85" t="str">
            <v/>
          </cell>
          <cell r="D85" t="str">
            <v>R12-**N1</v>
          </cell>
          <cell r="F85" t="str">
            <v>Offices and Operations Centers</v>
          </cell>
          <cell r="H85" t="str">
            <v/>
          </cell>
          <cell r="J85" t="str">
            <v/>
          </cell>
          <cell r="L85" t="str">
            <v/>
          </cell>
          <cell r="N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row>
        <row r="86">
          <cell r="C86" t="str">
            <v>304100</v>
          </cell>
          <cell r="D86" t="str">
            <v/>
          </cell>
          <cell r="F86" t="str">
            <v>304100-Struct &amp; Imp-Supply</v>
          </cell>
          <cell r="H86" t="str">
            <v>10130410</v>
          </cell>
          <cell r="J86">
            <v>304.2</v>
          </cell>
          <cell r="L86" t="str">
            <v>N</v>
          </cell>
          <cell r="N86">
            <v>1</v>
          </cell>
          <cell r="P86">
            <v>20316.964787955894</v>
          </cell>
          <cell r="Q86">
            <v>20316.964787955894</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C87" t="str">
            <v>304500</v>
          </cell>
          <cell r="D87" t="str">
            <v/>
          </cell>
          <cell r="F87" t="str">
            <v>304500-Struct &amp; Imp-General</v>
          </cell>
          <cell r="H87" t="str">
            <v>10130450</v>
          </cell>
          <cell r="J87">
            <v>304.5</v>
          </cell>
          <cell r="L87" t="str">
            <v>N</v>
          </cell>
          <cell r="N87">
            <v>1</v>
          </cell>
          <cell r="P87">
            <v>8859.1152120441111</v>
          </cell>
          <cell r="Q87">
            <v>8859.1152120441111</v>
          </cell>
          <cell r="R87">
            <v>27615</v>
          </cell>
          <cell r="S87">
            <v>0</v>
          </cell>
          <cell r="T87">
            <v>0</v>
          </cell>
          <cell r="U87">
            <v>0</v>
          </cell>
          <cell r="V87">
            <v>0</v>
          </cell>
          <cell r="W87">
            <v>11046</v>
          </cell>
          <cell r="X87">
            <v>11046</v>
          </cell>
          <cell r="Y87">
            <v>11046</v>
          </cell>
          <cell r="Z87">
            <v>33138</v>
          </cell>
          <cell r="AA87">
            <v>33138</v>
          </cell>
          <cell r="AB87">
            <v>33138</v>
          </cell>
          <cell r="AC87">
            <v>11046</v>
          </cell>
          <cell r="AD87">
            <v>11046</v>
          </cell>
          <cell r="AE87">
            <v>11046</v>
          </cell>
          <cell r="AF87">
            <v>0</v>
          </cell>
          <cell r="AG87">
            <v>0</v>
          </cell>
          <cell r="AH87">
            <v>0</v>
          </cell>
          <cell r="AI87">
            <v>11046</v>
          </cell>
          <cell r="AJ87">
            <v>11046</v>
          </cell>
          <cell r="AK87">
            <v>11046</v>
          </cell>
          <cell r="AL87">
            <v>33138</v>
          </cell>
        </row>
        <row r="88">
          <cell r="C88" t="str">
            <v>344000</v>
          </cell>
          <cell r="D88" t="str">
            <v/>
          </cell>
          <cell r="F88" t="str">
            <v>344000-Laboratory Equipment</v>
          </cell>
          <cell r="H88" t="str">
            <v>10134400</v>
          </cell>
          <cell r="J88">
            <v>344.5</v>
          </cell>
          <cell r="L88" t="str">
            <v>N</v>
          </cell>
          <cell r="N88">
            <v>1</v>
          </cell>
          <cell r="P88">
            <v>710.04</v>
          </cell>
          <cell r="Q88">
            <v>710.04</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C89" t="str">
            <v/>
          </cell>
          <cell r="D89" t="str">
            <v/>
          </cell>
          <cell r="F89" t="str">
            <v/>
          </cell>
          <cell r="H89" t="str">
            <v/>
          </cell>
          <cell r="J89" t="str">
            <v/>
          </cell>
          <cell r="L89" t="str">
            <v/>
          </cell>
          <cell r="N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row>
        <row r="90">
          <cell r="C90" t="str">
            <v/>
          </cell>
          <cell r="D90" t="str">
            <v/>
          </cell>
          <cell r="F90" t="str">
            <v/>
          </cell>
          <cell r="H90" t="str">
            <v/>
          </cell>
          <cell r="J90" t="str">
            <v/>
          </cell>
          <cell r="L90" t="str">
            <v/>
          </cell>
          <cell r="N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row>
        <row r="91">
          <cell r="C91" t="str">
            <v/>
          </cell>
          <cell r="D91" t="str">
            <v/>
          </cell>
          <cell r="F91" t="str">
            <v/>
          </cell>
          <cell r="H91" t="str">
            <v/>
          </cell>
          <cell r="J91" t="str">
            <v/>
          </cell>
          <cell r="L91" t="str">
            <v/>
          </cell>
          <cell r="N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row>
        <row r="92">
          <cell r="C92" t="str">
            <v/>
          </cell>
          <cell r="D92" t="str">
            <v/>
          </cell>
          <cell r="F92" t="str">
            <v/>
          </cell>
          <cell r="H92" t="str">
            <v/>
          </cell>
          <cell r="J92" t="str">
            <v/>
          </cell>
          <cell r="L92" t="str">
            <v/>
          </cell>
          <cell r="N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row>
        <row r="93">
          <cell r="C93" t="str">
            <v/>
          </cell>
          <cell r="D93" t="str">
            <v>R12-**O1</v>
          </cell>
          <cell r="F93" t="str">
            <v>Vehicles</v>
          </cell>
          <cell r="H93" t="str">
            <v/>
          </cell>
          <cell r="J93" t="str">
            <v/>
          </cell>
          <cell r="L93" t="str">
            <v/>
          </cell>
          <cell r="N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row>
        <row r="94">
          <cell r="C94" t="str">
            <v>341100</v>
          </cell>
          <cell r="D94" t="str">
            <v/>
          </cell>
          <cell r="F94" t="str">
            <v>341100-Trans Equip Lt Duty Trks</v>
          </cell>
          <cell r="H94" t="str">
            <v>10134100</v>
          </cell>
          <cell r="J94">
            <v>341.5</v>
          </cell>
          <cell r="L94" t="str">
            <v>N</v>
          </cell>
          <cell r="N94">
            <v>1</v>
          </cell>
          <cell r="P94">
            <v>89917.37</v>
          </cell>
          <cell r="Q94">
            <v>89917.37</v>
          </cell>
          <cell r="R94">
            <v>51916.2</v>
          </cell>
          <cell r="S94">
            <v>51916.2</v>
          </cell>
          <cell r="T94">
            <v>0</v>
          </cell>
          <cell r="U94">
            <v>0</v>
          </cell>
          <cell r="V94">
            <v>0</v>
          </cell>
          <cell r="W94">
            <v>0</v>
          </cell>
          <cell r="X94">
            <v>0</v>
          </cell>
          <cell r="Y94">
            <v>46724.579999999994</v>
          </cell>
          <cell r="Z94">
            <v>46724.579999999994</v>
          </cell>
          <cell r="AA94">
            <v>51916.2</v>
          </cell>
          <cell r="AB94">
            <v>51916.2</v>
          </cell>
          <cell r="AC94">
            <v>51916.2</v>
          </cell>
          <cell r="AD94">
            <v>103832.4</v>
          </cell>
          <cell r="AE94">
            <v>0</v>
          </cell>
          <cell r="AF94">
            <v>0</v>
          </cell>
          <cell r="AG94">
            <v>0</v>
          </cell>
          <cell r="AH94">
            <v>0</v>
          </cell>
          <cell r="AI94">
            <v>0</v>
          </cell>
          <cell r="AJ94">
            <v>0</v>
          </cell>
          <cell r="AK94">
            <v>46724.579999999994</v>
          </cell>
          <cell r="AL94">
            <v>46724.579999999994</v>
          </cell>
        </row>
        <row r="95">
          <cell r="C95" t="str">
            <v>341200</v>
          </cell>
          <cell r="D95" t="str">
            <v/>
          </cell>
          <cell r="F95" t="str">
            <v>341200-Trans Equip Hvy Duty Trks</v>
          </cell>
          <cell r="H95" t="str">
            <v>10134100</v>
          </cell>
          <cell r="J95">
            <v>341.5</v>
          </cell>
          <cell r="L95" t="str">
            <v>N</v>
          </cell>
          <cell r="N95">
            <v>1</v>
          </cell>
          <cell r="P95">
            <v>0</v>
          </cell>
          <cell r="Q95">
            <v>0</v>
          </cell>
          <cell r="R95">
            <v>36451.800000000003</v>
          </cell>
          <cell r="S95">
            <v>36451.800000000003</v>
          </cell>
          <cell r="T95">
            <v>0</v>
          </cell>
          <cell r="U95">
            <v>0</v>
          </cell>
          <cell r="V95">
            <v>0</v>
          </cell>
          <cell r="W95">
            <v>0</v>
          </cell>
          <cell r="X95">
            <v>0</v>
          </cell>
          <cell r="Y95">
            <v>32806.620000000003</v>
          </cell>
          <cell r="Z95">
            <v>32806.620000000003</v>
          </cell>
          <cell r="AA95">
            <v>36451.800000000003</v>
          </cell>
          <cell r="AB95">
            <v>36451.800000000003</v>
          </cell>
          <cell r="AC95">
            <v>36451.800000000003</v>
          </cell>
          <cell r="AD95">
            <v>72903.600000000006</v>
          </cell>
          <cell r="AE95">
            <v>0</v>
          </cell>
          <cell r="AF95">
            <v>0</v>
          </cell>
          <cell r="AG95">
            <v>0</v>
          </cell>
          <cell r="AH95">
            <v>0</v>
          </cell>
          <cell r="AI95">
            <v>0</v>
          </cell>
          <cell r="AJ95">
            <v>0</v>
          </cell>
          <cell r="AK95">
            <v>32806.620000000003</v>
          </cell>
          <cell r="AL95">
            <v>32806.620000000003</v>
          </cell>
        </row>
        <row r="96">
          <cell r="C96" t="str">
            <v>341300</v>
          </cell>
          <cell r="D96" t="str">
            <v/>
          </cell>
          <cell r="F96" t="str">
            <v>341300-Trans Equip Auto Car</v>
          </cell>
          <cell r="H96" t="str">
            <v>10134100</v>
          </cell>
          <cell r="J96">
            <v>341.5</v>
          </cell>
          <cell r="L96" t="str">
            <v>N</v>
          </cell>
          <cell r="N96">
            <v>1</v>
          </cell>
          <cell r="P96">
            <v>0</v>
          </cell>
          <cell r="Q96">
            <v>0</v>
          </cell>
          <cell r="R96">
            <v>22092</v>
          </cell>
          <cell r="S96">
            <v>22092</v>
          </cell>
          <cell r="T96">
            <v>0</v>
          </cell>
          <cell r="U96">
            <v>0</v>
          </cell>
          <cell r="V96">
            <v>0</v>
          </cell>
          <cell r="W96">
            <v>0</v>
          </cell>
          <cell r="X96">
            <v>0</v>
          </cell>
          <cell r="Y96">
            <v>19882.800000000003</v>
          </cell>
          <cell r="Z96">
            <v>19882.800000000003</v>
          </cell>
          <cell r="AA96">
            <v>22092</v>
          </cell>
          <cell r="AB96">
            <v>22092</v>
          </cell>
          <cell r="AC96">
            <v>22092</v>
          </cell>
          <cell r="AD96">
            <v>44184</v>
          </cell>
          <cell r="AE96">
            <v>0</v>
          </cell>
          <cell r="AF96">
            <v>0</v>
          </cell>
          <cell r="AG96">
            <v>0</v>
          </cell>
          <cell r="AH96">
            <v>0</v>
          </cell>
          <cell r="AI96">
            <v>0</v>
          </cell>
          <cell r="AJ96">
            <v>0</v>
          </cell>
          <cell r="AK96">
            <v>19882.800000000003</v>
          </cell>
          <cell r="AL96">
            <v>19882.800000000003</v>
          </cell>
        </row>
        <row r="97">
          <cell r="C97" t="str">
            <v/>
          </cell>
          <cell r="D97" t="str">
            <v/>
          </cell>
          <cell r="F97" t="str">
            <v/>
          </cell>
          <cell r="H97" t="str">
            <v/>
          </cell>
          <cell r="J97" t="str">
            <v/>
          </cell>
          <cell r="L97" t="str">
            <v/>
          </cell>
          <cell r="N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row>
        <row r="98">
          <cell r="C98" t="str">
            <v/>
          </cell>
          <cell r="D98" t="str">
            <v/>
          </cell>
          <cell r="F98" t="str">
            <v/>
          </cell>
          <cell r="H98" t="str">
            <v/>
          </cell>
          <cell r="J98" t="str">
            <v/>
          </cell>
          <cell r="L98" t="str">
            <v/>
          </cell>
          <cell r="N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row>
        <row r="99">
          <cell r="C99" t="str">
            <v/>
          </cell>
          <cell r="D99" t="str">
            <v>R12-**P1</v>
          </cell>
          <cell r="F99" t="str">
            <v>Tools and Equipment</v>
          </cell>
          <cell r="H99" t="str">
            <v/>
          </cell>
          <cell r="J99" t="str">
            <v/>
          </cell>
          <cell r="L99" t="str">
            <v/>
          </cell>
          <cell r="N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row>
        <row r="100">
          <cell r="C100" t="str">
            <v>343000</v>
          </cell>
          <cell r="D100" t="str">
            <v/>
          </cell>
          <cell r="F100" t="str">
            <v>343000-Tools,Shop,Garage Equip</v>
          </cell>
          <cell r="H100" t="str">
            <v>10134300</v>
          </cell>
          <cell r="J100">
            <v>343.5</v>
          </cell>
          <cell r="L100" t="str">
            <v>N</v>
          </cell>
          <cell r="N100">
            <v>1</v>
          </cell>
          <cell r="P100">
            <v>90936.92</v>
          </cell>
          <cell r="Q100">
            <v>90936.92</v>
          </cell>
          <cell r="R100">
            <v>44184</v>
          </cell>
          <cell r="S100">
            <v>22533.84</v>
          </cell>
          <cell r="T100">
            <v>22533.84</v>
          </cell>
          <cell r="U100">
            <v>22092</v>
          </cell>
          <cell r="V100">
            <v>6185.76</v>
          </cell>
          <cell r="W100">
            <v>6185.76</v>
          </cell>
          <cell r="X100">
            <v>6185.76</v>
          </cell>
          <cell r="Y100">
            <v>45951.360000000008</v>
          </cell>
          <cell r="Z100">
            <v>39765.600000000006</v>
          </cell>
          <cell r="AA100">
            <v>53020.800000000003</v>
          </cell>
          <cell r="AB100">
            <v>53020.800000000003</v>
          </cell>
          <cell r="AC100">
            <v>450676.80000000005</v>
          </cell>
          <cell r="AD100">
            <v>26510.400000000001</v>
          </cell>
          <cell r="AE100">
            <v>22975.680000000004</v>
          </cell>
          <cell r="AF100">
            <v>13697.04</v>
          </cell>
          <cell r="AG100">
            <v>9367.0079999999998</v>
          </cell>
          <cell r="AH100">
            <v>6185.76</v>
          </cell>
          <cell r="AI100">
            <v>6185.76</v>
          </cell>
          <cell r="AJ100">
            <v>6185.76</v>
          </cell>
          <cell r="AK100">
            <v>45951.360000000008</v>
          </cell>
          <cell r="AL100">
            <v>39765.600000000006</v>
          </cell>
        </row>
        <row r="101">
          <cell r="C101" t="str">
            <v>331001</v>
          </cell>
          <cell r="D101" t="str">
            <v/>
          </cell>
          <cell r="F101" t="str">
            <v>331001-T&amp;D Mains</v>
          </cell>
          <cell r="H101" t="str">
            <v>10133100</v>
          </cell>
          <cell r="J101">
            <v>331.4</v>
          </cell>
          <cell r="L101" t="str">
            <v>N</v>
          </cell>
          <cell r="N101">
            <v>1</v>
          </cell>
          <cell r="P101">
            <v>312.01499999999999</v>
          </cell>
          <cell r="Q101">
            <v>312.01499999999999</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C102" t="str">
            <v>341400</v>
          </cell>
          <cell r="D102" t="str">
            <v/>
          </cell>
          <cell r="F102" t="str">
            <v>341400-Trans Equip Other</v>
          </cell>
          <cell r="H102" t="str">
            <v>10134100</v>
          </cell>
          <cell r="J102">
            <v>341.5</v>
          </cell>
          <cell r="L102" t="str">
            <v>N</v>
          </cell>
          <cell r="N102">
            <v>1</v>
          </cell>
          <cell r="P102">
            <v>7993.11</v>
          </cell>
          <cell r="Q102">
            <v>7993.11</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C103" t="str">
            <v>345000</v>
          </cell>
          <cell r="D103" t="str">
            <v/>
          </cell>
          <cell r="F103" t="str">
            <v>345000-Power Operated Equipment</v>
          </cell>
          <cell r="H103" t="str">
            <v>10134500</v>
          </cell>
          <cell r="J103">
            <v>345.5</v>
          </cell>
          <cell r="L103" t="str">
            <v>N</v>
          </cell>
          <cell r="N103">
            <v>1</v>
          </cell>
          <cell r="P103">
            <v>312.01499999999999</v>
          </cell>
          <cell r="Q103">
            <v>312.01499999999999</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C104" t="str">
            <v>347000</v>
          </cell>
          <cell r="D104" t="str">
            <v/>
          </cell>
          <cell r="F104" t="str">
            <v>347000-Misc Equipment</v>
          </cell>
          <cell r="H104" t="str">
            <v>10134700</v>
          </cell>
          <cell r="J104">
            <v>347.5</v>
          </cell>
          <cell r="L104" t="str">
            <v/>
          </cell>
          <cell r="N104" t="str">
            <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C105" t="str">
            <v/>
          </cell>
          <cell r="D105" t="str">
            <v/>
          </cell>
          <cell r="F105" t="str">
            <v/>
          </cell>
          <cell r="H105" t="str">
            <v/>
          </cell>
          <cell r="J105" t="str">
            <v/>
          </cell>
          <cell r="L105" t="str">
            <v/>
          </cell>
          <cell r="N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row>
        <row r="106">
          <cell r="C106" t="str">
            <v/>
          </cell>
          <cell r="D106" t="str">
            <v/>
          </cell>
          <cell r="F106" t="str">
            <v/>
          </cell>
          <cell r="H106" t="str">
            <v/>
          </cell>
          <cell r="J106" t="str">
            <v/>
          </cell>
          <cell r="L106" t="str">
            <v/>
          </cell>
          <cell r="N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row>
        <row r="107">
          <cell r="C107" t="str">
            <v/>
          </cell>
          <cell r="D107" t="str">
            <v>R12-**Q1</v>
          </cell>
          <cell r="F107" t="str">
            <v>Process Plant Facilities and Equipment</v>
          </cell>
          <cell r="H107" t="str">
            <v/>
          </cell>
          <cell r="J107" t="str">
            <v/>
          </cell>
          <cell r="L107" t="str">
            <v/>
          </cell>
          <cell r="N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row>
        <row r="108">
          <cell r="C108" t="str">
            <v>304300</v>
          </cell>
          <cell r="D108" t="str">
            <v/>
          </cell>
          <cell r="F108" t="str">
            <v>304300-Struct &amp; Imp-Treatment</v>
          </cell>
          <cell r="H108" t="str">
            <v>10130430</v>
          </cell>
          <cell r="J108">
            <v>304.3</v>
          </cell>
          <cell r="L108" t="str">
            <v>Y</v>
          </cell>
          <cell r="N108">
            <v>2</v>
          </cell>
          <cell r="P108">
            <v>16789.37</v>
          </cell>
          <cell r="Q108">
            <v>8394.6849999999995</v>
          </cell>
          <cell r="R108">
            <v>8394.6849999999995</v>
          </cell>
          <cell r="S108">
            <v>75213.539520000006</v>
          </cell>
          <cell r="T108">
            <v>21614.8128</v>
          </cell>
          <cell r="U108">
            <v>119388.70272000002</v>
          </cell>
          <cell r="V108">
            <v>123715.20000000001</v>
          </cell>
          <cell r="W108">
            <v>44184</v>
          </cell>
          <cell r="X108">
            <v>44184</v>
          </cell>
          <cell r="Y108">
            <v>70694.400000000009</v>
          </cell>
          <cell r="Z108">
            <v>92786.400000000009</v>
          </cell>
          <cell r="AA108">
            <v>77322</v>
          </cell>
          <cell r="AB108">
            <v>110460</v>
          </cell>
          <cell r="AC108">
            <v>106041.60000000001</v>
          </cell>
          <cell r="AD108">
            <v>92786.400000000009</v>
          </cell>
          <cell r="AE108">
            <v>88368</v>
          </cell>
          <cell r="AF108">
            <v>46393.200000000004</v>
          </cell>
          <cell r="AG108">
            <v>44184</v>
          </cell>
          <cell r="AH108">
            <v>33138</v>
          </cell>
          <cell r="AI108">
            <v>46393.200000000004</v>
          </cell>
          <cell r="AJ108">
            <v>48602.400000000001</v>
          </cell>
          <cell r="AK108">
            <v>75112.800000000003</v>
          </cell>
          <cell r="AL108">
            <v>99414</v>
          </cell>
        </row>
        <row r="109">
          <cell r="C109" t="str">
            <v>306000</v>
          </cell>
          <cell r="D109" t="str">
            <v/>
          </cell>
          <cell r="F109" t="str">
            <v>306000-Lake, River &amp; Other Intakes</v>
          </cell>
          <cell r="H109" t="str">
            <v>10130600</v>
          </cell>
          <cell r="J109">
            <v>306.2</v>
          </cell>
          <cell r="L109" t="str">
            <v>Y</v>
          </cell>
          <cell r="N109">
            <v>2</v>
          </cell>
          <cell r="P109">
            <v>0</v>
          </cell>
          <cell r="Q109">
            <v>0</v>
          </cell>
          <cell r="R109">
            <v>0</v>
          </cell>
          <cell r="S109">
            <v>28205.07732</v>
          </cell>
          <cell r="T109">
            <v>8105.5547999999999</v>
          </cell>
          <cell r="U109">
            <v>44770.76352</v>
          </cell>
          <cell r="V109">
            <v>46393.2</v>
          </cell>
          <cell r="W109">
            <v>16569</v>
          </cell>
          <cell r="X109">
            <v>16569</v>
          </cell>
          <cell r="Y109">
            <v>26510.399999999998</v>
          </cell>
          <cell r="Z109">
            <v>34794.9</v>
          </cell>
          <cell r="AA109">
            <v>28995.75</v>
          </cell>
          <cell r="AB109">
            <v>41422.5</v>
          </cell>
          <cell r="AC109">
            <v>39765.599999999999</v>
          </cell>
          <cell r="AD109">
            <v>34794.9</v>
          </cell>
          <cell r="AE109">
            <v>33138</v>
          </cell>
          <cell r="AF109">
            <v>17397.45</v>
          </cell>
          <cell r="AG109">
            <v>16569</v>
          </cell>
          <cell r="AH109">
            <v>12426.75</v>
          </cell>
          <cell r="AI109">
            <v>17397.45</v>
          </cell>
          <cell r="AJ109">
            <v>18225.899999999998</v>
          </cell>
          <cell r="AK109">
            <v>28167.3</v>
          </cell>
          <cell r="AL109">
            <v>37280.25</v>
          </cell>
        </row>
        <row r="110">
          <cell r="C110" t="str">
            <v>311200</v>
          </cell>
          <cell r="D110" t="str">
            <v/>
          </cell>
          <cell r="F110" t="str">
            <v>311200-Pump Eqp Electric</v>
          </cell>
          <cell r="H110" t="str">
            <v>10131120</v>
          </cell>
          <cell r="J110">
            <v>311.2</v>
          </cell>
          <cell r="L110" t="str">
            <v>Y</v>
          </cell>
          <cell r="N110">
            <v>2</v>
          </cell>
          <cell r="P110">
            <v>98420.36</v>
          </cell>
          <cell r="Q110">
            <v>49210.18</v>
          </cell>
          <cell r="R110">
            <v>49210.18</v>
          </cell>
          <cell r="S110">
            <v>47008.462200000002</v>
          </cell>
          <cell r="T110">
            <v>13509.258</v>
          </cell>
          <cell r="U110">
            <v>74617.939200000008</v>
          </cell>
          <cell r="V110">
            <v>77322</v>
          </cell>
          <cell r="W110">
            <v>27615</v>
          </cell>
          <cell r="X110">
            <v>27615</v>
          </cell>
          <cell r="Y110">
            <v>44184</v>
          </cell>
          <cell r="Z110">
            <v>57991.5</v>
          </cell>
          <cell r="AA110">
            <v>48326.25</v>
          </cell>
          <cell r="AB110">
            <v>69037.5</v>
          </cell>
          <cell r="AC110">
            <v>66276</v>
          </cell>
          <cell r="AD110">
            <v>57991.5</v>
          </cell>
          <cell r="AE110">
            <v>55230</v>
          </cell>
          <cell r="AF110">
            <v>28995.75</v>
          </cell>
          <cell r="AG110">
            <v>27615</v>
          </cell>
          <cell r="AH110">
            <v>20711.25</v>
          </cell>
          <cell r="AI110">
            <v>28995.75</v>
          </cell>
          <cell r="AJ110">
            <v>30376.5</v>
          </cell>
          <cell r="AK110">
            <v>46945.5</v>
          </cell>
          <cell r="AL110">
            <v>62133.75</v>
          </cell>
        </row>
        <row r="111">
          <cell r="C111" t="str">
            <v>320100</v>
          </cell>
          <cell r="D111" t="str">
            <v/>
          </cell>
          <cell r="F111" t="str">
            <v>320100-Wt Equip Non-Media</v>
          </cell>
          <cell r="H111" t="str">
            <v>10132010</v>
          </cell>
          <cell r="J111">
            <v>320.3</v>
          </cell>
          <cell r="L111" t="str">
            <v>Y</v>
          </cell>
          <cell r="N111">
            <v>2</v>
          </cell>
          <cell r="P111">
            <v>117252.06</v>
          </cell>
          <cell r="Q111">
            <v>58626.03</v>
          </cell>
          <cell r="R111">
            <v>58626.03</v>
          </cell>
          <cell r="S111">
            <v>18803.384880000001</v>
          </cell>
          <cell r="T111">
            <v>5403.7031999999999</v>
          </cell>
          <cell r="U111">
            <v>29847.175680000004</v>
          </cell>
          <cell r="V111">
            <v>30928.800000000003</v>
          </cell>
          <cell r="W111">
            <v>11046</v>
          </cell>
          <cell r="X111">
            <v>11046</v>
          </cell>
          <cell r="Y111">
            <v>17673.600000000002</v>
          </cell>
          <cell r="Z111">
            <v>23196.600000000002</v>
          </cell>
          <cell r="AA111">
            <v>19330.5</v>
          </cell>
          <cell r="AB111">
            <v>27615</v>
          </cell>
          <cell r="AC111">
            <v>26510.400000000001</v>
          </cell>
          <cell r="AD111">
            <v>23196.600000000002</v>
          </cell>
          <cell r="AE111">
            <v>22092</v>
          </cell>
          <cell r="AF111">
            <v>11598.300000000001</v>
          </cell>
          <cell r="AG111">
            <v>11046</v>
          </cell>
          <cell r="AH111">
            <v>8284.5</v>
          </cell>
          <cell r="AI111">
            <v>11598.300000000001</v>
          </cell>
          <cell r="AJ111">
            <v>12150.6</v>
          </cell>
          <cell r="AK111">
            <v>18778.2</v>
          </cell>
          <cell r="AL111">
            <v>24853.5</v>
          </cell>
        </row>
        <row r="112">
          <cell r="C112" t="str">
            <v>330200</v>
          </cell>
          <cell r="D112" t="str">
            <v/>
          </cell>
          <cell r="F112" t="str">
            <v>330200-Ground Level Tanks</v>
          </cell>
          <cell r="H112" t="str">
            <v>10133000</v>
          </cell>
          <cell r="J112">
            <v>330.4</v>
          </cell>
          <cell r="L112" t="str">
            <v>Y</v>
          </cell>
          <cell r="N112">
            <v>2</v>
          </cell>
          <cell r="P112">
            <v>0</v>
          </cell>
          <cell r="Q112">
            <v>0</v>
          </cell>
          <cell r="R112">
            <v>0</v>
          </cell>
          <cell r="S112">
            <v>18803.384880000001</v>
          </cell>
          <cell r="T112">
            <v>5403.7031999999999</v>
          </cell>
          <cell r="U112">
            <v>29847.175680000004</v>
          </cell>
          <cell r="V112">
            <v>30928.800000000003</v>
          </cell>
          <cell r="W112">
            <v>11046</v>
          </cell>
          <cell r="X112">
            <v>11046</v>
          </cell>
          <cell r="Y112">
            <v>17673.600000000002</v>
          </cell>
          <cell r="Z112">
            <v>23196.600000000002</v>
          </cell>
          <cell r="AA112">
            <v>19330.5</v>
          </cell>
          <cell r="AB112">
            <v>27615</v>
          </cell>
          <cell r="AC112">
            <v>26510.400000000001</v>
          </cell>
          <cell r="AD112">
            <v>23196.600000000002</v>
          </cell>
          <cell r="AE112">
            <v>22092</v>
          </cell>
          <cell r="AF112">
            <v>11598.300000000001</v>
          </cell>
          <cell r="AG112">
            <v>11046</v>
          </cell>
          <cell r="AH112">
            <v>8284.5</v>
          </cell>
          <cell r="AI112">
            <v>11598.300000000001</v>
          </cell>
          <cell r="AJ112">
            <v>12150.6</v>
          </cell>
          <cell r="AK112">
            <v>18778.2</v>
          </cell>
          <cell r="AL112">
            <v>24853.5</v>
          </cell>
        </row>
        <row r="113">
          <cell r="C113" t="str">
            <v>304100</v>
          </cell>
          <cell r="D113" t="str">
            <v/>
          </cell>
          <cell r="F113" t="str">
            <v>304100-Struct &amp; Imp-Supply</v>
          </cell>
          <cell r="H113" t="str">
            <v>10130410</v>
          </cell>
          <cell r="J113">
            <v>304.2</v>
          </cell>
          <cell r="L113" t="str">
            <v>Y</v>
          </cell>
          <cell r="N113">
            <v>2</v>
          </cell>
          <cell r="P113">
            <v>125400.64000000001</v>
          </cell>
          <cell r="Q113">
            <v>62700.320000000007</v>
          </cell>
          <cell r="R113">
            <v>62700.320000000007</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C114" t="str">
            <v>304200</v>
          </cell>
          <cell r="D114" t="str">
            <v/>
          </cell>
          <cell r="F114" t="str">
            <v>304200-Struct &amp; Imp-Pumping</v>
          </cell>
          <cell r="H114" t="str">
            <v>10130420</v>
          </cell>
          <cell r="J114">
            <v>304.2</v>
          </cell>
          <cell r="L114" t="str">
            <v>Y</v>
          </cell>
          <cell r="N114">
            <v>2</v>
          </cell>
          <cell r="P114">
            <v>14338.56</v>
          </cell>
          <cell r="Q114">
            <v>7169.28</v>
          </cell>
          <cell r="R114">
            <v>7169.28</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C115" t="str">
            <v>343000</v>
          </cell>
          <cell r="D115" t="str">
            <v/>
          </cell>
          <cell r="F115" t="str">
            <v>343000-Tools,Shop,Garage Equip</v>
          </cell>
          <cell r="H115" t="str">
            <v>10134300</v>
          </cell>
          <cell r="J115">
            <v>343.5</v>
          </cell>
          <cell r="L115" t="str">
            <v>Y</v>
          </cell>
          <cell r="N115">
            <v>2</v>
          </cell>
          <cell r="P115">
            <v>40750</v>
          </cell>
          <cell r="Q115">
            <v>20375</v>
          </cell>
          <cell r="R115">
            <v>20375</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C116" t="str">
            <v>344000</v>
          </cell>
          <cell r="D116" t="str">
            <v/>
          </cell>
          <cell r="F116" t="str">
            <v>344000-Laboratory Equipment</v>
          </cell>
          <cell r="H116" t="str">
            <v>10134400</v>
          </cell>
          <cell r="J116">
            <v>344.5</v>
          </cell>
          <cell r="L116" t="str">
            <v>Y</v>
          </cell>
          <cell r="N116">
            <v>2</v>
          </cell>
          <cell r="P116">
            <v>5037.07</v>
          </cell>
          <cell r="Q116">
            <v>2518.5349999999999</v>
          </cell>
          <cell r="R116">
            <v>2518.5349999999999</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C117" t="str">
            <v/>
          </cell>
          <cell r="D117" t="str">
            <v/>
          </cell>
          <cell r="F117" t="str">
            <v/>
          </cell>
          <cell r="H117" t="str">
            <v/>
          </cell>
          <cell r="J117" t="str">
            <v/>
          </cell>
          <cell r="L117" t="str">
            <v/>
          </cell>
          <cell r="N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row>
        <row r="118">
          <cell r="C118" t="str">
            <v/>
          </cell>
          <cell r="D118" t="str">
            <v/>
          </cell>
          <cell r="F118" t="str">
            <v/>
          </cell>
          <cell r="H118" t="str">
            <v/>
          </cell>
          <cell r="J118" t="str">
            <v/>
          </cell>
          <cell r="L118" t="str">
            <v/>
          </cell>
          <cell r="N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row>
        <row r="119">
          <cell r="C119" t="str">
            <v/>
          </cell>
          <cell r="D119" t="str">
            <v/>
          </cell>
          <cell r="F119" t="str">
            <v/>
          </cell>
          <cell r="H119" t="str">
            <v/>
          </cell>
          <cell r="J119" t="str">
            <v/>
          </cell>
          <cell r="L119" t="str">
            <v/>
          </cell>
          <cell r="N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row>
        <row r="120">
          <cell r="C120" t="str">
            <v/>
          </cell>
          <cell r="D120" t="str">
            <v>R12-**S1</v>
          </cell>
          <cell r="F120" t="str">
            <v>Engineering Studies</v>
          </cell>
          <cell r="H120" t="str">
            <v/>
          </cell>
          <cell r="J120" t="str">
            <v/>
          </cell>
          <cell r="L120" t="str">
            <v/>
          </cell>
          <cell r="N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row>
        <row r="121">
          <cell r="C121" t="str">
            <v>339600</v>
          </cell>
          <cell r="D121" t="str">
            <v/>
          </cell>
          <cell r="F121" t="str">
            <v>339600-Other P/E-Cps</v>
          </cell>
          <cell r="H121" t="str">
            <v>10133910</v>
          </cell>
          <cell r="J121">
            <v>339.1</v>
          </cell>
          <cell r="L121" t="str">
            <v>Y</v>
          </cell>
          <cell r="N121">
            <v>6</v>
          </cell>
          <cell r="P121">
            <v>0</v>
          </cell>
          <cell r="Q121">
            <v>0</v>
          </cell>
          <cell r="R121">
            <v>0</v>
          </cell>
          <cell r="S121">
            <v>0</v>
          </cell>
          <cell r="T121">
            <v>0</v>
          </cell>
          <cell r="U121">
            <v>0</v>
          </cell>
          <cell r="V121">
            <v>0</v>
          </cell>
          <cell r="W121">
            <v>2816.73</v>
          </cell>
          <cell r="X121">
            <v>2816.73</v>
          </cell>
          <cell r="Y121">
            <v>2816.73</v>
          </cell>
          <cell r="Z121">
            <v>2816.73</v>
          </cell>
          <cell r="AA121">
            <v>3286.1849999999999</v>
          </cell>
          <cell r="AB121">
            <v>3286.1849999999999</v>
          </cell>
          <cell r="AC121">
            <v>3286.1849999999999</v>
          </cell>
          <cell r="AD121">
            <v>4225.0949999999993</v>
          </cell>
          <cell r="AE121">
            <v>9389.1</v>
          </cell>
          <cell r="AF121">
            <v>9389.1</v>
          </cell>
          <cell r="AG121">
            <v>9389.1</v>
          </cell>
          <cell r="AH121">
            <v>9389.1</v>
          </cell>
          <cell r="AI121">
            <v>4694.55</v>
          </cell>
          <cell r="AJ121">
            <v>4694.55</v>
          </cell>
          <cell r="AK121">
            <v>4694.55</v>
          </cell>
          <cell r="AL121">
            <v>4694.55</v>
          </cell>
        </row>
        <row r="122">
          <cell r="C122" t="str">
            <v>348000</v>
          </cell>
          <cell r="D122" t="str">
            <v/>
          </cell>
          <cell r="F122" t="str">
            <v>348000-Other Tangible Property</v>
          </cell>
          <cell r="H122" t="str">
            <v>10134800</v>
          </cell>
          <cell r="J122">
            <v>348.5</v>
          </cell>
          <cell r="L122" t="str">
            <v>Y</v>
          </cell>
          <cell r="N122">
            <v>6</v>
          </cell>
          <cell r="P122">
            <v>0</v>
          </cell>
          <cell r="Q122">
            <v>0</v>
          </cell>
          <cell r="R122">
            <v>0</v>
          </cell>
          <cell r="S122">
            <v>0</v>
          </cell>
          <cell r="T122">
            <v>0</v>
          </cell>
          <cell r="U122">
            <v>0</v>
          </cell>
          <cell r="V122">
            <v>0</v>
          </cell>
          <cell r="W122">
            <v>497.07</v>
          </cell>
          <cell r="X122">
            <v>497.07</v>
          </cell>
          <cell r="Y122">
            <v>497.07</v>
          </cell>
          <cell r="Z122">
            <v>497.07</v>
          </cell>
          <cell r="AA122">
            <v>579.91499999999996</v>
          </cell>
          <cell r="AB122">
            <v>579.91499999999996</v>
          </cell>
          <cell r="AC122">
            <v>579.91499999999996</v>
          </cell>
          <cell r="AD122">
            <v>745.6049999999999</v>
          </cell>
          <cell r="AE122">
            <v>1656.8999999999999</v>
          </cell>
          <cell r="AF122">
            <v>1656.8999999999999</v>
          </cell>
          <cell r="AG122">
            <v>1656.8999999999999</v>
          </cell>
          <cell r="AH122">
            <v>1656.8999999999999</v>
          </cell>
          <cell r="AI122">
            <v>828.44999999999993</v>
          </cell>
          <cell r="AJ122">
            <v>828.44999999999993</v>
          </cell>
          <cell r="AK122">
            <v>828.44999999999993</v>
          </cell>
          <cell r="AL122">
            <v>828.44999999999993</v>
          </cell>
        </row>
        <row r="123">
          <cell r="C123" t="str">
            <v>301000</v>
          </cell>
          <cell r="D123" t="str">
            <v/>
          </cell>
          <cell r="F123" t="str">
            <v>301000-Organization</v>
          </cell>
          <cell r="H123" t="str">
            <v>10130100</v>
          </cell>
          <cell r="J123">
            <v>301.10000000000002</v>
          </cell>
          <cell r="L123" t="str">
            <v>Y</v>
          </cell>
          <cell r="N123">
            <v>6</v>
          </cell>
          <cell r="P123">
            <v>513209.14</v>
          </cell>
          <cell r="Q123">
            <v>85534.856666666674</v>
          </cell>
          <cell r="R123">
            <v>85534.856666666674</v>
          </cell>
          <cell r="S123">
            <v>85534.856666666674</v>
          </cell>
          <cell r="T123">
            <v>85534.856666666674</v>
          </cell>
          <cell r="U123">
            <v>85534.856666666674</v>
          </cell>
          <cell r="V123">
            <v>85534.856666666674</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C124" t="str">
            <v>339100</v>
          </cell>
          <cell r="D124" t="str">
            <v/>
          </cell>
          <cell r="F124" t="str">
            <v>339100-Other P/E-Intangible</v>
          </cell>
          <cell r="H124" t="str">
            <v>10133910</v>
          </cell>
          <cell r="J124">
            <v>339.1</v>
          </cell>
          <cell r="L124" t="str">
            <v>Y</v>
          </cell>
          <cell r="N124">
            <v>6</v>
          </cell>
          <cell r="P124">
            <v>262518.78999999998</v>
          </cell>
          <cell r="Q124">
            <v>43753.131666666661</v>
          </cell>
          <cell r="R124">
            <v>43753.131666666661</v>
          </cell>
          <cell r="S124">
            <v>43753.131666666661</v>
          </cell>
          <cell r="T124">
            <v>43753.131666666661</v>
          </cell>
          <cell r="U124">
            <v>43753.131666666661</v>
          </cell>
          <cell r="V124">
            <v>43753.131666666661</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C125" t="str">
            <v/>
          </cell>
          <cell r="D125" t="str">
            <v/>
          </cell>
          <cell r="F125" t="str">
            <v/>
          </cell>
          <cell r="H125" t="str">
            <v/>
          </cell>
          <cell r="J125" t="str">
            <v/>
          </cell>
          <cell r="L125" t="str">
            <v/>
          </cell>
          <cell r="N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row>
        <row r="126">
          <cell r="C126" t="str">
            <v/>
          </cell>
          <cell r="D126" t="str">
            <v/>
          </cell>
          <cell r="F126" t="str">
            <v/>
          </cell>
          <cell r="H126" t="str">
            <v/>
          </cell>
          <cell r="J126" t="str">
            <v/>
          </cell>
          <cell r="L126" t="str">
            <v/>
          </cell>
          <cell r="N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row>
        <row r="127">
          <cell r="C127" t="str">
            <v/>
          </cell>
          <cell r="D127" t="str">
            <v/>
          </cell>
          <cell r="F127" t="str">
            <v/>
          </cell>
          <cell r="H127" t="str">
            <v/>
          </cell>
          <cell r="J127" t="str">
            <v/>
          </cell>
          <cell r="L127" t="str">
            <v/>
          </cell>
          <cell r="N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row>
        <row r="128">
          <cell r="C128" t="str">
            <v/>
          </cell>
          <cell r="D128" t="str">
            <v/>
          </cell>
          <cell r="F128" t="str">
            <v/>
          </cell>
          <cell r="H128" t="str">
            <v/>
          </cell>
          <cell r="J128" t="str">
            <v/>
          </cell>
          <cell r="L128" t="str">
            <v/>
          </cell>
          <cell r="N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row>
        <row r="129">
          <cell r="C129" t="str">
            <v/>
          </cell>
          <cell r="D129" t="str">
            <v>Total By SAP WBS - DV</v>
          </cell>
          <cell r="F129" t="str">
            <v>Projects Funded by Others - DV</v>
          </cell>
          <cell r="H129" t="str">
            <v/>
          </cell>
          <cell r="J129" t="str">
            <v/>
          </cell>
          <cell r="L129" t="str">
            <v/>
          </cell>
          <cell r="N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row>
        <row r="130">
          <cell r="C130" t="str">
            <v/>
          </cell>
          <cell r="D130" t="str">
            <v>Total By SAP WBS - RP</v>
          </cell>
          <cell r="F130" t="str">
            <v>Total Recurring Projects - RP</v>
          </cell>
          <cell r="H130" t="str">
            <v/>
          </cell>
          <cell r="J130" t="str">
            <v/>
          </cell>
          <cell r="L130" t="str">
            <v/>
          </cell>
          <cell r="N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row>
        <row r="131">
          <cell r="C131" t="str">
            <v/>
          </cell>
          <cell r="D131" t="str">
            <v/>
          </cell>
          <cell r="F131" t="str">
            <v/>
          </cell>
          <cell r="H131" t="str">
            <v/>
          </cell>
          <cell r="J131" t="str">
            <v/>
          </cell>
          <cell r="L131" t="str">
            <v/>
          </cell>
          <cell r="N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row>
        <row r="132">
          <cell r="C132" t="str">
            <v/>
          </cell>
          <cell r="D132" t="str">
            <v/>
          </cell>
          <cell r="F132" t="str">
            <v/>
          </cell>
          <cell r="H132" t="str">
            <v/>
          </cell>
          <cell r="J132" t="str">
            <v/>
          </cell>
          <cell r="L132" t="str">
            <v/>
          </cell>
          <cell r="N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row>
        <row r="133">
          <cell r="C133" t="str">
            <v/>
          </cell>
          <cell r="D133" t="str">
            <v>R12-**K3</v>
          </cell>
          <cell r="F133" t="str">
            <v>ITS Equipment and Systems - Centrally Sponsored</v>
          </cell>
          <cell r="H133" t="str">
            <v/>
          </cell>
          <cell r="J133" t="str">
            <v/>
          </cell>
          <cell r="L133" t="str">
            <v/>
          </cell>
          <cell r="N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row>
        <row r="134">
          <cell r="C134" t="str">
            <v>340315</v>
          </cell>
          <cell r="D134" t="str">
            <v/>
          </cell>
          <cell r="F134" t="str">
            <v>340315-Comp Software Special</v>
          </cell>
          <cell r="H134" t="str">
            <v>10134010</v>
          </cell>
          <cell r="J134">
            <v>340.5</v>
          </cell>
          <cell r="L134" t="str">
            <v>Y</v>
          </cell>
          <cell r="N134">
            <v>2</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C135" t="str">
            <v>340100</v>
          </cell>
          <cell r="D135" t="str">
            <v/>
          </cell>
          <cell r="F135" t="str">
            <v>340100-Office Furniture &amp; Equip</v>
          </cell>
          <cell r="H135" t="str">
            <v>10134010</v>
          </cell>
          <cell r="J135">
            <v>340.5</v>
          </cell>
          <cell r="L135" t="str">
            <v>Y</v>
          </cell>
          <cell r="N135">
            <v>2</v>
          </cell>
          <cell r="P135">
            <v>1883169.58</v>
          </cell>
          <cell r="Q135">
            <v>941584.79</v>
          </cell>
          <cell r="R135">
            <v>941584.79</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C136" t="str">
            <v>347000</v>
          </cell>
          <cell r="D136" t="str">
            <v/>
          </cell>
          <cell r="F136" t="str">
            <v>347000-Misc Equipment</v>
          </cell>
          <cell r="H136" t="str">
            <v>10134700</v>
          </cell>
          <cell r="J136">
            <v>347.5</v>
          </cell>
          <cell r="L136" t="str">
            <v>Y</v>
          </cell>
          <cell r="N136">
            <v>2</v>
          </cell>
          <cell r="P136">
            <v>1389678.87</v>
          </cell>
          <cell r="Q136">
            <v>694839.43500000006</v>
          </cell>
          <cell r="R136">
            <v>694839.43500000006</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C137" t="str">
            <v>340300</v>
          </cell>
          <cell r="D137" t="str">
            <v/>
          </cell>
          <cell r="F137" t="str">
            <v>340300-Comp Software</v>
          </cell>
          <cell r="H137" t="str">
            <v>10134010</v>
          </cell>
          <cell r="J137">
            <v>340.5</v>
          </cell>
          <cell r="L137" t="str">
            <v>Y</v>
          </cell>
          <cell r="N137">
            <v>2</v>
          </cell>
          <cell r="P137">
            <v>0</v>
          </cell>
          <cell r="Q137">
            <v>0</v>
          </cell>
          <cell r="R137">
            <v>0</v>
          </cell>
          <cell r="S137">
            <v>176016.31655964252</v>
          </cell>
          <cell r="T137">
            <v>192370.52819424254</v>
          </cell>
          <cell r="U137">
            <v>159913.69819424255</v>
          </cell>
          <cell r="V137">
            <v>110322.952278</v>
          </cell>
          <cell r="W137">
            <v>249819.67741500001</v>
          </cell>
          <cell r="X137">
            <v>272292.212115</v>
          </cell>
          <cell r="Y137">
            <v>340458.90070499998</v>
          </cell>
          <cell r="Z137">
            <v>272292.212115</v>
          </cell>
          <cell r="AA137">
            <v>340458.90070499998</v>
          </cell>
          <cell r="AB137">
            <v>340458.90070499998</v>
          </cell>
          <cell r="AC137">
            <v>272292.212115</v>
          </cell>
          <cell r="AD137">
            <v>340458.90070499998</v>
          </cell>
          <cell r="AE137">
            <v>340458.90070499998</v>
          </cell>
          <cell r="AF137">
            <v>272292.212115</v>
          </cell>
          <cell r="AG137">
            <v>340458.90070499998</v>
          </cell>
          <cell r="AH137">
            <v>363680.51989500073</v>
          </cell>
          <cell r="AI137">
            <v>272394.36</v>
          </cell>
          <cell r="AJ137">
            <v>272394.36</v>
          </cell>
          <cell r="AK137">
            <v>272394.36</v>
          </cell>
          <cell r="AL137">
            <v>272394.36</v>
          </cell>
        </row>
        <row r="138">
          <cell r="C138" t="str">
            <v/>
          </cell>
          <cell r="D138" t="str">
            <v/>
          </cell>
          <cell r="F138" t="str">
            <v/>
          </cell>
          <cell r="H138" t="str">
            <v/>
          </cell>
          <cell r="J138" t="str">
            <v/>
          </cell>
          <cell r="L138" t="str">
            <v/>
          </cell>
          <cell r="N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row>
        <row r="139">
          <cell r="C139" t="str">
            <v/>
          </cell>
          <cell r="D139" t="str">
            <v/>
          </cell>
          <cell r="F139" t="str">
            <v/>
          </cell>
          <cell r="H139" t="str">
            <v/>
          </cell>
          <cell r="J139" t="str">
            <v/>
          </cell>
          <cell r="L139" t="str">
            <v/>
          </cell>
          <cell r="N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row>
        <row r="140">
          <cell r="C140" t="str">
            <v/>
          </cell>
          <cell r="D140" t="str">
            <v/>
          </cell>
          <cell r="F140" t="str">
            <v/>
          </cell>
          <cell r="H140" t="str">
            <v/>
          </cell>
          <cell r="J140" t="str">
            <v/>
          </cell>
          <cell r="L140" t="str">
            <v/>
          </cell>
          <cell r="N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row>
        <row r="141">
          <cell r="C141" t="str">
            <v/>
          </cell>
          <cell r="D141" t="str">
            <v/>
          </cell>
          <cell r="F141" t="str">
            <v/>
          </cell>
          <cell r="H141" t="str">
            <v/>
          </cell>
          <cell r="J141" t="str">
            <v/>
          </cell>
          <cell r="L141" t="str">
            <v/>
          </cell>
          <cell r="N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row>
        <row r="142">
          <cell r="C142" t="str">
            <v/>
          </cell>
          <cell r="D142" t="str">
            <v/>
          </cell>
          <cell r="F142" t="str">
            <v/>
          </cell>
          <cell r="H142" t="str">
            <v/>
          </cell>
          <cell r="J142" t="str">
            <v/>
          </cell>
          <cell r="L142" t="str">
            <v/>
          </cell>
          <cell r="N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row>
        <row r="143">
          <cell r="C143" t="str">
            <v/>
          </cell>
          <cell r="D143" t="str">
            <v/>
          </cell>
          <cell r="F143" t="str">
            <v/>
          </cell>
          <cell r="H143" t="str">
            <v/>
          </cell>
          <cell r="J143" t="str">
            <v/>
          </cell>
          <cell r="L143" t="str">
            <v/>
          </cell>
          <cell r="N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row>
        <row r="144">
          <cell r="C144" t="str">
            <v/>
          </cell>
          <cell r="D144" t="str">
            <v>I12-000001</v>
          </cell>
          <cell r="F144" t="str">
            <v>Post Acquisition BD Capex</v>
          </cell>
          <cell r="H144" t="str">
            <v/>
          </cell>
          <cell r="J144" t="str">
            <v/>
          </cell>
          <cell r="L144" t="str">
            <v/>
          </cell>
          <cell r="N144" t="str">
            <v/>
          </cell>
          <cell r="P144" t="str">
            <v/>
          </cell>
        </row>
        <row r="145">
          <cell r="C145" t="str">
            <v/>
          </cell>
          <cell r="D145" t="str">
            <v/>
          </cell>
          <cell r="F145" t="str">
            <v/>
          </cell>
          <cell r="H145" t="str">
            <v/>
          </cell>
          <cell r="J145" t="str">
            <v/>
          </cell>
          <cell r="L145" t="str">
            <v/>
          </cell>
          <cell r="N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row>
        <row r="146">
          <cell r="C146" t="str">
            <v/>
          </cell>
          <cell r="D146" t="str">
            <v/>
          </cell>
          <cell r="F146" t="str">
            <v/>
          </cell>
          <cell r="H146" t="str">
            <v/>
          </cell>
          <cell r="J146" t="str">
            <v/>
          </cell>
          <cell r="L146" t="str">
            <v/>
          </cell>
          <cell r="N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row>
        <row r="147">
          <cell r="C147" t="str">
            <v/>
          </cell>
          <cell r="D147" t="str">
            <v/>
          </cell>
          <cell r="F147" t="str">
            <v/>
          </cell>
          <cell r="H147" t="str">
            <v/>
          </cell>
          <cell r="J147" t="str">
            <v/>
          </cell>
          <cell r="L147" t="str">
            <v/>
          </cell>
          <cell r="N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row>
        <row r="148">
          <cell r="C148" t="str">
            <v/>
          </cell>
          <cell r="D148" t="str">
            <v/>
          </cell>
          <cell r="F148" t="str">
            <v/>
          </cell>
          <cell r="H148" t="str">
            <v/>
          </cell>
          <cell r="J148" t="str">
            <v/>
          </cell>
          <cell r="L148" t="str">
            <v/>
          </cell>
          <cell r="N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row>
        <row r="149">
          <cell r="C149" t="str">
            <v/>
          </cell>
          <cell r="D149" t="str">
            <v/>
          </cell>
          <cell r="F149" t="str">
            <v/>
          </cell>
          <cell r="H149" t="str">
            <v/>
          </cell>
          <cell r="J149" t="str">
            <v/>
          </cell>
          <cell r="L149" t="str">
            <v/>
          </cell>
          <cell r="N149" t="str">
            <v/>
          </cell>
          <cell r="P149" t="str">
            <v/>
          </cell>
        </row>
        <row r="150">
          <cell r="C150" t="str">
            <v/>
          </cell>
          <cell r="D150" t="str">
            <v>I12-020037</v>
          </cell>
          <cell r="F150" t="str">
            <v>KRS I Chemical Storage and Feed Imp</v>
          </cell>
          <cell r="H150" t="str">
            <v/>
          </cell>
          <cell r="J150" t="str">
            <v/>
          </cell>
          <cell r="L150" t="str">
            <v/>
          </cell>
          <cell r="N150">
            <v>43921</v>
          </cell>
          <cell r="P150" t="str">
            <v/>
          </cell>
        </row>
        <row r="151">
          <cell r="C151" t="str">
            <v>320100</v>
          </cell>
          <cell r="D151" t="str">
            <v/>
          </cell>
          <cell r="F151" t="str">
            <v>320100-WT Equip Non-Media</v>
          </cell>
          <cell r="H151" t="str">
            <v>10132010</v>
          </cell>
          <cell r="J151">
            <v>320.3</v>
          </cell>
          <cell r="L151" t="str">
            <v>Y</v>
          </cell>
          <cell r="N151" t="str">
            <v/>
          </cell>
          <cell r="P151">
            <v>1172339.2400000002</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7519219.0096460655</v>
          </cell>
          <cell r="AJ151">
            <v>177606</v>
          </cell>
          <cell r="AK151">
            <v>50094</v>
          </cell>
          <cell r="AL151">
            <v>50094</v>
          </cell>
        </row>
        <row r="152">
          <cell r="C152" t="str">
            <v/>
          </cell>
          <cell r="D152" t="str">
            <v/>
          </cell>
          <cell r="F152" t="str">
            <v/>
          </cell>
          <cell r="H152" t="str">
            <v/>
          </cell>
          <cell r="J152" t="str">
            <v/>
          </cell>
          <cell r="L152" t="str">
            <v/>
          </cell>
          <cell r="N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row>
        <row r="153">
          <cell r="C153" t="str">
            <v/>
          </cell>
          <cell r="D153" t="str">
            <v/>
          </cell>
          <cell r="F153" t="str">
            <v/>
          </cell>
          <cell r="H153" t="str">
            <v/>
          </cell>
          <cell r="J153" t="str">
            <v/>
          </cell>
          <cell r="L153" t="str">
            <v/>
          </cell>
          <cell r="N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row>
        <row r="154">
          <cell r="C154" t="str">
            <v/>
          </cell>
          <cell r="D154" t="str">
            <v/>
          </cell>
          <cell r="F154" t="str">
            <v/>
          </cell>
          <cell r="H154" t="str">
            <v/>
          </cell>
          <cell r="J154" t="str">
            <v/>
          </cell>
          <cell r="L154" t="str">
            <v/>
          </cell>
          <cell r="N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row>
        <row r="155">
          <cell r="C155" t="str">
            <v/>
          </cell>
          <cell r="D155" t="str">
            <v/>
          </cell>
          <cell r="F155" t="str">
            <v/>
          </cell>
          <cell r="H155" t="str">
            <v/>
          </cell>
          <cell r="J155" t="str">
            <v/>
          </cell>
          <cell r="L155" t="str">
            <v/>
          </cell>
          <cell r="N155" t="str">
            <v/>
          </cell>
          <cell r="P155" t="str">
            <v/>
          </cell>
        </row>
        <row r="156">
          <cell r="C156" t="str">
            <v/>
          </cell>
          <cell r="D156" t="str">
            <v>I12-020039</v>
          </cell>
          <cell r="F156" t="str">
            <v>Delaplain Booster Station</v>
          </cell>
          <cell r="H156" t="str">
            <v/>
          </cell>
          <cell r="J156" t="str">
            <v/>
          </cell>
          <cell r="L156" t="str">
            <v/>
          </cell>
          <cell r="N156">
            <v>43373</v>
          </cell>
          <cell r="P156" t="str">
            <v/>
          </cell>
        </row>
        <row r="157">
          <cell r="C157" t="str">
            <v>311200</v>
          </cell>
          <cell r="D157" t="str">
            <v/>
          </cell>
          <cell r="F157" t="str">
            <v>311200-Pump Eqp Electric</v>
          </cell>
          <cell r="H157" t="str">
            <v>10131120</v>
          </cell>
          <cell r="J157">
            <v>311.2</v>
          </cell>
          <cell r="L157" t="str">
            <v>Y</v>
          </cell>
          <cell r="N157" t="str">
            <v/>
          </cell>
          <cell r="P157">
            <v>835343.02599999937</v>
          </cell>
          <cell r="Q157">
            <v>899099.02599999937</v>
          </cell>
          <cell r="R157">
            <v>47817</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C158" t="str">
            <v>311540</v>
          </cell>
          <cell r="D158" t="str">
            <v/>
          </cell>
          <cell r="F158" t="str">
            <v>311540-Pumping Equipment TD</v>
          </cell>
          <cell r="H158" t="str">
            <v>10131154</v>
          </cell>
          <cell r="J158">
            <v>311.39999999999998</v>
          </cell>
          <cell r="L158" t="str">
            <v>Y</v>
          </cell>
          <cell r="N158" t="str">
            <v/>
          </cell>
          <cell r="P158">
            <v>358004.15399999975</v>
          </cell>
          <cell r="Q158">
            <v>385328.15399999975</v>
          </cell>
          <cell r="R158">
            <v>20493</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C159" t="str">
            <v/>
          </cell>
          <cell r="D159" t="str">
            <v/>
          </cell>
          <cell r="F159" t="str">
            <v/>
          </cell>
          <cell r="H159" t="str">
            <v/>
          </cell>
          <cell r="J159" t="str">
            <v/>
          </cell>
          <cell r="L159" t="str">
            <v/>
          </cell>
          <cell r="N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row>
        <row r="160">
          <cell r="C160" t="str">
            <v/>
          </cell>
          <cell r="D160" t="str">
            <v/>
          </cell>
          <cell r="F160" t="str">
            <v/>
          </cell>
          <cell r="H160" t="str">
            <v/>
          </cell>
          <cell r="J160" t="str">
            <v/>
          </cell>
          <cell r="L160" t="str">
            <v/>
          </cell>
          <cell r="N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row>
        <row r="161">
          <cell r="C161" t="str">
            <v/>
          </cell>
          <cell r="D161" t="str">
            <v/>
          </cell>
          <cell r="F161" t="str">
            <v/>
          </cell>
          <cell r="H161" t="str">
            <v/>
          </cell>
          <cell r="J161" t="str">
            <v/>
          </cell>
          <cell r="L161" t="str">
            <v/>
          </cell>
          <cell r="N161" t="str">
            <v/>
          </cell>
          <cell r="P161" t="str">
            <v/>
          </cell>
        </row>
        <row r="162">
          <cell r="C162" t="str">
            <v/>
          </cell>
          <cell r="D162" t="str">
            <v>I12-020055</v>
          </cell>
          <cell r="F162" t="str">
            <v>New Circle Rd Main Relocation Phase 2</v>
          </cell>
          <cell r="H162" t="str">
            <v/>
          </cell>
          <cell r="J162" t="str">
            <v/>
          </cell>
          <cell r="L162" t="str">
            <v/>
          </cell>
          <cell r="N162">
            <v>43708</v>
          </cell>
          <cell r="P162" t="str">
            <v/>
          </cell>
        </row>
        <row r="163">
          <cell r="C163" t="str">
            <v>331001</v>
          </cell>
          <cell r="D163" t="str">
            <v/>
          </cell>
          <cell r="F163" t="str">
            <v>331001-TD Mains</v>
          </cell>
          <cell r="H163" t="str">
            <v>10133100</v>
          </cell>
          <cell r="J163">
            <v>331.4</v>
          </cell>
          <cell r="L163" t="str">
            <v>Y</v>
          </cell>
          <cell r="N163" t="str">
            <v/>
          </cell>
          <cell r="P163">
            <v>166676.32</v>
          </cell>
          <cell r="Q163">
            <v>0</v>
          </cell>
          <cell r="R163">
            <v>0</v>
          </cell>
          <cell r="S163">
            <v>0</v>
          </cell>
          <cell r="T163">
            <v>0</v>
          </cell>
          <cell r="U163">
            <v>0</v>
          </cell>
          <cell r="V163">
            <v>0</v>
          </cell>
          <cell r="W163">
            <v>0</v>
          </cell>
          <cell r="X163">
            <v>0</v>
          </cell>
          <cell r="Y163">
            <v>0</v>
          </cell>
          <cell r="Z163">
            <v>0</v>
          </cell>
          <cell r="AA163">
            <v>0</v>
          </cell>
          <cell r="AB163">
            <v>915689.15499087307</v>
          </cell>
          <cell r="AC163">
            <v>9979.7266800000016</v>
          </cell>
          <cell r="AD163">
            <v>0</v>
          </cell>
          <cell r="AE163">
            <v>0</v>
          </cell>
          <cell r="AF163">
            <v>0</v>
          </cell>
          <cell r="AG163">
            <v>0</v>
          </cell>
          <cell r="AH163">
            <v>0</v>
          </cell>
          <cell r="AI163">
            <v>0</v>
          </cell>
          <cell r="AJ163">
            <v>0</v>
          </cell>
          <cell r="AK163">
            <v>0</v>
          </cell>
          <cell r="AL163">
            <v>0</v>
          </cell>
        </row>
        <row r="164">
          <cell r="C164" t="str">
            <v/>
          </cell>
          <cell r="D164" t="str">
            <v/>
          </cell>
          <cell r="F164" t="str">
            <v/>
          </cell>
          <cell r="H164" t="str">
            <v/>
          </cell>
          <cell r="J164" t="str">
            <v/>
          </cell>
          <cell r="L164" t="str">
            <v/>
          </cell>
          <cell r="N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row>
        <row r="165">
          <cell r="C165" t="str">
            <v/>
          </cell>
          <cell r="D165" t="str">
            <v/>
          </cell>
          <cell r="F165" t="str">
            <v/>
          </cell>
          <cell r="H165" t="str">
            <v/>
          </cell>
          <cell r="J165" t="str">
            <v/>
          </cell>
          <cell r="L165" t="str">
            <v/>
          </cell>
          <cell r="N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row>
        <row r="166">
          <cell r="C166" t="str">
            <v/>
          </cell>
          <cell r="D166" t="str">
            <v/>
          </cell>
          <cell r="F166" t="str">
            <v/>
          </cell>
          <cell r="H166" t="str">
            <v/>
          </cell>
          <cell r="J166" t="str">
            <v/>
          </cell>
          <cell r="L166" t="str">
            <v/>
          </cell>
          <cell r="N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row>
        <row r="167">
          <cell r="C167" t="str">
            <v/>
          </cell>
          <cell r="D167" t="str">
            <v/>
          </cell>
          <cell r="F167" t="str">
            <v/>
          </cell>
          <cell r="H167" t="str">
            <v/>
          </cell>
          <cell r="J167" t="str">
            <v/>
          </cell>
          <cell r="L167" t="str">
            <v/>
          </cell>
          <cell r="N167" t="str">
            <v/>
          </cell>
          <cell r="P167" t="str">
            <v/>
          </cell>
        </row>
        <row r="168">
          <cell r="C168" t="str">
            <v/>
          </cell>
          <cell r="D168" t="str">
            <v>I12-020059</v>
          </cell>
          <cell r="F168" t="str">
            <v>KRS2 Transfer Switch</v>
          </cell>
          <cell r="H168" t="str">
            <v/>
          </cell>
          <cell r="J168" t="str">
            <v/>
          </cell>
          <cell r="L168" t="str">
            <v/>
          </cell>
          <cell r="N168">
            <v>43921</v>
          </cell>
          <cell r="P168" t="str">
            <v/>
          </cell>
        </row>
        <row r="169">
          <cell r="C169" t="str">
            <v>310000</v>
          </cell>
          <cell r="D169" t="str">
            <v/>
          </cell>
          <cell r="F169" t="str">
            <v>310000-Power Generation Equip</v>
          </cell>
          <cell r="H169" t="str">
            <v>10131000</v>
          </cell>
          <cell r="J169">
            <v>310.2</v>
          </cell>
          <cell r="L169" t="str">
            <v>Y</v>
          </cell>
          <cell r="N169" t="str">
            <v/>
          </cell>
          <cell r="P169">
            <v>65743.47000000003</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916664.74560000002</v>
          </cell>
          <cell r="AJ169">
            <v>0</v>
          </cell>
          <cell r="AK169">
            <v>0</v>
          </cell>
          <cell r="AL169">
            <v>0</v>
          </cell>
        </row>
        <row r="170">
          <cell r="C170" t="str">
            <v/>
          </cell>
          <cell r="D170" t="str">
            <v/>
          </cell>
          <cell r="F170" t="str">
            <v/>
          </cell>
          <cell r="H170" t="str">
            <v/>
          </cell>
          <cell r="J170" t="str">
            <v/>
          </cell>
          <cell r="L170" t="str">
            <v/>
          </cell>
          <cell r="N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row>
        <row r="171">
          <cell r="C171" t="str">
            <v/>
          </cell>
          <cell r="D171" t="str">
            <v/>
          </cell>
          <cell r="F171" t="str">
            <v/>
          </cell>
          <cell r="H171" t="str">
            <v/>
          </cell>
          <cell r="J171" t="str">
            <v/>
          </cell>
          <cell r="L171" t="str">
            <v/>
          </cell>
          <cell r="N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row>
        <row r="172">
          <cell r="C172" t="str">
            <v/>
          </cell>
          <cell r="D172" t="str">
            <v/>
          </cell>
          <cell r="F172" t="str">
            <v/>
          </cell>
          <cell r="H172" t="str">
            <v/>
          </cell>
          <cell r="J172" t="str">
            <v/>
          </cell>
          <cell r="L172" t="str">
            <v/>
          </cell>
          <cell r="N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row>
        <row r="173">
          <cell r="C173" t="str">
            <v/>
          </cell>
          <cell r="D173" t="str">
            <v/>
          </cell>
          <cell r="F173" t="str">
            <v/>
          </cell>
          <cell r="H173" t="str">
            <v/>
          </cell>
          <cell r="J173" t="str">
            <v/>
          </cell>
          <cell r="L173" t="str">
            <v/>
          </cell>
          <cell r="N173" t="str">
            <v/>
          </cell>
          <cell r="P173" t="str">
            <v/>
          </cell>
        </row>
        <row r="174">
          <cell r="C174" t="str">
            <v/>
          </cell>
          <cell r="D174" t="str">
            <v>I12-020067</v>
          </cell>
          <cell r="F174" t="str">
            <v>RRS Chemical Facility Upgrade/Chlor</v>
          </cell>
          <cell r="H174" t="str">
            <v/>
          </cell>
          <cell r="J174" t="str">
            <v/>
          </cell>
          <cell r="L174" t="str">
            <v/>
          </cell>
          <cell r="N174">
            <v>43677</v>
          </cell>
          <cell r="P174" t="str">
            <v/>
          </cell>
        </row>
        <row r="175">
          <cell r="C175" t="str">
            <v>304300</v>
          </cell>
          <cell r="D175" t="str">
            <v/>
          </cell>
          <cell r="F175" t="str">
            <v>304300-Struct &amp; Imp-Treatment</v>
          </cell>
          <cell r="H175" t="str">
            <v>10130430</v>
          </cell>
          <cell r="J175">
            <v>304.3</v>
          </cell>
          <cell r="L175" t="str">
            <v>Y</v>
          </cell>
          <cell r="N175" t="str">
            <v/>
          </cell>
          <cell r="P175">
            <v>255507.63200000013</v>
          </cell>
          <cell r="Q175">
            <v>0</v>
          </cell>
          <cell r="R175">
            <v>0</v>
          </cell>
          <cell r="S175">
            <v>0</v>
          </cell>
          <cell r="T175">
            <v>0</v>
          </cell>
          <cell r="U175">
            <v>0</v>
          </cell>
          <cell r="V175">
            <v>0</v>
          </cell>
          <cell r="W175">
            <v>0</v>
          </cell>
          <cell r="X175">
            <v>0</v>
          </cell>
          <cell r="Y175">
            <v>0</v>
          </cell>
          <cell r="Z175">
            <v>0</v>
          </cell>
          <cell r="AA175">
            <v>3083830.3809429621</v>
          </cell>
          <cell r="AB175">
            <v>210394.80000000002</v>
          </cell>
          <cell r="AC175">
            <v>210394.80000000002</v>
          </cell>
          <cell r="AD175">
            <v>210394.80000000002</v>
          </cell>
          <cell r="AE175">
            <v>133136.62718400001</v>
          </cell>
          <cell r="AF175">
            <v>0</v>
          </cell>
          <cell r="AG175">
            <v>0</v>
          </cell>
          <cell r="AH175">
            <v>0</v>
          </cell>
          <cell r="AI175">
            <v>0</v>
          </cell>
          <cell r="AJ175">
            <v>0</v>
          </cell>
          <cell r="AK175">
            <v>0</v>
          </cell>
          <cell r="AL175">
            <v>0</v>
          </cell>
        </row>
        <row r="176">
          <cell r="C176" t="str">
            <v>320100</v>
          </cell>
          <cell r="D176" t="str">
            <v/>
          </cell>
          <cell r="F176" t="str">
            <v>320100-WT Equip Non-Media</v>
          </cell>
          <cell r="H176" t="str">
            <v>10132010</v>
          </cell>
          <cell r="J176">
            <v>320.3</v>
          </cell>
          <cell r="L176" t="str">
            <v>Y</v>
          </cell>
          <cell r="N176" t="str">
            <v/>
          </cell>
          <cell r="P176">
            <v>351322.99400000018</v>
          </cell>
          <cell r="Q176">
            <v>0</v>
          </cell>
          <cell r="R176">
            <v>0</v>
          </cell>
          <cell r="S176">
            <v>0</v>
          </cell>
          <cell r="T176">
            <v>0</v>
          </cell>
          <cell r="U176">
            <v>0</v>
          </cell>
          <cell r="V176">
            <v>0</v>
          </cell>
          <cell r="W176">
            <v>0</v>
          </cell>
          <cell r="X176">
            <v>0</v>
          </cell>
          <cell r="Y176">
            <v>0</v>
          </cell>
          <cell r="Z176">
            <v>0</v>
          </cell>
          <cell r="AA176">
            <v>4240266.7737965723</v>
          </cell>
          <cell r="AB176">
            <v>289292.85000000003</v>
          </cell>
          <cell r="AC176">
            <v>289292.85000000003</v>
          </cell>
          <cell r="AD176">
            <v>289292.85000000003</v>
          </cell>
          <cell r="AE176">
            <v>183062.86237800002</v>
          </cell>
          <cell r="AF176">
            <v>0</v>
          </cell>
          <cell r="AG176">
            <v>0</v>
          </cell>
          <cell r="AH176">
            <v>0</v>
          </cell>
          <cell r="AI176">
            <v>0</v>
          </cell>
          <cell r="AJ176">
            <v>0</v>
          </cell>
          <cell r="AK176">
            <v>0</v>
          </cell>
          <cell r="AL176">
            <v>0</v>
          </cell>
        </row>
        <row r="177">
          <cell r="C177" t="str">
            <v>347000</v>
          </cell>
          <cell r="D177" t="str">
            <v/>
          </cell>
          <cell r="F177" t="str">
            <v>347000-Misc Equipment</v>
          </cell>
          <cell r="H177" t="str">
            <v>10134700</v>
          </cell>
          <cell r="J177">
            <v>347.5</v>
          </cell>
          <cell r="L177" t="str">
            <v>Y</v>
          </cell>
          <cell r="N177" t="str">
            <v/>
          </cell>
          <cell r="P177">
            <v>31938.454000000016</v>
          </cell>
          <cell r="Q177">
            <v>0</v>
          </cell>
          <cell r="R177">
            <v>0</v>
          </cell>
          <cell r="S177">
            <v>0</v>
          </cell>
          <cell r="T177">
            <v>0</v>
          </cell>
          <cell r="U177">
            <v>0</v>
          </cell>
          <cell r="V177">
            <v>0</v>
          </cell>
          <cell r="W177">
            <v>0</v>
          </cell>
          <cell r="X177">
            <v>0</v>
          </cell>
          <cell r="Y177">
            <v>0</v>
          </cell>
          <cell r="Z177">
            <v>0</v>
          </cell>
          <cell r="AA177">
            <v>385478.79761787027</v>
          </cell>
          <cell r="AB177">
            <v>26299.350000000002</v>
          </cell>
          <cell r="AC177">
            <v>26299.350000000002</v>
          </cell>
          <cell r="AD177">
            <v>26299.350000000002</v>
          </cell>
          <cell r="AE177">
            <v>16642.078398000001</v>
          </cell>
          <cell r="AF177">
            <v>0</v>
          </cell>
          <cell r="AG177">
            <v>0</v>
          </cell>
          <cell r="AH177">
            <v>0</v>
          </cell>
          <cell r="AI177">
            <v>0</v>
          </cell>
          <cell r="AJ177">
            <v>0</v>
          </cell>
          <cell r="AK177">
            <v>0</v>
          </cell>
          <cell r="AL177">
            <v>0</v>
          </cell>
        </row>
        <row r="178">
          <cell r="C178" t="str">
            <v/>
          </cell>
          <cell r="D178" t="str">
            <v/>
          </cell>
          <cell r="F178" t="str">
            <v/>
          </cell>
          <cell r="H178" t="str">
            <v/>
          </cell>
          <cell r="J178" t="str">
            <v/>
          </cell>
          <cell r="L178" t="str">
            <v/>
          </cell>
          <cell r="N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row>
        <row r="179">
          <cell r="C179" t="str">
            <v/>
          </cell>
          <cell r="D179" t="str">
            <v/>
          </cell>
          <cell r="F179" t="str">
            <v/>
          </cell>
          <cell r="H179" t="str">
            <v/>
          </cell>
          <cell r="J179" t="str">
            <v/>
          </cell>
          <cell r="L179" t="str">
            <v/>
          </cell>
          <cell r="N179" t="str">
            <v/>
          </cell>
          <cell r="P179" t="str">
            <v/>
          </cell>
        </row>
        <row r="180">
          <cell r="C180" t="str">
            <v/>
          </cell>
          <cell r="D180" t="str">
            <v>I12-020069</v>
          </cell>
          <cell r="F180" t="str">
            <v>KRS1 Valve House #4 Rehabiliation</v>
          </cell>
          <cell r="H180" t="str">
            <v/>
          </cell>
          <cell r="J180" t="str">
            <v/>
          </cell>
          <cell r="L180" t="str">
            <v/>
          </cell>
          <cell r="N180">
            <v>43373</v>
          </cell>
          <cell r="P180" t="str">
            <v/>
          </cell>
        </row>
        <row r="181">
          <cell r="C181" t="str">
            <v>311200</v>
          </cell>
          <cell r="D181" t="str">
            <v/>
          </cell>
          <cell r="F181" t="str">
            <v>311200-Pump Eqp Electric</v>
          </cell>
          <cell r="H181" t="str">
            <v>10131120</v>
          </cell>
          <cell r="J181">
            <v>311.2</v>
          </cell>
          <cell r="L181" t="str">
            <v>Y</v>
          </cell>
          <cell r="N181" t="str">
            <v/>
          </cell>
          <cell r="P181">
            <v>444997.95299999998</v>
          </cell>
          <cell r="Q181">
            <v>444997.95299999998</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C182" t="str">
            <v>320100</v>
          </cell>
          <cell r="D182" t="str">
            <v/>
          </cell>
          <cell r="F182" t="str">
            <v>320100-WT Equip Non-Media</v>
          </cell>
          <cell r="H182" t="str">
            <v>10132010</v>
          </cell>
          <cell r="J182">
            <v>320.3</v>
          </cell>
          <cell r="L182" t="str">
            <v>Y</v>
          </cell>
          <cell r="N182" t="str">
            <v/>
          </cell>
          <cell r="P182">
            <v>296665.30199999997</v>
          </cell>
          <cell r="Q182">
            <v>296665.30199999997</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C183" t="str">
            <v>347000</v>
          </cell>
          <cell r="D183" t="str">
            <v/>
          </cell>
          <cell r="F183" t="str">
            <v>347000-Misc Equipment</v>
          </cell>
          <cell r="H183" t="str">
            <v>10134700</v>
          </cell>
          <cell r="J183">
            <v>347.5</v>
          </cell>
          <cell r="L183" t="str">
            <v>Y</v>
          </cell>
          <cell r="N183" t="str">
            <v/>
          </cell>
          <cell r="P183">
            <v>148332.65099999998</v>
          </cell>
          <cell r="Q183">
            <v>148332.65099999998</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C184" t="str">
            <v>304300</v>
          </cell>
          <cell r="D184" t="str">
            <v/>
          </cell>
          <cell r="F184" t="str">
            <v>304300-Struct &amp; Imp-Treatment</v>
          </cell>
          <cell r="H184" t="str">
            <v>10130430</v>
          </cell>
          <cell r="J184">
            <v>304.3</v>
          </cell>
          <cell r="L184" t="str">
            <v>y</v>
          </cell>
          <cell r="N184" t="str">
            <v/>
          </cell>
          <cell r="P184">
            <v>98888.434000000008</v>
          </cell>
          <cell r="Q184">
            <v>98888.434000000008</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C185" t="str">
            <v/>
          </cell>
          <cell r="D185" t="str">
            <v/>
          </cell>
          <cell r="F185" t="str">
            <v/>
          </cell>
          <cell r="H185" t="str">
            <v/>
          </cell>
          <cell r="J185" t="str">
            <v/>
          </cell>
          <cell r="L185" t="str">
            <v/>
          </cell>
          <cell r="N185" t="str">
            <v/>
          </cell>
          <cell r="P185" t="str">
            <v/>
          </cell>
        </row>
        <row r="186">
          <cell r="C186" t="str">
            <v/>
          </cell>
          <cell r="D186" t="str">
            <v>I12-020074</v>
          </cell>
          <cell r="F186" t="str">
            <v>Athens Boonesboro Main Ext - Phase</v>
          </cell>
          <cell r="H186" t="str">
            <v/>
          </cell>
          <cell r="J186" t="str">
            <v/>
          </cell>
          <cell r="L186" t="str">
            <v/>
          </cell>
          <cell r="N186">
            <v>43677</v>
          </cell>
          <cell r="P186" t="str">
            <v/>
          </cell>
        </row>
        <row r="187">
          <cell r="C187" t="str">
            <v>331001</v>
          </cell>
          <cell r="D187" t="str">
            <v/>
          </cell>
          <cell r="F187" t="str">
            <v>331001-TD Mains</v>
          </cell>
          <cell r="H187" t="str">
            <v>10133100</v>
          </cell>
          <cell r="J187">
            <v>331.4</v>
          </cell>
          <cell r="L187" t="str">
            <v>Y</v>
          </cell>
          <cell r="N187" t="str">
            <v/>
          </cell>
          <cell r="P187">
            <v>492795.43999999959</v>
          </cell>
          <cell r="Q187">
            <v>0</v>
          </cell>
          <cell r="R187">
            <v>0</v>
          </cell>
          <cell r="S187">
            <v>0</v>
          </cell>
          <cell r="T187">
            <v>0</v>
          </cell>
          <cell r="U187">
            <v>0</v>
          </cell>
          <cell r="V187">
            <v>0</v>
          </cell>
          <cell r="W187">
            <v>0</v>
          </cell>
          <cell r="X187">
            <v>0</v>
          </cell>
          <cell r="Y187">
            <v>0</v>
          </cell>
          <cell r="Z187">
            <v>0</v>
          </cell>
          <cell r="AA187">
            <v>1000252.6682344052</v>
          </cell>
          <cell r="AB187">
            <v>0</v>
          </cell>
          <cell r="AC187">
            <v>0</v>
          </cell>
          <cell r="AD187">
            <v>0</v>
          </cell>
          <cell r="AE187">
            <v>0</v>
          </cell>
          <cell r="AF187">
            <v>0</v>
          </cell>
          <cell r="AG187">
            <v>0</v>
          </cell>
          <cell r="AH187">
            <v>0</v>
          </cell>
          <cell r="AI187">
            <v>0</v>
          </cell>
          <cell r="AJ187">
            <v>0</v>
          </cell>
          <cell r="AK187">
            <v>0</v>
          </cell>
          <cell r="AL187">
            <v>0</v>
          </cell>
        </row>
        <row r="188">
          <cell r="C188" t="str">
            <v/>
          </cell>
          <cell r="D188" t="str">
            <v/>
          </cell>
          <cell r="F188" t="str">
            <v/>
          </cell>
          <cell r="H188" t="str">
            <v/>
          </cell>
          <cell r="J188" t="str">
            <v/>
          </cell>
          <cell r="L188" t="str">
            <v/>
          </cell>
          <cell r="N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row>
        <row r="189">
          <cell r="C189" t="str">
            <v/>
          </cell>
          <cell r="D189" t="str">
            <v/>
          </cell>
          <cell r="F189" t="str">
            <v/>
          </cell>
          <cell r="H189" t="str">
            <v/>
          </cell>
          <cell r="J189" t="str">
            <v/>
          </cell>
          <cell r="L189" t="str">
            <v/>
          </cell>
          <cell r="N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row>
        <row r="190">
          <cell r="C190" t="str">
            <v/>
          </cell>
          <cell r="D190" t="str">
            <v/>
          </cell>
          <cell r="F190" t="str">
            <v/>
          </cell>
          <cell r="H190" t="str">
            <v/>
          </cell>
          <cell r="J190" t="str">
            <v/>
          </cell>
          <cell r="L190" t="str">
            <v/>
          </cell>
          <cell r="N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row>
        <row r="191">
          <cell r="C191" t="str">
            <v/>
          </cell>
          <cell r="D191" t="str">
            <v/>
          </cell>
          <cell r="F191" t="str">
            <v/>
          </cell>
          <cell r="H191" t="str">
            <v/>
          </cell>
          <cell r="J191" t="str">
            <v/>
          </cell>
          <cell r="L191" t="str">
            <v/>
          </cell>
          <cell r="N191" t="str">
            <v/>
          </cell>
          <cell r="P191" t="str">
            <v/>
          </cell>
        </row>
        <row r="192">
          <cell r="C192" t="str">
            <v/>
          </cell>
          <cell r="D192" t="str">
            <v>I12-020076</v>
          </cell>
          <cell r="F192" t="str">
            <v>KRS1 - Replace Incline Car</v>
          </cell>
          <cell r="H192" t="str">
            <v/>
          </cell>
          <cell r="J192" t="str">
            <v/>
          </cell>
          <cell r="L192" t="str">
            <v/>
          </cell>
          <cell r="N192">
            <v>43738</v>
          </cell>
          <cell r="P192" t="str">
            <v/>
          </cell>
        </row>
        <row r="193">
          <cell r="C193" t="str">
            <v>347000</v>
          </cell>
          <cell r="D193" t="str">
            <v/>
          </cell>
          <cell r="F193" t="str">
            <v>347000-Misc Equipment</v>
          </cell>
          <cell r="H193" t="str">
            <v>10134700</v>
          </cell>
          <cell r="J193">
            <v>347.5</v>
          </cell>
          <cell r="L193" t="str">
            <v>Y</v>
          </cell>
          <cell r="N193" t="str">
            <v/>
          </cell>
          <cell r="P193">
            <v>478752.38999999996</v>
          </cell>
          <cell r="Q193">
            <v>0</v>
          </cell>
          <cell r="R193">
            <v>0</v>
          </cell>
          <cell r="S193">
            <v>0</v>
          </cell>
          <cell r="T193">
            <v>0</v>
          </cell>
          <cell r="U193">
            <v>0</v>
          </cell>
          <cell r="V193">
            <v>0</v>
          </cell>
          <cell r="W193">
            <v>0</v>
          </cell>
          <cell r="X193">
            <v>0</v>
          </cell>
          <cell r="Y193">
            <v>0</v>
          </cell>
          <cell r="Z193">
            <v>0</v>
          </cell>
          <cell r="AA193">
            <v>0</v>
          </cell>
          <cell r="AB193">
            <v>0</v>
          </cell>
          <cell r="AC193">
            <v>1408911.4846351708</v>
          </cell>
          <cell r="AD193">
            <v>0</v>
          </cell>
          <cell r="AE193">
            <v>0</v>
          </cell>
          <cell r="AF193">
            <v>0</v>
          </cell>
          <cell r="AG193">
            <v>0</v>
          </cell>
          <cell r="AH193">
            <v>0</v>
          </cell>
          <cell r="AI193">
            <v>0</v>
          </cell>
          <cell r="AJ193">
            <v>0</v>
          </cell>
          <cell r="AK193">
            <v>0</v>
          </cell>
          <cell r="AL193">
            <v>0</v>
          </cell>
        </row>
        <row r="194">
          <cell r="C194" t="str">
            <v/>
          </cell>
          <cell r="D194" t="str">
            <v/>
          </cell>
          <cell r="F194" t="str">
            <v/>
          </cell>
          <cell r="H194" t="str">
            <v/>
          </cell>
          <cell r="J194" t="str">
            <v/>
          </cell>
          <cell r="L194" t="str">
            <v/>
          </cell>
          <cell r="N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row>
        <row r="195">
          <cell r="C195" t="str">
            <v/>
          </cell>
          <cell r="D195" t="str">
            <v/>
          </cell>
          <cell r="F195" t="str">
            <v/>
          </cell>
          <cell r="H195" t="str">
            <v/>
          </cell>
          <cell r="J195" t="str">
            <v/>
          </cell>
          <cell r="L195" t="str">
            <v/>
          </cell>
          <cell r="N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row>
        <row r="196">
          <cell r="C196" t="str">
            <v/>
          </cell>
          <cell r="D196" t="str">
            <v/>
          </cell>
          <cell r="F196" t="str">
            <v/>
          </cell>
          <cell r="H196" t="str">
            <v/>
          </cell>
          <cell r="J196" t="str">
            <v/>
          </cell>
          <cell r="L196" t="str">
            <v/>
          </cell>
          <cell r="N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row>
        <row r="197">
          <cell r="C197" t="str">
            <v/>
          </cell>
          <cell r="D197" t="str">
            <v/>
          </cell>
          <cell r="F197" t="str">
            <v/>
          </cell>
          <cell r="H197" t="str">
            <v/>
          </cell>
          <cell r="J197" t="str">
            <v/>
          </cell>
          <cell r="L197" t="str">
            <v/>
          </cell>
          <cell r="N197" t="str">
            <v/>
          </cell>
          <cell r="P197" t="str">
            <v/>
          </cell>
        </row>
        <row r="198">
          <cell r="C198" t="str">
            <v/>
          </cell>
          <cell r="D198" t="str">
            <v>I12-020079</v>
          </cell>
          <cell r="F198" t="str">
            <v>Jacobson Pump Station</v>
          </cell>
          <cell r="H198" t="str">
            <v/>
          </cell>
          <cell r="J198" t="str">
            <v/>
          </cell>
          <cell r="L198" t="str">
            <v/>
          </cell>
          <cell r="N198">
            <v>43646</v>
          </cell>
          <cell r="P198" t="str">
            <v/>
          </cell>
        </row>
        <row r="199">
          <cell r="C199" t="str">
            <v>320100</v>
          </cell>
          <cell r="D199" t="str">
            <v/>
          </cell>
          <cell r="F199" t="str">
            <v>320100-WT Equip Non-Media</v>
          </cell>
          <cell r="H199" t="str">
            <v>10132010</v>
          </cell>
          <cell r="J199">
            <v>320.3</v>
          </cell>
          <cell r="L199" t="str">
            <v>Y</v>
          </cell>
          <cell r="N199" t="str">
            <v/>
          </cell>
          <cell r="P199">
            <v>61932.655999999995</v>
          </cell>
          <cell r="Q199">
            <v>0</v>
          </cell>
          <cell r="R199">
            <v>0</v>
          </cell>
          <cell r="S199">
            <v>0</v>
          </cell>
          <cell r="T199">
            <v>0</v>
          </cell>
          <cell r="U199">
            <v>0</v>
          </cell>
          <cell r="V199">
            <v>0</v>
          </cell>
          <cell r="W199">
            <v>0</v>
          </cell>
          <cell r="X199">
            <v>0</v>
          </cell>
          <cell r="Y199">
            <v>0</v>
          </cell>
          <cell r="Z199">
            <v>692907.22416603798</v>
          </cell>
          <cell r="AA199">
            <v>32060.160000000003</v>
          </cell>
          <cell r="AB199">
            <v>9197.2584000000006</v>
          </cell>
          <cell r="AC199">
            <v>0</v>
          </cell>
          <cell r="AD199">
            <v>0</v>
          </cell>
          <cell r="AE199">
            <v>0</v>
          </cell>
          <cell r="AF199">
            <v>0</v>
          </cell>
          <cell r="AG199">
            <v>0</v>
          </cell>
          <cell r="AH199">
            <v>0</v>
          </cell>
          <cell r="AI199">
            <v>0</v>
          </cell>
          <cell r="AJ199">
            <v>0</v>
          </cell>
          <cell r="AK199">
            <v>0</v>
          </cell>
          <cell r="AL199">
            <v>0</v>
          </cell>
        </row>
        <row r="200">
          <cell r="C200" t="str">
            <v>304300</v>
          </cell>
          <cell r="D200" t="str">
            <v/>
          </cell>
          <cell r="F200" t="str">
            <v>304300-Struct &amp; Imp-Treatment</v>
          </cell>
          <cell r="H200" t="str">
            <v>10130430</v>
          </cell>
          <cell r="J200">
            <v>304.3</v>
          </cell>
          <cell r="L200" t="str">
            <v>Y</v>
          </cell>
          <cell r="N200" t="str">
            <v/>
          </cell>
          <cell r="P200">
            <v>85157.402000000002</v>
          </cell>
          <cell r="Q200">
            <v>0</v>
          </cell>
          <cell r="R200">
            <v>0</v>
          </cell>
          <cell r="S200">
            <v>0</v>
          </cell>
          <cell r="T200">
            <v>0</v>
          </cell>
          <cell r="U200">
            <v>0</v>
          </cell>
          <cell r="V200">
            <v>0</v>
          </cell>
          <cell r="W200">
            <v>0</v>
          </cell>
          <cell r="X200">
            <v>0</v>
          </cell>
          <cell r="Y200">
            <v>0</v>
          </cell>
          <cell r="Z200">
            <v>952747.43322830216</v>
          </cell>
          <cell r="AA200">
            <v>44082.720000000008</v>
          </cell>
          <cell r="AB200">
            <v>12646.230300000001</v>
          </cell>
          <cell r="AC200">
            <v>0</v>
          </cell>
          <cell r="AD200">
            <v>0</v>
          </cell>
          <cell r="AE200">
            <v>0</v>
          </cell>
          <cell r="AF200">
            <v>0</v>
          </cell>
          <cell r="AG200">
            <v>0</v>
          </cell>
          <cell r="AH200">
            <v>0</v>
          </cell>
          <cell r="AI200">
            <v>0</v>
          </cell>
          <cell r="AJ200">
            <v>0</v>
          </cell>
          <cell r="AK200">
            <v>0</v>
          </cell>
          <cell r="AL200">
            <v>0</v>
          </cell>
        </row>
        <row r="201">
          <cell r="C201" t="str">
            <v>347000</v>
          </cell>
          <cell r="D201" t="str">
            <v/>
          </cell>
          <cell r="F201" t="str">
            <v>347000-Misc Equipment</v>
          </cell>
          <cell r="H201" t="str">
            <v>10134700</v>
          </cell>
          <cell r="J201">
            <v>347.5</v>
          </cell>
          <cell r="L201" t="str">
            <v>Y</v>
          </cell>
          <cell r="N201" t="str">
            <v/>
          </cell>
          <cell r="P201">
            <v>7741.5819999999994</v>
          </cell>
          <cell r="Q201">
            <v>0</v>
          </cell>
          <cell r="R201">
            <v>0</v>
          </cell>
          <cell r="S201">
            <v>0</v>
          </cell>
          <cell r="T201">
            <v>0</v>
          </cell>
          <cell r="U201">
            <v>0</v>
          </cell>
          <cell r="V201">
            <v>0</v>
          </cell>
          <cell r="W201">
            <v>0</v>
          </cell>
          <cell r="X201">
            <v>0</v>
          </cell>
          <cell r="Y201">
            <v>0</v>
          </cell>
          <cell r="Z201">
            <v>86613.403020754748</v>
          </cell>
          <cell r="AA201">
            <v>4007.5200000000004</v>
          </cell>
          <cell r="AB201">
            <v>1149.6573000000001</v>
          </cell>
          <cell r="AC201">
            <v>0</v>
          </cell>
          <cell r="AD201">
            <v>0</v>
          </cell>
          <cell r="AE201">
            <v>0</v>
          </cell>
          <cell r="AF201">
            <v>0</v>
          </cell>
          <cell r="AG201">
            <v>0</v>
          </cell>
          <cell r="AH201">
            <v>0</v>
          </cell>
          <cell r="AI201">
            <v>0</v>
          </cell>
          <cell r="AJ201">
            <v>0</v>
          </cell>
          <cell r="AK201">
            <v>0</v>
          </cell>
          <cell r="AL201">
            <v>0</v>
          </cell>
        </row>
        <row r="202">
          <cell r="C202" t="str">
            <v/>
          </cell>
          <cell r="D202" t="str">
            <v/>
          </cell>
          <cell r="F202" t="str">
            <v/>
          </cell>
          <cell r="H202" t="str">
            <v/>
          </cell>
          <cell r="J202" t="str">
            <v/>
          </cell>
          <cell r="L202" t="str">
            <v/>
          </cell>
          <cell r="N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row>
        <row r="203">
          <cell r="C203" t="str">
            <v/>
          </cell>
          <cell r="D203" t="str">
            <v/>
          </cell>
          <cell r="F203" t="str">
            <v/>
          </cell>
          <cell r="H203" t="str">
            <v/>
          </cell>
          <cell r="J203" t="str">
            <v/>
          </cell>
          <cell r="L203" t="str">
            <v/>
          </cell>
          <cell r="N203" t="str">
            <v/>
          </cell>
          <cell r="P203" t="str">
            <v/>
          </cell>
        </row>
        <row r="204">
          <cell r="C204" t="str">
            <v/>
          </cell>
          <cell r="D204" t="str">
            <v>I12-020087</v>
          </cell>
          <cell r="F204" t="str">
            <v>Brannon Rd Main Relocation</v>
          </cell>
          <cell r="H204" t="str">
            <v/>
          </cell>
          <cell r="J204" t="str">
            <v/>
          </cell>
          <cell r="L204" t="str">
            <v/>
          </cell>
          <cell r="N204" t="str">
            <v>Cancelled</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row>
        <row r="205">
          <cell r="C205" t="str">
            <v/>
          </cell>
          <cell r="D205" t="str">
            <v/>
          </cell>
          <cell r="F205" t="str">
            <v/>
          </cell>
          <cell r="H205" t="str">
            <v/>
          </cell>
          <cell r="J205" t="str">
            <v/>
          </cell>
          <cell r="L205" t="str">
            <v>Y</v>
          </cell>
          <cell r="N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row>
        <row r="206">
          <cell r="C206" t="str">
            <v/>
          </cell>
          <cell r="D206" t="str">
            <v/>
          </cell>
          <cell r="F206" t="str">
            <v/>
          </cell>
          <cell r="H206" t="str">
            <v/>
          </cell>
          <cell r="J206" t="str">
            <v/>
          </cell>
          <cell r="L206" t="str">
            <v/>
          </cell>
          <cell r="N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row>
        <row r="207">
          <cell r="C207" t="str">
            <v/>
          </cell>
          <cell r="D207" t="str">
            <v/>
          </cell>
          <cell r="F207" t="str">
            <v/>
          </cell>
          <cell r="H207" t="str">
            <v/>
          </cell>
          <cell r="J207" t="str">
            <v/>
          </cell>
          <cell r="L207" t="str">
            <v/>
          </cell>
          <cell r="N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row>
        <row r="208">
          <cell r="C208" t="str">
            <v/>
          </cell>
          <cell r="D208" t="str">
            <v/>
          </cell>
          <cell r="F208" t="str">
            <v/>
          </cell>
          <cell r="H208" t="str">
            <v/>
          </cell>
          <cell r="J208" t="str">
            <v/>
          </cell>
          <cell r="L208" t="str">
            <v/>
          </cell>
          <cell r="N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row>
        <row r="209">
          <cell r="C209" t="str">
            <v/>
          </cell>
          <cell r="D209" t="str">
            <v/>
          </cell>
          <cell r="F209" t="str">
            <v/>
          </cell>
          <cell r="H209" t="str">
            <v/>
          </cell>
          <cell r="J209" t="str">
            <v/>
          </cell>
          <cell r="L209" t="str">
            <v/>
          </cell>
          <cell r="N209" t="str">
            <v/>
          </cell>
          <cell r="P209" t="str">
            <v/>
          </cell>
        </row>
        <row r="210">
          <cell r="C210" t="str">
            <v/>
          </cell>
          <cell r="D210" t="str">
            <v>I12-020089</v>
          </cell>
          <cell r="F210" t="str">
            <v>Millersburg Chemical Feed &amp; WQ Impr</v>
          </cell>
          <cell r="H210" t="str">
            <v/>
          </cell>
          <cell r="J210" t="str">
            <v/>
          </cell>
          <cell r="L210" t="str">
            <v/>
          </cell>
          <cell r="N210">
            <v>44377</v>
          </cell>
          <cell r="P210" t="str">
            <v/>
          </cell>
        </row>
        <row r="211">
          <cell r="C211" t="str">
            <v>304300</v>
          </cell>
          <cell r="D211" t="str">
            <v/>
          </cell>
          <cell r="F211" t="str">
            <v>304300-Struct &amp; Imp-Treatment</v>
          </cell>
          <cell r="H211" t="str">
            <v>10130430</v>
          </cell>
          <cell r="J211">
            <v>304.3</v>
          </cell>
          <cell r="L211" t="str">
            <v>Y</v>
          </cell>
          <cell r="N211" t="str">
            <v/>
          </cell>
          <cell r="P211">
            <v>37697.043000000005</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C212" t="str">
            <v>320100</v>
          </cell>
          <cell r="D212" t="str">
            <v/>
          </cell>
          <cell r="F212" t="str">
            <v>320100-WT Equip Non-Media</v>
          </cell>
          <cell r="H212" t="str">
            <v>10132010</v>
          </cell>
          <cell r="J212">
            <v>320.3</v>
          </cell>
          <cell r="L212" t="str">
            <v/>
          </cell>
          <cell r="N212" t="str">
            <v/>
          </cell>
          <cell r="P212">
            <v>201050.89600000004</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C213" t="str">
            <v>347000</v>
          </cell>
          <cell r="D213" t="str">
            <v/>
          </cell>
          <cell r="F213" t="str">
            <v>347000-Misc Equipment</v>
          </cell>
          <cell r="H213" t="str">
            <v>10134700</v>
          </cell>
          <cell r="J213">
            <v>347.5</v>
          </cell>
          <cell r="L213" t="str">
            <v/>
          </cell>
          <cell r="N213" t="str">
            <v/>
          </cell>
          <cell r="P213">
            <v>12565.681000000002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row>
        <row r="214">
          <cell r="C214" t="str">
            <v/>
          </cell>
          <cell r="D214" t="str">
            <v/>
          </cell>
          <cell r="F214" t="str">
            <v/>
          </cell>
          <cell r="H214" t="str">
            <v/>
          </cell>
          <cell r="J214" t="str">
            <v/>
          </cell>
          <cell r="L214" t="str">
            <v/>
          </cell>
          <cell r="N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row>
        <row r="215">
          <cell r="C215" t="str">
            <v/>
          </cell>
          <cell r="D215" t="str">
            <v/>
          </cell>
          <cell r="F215" t="str">
            <v/>
          </cell>
          <cell r="H215" t="str">
            <v/>
          </cell>
          <cell r="J215" t="str">
            <v/>
          </cell>
          <cell r="L215" t="str">
            <v/>
          </cell>
          <cell r="N215" t="str">
            <v/>
          </cell>
          <cell r="P215" t="str">
            <v/>
          </cell>
        </row>
        <row r="216">
          <cell r="C216" t="str">
            <v/>
          </cell>
          <cell r="D216" t="str">
            <v>I12-020091</v>
          </cell>
          <cell r="F216" t="str">
            <v>KRS1 - Overhead Power Line Relocation</v>
          </cell>
          <cell r="H216" t="str">
            <v/>
          </cell>
          <cell r="J216" t="str">
            <v/>
          </cell>
          <cell r="L216" t="str">
            <v/>
          </cell>
          <cell r="N216">
            <v>43465</v>
          </cell>
          <cell r="P216" t="str">
            <v/>
          </cell>
        </row>
        <row r="217">
          <cell r="C217" t="str">
            <v>304300</v>
          </cell>
          <cell r="D217" t="str">
            <v/>
          </cell>
          <cell r="F217" t="str">
            <v>304300-Struct &amp; Imp-Treatment</v>
          </cell>
          <cell r="H217" t="str">
            <v>10130430</v>
          </cell>
          <cell r="J217">
            <v>304.3</v>
          </cell>
          <cell r="L217" t="str">
            <v>Y</v>
          </cell>
          <cell r="N217" t="str">
            <v/>
          </cell>
          <cell r="P217">
            <v>128871.3045</v>
          </cell>
          <cell r="Q217">
            <v>0</v>
          </cell>
          <cell r="R217">
            <v>0</v>
          </cell>
          <cell r="S217">
            <v>0</v>
          </cell>
          <cell r="T217">
            <v>207427.8045</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C218" t="str">
            <v>310000</v>
          </cell>
          <cell r="D218" t="str">
            <v/>
          </cell>
          <cell r="F218" t="str">
            <v>310000-Power Generation Equip</v>
          </cell>
          <cell r="H218" t="str">
            <v>10131000</v>
          </cell>
          <cell r="J218">
            <v>310.2</v>
          </cell>
          <cell r="L218" t="str">
            <v>Y</v>
          </cell>
          <cell r="N218" t="str">
            <v/>
          </cell>
          <cell r="P218">
            <v>730270.72550000006</v>
          </cell>
          <cell r="Q218">
            <v>0</v>
          </cell>
          <cell r="R218">
            <v>0</v>
          </cell>
          <cell r="S218">
            <v>0</v>
          </cell>
          <cell r="T218">
            <v>1175424.2255000002</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C219" t="str">
            <v/>
          </cell>
          <cell r="D219" t="str">
            <v/>
          </cell>
          <cell r="F219" t="str">
            <v/>
          </cell>
          <cell r="H219" t="str">
            <v/>
          </cell>
          <cell r="J219" t="str">
            <v/>
          </cell>
          <cell r="L219" t="str">
            <v/>
          </cell>
          <cell r="N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row>
        <row r="220">
          <cell r="C220" t="str">
            <v/>
          </cell>
          <cell r="D220" t="str">
            <v/>
          </cell>
          <cell r="F220" t="str">
            <v/>
          </cell>
          <cell r="H220" t="str">
            <v/>
          </cell>
          <cell r="J220" t="str">
            <v/>
          </cell>
          <cell r="L220" t="str">
            <v/>
          </cell>
          <cell r="N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row>
        <row r="221">
          <cell r="C221" t="str">
            <v/>
          </cell>
          <cell r="D221" t="str">
            <v/>
          </cell>
          <cell r="F221" t="str">
            <v/>
          </cell>
          <cell r="H221" t="str">
            <v/>
          </cell>
          <cell r="J221" t="str">
            <v/>
          </cell>
          <cell r="L221" t="str">
            <v/>
          </cell>
          <cell r="N221" t="str">
            <v/>
          </cell>
          <cell r="P221" t="str">
            <v/>
          </cell>
        </row>
        <row r="222">
          <cell r="C222" t="str">
            <v/>
          </cell>
          <cell r="D222" t="str">
            <v>I12-020093</v>
          </cell>
          <cell r="F222" t="str">
            <v>Richmond Rd Paving Imprvemnts - Fie</v>
          </cell>
          <cell r="H222" t="str">
            <v/>
          </cell>
          <cell r="J222" t="str">
            <v/>
          </cell>
          <cell r="L222" t="str">
            <v/>
          </cell>
          <cell r="N222">
            <v>45138</v>
          </cell>
          <cell r="P222" t="str">
            <v/>
          </cell>
        </row>
        <row r="223">
          <cell r="C223" t="str">
            <v>304500</v>
          </cell>
          <cell r="D223" t="str">
            <v/>
          </cell>
          <cell r="F223" t="str">
            <v>304500-Struct &amp; Imp-General</v>
          </cell>
          <cell r="H223" t="str">
            <v>10130450</v>
          </cell>
          <cell r="J223">
            <v>304.5</v>
          </cell>
          <cell r="L223" t="str">
            <v>Y</v>
          </cell>
          <cell r="N223" t="str">
            <v/>
          </cell>
          <cell r="P223">
            <v>36314.909999999996</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C224" t="str">
            <v/>
          </cell>
          <cell r="D224" t="str">
            <v/>
          </cell>
          <cell r="F224" t="str">
            <v/>
          </cell>
          <cell r="H224" t="str">
            <v/>
          </cell>
          <cell r="J224" t="str">
            <v/>
          </cell>
          <cell r="L224" t="str">
            <v/>
          </cell>
          <cell r="N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row>
        <row r="225">
          <cell r="C225" t="str">
            <v/>
          </cell>
          <cell r="D225" t="str">
            <v/>
          </cell>
          <cell r="F225" t="str">
            <v/>
          </cell>
          <cell r="H225" t="str">
            <v/>
          </cell>
          <cell r="J225" t="str">
            <v/>
          </cell>
          <cell r="L225" t="str">
            <v/>
          </cell>
          <cell r="N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row>
        <row r="226">
          <cell r="C226" t="str">
            <v/>
          </cell>
          <cell r="D226" t="str">
            <v/>
          </cell>
          <cell r="F226" t="str">
            <v/>
          </cell>
          <cell r="H226" t="str">
            <v/>
          </cell>
          <cell r="J226" t="str">
            <v/>
          </cell>
          <cell r="L226" t="str">
            <v/>
          </cell>
          <cell r="N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row>
        <row r="227">
          <cell r="C227" t="str">
            <v/>
          </cell>
          <cell r="D227" t="str">
            <v/>
          </cell>
          <cell r="F227" t="str">
            <v/>
          </cell>
          <cell r="H227" t="str">
            <v/>
          </cell>
          <cell r="J227" t="str">
            <v/>
          </cell>
          <cell r="L227" t="str">
            <v/>
          </cell>
          <cell r="N227" t="str">
            <v/>
          </cell>
          <cell r="P227" t="str">
            <v/>
          </cell>
        </row>
        <row r="228">
          <cell r="C228" t="str">
            <v/>
          </cell>
          <cell r="D228" t="str">
            <v>I12-020099</v>
          </cell>
          <cell r="F228" t="str">
            <v>KRS1 Pump #13 Replacement</v>
          </cell>
          <cell r="H228" t="str">
            <v/>
          </cell>
          <cell r="J228" t="str">
            <v/>
          </cell>
          <cell r="L228" t="str">
            <v/>
          </cell>
          <cell r="N228">
            <v>43646</v>
          </cell>
          <cell r="P228" t="str">
            <v/>
          </cell>
        </row>
        <row r="229">
          <cell r="C229" t="str">
            <v>311200</v>
          </cell>
          <cell r="D229" t="str">
            <v/>
          </cell>
          <cell r="F229" t="str">
            <v>311200-Pump Eqp Electric</v>
          </cell>
          <cell r="H229" t="str">
            <v>10131120</v>
          </cell>
          <cell r="J229">
            <v>311.2</v>
          </cell>
          <cell r="L229" t="str">
            <v>Y</v>
          </cell>
          <cell r="N229" t="str">
            <v/>
          </cell>
          <cell r="P229">
            <v>1020667.27</v>
          </cell>
          <cell r="Q229">
            <v>0</v>
          </cell>
          <cell r="R229">
            <v>0</v>
          </cell>
          <cell r="S229">
            <v>0</v>
          </cell>
          <cell r="T229">
            <v>0</v>
          </cell>
          <cell r="U229">
            <v>0</v>
          </cell>
          <cell r="V229">
            <v>0</v>
          </cell>
          <cell r="W229">
            <v>0</v>
          </cell>
          <cell r="X229">
            <v>0</v>
          </cell>
          <cell r="Y229">
            <v>0</v>
          </cell>
          <cell r="Z229">
            <v>1202827.27</v>
          </cell>
          <cell r="AA229">
            <v>0</v>
          </cell>
          <cell r="AB229">
            <v>0</v>
          </cell>
          <cell r="AC229">
            <v>0</v>
          </cell>
          <cell r="AD229">
            <v>0</v>
          </cell>
          <cell r="AE229">
            <v>0</v>
          </cell>
          <cell r="AF229">
            <v>0</v>
          </cell>
          <cell r="AG229">
            <v>0</v>
          </cell>
          <cell r="AH229">
            <v>0</v>
          </cell>
          <cell r="AI229">
            <v>0</v>
          </cell>
          <cell r="AJ229">
            <v>0</v>
          </cell>
          <cell r="AK229">
            <v>0</v>
          </cell>
          <cell r="AL229">
            <v>0</v>
          </cell>
        </row>
        <row r="230">
          <cell r="C230" t="str">
            <v/>
          </cell>
          <cell r="D230" t="str">
            <v/>
          </cell>
          <cell r="F230" t="str">
            <v/>
          </cell>
          <cell r="H230" t="str">
            <v/>
          </cell>
          <cell r="J230" t="str">
            <v/>
          </cell>
          <cell r="L230" t="str">
            <v>Y</v>
          </cell>
          <cell r="N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row>
        <row r="231">
          <cell r="C231" t="str">
            <v/>
          </cell>
          <cell r="D231" t="str">
            <v/>
          </cell>
          <cell r="F231" t="str">
            <v/>
          </cell>
          <cell r="H231" t="str">
            <v/>
          </cell>
          <cell r="J231" t="str">
            <v/>
          </cell>
          <cell r="L231" t="str">
            <v/>
          </cell>
          <cell r="N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row>
        <row r="232">
          <cell r="C232" t="str">
            <v/>
          </cell>
          <cell r="D232" t="str">
            <v/>
          </cell>
          <cell r="F232" t="str">
            <v/>
          </cell>
          <cell r="H232" t="str">
            <v/>
          </cell>
          <cell r="J232" t="str">
            <v/>
          </cell>
          <cell r="L232" t="str">
            <v/>
          </cell>
          <cell r="N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row>
        <row r="233">
          <cell r="C233" t="str">
            <v/>
          </cell>
          <cell r="D233" t="str">
            <v/>
          </cell>
          <cell r="F233" t="str">
            <v/>
          </cell>
          <cell r="H233" t="str">
            <v/>
          </cell>
          <cell r="J233" t="str">
            <v/>
          </cell>
          <cell r="L233" t="str">
            <v/>
          </cell>
          <cell r="N233" t="str">
            <v/>
          </cell>
          <cell r="P233" t="str">
            <v/>
          </cell>
        </row>
        <row r="234">
          <cell r="C234" t="str">
            <v/>
          </cell>
          <cell r="D234" t="str">
            <v>I12-300008</v>
          </cell>
          <cell r="F234" t="str">
            <v>Owenton Operations Garage</v>
          </cell>
          <cell r="H234" t="str">
            <v/>
          </cell>
          <cell r="J234" t="str">
            <v/>
          </cell>
          <cell r="L234" t="str">
            <v/>
          </cell>
          <cell r="N234">
            <v>43921</v>
          </cell>
          <cell r="P234" t="str">
            <v/>
          </cell>
        </row>
        <row r="235">
          <cell r="C235" t="str">
            <v>304700</v>
          </cell>
          <cell r="D235" t="str">
            <v/>
          </cell>
          <cell r="F235" t="str">
            <v>304700-Struct &amp; Imp-Store,Shop,Gar</v>
          </cell>
          <cell r="H235" t="str">
            <v>10130450</v>
          </cell>
          <cell r="J235">
            <v>304.5</v>
          </cell>
          <cell r="L235" t="str">
            <v>Y</v>
          </cell>
          <cell r="N235" t="str">
            <v/>
          </cell>
          <cell r="P235">
            <v>75407.427999999971</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839562.89746550587</v>
          </cell>
          <cell r="AJ235">
            <v>32423.655748616147</v>
          </cell>
          <cell r="AK235">
            <v>0</v>
          </cell>
          <cell r="AL235">
            <v>0</v>
          </cell>
        </row>
        <row r="236">
          <cell r="C236" t="str">
            <v>303500</v>
          </cell>
          <cell r="D236" t="str">
            <v/>
          </cell>
          <cell r="F236" t="str">
            <v>303500-Land &amp; Land Rights-T&amp;D</v>
          </cell>
          <cell r="H236" t="str">
            <v>10130350</v>
          </cell>
          <cell r="J236">
            <v>303.39999999999998</v>
          </cell>
          <cell r="L236" t="str">
            <v>Y</v>
          </cell>
          <cell r="N236" t="str">
            <v/>
          </cell>
          <cell r="P236">
            <v>3968.811999999999</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44187.52091923714</v>
          </cell>
          <cell r="AJ236">
            <v>1706.5081972955868</v>
          </cell>
          <cell r="AK236">
            <v>0</v>
          </cell>
          <cell r="AL236">
            <v>0</v>
          </cell>
        </row>
        <row r="237">
          <cell r="C237" t="str">
            <v/>
          </cell>
          <cell r="D237" t="str">
            <v/>
          </cell>
          <cell r="F237" t="str">
            <v/>
          </cell>
          <cell r="H237" t="str">
            <v/>
          </cell>
          <cell r="J237" t="str">
            <v/>
          </cell>
          <cell r="L237" t="str">
            <v/>
          </cell>
          <cell r="N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row>
        <row r="238">
          <cell r="C238" t="str">
            <v/>
          </cell>
          <cell r="D238" t="str">
            <v/>
          </cell>
          <cell r="F238" t="str">
            <v/>
          </cell>
          <cell r="H238" t="str">
            <v/>
          </cell>
          <cell r="J238" t="str">
            <v/>
          </cell>
          <cell r="L238" t="str">
            <v/>
          </cell>
          <cell r="N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row>
        <row r="239">
          <cell r="C239" t="str">
            <v/>
          </cell>
          <cell r="D239" t="str">
            <v/>
          </cell>
          <cell r="F239" t="str">
            <v/>
          </cell>
          <cell r="H239" t="str">
            <v/>
          </cell>
          <cell r="J239" t="str">
            <v/>
          </cell>
          <cell r="L239" t="str">
            <v/>
          </cell>
          <cell r="N239" t="str">
            <v/>
          </cell>
          <cell r="P239" t="str">
            <v/>
          </cell>
        </row>
        <row r="240">
          <cell r="C240" t="str">
            <v/>
          </cell>
          <cell r="D240" t="str">
            <v>I12-020071</v>
          </cell>
          <cell r="F240" t="str">
            <v>KRS1 Valve House Rehabilitation (Phase 5) - Reeves Drives</v>
          </cell>
          <cell r="H240" t="str">
            <v/>
          </cell>
          <cell r="J240" t="str">
            <v/>
          </cell>
          <cell r="L240" t="str">
            <v/>
          </cell>
          <cell r="N240">
            <v>43616</v>
          </cell>
          <cell r="P240" t="str">
            <v/>
          </cell>
        </row>
        <row r="241">
          <cell r="C241" t="str">
            <v>311200</v>
          </cell>
          <cell r="D241" t="str">
            <v/>
          </cell>
          <cell r="F241" t="str">
            <v>311200-Pump Eqp Electric</v>
          </cell>
          <cell r="H241" t="str">
            <v>10131120</v>
          </cell>
          <cell r="J241">
            <v>311.2</v>
          </cell>
          <cell r="L241" t="str">
            <v>Y</v>
          </cell>
          <cell r="N241" t="str">
            <v/>
          </cell>
          <cell r="P241">
            <v>0</v>
          </cell>
          <cell r="Q241">
            <v>0</v>
          </cell>
          <cell r="R241">
            <v>0</v>
          </cell>
          <cell r="S241">
            <v>0</v>
          </cell>
          <cell r="T241">
            <v>0</v>
          </cell>
          <cell r="U241">
            <v>0</v>
          </cell>
          <cell r="V241">
            <v>0</v>
          </cell>
          <cell r="W241">
            <v>0</v>
          </cell>
          <cell r="X241">
            <v>0</v>
          </cell>
          <cell r="Y241">
            <v>573804</v>
          </cell>
          <cell r="Z241">
            <v>40986</v>
          </cell>
          <cell r="AA241">
            <v>0</v>
          </cell>
          <cell r="AB241">
            <v>0</v>
          </cell>
          <cell r="AC241">
            <v>0</v>
          </cell>
          <cell r="AD241">
            <v>0</v>
          </cell>
          <cell r="AE241">
            <v>0</v>
          </cell>
          <cell r="AF241">
            <v>0</v>
          </cell>
          <cell r="AG241">
            <v>0</v>
          </cell>
          <cell r="AH241">
            <v>0</v>
          </cell>
          <cell r="AI241">
            <v>0</v>
          </cell>
          <cell r="AJ241">
            <v>0</v>
          </cell>
          <cell r="AK241">
            <v>0</v>
          </cell>
          <cell r="AL241">
            <v>0</v>
          </cell>
        </row>
        <row r="242">
          <cell r="C242" t="str">
            <v>320100</v>
          </cell>
          <cell r="D242" t="str">
            <v/>
          </cell>
          <cell r="F242" t="str">
            <v>320100-WT Equip Non-Media</v>
          </cell>
          <cell r="H242" t="str">
            <v>10132010</v>
          </cell>
          <cell r="J242">
            <v>320.3</v>
          </cell>
          <cell r="L242" t="str">
            <v>Y</v>
          </cell>
          <cell r="N242" t="str">
            <v/>
          </cell>
          <cell r="P242">
            <v>0</v>
          </cell>
          <cell r="Q242">
            <v>0</v>
          </cell>
          <cell r="R242">
            <v>0</v>
          </cell>
          <cell r="S242">
            <v>0</v>
          </cell>
          <cell r="T242">
            <v>0</v>
          </cell>
          <cell r="U242">
            <v>0</v>
          </cell>
          <cell r="V242">
            <v>0</v>
          </cell>
          <cell r="W242">
            <v>0</v>
          </cell>
          <cell r="X242">
            <v>0</v>
          </cell>
          <cell r="Y242">
            <v>382536</v>
          </cell>
          <cell r="Z242">
            <v>27324</v>
          </cell>
          <cell r="AA242">
            <v>0</v>
          </cell>
          <cell r="AB242">
            <v>0</v>
          </cell>
          <cell r="AC242">
            <v>0</v>
          </cell>
          <cell r="AD242">
            <v>0</v>
          </cell>
          <cell r="AE242">
            <v>0</v>
          </cell>
          <cell r="AF242">
            <v>0</v>
          </cell>
          <cell r="AG242">
            <v>0</v>
          </cell>
          <cell r="AH242">
            <v>0</v>
          </cell>
          <cell r="AI242">
            <v>0</v>
          </cell>
          <cell r="AJ242">
            <v>0</v>
          </cell>
          <cell r="AK242">
            <v>0</v>
          </cell>
          <cell r="AL242">
            <v>0</v>
          </cell>
        </row>
        <row r="243">
          <cell r="C243" t="str">
            <v>347000</v>
          </cell>
          <cell r="D243" t="str">
            <v/>
          </cell>
          <cell r="F243" t="str">
            <v>347000-Misc Equipment</v>
          </cell>
          <cell r="H243" t="str">
            <v>10134700</v>
          </cell>
          <cell r="J243">
            <v>347.5</v>
          </cell>
          <cell r="L243" t="str">
            <v>y</v>
          </cell>
          <cell r="N243" t="str">
            <v/>
          </cell>
          <cell r="P243">
            <v>0</v>
          </cell>
          <cell r="Q243">
            <v>0</v>
          </cell>
          <cell r="R243">
            <v>0</v>
          </cell>
          <cell r="S243">
            <v>0</v>
          </cell>
          <cell r="T243">
            <v>0</v>
          </cell>
          <cell r="U243">
            <v>0</v>
          </cell>
          <cell r="V243">
            <v>0</v>
          </cell>
          <cell r="W243">
            <v>0</v>
          </cell>
          <cell r="X243">
            <v>0</v>
          </cell>
          <cell r="Y243">
            <v>191268</v>
          </cell>
          <cell r="Z243">
            <v>13662</v>
          </cell>
          <cell r="AA243">
            <v>0</v>
          </cell>
          <cell r="AB243">
            <v>0</v>
          </cell>
          <cell r="AC243">
            <v>0</v>
          </cell>
          <cell r="AD243">
            <v>0</v>
          </cell>
          <cell r="AE243">
            <v>0</v>
          </cell>
          <cell r="AF243">
            <v>0</v>
          </cell>
          <cell r="AG243">
            <v>0</v>
          </cell>
          <cell r="AH243">
            <v>0</v>
          </cell>
          <cell r="AI243">
            <v>0</v>
          </cell>
          <cell r="AJ243">
            <v>0</v>
          </cell>
          <cell r="AK243">
            <v>0</v>
          </cell>
          <cell r="AL243">
            <v>0</v>
          </cell>
        </row>
        <row r="244">
          <cell r="C244" t="str">
            <v>304300</v>
          </cell>
          <cell r="D244" t="str">
            <v/>
          </cell>
          <cell r="F244" t="str">
            <v>304300-Struct &amp; Imp-Treatment</v>
          </cell>
          <cell r="H244" t="str">
            <v>10130430</v>
          </cell>
          <cell r="J244">
            <v>304.3</v>
          </cell>
          <cell r="L244" t="str">
            <v>y</v>
          </cell>
          <cell r="N244" t="str">
            <v/>
          </cell>
          <cell r="P244">
            <v>0</v>
          </cell>
          <cell r="Q244">
            <v>0</v>
          </cell>
          <cell r="R244">
            <v>0</v>
          </cell>
          <cell r="S244">
            <v>0</v>
          </cell>
          <cell r="T244">
            <v>0</v>
          </cell>
          <cell r="U244">
            <v>0</v>
          </cell>
          <cell r="V244">
            <v>0</v>
          </cell>
          <cell r="W244">
            <v>0</v>
          </cell>
          <cell r="X244">
            <v>0</v>
          </cell>
          <cell r="Y244">
            <v>127512</v>
          </cell>
          <cell r="Z244">
            <v>9108</v>
          </cell>
          <cell r="AA244">
            <v>0</v>
          </cell>
          <cell r="AB244">
            <v>0</v>
          </cell>
          <cell r="AC244">
            <v>0</v>
          </cell>
          <cell r="AD244">
            <v>0</v>
          </cell>
          <cell r="AE244">
            <v>0</v>
          </cell>
          <cell r="AF244">
            <v>0</v>
          </cell>
          <cell r="AG244">
            <v>0</v>
          </cell>
          <cell r="AH244">
            <v>0</v>
          </cell>
          <cell r="AI244">
            <v>0</v>
          </cell>
          <cell r="AJ244">
            <v>0</v>
          </cell>
          <cell r="AK244">
            <v>0</v>
          </cell>
          <cell r="AL244">
            <v>0</v>
          </cell>
        </row>
        <row r="245">
          <cell r="C245" t="str">
            <v/>
          </cell>
          <cell r="D245" t="str">
            <v/>
          </cell>
          <cell r="F245" t="str">
            <v/>
          </cell>
          <cell r="H245" t="str">
            <v/>
          </cell>
          <cell r="J245" t="str">
            <v/>
          </cell>
          <cell r="L245" t="str">
            <v/>
          </cell>
          <cell r="N245" t="str">
            <v/>
          </cell>
          <cell r="P245" t="str">
            <v/>
          </cell>
        </row>
        <row r="246">
          <cell r="C246" t="str">
            <v/>
          </cell>
          <cell r="D246" t="str">
            <v>I12-020080</v>
          </cell>
          <cell r="F246" t="str">
            <v>KRS1 Pump 10 and 11 Replacements</v>
          </cell>
          <cell r="H246" t="str">
            <v/>
          </cell>
          <cell r="J246" t="str">
            <v/>
          </cell>
          <cell r="L246" t="str">
            <v/>
          </cell>
          <cell r="N246">
            <v>44469</v>
          </cell>
          <cell r="P246" t="str">
            <v/>
          </cell>
        </row>
        <row r="247">
          <cell r="C247" t="str">
            <v>311000</v>
          </cell>
          <cell r="D247" t="str">
            <v/>
          </cell>
          <cell r="F247" t="str">
            <v>311000-Pumping Equipment</v>
          </cell>
          <cell r="H247" t="str">
            <v>10131120</v>
          </cell>
          <cell r="J247">
            <v>311.2</v>
          </cell>
          <cell r="L247" t="str">
            <v>Y</v>
          </cell>
          <cell r="N247" t="str">
            <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row>
        <row r="248">
          <cell r="C248" t="str">
            <v>311200</v>
          </cell>
          <cell r="D248" t="str">
            <v/>
          </cell>
          <cell r="F248" t="str">
            <v>311200-Pump Eqp Electric</v>
          </cell>
          <cell r="H248" t="str">
            <v>10131120</v>
          </cell>
          <cell r="J248">
            <v>311.2</v>
          </cell>
          <cell r="L248" t="str">
            <v>Y</v>
          </cell>
          <cell r="N248" t="str">
            <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row>
        <row r="249">
          <cell r="C249" t="str">
            <v/>
          </cell>
          <cell r="D249" t="str">
            <v/>
          </cell>
          <cell r="F249" t="str">
            <v/>
          </cell>
          <cell r="H249" t="str">
            <v/>
          </cell>
          <cell r="J249" t="str">
            <v/>
          </cell>
          <cell r="L249" t="str">
            <v/>
          </cell>
          <cell r="N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row>
        <row r="250">
          <cell r="C250" t="str">
            <v/>
          </cell>
          <cell r="D250" t="str">
            <v/>
          </cell>
          <cell r="F250" t="str">
            <v/>
          </cell>
          <cell r="H250" t="str">
            <v/>
          </cell>
          <cell r="J250" t="str">
            <v/>
          </cell>
          <cell r="L250" t="str">
            <v/>
          </cell>
          <cell r="N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row>
        <row r="251">
          <cell r="C251" t="str">
            <v/>
          </cell>
          <cell r="D251" t="str">
            <v/>
          </cell>
          <cell r="F251" t="str">
            <v/>
          </cell>
          <cell r="H251" t="str">
            <v/>
          </cell>
          <cell r="J251" t="str">
            <v/>
          </cell>
          <cell r="L251" t="str">
            <v/>
          </cell>
          <cell r="N251" t="str">
            <v/>
          </cell>
          <cell r="P251" t="str">
            <v/>
          </cell>
        </row>
        <row r="252">
          <cell r="C252" t="str">
            <v/>
          </cell>
          <cell r="D252" t="str">
            <v>I12-020081</v>
          </cell>
          <cell r="F252" t="str">
            <v>KRS1 Pump 14 Replacement</v>
          </cell>
          <cell r="H252" t="str">
            <v/>
          </cell>
          <cell r="J252" t="str">
            <v/>
          </cell>
          <cell r="L252" t="str">
            <v/>
          </cell>
          <cell r="N252">
            <v>44742</v>
          </cell>
          <cell r="P252" t="str">
            <v/>
          </cell>
        </row>
        <row r="253">
          <cell r="C253" t="str">
            <v>311000</v>
          </cell>
          <cell r="D253" t="str">
            <v/>
          </cell>
          <cell r="F253" t="str">
            <v>311000-Pumping Equipment</v>
          </cell>
          <cell r="H253" t="str">
            <v>10131120</v>
          </cell>
          <cell r="J253">
            <v>311.2</v>
          </cell>
          <cell r="L253" t="str">
            <v>Y</v>
          </cell>
          <cell r="N253" t="str">
            <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row>
        <row r="254">
          <cell r="C254" t="str">
            <v>311200</v>
          </cell>
          <cell r="D254" t="str">
            <v/>
          </cell>
          <cell r="F254" t="str">
            <v>311200-Pump Eqp Electric</v>
          </cell>
          <cell r="H254" t="str">
            <v>10131120</v>
          </cell>
          <cell r="J254">
            <v>311.2</v>
          </cell>
          <cell r="L254" t="str">
            <v>Y</v>
          </cell>
          <cell r="N254" t="str">
            <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row>
        <row r="255">
          <cell r="C255" t="str">
            <v/>
          </cell>
          <cell r="D255" t="str">
            <v/>
          </cell>
          <cell r="F255" t="str">
            <v/>
          </cell>
          <cell r="H255" t="str">
            <v/>
          </cell>
          <cell r="J255" t="str">
            <v/>
          </cell>
          <cell r="L255" t="str">
            <v/>
          </cell>
          <cell r="N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row>
        <row r="256">
          <cell r="C256" t="str">
            <v/>
          </cell>
          <cell r="D256" t="str">
            <v/>
          </cell>
          <cell r="F256" t="str">
            <v/>
          </cell>
          <cell r="H256" t="str">
            <v/>
          </cell>
          <cell r="J256" t="str">
            <v/>
          </cell>
          <cell r="L256" t="str">
            <v/>
          </cell>
          <cell r="N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row>
        <row r="257">
          <cell r="C257" t="str">
            <v/>
          </cell>
          <cell r="D257" t="str">
            <v/>
          </cell>
          <cell r="F257" t="str">
            <v/>
          </cell>
          <cell r="H257" t="str">
            <v/>
          </cell>
          <cell r="J257" t="str">
            <v/>
          </cell>
          <cell r="L257" t="str">
            <v/>
          </cell>
          <cell r="N257" t="str">
            <v/>
          </cell>
          <cell r="P257" t="str">
            <v/>
          </cell>
        </row>
        <row r="258">
          <cell r="C258" t="str">
            <v/>
          </cell>
          <cell r="D258" t="str">
            <v>I12-020082</v>
          </cell>
          <cell r="F258" t="str">
            <v>KRS1 UV Facility</v>
          </cell>
          <cell r="H258" t="str">
            <v/>
          </cell>
          <cell r="J258" t="str">
            <v/>
          </cell>
          <cell r="L258" t="str">
            <v/>
          </cell>
          <cell r="N258">
            <v>45291</v>
          </cell>
          <cell r="P258" t="str">
            <v/>
          </cell>
        </row>
        <row r="259">
          <cell r="C259" t="str">
            <v>304300</v>
          </cell>
          <cell r="D259" t="str">
            <v/>
          </cell>
          <cell r="F259" t="str">
            <v>304300-Struct &amp; Imp-Treatment</v>
          </cell>
          <cell r="H259" t="str">
            <v>10130430</v>
          </cell>
          <cell r="J259">
            <v>304.3</v>
          </cell>
          <cell r="L259" t="str">
            <v>Y</v>
          </cell>
          <cell r="N259" t="str">
            <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C260" t="str">
            <v>320100</v>
          </cell>
          <cell r="D260" t="str">
            <v/>
          </cell>
          <cell r="F260" t="str">
            <v>320100-WT Equip Non-Media</v>
          </cell>
          <cell r="H260" t="str">
            <v>10132010</v>
          </cell>
          <cell r="J260">
            <v>320.3</v>
          </cell>
          <cell r="L260" t="str">
            <v>Y</v>
          </cell>
          <cell r="N260" t="str">
            <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C261" t="str">
            <v>330400</v>
          </cell>
          <cell r="D261" t="str">
            <v/>
          </cell>
          <cell r="F261" t="str">
            <v>330400-Clearwell</v>
          </cell>
          <cell r="H261" t="str">
            <v>10133000</v>
          </cell>
          <cell r="J261">
            <v>330.4</v>
          </cell>
          <cell r="L261" t="str">
            <v>Y</v>
          </cell>
          <cell r="N261" t="str">
            <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C262" t="str">
            <v/>
          </cell>
          <cell r="D262" t="str">
            <v/>
          </cell>
          <cell r="F262" t="str">
            <v/>
          </cell>
          <cell r="H262" t="str">
            <v/>
          </cell>
          <cell r="J262" t="str">
            <v/>
          </cell>
          <cell r="L262" t="str">
            <v/>
          </cell>
          <cell r="N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row>
        <row r="263">
          <cell r="C263" t="str">
            <v/>
          </cell>
          <cell r="D263" t="str">
            <v/>
          </cell>
          <cell r="F263" t="str">
            <v/>
          </cell>
          <cell r="H263" t="str">
            <v/>
          </cell>
          <cell r="J263" t="str">
            <v/>
          </cell>
          <cell r="L263" t="str">
            <v/>
          </cell>
          <cell r="N263" t="str">
            <v/>
          </cell>
          <cell r="P263" t="str">
            <v/>
          </cell>
        </row>
        <row r="264">
          <cell r="C264" t="str">
            <v/>
          </cell>
          <cell r="D264" t="str">
            <v>I12-020083</v>
          </cell>
          <cell r="F264" t="str">
            <v>RRS UV Facility</v>
          </cell>
          <cell r="H264" t="str">
            <v/>
          </cell>
          <cell r="J264" t="str">
            <v/>
          </cell>
          <cell r="L264" t="str">
            <v/>
          </cell>
          <cell r="N264">
            <v>45657</v>
          </cell>
          <cell r="P264" t="str">
            <v/>
          </cell>
        </row>
        <row r="265">
          <cell r="C265" t="str">
            <v>304300</v>
          </cell>
          <cell r="D265" t="str">
            <v/>
          </cell>
          <cell r="F265" t="str">
            <v>304300-Struct &amp; Imp-Treatment</v>
          </cell>
          <cell r="H265" t="str">
            <v>10130430</v>
          </cell>
          <cell r="J265">
            <v>304.3</v>
          </cell>
          <cell r="L265" t="str">
            <v>Y</v>
          </cell>
          <cell r="N265" t="str">
            <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row>
        <row r="266">
          <cell r="C266" t="str">
            <v>320100</v>
          </cell>
          <cell r="D266" t="str">
            <v/>
          </cell>
          <cell r="F266" t="str">
            <v>320100-WT Equip Non-Media</v>
          </cell>
          <cell r="H266" t="str">
            <v>10132010</v>
          </cell>
          <cell r="J266">
            <v>320.3</v>
          </cell>
          <cell r="L266" t="str">
            <v>Y</v>
          </cell>
          <cell r="N266" t="str">
            <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row>
        <row r="267">
          <cell r="C267" t="str">
            <v>330400</v>
          </cell>
          <cell r="D267" t="str">
            <v/>
          </cell>
          <cell r="F267" t="str">
            <v>330400-Clearwell</v>
          </cell>
          <cell r="H267" t="str">
            <v>10133000</v>
          </cell>
          <cell r="J267">
            <v>330.4</v>
          </cell>
          <cell r="L267" t="str">
            <v>Y</v>
          </cell>
          <cell r="N267" t="str">
            <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row>
        <row r="268">
          <cell r="C268" t="str">
            <v/>
          </cell>
          <cell r="D268" t="str">
            <v/>
          </cell>
          <cell r="F268" t="str">
            <v/>
          </cell>
          <cell r="H268" t="str">
            <v/>
          </cell>
          <cell r="J268" t="str">
            <v/>
          </cell>
          <cell r="L268" t="str">
            <v/>
          </cell>
          <cell r="N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row>
        <row r="269">
          <cell r="C269" t="str">
            <v/>
          </cell>
          <cell r="D269" t="str">
            <v/>
          </cell>
          <cell r="F269" t="str">
            <v/>
          </cell>
          <cell r="H269" t="str">
            <v/>
          </cell>
          <cell r="J269" t="str">
            <v/>
          </cell>
          <cell r="L269" t="str">
            <v/>
          </cell>
          <cell r="N269" t="str">
            <v/>
          </cell>
          <cell r="P269" t="str">
            <v/>
          </cell>
        </row>
        <row r="270">
          <cell r="C270" t="str">
            <v/>
          </cell>
          <cell r="D270" t="str">
            <v>I12-020085</v>
          </cell>
          <cell r="F270" t="str">
            <v>PAC Feed System and Pretreatment Basin</v>
          </cell>
          <cell r="H270" t="str">
            <v/>
          </cell>
          <cell r="J270" t="str">
            <v/>
          </cell>
          <cell r="L270" t="str">
            <v/>
          </cell>
          <cell r="N270" t="str">
            <v>Cancelled</v>
          </cell>
          <cell r="P270" t="str">
            <v/>
          </cell>
        </row>
        <row r="271">
          <cell r="C271" t="str">
            <v/>
          </cell>
          <cell r="D271" t="str">
            <v/>
          </cell>
          <cell r="F271" t="str">
            <v/>
          </cell>
          <cell r="H271" t="str">
            <v/>
          </cell>
          <cell r="J271" t="str">
            <v/>
          </cell>
          <cell r="L271" t="str">
            <v/>
          </cell>
          <cell r="N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row>
        <row r="272">
          <cell r="C272" t="str">
            <v/>
          </cell>
          <cell r="D272" t="str">
            <v/>
          </cell>
          <cell r="F272" t="str">
            <v/>
          </cell>
          <cell r="H272" t="str">
            <v/>
          </cell>
          <cell r="J272" t="str">
            <v/>
          </cell>
          <cell r="L272" t="str">
            <v/>
          </cell>
          <cell r="N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row>
        <row r="273">
          <cell r="C273" t="str">
            <v/>
          </cell>
          <cell r="D273" t="str">
            <v/>
          </cell>
          <cell r="F273" t="str">
            <v/>
          </cell>
          <cell r="H273" t="str">
            <v/>
          </cell>
          <cell r="J273" t="str">
            <v/>
          </cell>
          <cell r="L273" t="str">
            <v/>
          </cell>
          <cell r="N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row>
        <row r="274">
          <cell r="C274" t="str">
            <v/>
          </cell>
          <cell r="D274" t="str">
            <v/>
          </cell>
          <cell r="F274" t="str">
            <v/>
          </cell>
          <cell r="H274" t="str">
            <v/>
          </cell>
          <cell r="J274" t="str">
            <v/>
          </cell>
          <cell r="L274" t="str">
            <v/>
          </cell>
          <cell r="N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row>
        <row r="275">
          <cell r="C275" t="str">
            <v/>
          </cell>
          <cell r="D275" t="str">
            <v/>
          </cell>
          <cell r="F275" t="str">
            <v/>
          </cell>
          <cell r="H275" t="str">
            <v/>
          </cell>
          <cell r="J275" t="str">
            <v/>
          </cell>
          <cell r="L275" t="str">
            <v/>
          </cell>
          <cell r="N275" t="str">
            <v/>
          </cell>
          <cell r="P275" t="str">
            <v/>
          </cell>
        </row>
        <row r="276">
          <cell r="C276" t="str">
            <v/>
          </cell>
          <cell r="D276" t="str">
            <v>I12-020094</v>
          </cell>
          <cell r="F276" t="str">
            <v>Cox Street Booster</v>
          </cell>
          <cell r="H276" t="str">
            <v/>
          </cell>
          <cell r="J276" t="str">
            <v/>
          </cell>
          <cell r="L276" t="str">
            <v/>
          </cell>
          <cell r="N276">
            <v>43830</v>
          </cell>
          <cell r="P276" t="str">
            <v/>
          </cell>
        </row>
        <row r="277">
          <cell r="C277" t="str">
            <v>311200</v>
          </cell>
          <cell r="D277" t="str">
            <v/>
          </cell>
          <cell r="F277" t="str">
            <v>311200-Pump Eqp Electric</v>
          </cell>
          <cell r="H277" t="str">
            <v>10131120</v>
          </cell>
          <cell r="J277">
            <v>311.2</v>
          </cell>
          <cell r="L277" t="str">
            <v>Y</v>
          </cell>
          <cell r="N277" t="str">
            <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910799.65844331565</v>
          </cell>
          <cell r="AG277">
            <v>0</v>
          </cell>
          <cell r="AH277">
            <v>0</v>
          </cell>
          <cell r="AI277">
            <v>0</v>
          </cell>
          <cell r="AJ277">
            <v>0</v>
          </cell>
          <cell r="AK277">
            <v>0</v>
          </cell>
          <cell r="AL277">
            <v>0</v>
          </cell>
        </row>
        <row r="278">
          <cell r="C278" t="str">
            <v/>
          </cell>
          <cell r="D278" t="str">
            <v/>
          </cell>
          <cell r="F278" t="str">
            <v/>
          </cell>
          <cell r="H278" t="str">
            <v/>
          </cell>
          <cell r="J278" t="str">
            <v/>
          </cell>
          <cell r="L278" t="str">
            <v>Y</v>
          </cell>
          <cell r="N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row>
        <row r="279">
          <cell r="C279" t="str">
            <v/>
          </cell>
          <cell r="D279" t="str">
            <v/>
          </cell>
          <cell r="F279" t="str">
            <v/>
          </cell>
          <cell r="H279" t="str">
            <v/>
          </cell>
          <cell r="J279" t="str">
            <v/>
          </cell>
          <cell r="L279" t="str">
            <v>Y</v>
          </cell>
          <cell r="N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row>
        <row r="280">
          <cell r="C280" t="str">
            <v/>
          </cell>
          <cell r="D280" t="str">
            <v/>
          </cell>
          <cell r="F280" t="str">
            <v/>
          </cell>
          <cell r="H280" t="str">
            <v/>
          </cell>
          <cell r="J280" t="str">
            <v/>
          </cell>
          <cell r="L280" t="str">
            <v/>
          </cell>
          <cell r="N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row>
        <row r="281">
          <cell r="C281" t="str">
            <v/>
          </cell>
          <cell r="D281" t="str">
            <v/>
          </cell>
          <cell r="F281" t="str">
            <v/>
          </cell>
          <cell r="H281" t="str">
            <v/>
          </cell>
          <cell r="J281" t="str">
            <v/>
          </cell>
          <cell r="L281" t="str">
            <v/>
          </cell>
          <cell r="N281" t="str">
            <v/>
          </cell>
          <cell r="P281" t="str">
            <v/>
          </cell>
        </row>
        <row r="282">
          <cell r="C282" t="str">
            <v/>
          </cell>
          <cell r="D282" t="str">
            <v>I12-300010</v>
          </cell>
          <cell r="F282" t="str">
            <v>KRS2 UV Instatllation</v>
          </cell>
          <cell r="H282" t="str">
            <v/>
          </cell>
          <cell r="J282" t="str">
            <v/>
          </cell>
          <cell r="L282" t="str">
            <v/>
          </cell>
          <cell r="N282">
            <v>45260</v>
          </cell>
          <cell r="P282" t="str">
            <v/>
          </cell>
        </row>
        <row r="283">
          <cell r="C283" t="str">
            <v>320100</v>
          </cell>
          <cell r="D283" t="str">
            <v/>
          </cell>
          <cell r="F283" t="str">
            <v>320100-WT Equip Non-Media</v>
          </cell>
          <cell r="H283" t="str">
            <v>10132010</v>
          </cell>
          <cell r="J283">
            <v>320.3</v>
          </cell>
          <cell r="L283" t="str">
            <v>Y</v>
          </cell>
          <cell r="N283" t="str">
            <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C284" t="str">
            <v/>
          </cell>
          <cell r="D284" t="str">
            <v/>
          </cell>
          <cell r="F284" t="str">
            <v/>
          </cell>
          <cell r="H284" t="str">
            <v/>
          </cell>
          <cell r="J284" t="str">
            <v/>
          </cell>
          <cell r="L284" t="str">
            <v/>
          </cell>
          <cell r="N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row>
        <row r="285">
          <cell r="C285" t="str">
            <v/>
          </cell>
          <cell r="D285" t="str">
            <v/>
          </cell>
          <cell r="F285" t="str">
            <v/>
          </cell>
          <cell r="H285" t="str">
            <v/>
          </cell>
          <cell r="J285" t="str">
            <v/>
          </cell>
          <cell r="L285" t="str">
            <v/>
          </cell>
          <cell r="N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row>
        <row r="286">
          <cell r="C286" t="str">
            <v/>
          </cell>
          <cell r="D286" t="str">
            <v/>
          </cell>
          <cell r="F286" t="str">
            <v/>
          </cell>
          <cell r="H286" t="str">
            <v/>
          </cell>
          <cell r="J286" t="str">
            <v/>
          </cell>
          <cell r="L286" t="str">
            <v/>
          </cell>
          <cell r="N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row>
        <row r="287">
          <cell r="C287" t="str">
            <v/>
          </cell>
          <cell r="D287" t="str">
            <v/>
          </cell>
          <cell r="F287" t="str">
            <v/>
          </cell>
          <cell r="H287" t="str">
            <v/>
          </cell>
          <cell r="J287" t="str">
            <v/>
          </cell>
          <cell r="L287" t="str">
            <v/>
          </cell>
          <cell r="N287" t="str">
            <v/>
          </cell>
          <cell r="P287" t="str">
            <v/>
          </cell>
        </row>
        <row r="288">
          <cell r="C288" t="str">
            <v/>
          </cell>
          <cell r="D288" t="str">
            <v>I12-020098</v>
          </cell>
          <cell r="F288" t="str">
            <v>KRS1 Control room/Clearwell/Pumps</v>
          </cell>
          <cell r="H288" t="str">
            <v/>
          </cell>
          <cell r="J288" t="str">
            <v/>
          </cell>
          <cell r="L288" t="str">
            <v/>
          </cell>
          <cell r="N288">
            <v>45291</v>
          </cell>
          <cell r="P288" t="str">
            <v/>
          </cell>
        </row>
        <row r="289">
          <cell r="C289" t="str">
            <v>304200</v>
          </cell>
          <cell r="D289" t="str">
            <v/>
          </cell>
          <cell r="F289" t="str">
            <v>304200-Struct &amp; Imp-Pumping</v>
          </cell>
          <cell r="H289" t="str">
            <v>10130420</v>
          </cell>
          <cell r="J289">
            <v>304.2</v>
          </cell>
          <cell r="L289" t="str">
            <v>Y</v>
          </cell>
          <cell r="N289" t="str">
            <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row>
        <row r="290">
          <cell r="C290" t="str">
            <v>304500</v>
          </cell>
          <cell r="D290" t="str">
            <v/>
          </cell>
          <cell r="F290" t="str">
            <v>304500-Struct &amp; Imp-General</v>
          </cell>
          <cell r="H290" t="str">
            <v>10130450</v>
          </cell>
          <cell r="J290">
            <v>304.5</v>
          </cell>
          <cell r="L290" t="str">
            <v>Y</v>
          </cell>
          <cell r="N290" t="str">
            <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row>
        <row r="291">
          <cell r="C291" t="str">
            <v>311200</v>
          </cell>
          <cell r="D291" t="str">
            <v/>
          </cell>
          <cell r="F291" t="str">
            <v>311200-Pump Eqp Electric</v>
          </cell>
          <cell r="H291" t="str">
            <v>10131120</v>
          </cell>
          <cell r="J291">
            <v>311.2</v>
          </cell>
          <cell r="L291" t="str">
            <v>Y</v>
          </cell>
          <cell r="N291" t="str">
            <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row>
        <row r="292">
          <cell r="C292" t="str">
            <v>330400</v>
          </cell>
          <cell r="D292" t="str">
            <v/>
          </cell>
          <cell r="F292" t="str">
            <v>330400-Clearwell</v>
          </cell>
          <cell r="H292" t="str">
            <v>10133000</v>
          </cell>
          <cell r="J292">
            <v>330.4</v>
          </cell>
          <cell r="L292" t="str">
            <v>Y</v>
          </cell>
          <cell r="N292" t="str">
            <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row>
        <row r="293">
          <cell r="C293" t="str">
            <v/>
          </cell>
          <cell r="D293" t="str">
            <v/>
          </cell>
          <cell r="F293" t="str">
            <v/>
          </cell>
          <cell r="H293" t="str">
            <v/>
          </cell>
          <cell r="J293" t="str">
            <v/>
          </cell>
          <cell r="L293" t="str">
            <v/>
          </cell>
          <cell r="N293" t="str">
            <v/>
          </cell>
          <cell r="P293" t="str">
            <v/>
          </cell>
        </row>
        <row r="294">
          <cell r="C294" t="str">
            <v/>
          </cell>
          <cell r="D294" t="str">
            <v>I12-020095</v>
          </cell>
          <cell r="F294" t="str">
            <v>Mercer  Road Booster Station</v>
          </cell>
          <cell r="H294" t="str">
            <v/>
          </cell>
          <cell r="J294" t="str">
            <v/>
          </cell>
          <cell r="L294" t="str">
            <v/>
          </cell>
          <cell r="N294">
            <v>43921</v>
          </cell>
          <cell r="P294" t="str">
            <v/>
          </cell>
        </row>
        <row r="295">
          <cell r="C295" t="str">
            <v>311200</v>
          </cell>
          <cell r="D295" t="str">
            <v/>
          </cell>
          <cell r="F295" t="str">
            <v>311200-Pump Eqp Electric</v>
          </cell>
          <cell r="H295" t="str">
            <v>10131120</v>
          </cell>
          <cell r="J295">
            <v>311.2</v>
          </cell>
          <cell r="L295" t="str">
            <v>Y</v>
          </cell>
          <cell r="N295" t="str">
            <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889601.69924331561</v>
          </cell>
          <cell r="AJ295">
            <v>21197.959200000001</v>
          </cell>
          <cell r="AK295">
            <v>0</v>
          </cell>
          <cell r="AL295">
            <v>0</v>
          </cell>
        </row>
        <row r="296">
          <cell r="C296" t="str">
            <v/>
          </cell>
          <cell r="D296" t="str">
            <v/>
          </cell>
          <cell r="F296" t="str">
            <v/>
          </cell>
          <cell r="H296" t="str">
            <v/>
          </cell>
          <cell r="J296" t="str">
            <v/>
          </cell>
          <cell r="L296" t="str">
            <v>Y</v>
          </cell>
          <cell r="N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row>
        <row r="297">
          <cell r="C297" t="str">
            <v/>
          </cell>
          <cell r="D297" t="str">
            <v/>
          </cell>
          <cell r="F297" t="str">
            <v/>
          </cell>
          <cell r="H297" t="str">
            <v/>
          </cell>
          <cell r="J297" t="str">
            <v/>
          </cell>
          <cell r="L297" t="str">
            <v>Y</v>
          </cell>
          <cell r="N297" t="str">
            <v/>
          </cell>
          <cell r="P297" t="str">
            <v/>
          </cell>
          <cell r="Q297" t="str">
            <v/>
          </cell>
          <cell r="R297" t="str">
            <v/>
          </cell>
          <cell r="S297" t="str">
            <v/>
          </cell>
          <cell r="T297" t="str">
            <v/>
          </cell>
          <cell r="U297" t="str">
            <v/>
          </cell>
          <cell r="V297" t="str">
            <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cell r="AK297" t="str">
            <v/>
          </cell>
          <cell r="AL297" t="str">
            <v/>
          </cell>
        </row>
        <row r="298">
          <cell r="C298" t="str">
            <v/>
          </cell>
          <cell r="D298" t="str">
            <v/>
          </cell>
          <cell r="F298" t="str">
            <v/>
          </cell>
          <cell r="H298" t="str">
            <v/>
          </cell>
          <cell r="J298" t="str">
            <v/>
          </cell>
          <cell r="L298" t="str">
            <v/>
          </cell>
          <cell r="N298" t="str">
            <v/>
          </cell>
          <cell r="P298" t="str">
            <v/>
          </cell>
          <cell r="Q298" t="str">
            <v/>
          </cell>
          <cell r="R298" t="str">
            <v/>
          </cell>
          <cell r="S298" t="str">
            <v/>
          </cell>
          <cell r="T298" t="str">
            <v/>
          </cell>
          <cell r="U298" t="str">
            <v/>
          </cell>
          <cell r="V298" t="str">
            <v/>
          </cell>
          <cell r="W298" t="str">
            <v/>
          </cell>
          <cell r="X298" t="str">
            <v/>
          </cell>
          <cell r="Y298" t="str">
            <v/>
          </cell>
          <cell r="Z298" t="str">
            <v/>
          </cell>
          <cell r="AA298" t="str">
            <v/>
          </cell>
          <cell r="AB298" t="str">
            <v/>
          </cell>
          <cell r="AC298" t="str">
            <v/>
          </cell>
          <cell r="AD298" t="str">
            <v/>
          </cell>
          <cell r="AE298" t="str">
            <v/>
          </cell>
          <cell r="AF298" t="str">
            <v/>
          </cell>
          <cell r="AG298" t="str">
            <v/>
          </cell>
          <cell r="AH298" t="str">
            <v/>
          </cell>
          <cell r="AI298" t="str">
            <v/>
          </cell>
          <cell r="AJ298" t="str">
            <v/>
          </cell>
          <cell r="AK298" t="str">
            <v/>
          </cell>
          <cell r="AL298" t="str">
            <v/>
          </cell>
        </row>
        <row r="299">
          <cell r="C299" t="str">
            <v/>
          </cell>
          <cell r="D299" t="str">
            <v/>
          </cell>
          <cell r="F299" t="str">
            <v/>
          </cell>
          <cell r="H299" t="str">
            <v/>
          </cell>
          <cell r="J299" t="str">
            <v/>
          </cell>
          <cell r="L299" t="str">
            <v/>
          </cell>
          <cell r="N299" t="str">
            <v/>
          </cell>
          <cell r="P299" t="str">
            <v/>
          </cell>
        </row>
        <row r="300">
          <cell r="C300" t="str">
            <v/>
          </cell>
          <cell r="D300" t="str">
            <v>I12-020096</v>
          </cell>
          <cell r="F300" t="str">
            <v>Mt Horeb Booster Station</v>
          </cell>
          <cell r="H300" t="str">
            <v/>
          </cell>
          <cell r="J300" t="str">
            <v/>
          </cell>
          <cell r="L300" t="str">
            <v/>
          </cell>
          <cell r="N300">
            <v>45077</v>
          </cell>
          <cell r="P300" t="str">
            <v/>
          </cell>
        </row>
        <row r="301">
          <cell r="C301" t="str">
            <v>311000</v>
          </cell>
          <cell r="D301" t="str">
            <v/>
          </cell>
          <cell r="F301" t="str">
            <v>311000-Pumping Equipment</v>
          </cell>
          <cell r="H301" t="str">
            <v>10131120</v>
          </cell>
          <cell r="J301">
            <v>311.2</v>
          </cell>
          <cell r="L301" t="str">
            <v>Y</v>
          </cell>
          <cell r="N301" t="str">
            <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C302" t="str">
            <v>311200</v>
          </cell>
          <cell r="D302" t="str">
            <v/>
          </cell>
          <cell r="F302" t="str">
            <v>311200-Pump Eqp Electric</v>
          </cell>
          <cell r="H302" t="str">
            <v>10131120</v>
          </cell>
          <cell r="J302">
            <v>311.2</v>
          </cell>
          <cell r="L302" t="str">
            <v>Y</v>
          </cell>
          <cell r="N302" t="str">
            <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C303" t="str">
            <v/>
          </cell>
          <cell r="D303" t="str">
            <v/>
          </cell>
          <cell r="F303" t="str">
            <v/>
          </cell>
          <cell r="H303" t="str">
            <v/>
          </cell>
          <cell r="J303" t="str">
            <v/>
          </cell>
          <cell r="L303" t="str">
            <v>Y</v>
          </cell>
          <cell r="N303" t="str">
            <v/>
          </cell>
          <cell r="P303" t="str">
            <v/>
          </cell>
          <cell r="Q303" t="str">
            <v/>
          </cell>
          <cell r="R303" t="str">
            <v/>
          </cell>
          <cell r="S303" t="str">
            <v/>
          </cell>
          <cell r="T303" t="str">
            <v/>
          </cell>
          <cell r="U303" t="str">
            <v/>
          </cell>
          <cell r="V303" t="str">
            <v/>
          </cell>
          <cell r="W303" t="str">
            <v/>
          </cell>
          <cell r="X303" t="str">
            <v/>
          </cell>
          <cell r="Y303" t="str">
            <v/>
          </cell>
          <cell r="Z303" t="str">
            <v/>
          </cell>
          <cell r="AA303" t="str">
            <v/>
          </cell>
          <cell r="AB303" t="str">
            <v/>
          </cell>
          <cell r="AC303" t="str">
            <v/>
          </cell>
          <cell r="AD303" t="str">
            <v/>
          </cell>
          <cell r="AE303" t="str">
            <v/>
          </cell>
          <cell r="AF303" t="str">
            <v/>
          </cell>
          <cell r="AG303" t="str">
            <v/>
          </cell>
          <cell r="AH303" t="str">
            <v/>
          </cell>
          <cell r="AI303" t="str">
            <v/>
          </cell>
          <cell r="AJ303" t="str">
            <v/>
          </cell>
          <cell r="AK303" t="str">
            <v/>
          </cell>
          <cell r="AL303" t="str">
            <v/>
          </cell>
        </row>
        <row r="304">
          <cell r="C304" t="str">
            <v/>
          </cell>
          <cell r="D304" t="str">
            <v/>
          </cell>
          <cell r="F304" t="str">
            <v/>
          </cell>
          <cell r="H304" t="str">
            <v/>
          </cell>
          <cell r="J304" t="str">
            <v/>
          </cell>
          <cell r="L304" t="str">
            <v/>
          </cell>
          <cell r="N304" t="str">
            <v/>
          </cell>
          <cell r="P304" t="str">
            <v/>
          </cell>
          <cell r="Q304" t="str">
            <v/>
          </cell>
          <cell r="R304" t="str">
            <v/>
          </cell>
          <cell r="S304" t="str">
            <v/>
          </cell>
          <cell r="T304" t="str">
            <v/>
          </cell>
          <cell r="U304" t="str">
            <v/>
          </cell>
          <cell r="V304" t="str">
            <v/>
          </cell>
          <cell r="W304" t="str">
            <v/>
          </cell>
          <cell r="X304" t="str">
            <v/>
          </cell>
          <cell r="Y304" t="str">
            <v/>
          </cell>
          <cell r="Z304" t="str">
            <v/>
          </cell>
          <cell r="AA304" t="str">
            <v/>
          </cell>
          <cell r="AB304" t="str">
            <v/>
          </cell>
          <cell r="AC304" t="str">
            <v/>
          </cell>
          <cell r="AD304" t="str">
            <v/>
          </cell>
          <cell r="AE304" t="str">
            <v/>
          </cell>
          <cell r="AF304" t="str">
            <v/>
          </cell>
          <cell r="AG304" t="str">
            <v/>
          </cell>
          <cell r="AH304" t="str">
            <v/>
          </cell>
          <cell r="AI304" t="str">
            <v/>
          </cell>
          <cell r="AJ304" t="str">
            <v/>
          </cell>
          <cell r="AK304" t="str">
            <v/>
          </cell>
          <cell r="AL304" t="str">
            <v/>
          </cell>
        </row>
        <row r="305">
          <cell r="C305" t="str">
            <v/>
          </cell>
          <cell r="D305" t="str">
            <v/>
          </cell>
          <cell r="F305" t="str">
            <v/>
          </cell>
          <cell r="H305" t="str">
            <v/>
          </cell>
          <cell r="J305" t="str">
            <v/>
          </cell>
          <cell r="L305" t="str">
            <v/>
          </cell>
          <cell r="N305" t="str">
            <v/>
          </cell>
          <cell r="P305" t="str">
            <v/>
          </cell>
        </row>
        <row r="306">
          <cell r="C306" t="str">
            <v/>
          </cell>
          <cell r="D306" t="str">
            <v>I12-020097</v>
          </cell>
          <cell r="F306" t="str">
            <v>Hall Booster Station</v>
          </cell>
          <cell r="H306" t="str">
            <v/>
          </cell>
          <cell r="J306" t="str">
            <v/>
          </cell>
          <cell r="L306" t="str">
            <v/>
          </cell>
          <cell r="N306">
            <v>44712</v>
          </cell>
          <cell r="P306" t="str">
            <v/>
          </cell>
        </row>
        <row r="307">
          <cell r="C307" t="str">
            <v>311000</v>
          </cell>
          <cell r="D307" t="str">
            <v/>
          </cell>
          <cell r="F307" t="str">
            <v>311000-Pumping Equipment</v>
          </cell>
          <cell r="H307" t="str">
            <v>10131120</v>
          </cell>
          <cell r="J307">
            <v>311.2</v>
          </cell>
          <cell r="L307" t="str">
            <v>Y</v>
          </cell>
          <cell r="N307" t="str">
            <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C308" t="str">
            <v>311200</v>
          </cell>
          <cell r="D308" t="str">
            <v/>
          </cell>
          <cell r="F308" t="str">
            <v>311200-Pump Eqp Electric</v>
          </cell>
          <cell r="H308" t="str">
            <v>10131120</v>
          </cell>
          <cell r="J308">
            <v>311.2</v>
          </cell>
          <cell r="L308" t="str">
            <v>Y</v>
          </cell>
          <cell r="N308" t="str">
            <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C309" t="str">
            <v/>
          </cell>
          <cell r="D309" t="str">
            <v/>
          </cell>
          <cell r="F309" t="str">
            <v/>
          </cell>
          <cell r="H309" t="str">
            <v/>
          </cell>
          <cell r="J309" t="str">
            <v/>
          </cell>
          <cell r="L309" t="str">
            <v>Y</v>
          </cell>
          <cell r="N309" t="str">
            <v/>
          </cell>
          <cell r="P309" t="str">
            <v/>
          </cell>
          <cell r="Q309" t="str">
            <v/>
          </cell>
          <cell r="R309" t="str">
            <v/>
          </cell>
          <cell r="S309" t="str">
            <v/>
          </cell>
          <cell r="T309" t="str">
            <v/>
          </cell>
          <cell r="U309" t="str">
            <v/>
          </cell>
          <cell r="V309" t="str">
            <v/>
          </cell>
          <cell r="W309" t="str">
            <v/>
          </cell>
          <cell r="X309" t="str">
            <v/>
          </cell>
          <cell r="Y309" t="str">
            <v/>
          </cell>
          <cell r="Z309" t="str">
            <v/>
          </cell>
          <cell r="AA309" t="str">
            <v/>
          </cell>
          <cell r="AB309" t="str">
            <v/>
          </cell>
          <cell r="AC309" t="str">
            <v/>
          </cell>
          <cell r="AD309" t="str">
            <v/>
          </cell>
          <cell r="AE309" t="str">
            <v/>
          </cell>
          <cell r="AF309" t="str">
            <v/>
          </cell>
          <cell r="AG309" t="str">
            <v/>
          </cell>
          <cell r="AH309" t="str">
            <v/>
          </cell>
          <cell r="AI309" t="str">
            <v/>
          </cell>
          <cell r="AJ309" t="str">
            <v/>
          </cell>
          <cell r="AK309" t="str">
            <v/>
          </cell>
          <cell r="AL309" t="str">
            <v/>
          </cell>
        </row>
        <row r="310">
          <cell r="C310" t="str">
            <v/>
          </cell>
          <cell r="D310" t="str">
            <v/>
          </cell>
          <cell r="F310" t="str">
            <v/>
          </cell>
          <cell r="H310" t="str">
            <v/>
          </cell>
          <cell r="J310" t="str">
            <v/>
          </cell>
          <cell r="L310" t="str">
            <v/>
          </cell>
          <cell r="N310" t="str">
            <v/>
          </cell>
          <cell r="P310" t="str">
            <v/>
          </cell>
          <cell r="Q310" t="str">
            <v/>
          </cell>
          <cell r="R310" t="str">
            <v/>
          </cell>
          <cell r="S310" t="str">
            <v/>
          </cell>
          <cell r="T310" t="str">
            <v/>
          </cell>
          <cell r="U310" t="str">
            <v/>
          </cell>
          <cell r="V310" t="str">
            <v/>
          </cell>
          <cell r="W310" t="str">
            <v/>
          </cell>
          <cell r="X310" t="str">
            <v/>
          </cell>
          <cell r="Y310" t="str">
            <v/>
          </cell>
          <cell r="Z310" t="str">
            <v/>
          </cell>
          <cell r="AA310" t="str">
            <v/>
          </cell>
          <cell r="AB310" t="str">
            <v/>
          </cell>
          <cell r="AC310" t="str">
            <v/>
          </cell>
          <cell r="AD310" t="str">
            <v/>
          </cell>
          <cell r="AE310" t="str">
            <v/>
          </cell>
          <cell r="AF310" t="str">
            <v/>
          </cell>
          <cell r="AG310" t="str">
            <v/>
          </cell>
          <cell r="AH310" t="str">
            <v/>
          </cell>
          <cell r="AI310" t="str">
            <v/>
          </cell>
          <cell r="AJ310" t="str">
            <v/>
          </cell>
          <cell r="AK310" t="str">
            <v/>
          </cell>
          <cell r="AL310" t="str">
            <v/>
          </cell>
        </row>
        <row r="311">
          <cell r="C311" t="str">
            <v/>
          </cell>
          <cell r="D311" t="str">
            <v/>
          </cell>
          <cell r="F311" t="str">
            <v/>
          </cell>
          <cell r="H311" t="str">
            <v/>
          </cell>
          <cell r="J311" t="str">
            <v/>
          </cell>
          <cell r="L311" t="str">
            <v/>
          </cell>
          <cell r="N311" t="str">
            <v/>
          </cell>
          <cell r="P311" t="str">
            <v/>
          </cell>
        </row>
        <row r="312">
          <cell r="C312" t="str">
            <v/>
          </cell>
          <cell r="D312" t="str">
            <v>I12-030001</v>
          </cell>
          <cell r="F312" t="str">
            <v>ERWA Main Interconnection</v>
          </cell>
          <cell r="H312" t="str">
            <v/>
          </cell>
          <cell r="J312" t="str">
            <v/>
          </cell>
          <cell r="L312" t="str">
            <v/>
          </cell>
          <cell r="N312">
            <v>45107</v>
          </cell>
          <cell r="P312" t="str">
            <v/>
          </cell>
        </row>
        <row r="313">
          <cell r="C313" t="str">
            <v>331001</v>
          </cell>
          <cell r="D313" t="str">
            <v/>
          </cell>
          <cell r="F313" t="str">
            <v>331001-TD Mains</v>
          </cell>
          <cell r="H313" t="str">
            <v>10133100</v>
          </cell>
          <cell r="J313">
            <v>331.4</v>
          </cell>
          <cell r="L313" t="str">
            <v>Y</v>
          </cell>
          <cell r="N313" t="str">
            <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C314" t="str">
            <v/>
          </cell>
          <cell r="D314" t="str">
            <v/>
          </cell>
          <cell r="F314" t="str">
            <v/>
          </cell>
          <cell r="H314" t="str">
            <v/>
          </cell>
          <cell r="J314" t="str">
            <v/>
          </cell>
          <cell r="L314" t="str">
            <v/>
          </cell>
          <cell r="N314" t="str">
            <v/>
          </cell>
          <cell r="P314" t="str">
            <v/>
          </cell>
          <cell r="Q314" t="str">
            <v/>
          </cell>
          <cell r="R314" t="str">
            <v/>
          </cell>
          <cell r="S314" t="str">
            <v/>
          </cell>
          <cell r="T314" t="str">
            <v/>
          </cell>
          <cell r="U314" t="str">
            <v/>
          </cell>
          <cell r="V314" t="str">
            <v/>
          </cell>
          <cell r="W314" t="str">
            <v/>
          </cell>
          <cell r="X314" t="str">
            <v/>
          </cell>
          <cell r="Y314" t="str">
            <v/>
          </cell>
          <cell r="Z314" t="str">
            <v/>
          </cell>
          <cell r="AA314" t="str">
            <v/>
          </cell>
          <cell r="AB314" t="str">
            <v/>
          </cell>
          <cell r="AC314" t="str">
            <v/>
          </cell>
          <cell r="AD314" t="str">
            <v/>
          </cell>
          <cell r="AE314" t="str">
            <v/>
          </cell>
          <cell r="AF314" t="str">
            <v/>
          </cell>
          <cell r="AG314" t="str">
            <v/>
          </cell>
          <cell r="AH314" t="str">
            <v/>
          </cell>
          <cell r="AI314" t="str">
            <v/>
          </cell>
          <cell r="AJ314" t="str">
            <v/>
          </cell>
          <cell r="AK314" t="str">
            <v/>
          </cell>
          <cell r="AL314" t="str">
            <v/>
          </cell>
        </row>
        <row r="315">
          <cell r="C315" t="str">
            <v/>
          </cell>
          <cell r="D315" t="str">
            <v/>
          </cell>
          <cell r="F315" t="str">
            <v/>
          </cell>
          <cell r="H315" t="str">
            <v/>
          </cell>
          <cell r="J315" t="str">
            <v/>
          </cell>
          <cell r="L315" t="str">
            <v/>
          </cell>
          <cell r="N315" t="str">
            <v/>
          </cell>
          <cell r="P315" t="str">
            <v/>
          </cell>
          <cell r="Q315" t="str">
            <v/>
          </cell>
          <cell r="R315" t="str">
            <v/>
          </cell>
          <cell r="S315" t="str">
            <v/>
          </cell>
          <cell r="T315" t="str">
            <v/>
          </cell>
          <cell r="U315" t="str">
            <v/>
          </cell>
          <cell r="V315" t="str">
            <v/>
          </cell>
          <cell r="W315" t="str">
            <v/>
          </cell>
          <cell r="X315" t="str">
            <v/>
          </cell>
          <cell r="Y315" t="str">
            <v/>
          </cell>
          <cell r="Z315" t="str">
            <v/>
          </cell>
          <cell r="AA315" t="str">
            <v/>
          </cell>
          <cell r="AB315" t="str">
            <v/>
          </cell>
          <cell r="AC315" t="str">
            <v/>
          </cell>
          <cell r="AD315" t="str">
            <v/>
          </cell>
          <cell r="AE315" t="str">
            <v/>
          </cell>
          <cell r="AF315" t="str">
            <v/>
          </cell>
          <cell r="AG315" t="str">
            <v/>
          </cell>
          <cell r="AH315" t="str">
            <v/>
          </cell>
          <cell r="AI315" t="str">
            <v/>
          </cell>
          <cell r="AJ315" t="str">
            <v/>
          </cell>
          <cell r="AK315" t="str">
            <v/>
          </cell>
          <cell r="AL315" t="str">
            <v/>
          </cell>
        </row>
        <row r="316">
          <cell r="C316" t="str">
            <v/>
          </cell>
          <cell r="D316" t="str">
            <v/>
          </cell>
          <cell r="F316" t="str">
            <v/>
          </cell>
          <cell r="H316" t="str">
            <v/>
          </cell>
          <cell r="J316" t="str">
            <v/>
          </cell>
          <cell r="L316" t="str">
            <v/>
          </cell>
          <cell r="N316" t="str">
            <v/>
          </cell>
          <cell r="P316" t="str">
            <v/>
          </cell>
          <cell r="Q316" t="str">
            <v/>
          </cell>
          <cell r="R316" t="str">
            <v/>
          </cell>
          <cell r="S316" t="str">
            <v/>
          </cell>
          <cell r="T316" t="str">
            <v/>
          </cell>
          <cell r="U316" t="str">
            <v/>
          </cell>
          <cell r="V316" t="str">
            <v/>
          </cell>
          <cell r="W316" t="str">
            <v/>
          </cell>
          <cell r="X316" t="str">
            <v/>
          </cell>
          <cell r="Y316" t="str">
            <v/>
          </cell>
          <cell r="Z316" t="str">
            <v/>
          </cell>
          <cell r="AA316" t="str">
            <v/>
          </cell>
          <cell r="AB316" t="str">
            <v/>
          </cell>
          <cell r="AC316" t="str">
            <v/>
          </cell>
          <cell r="AD316" t="str">
            <v/>
          </cell>
          <cell r="AE316" t="str">
            <v/>
          </cell>
          <cell r="AF316" t="str">
            <v/>
          </cell>
          <cell r="AG316" t="str">
            <v/>
          </cell>
          <cell r="AH316" t="str">
            <v/>
          </cell>
          <cell r="AI316" t="str">
            <v/>
          </cell>
          <cell r="AJ316" t="str">
            <v/>
          </cell>
          <cell r="AK316" t="str">
            <v/>
          </cell>
          <cell r="AL316" t="str">
            <v/>
          </cell>
        </row>
        <row r="317">
          <cell r="C317" t="str">
            <v/>
          </cell>
          <cell r="D317" t="str">
            <v/>
          </cell>
          <cell r="F317" t="str">
            <v/>
          </cell>
          <cell r="H317" t="str">
            <v/>
          </cell>
          <cell r="J317" t="str">
            <v/>
          </cell>
          <cell r="L317" t="str">
            <v/>
          </cell>
          <cell r="N317" t="str">
            <v/>
          </cell>
          <cell r="P317" t="str">
            <v/>
          </cell>
        </row>
        <row r="318">
          <cell r="C318" t="str">
            <v/>
          </cell>
          <cell r="D318" t="str">
            <v>I12-020035</v>
          </cell>
          <cell r="F318" t="str">
            <v>KRS1 - Residual Improvements</v>
          </cell>
          <cell r="H318" t="str">
            <v/>
          </cell>
          <cell r="J318" t="str">
            <v/>
          </cell>
          <cell r="L318" t="str">
            <v/>
          </cell>
          <cell r="N318">
            <v>43373</v>
          </cell>
          <cell r="P318" t="str">
            <v/>
          </cell>
        </row>
        <row r="319">
          <cell r="C319" t="str">
            <v>304300</v>
          </cell>
          <cell r="D319" t="str">
            <v/>
          </cell>
          <cell r="F319" t="str">
            <v>304300-Struct &amp; Imp-Treatment</v>
          </cell>
          <cell r="H319" t="str">
            <v>10130430</v>
          </cell>
          <cell r="J319">
            <v>304.3</v>
          </cell>
          <cell r="L319" t="str">
            <v>Y</v>
          </cell>
          <cell r="N319" t="str">
            <v/>
          </cell>
          <cell r="P319">
            <v>0</v>
          </cell>
          <cell r="Q319">
            <v>4098.6000000000004</v>
          </cell>
          <cell r="R319">
            <v>1366.2</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C320" t="str">
            <v>311200</v>
          </cell>
          <cell r="D320" t="str">
            <v/>
          </cell>
          <cell r="F320" t="str">
            <v>311200-Pump Eqp Electric</v>
          </cell>
          <cell r="H320" t="str">
            <v>10131120</v>
          </cell>
          <cell r="J320">
            <v>311.2</v>
          </cell>
          <cell r="L320" t="str">
            <v>Y</v>
          </cell>
          <cell r="N320" t="str">
            <v/>
          </cell>
          <cell r="P320">
            <v>0</v>
          </cell>
          <cell r="Q320">
            <v>8197.2000000000007</v>
          </cell>
          <cell r="R320">
            <v>2732.4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row>
        <row r="321">
          <cell r="C321" t="str">
            <v>320100</v>
          </cell>
          <cell r="D321" t="str">
            <v/>
          </cell>
          <cell r="F321" t="str">
            <v>320100-WT Equip Non-Media</v>
          </cell>
          <cell r="H321" t="str">
            <v>10132010</v>
          </cell>
          <cell r="J321">
            <v>320.3</v>
          </cell>
          <cell r="L321" t="str">
            <v>Y</v>
          </cell>
          <cell r="N321" t="str">
            <v/>
          </cell>
          <cell r="P321">
            <v>0</v>
          </cell>
          <cell r="Q321">
            <v>28690.199999999997</v>
          </cell>
          <cell r="R321">
            <v>9563.4</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row>
        <row r="322">
          <cell r="C322" t="str">
            <v/>
          </cell>
          <cell r="D322" t="str">
            <v/>
          </cell>
          <cell r="F322" t="str">
            <v/>
          </cell>
          <cell r="H322" t="str">
            <v/>
          </cell>
          <cell r="J322" t="str">
            <v/>
          </cell>
          <cell r="L322" t="str">
            <v/>
          </cell>
          <cell r="N322" t="str">
            <v/>
          </cell>
          <cell r="P322" t="str">
            <v/>
          </cell>
          <cell r="Q322" t="str">
            <v/>
          </cell>
          <cell r="R322" t="str">
            <v/>
          </cell>
          <cell r="S322" t="str">
            <v/>
          </cell>
          <cell r="T322" t="str">
            <v/>
          </cell>
          <cell r="U322" t="str">
            <v/>
          </cell>
          <cell r="V322" t="str">
            <v/>
          </cell>
          <cell r="W322" t="str">
            <v/>
          </cell>
          <cell r="X322" t="str">
            <v/>
          </cell>
          <cell r="Y322" t="str">
            <v/>
          </cell>
          <cell r="Z322" t="str">
            <v/>
          </cell>
          <cell r="AA322" t="str">
            <v/>
          </cell>
          <cell r="AB322" t="str">
            <v/>
          </cell>
          <cell r="AC322" t="str">
            <v/>
          </cell>
          <cell r="AD322" t="str">
            <v/>
          </cell>
          <cell r="AE322" t="str">
            <v/>
          </cell>
          <cell r="AF322" t="str">
            <v/>
          </cell>
          <cell r="AG322" t="str">
            <v/>
          </cell>
          <cell r="AH322" t="str">
            <v/>
          </cell>
          <cell r="AI322" t="str">
            <v/>
          </cell>
          <cell r="AJ322" t="str">
            <v/>
          </cell>
          <cell r="AK322" t="str">
            <v/>
          </cell>
          <cell r="AL322" t="str">
            <v/>
          </cell>
        </row>
        <row r="323">
          <cell r="C323" t="str">
            <v/>
          </cell>
          <cell r="D323" t="str">
            <v/>
          </cell>
          <cell r="F323" t="str">
            <v/>
          </cell>
          <cell r="H323" t="str">
            <v/>
          </cell>
          <cell r="J323" t="str">
            <v/>
          </cell>
          <cell r="L323" t="str">
            <v/>
          </cell>
          <cell r="N323" t="str">
            <v/>
          </cell>
          <cell r="P323" t="str">
            <v/>
          </cell>
        </row>
        <row r="324">
          <cell r="C324" t="str">
            <v/>
          </cell>
          <cell r="D324" t="str">
            <v>I12-020070</v>
          </cell>
          <cell r="F324" t="str">
            <v>KRS1 Valve House Rehabilitation #5</v>
          </cell>
          <cell r="H324" t="str">
            <v/>
          </cell>
          <cell r="J324" t="str">
            <v/>
          </cell>
          <cell r="L324" t="str">
            <v/>
          </cell>
          <cell r="N324" t="str">
            <v>Cancelled</v>
          </cell>
          <cell r="P324" t="str">
            <v/>
          </cell>
        </row>
        <row r="325">
          <cell r="C325" t="str">
            <v>311200</v>
          </cell>
          <cell r="D325" t="str">
            <v/>
          </cell>
          <cell r="F325" t="str">
            <v>311200-Pump Eqp Electric</v>
          </cell>
          <cell r="H325" t="str">
            <v>10131120</v>
          </cell>
          <cell r="J325">
            <v>311.2</v>
          </cell>
          <cell r="L325" t="str">
            <v>Y</v>
          </cell>
          <cell r="N325" t="str">
            <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row>
        <row r="326">
          <cell r="C326" t="str">
            <v>320100</v>
          </cell>
          <cell r="D326" t="str">
            <v/>
          </cell>
          <cell r="F326" t="str">
            <v>320100-WT Equip Non-Media</v>
          </cell>
          <cell r="H326" t="str">
            <v>10132010</v>
          </cell>
          <cell r="J326">
            <v>320.3</v>
          </cell>
          <cell r="L326" t="str">
            <v>Y</v>
          </cell>
          <cell r="N326" t="str">
            <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C327" t="str">
            <v>347000</v>
          </cell>
          <cell r="D327" t="str">
            <v/>
          </cell>
          <cell r="F327" t="str">
            <v>347000-Misc Equipment</v>
          </cell>
          <cell r="H327" t="str">
            <v>10134700</v>
          </cell>
          <cell r="J327">
            <v>347.5</v>
          </cell>
          <cell r="L327" t="str">
            <v>Y</v>
          </cell>
          <cell r="N327" t="str">
            <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row>
        <row r="328">
          <cell r="C328" t="str">
            <v>304300</v>
          </cell>
          <cell r="D328" t="str">
            <v/>
          </cell>
          <cell r="F328" t="str">
            <v>304300-Struct &amp; Imp-Treatment</v>
          </cell>
          <cell r="H328" t="str">
            <v>10130430</v>
          </cell>
          <cell r="J328">
            <v>304.3</v>
          </cell>
          <cell r="L328" t="str">
            <v>Y</v>
          </cell>
          <cell r="N328" t="str">
            <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row>
        <row r="329">
          <cell r="C329" t="str">
            <v/>
          </cell>
          <cell r="D329" t="str">
            <v/>
          </cell>
          <cell r="F329" t="str">
            <v/>
          </cell>
          <cell r="H329" t="str">
            <v/>
          </cell>
          <cell r="J329" t="str">
            <v/>
          </cell>
          <cell r="L329" t="str">
            <v/>
          </cell>
          <cell r="N329" t="str">
            <v/>
          </cell>
          <cell r="P329" t="str">
            <v/>
          </cell>
        </row>
        <row r="330">
          <cell r="C330" t="str">
            <v/>
          </cell>
          <cell r="D330" t="str">
            <v>I12-020088</v>
          </cell>
          <cell r="F330" t="str">
            <v>Presure Zone Extension</v>
          </cell>
          <cell r="H330" t="str">
            <v/>
          </cell>
          <cell r="J330" t="str">
            <v/>
          </cell>
          <cell r="L330" t="str">
            <v/>
          </cell>
          <cell r="N330">
            <v>43373</v>
          </cell>
          <cell r="P330" t="str">
            <v/>
          </cell>
        </row>
        <row r="331">
          <cell r="C331" t="str">
            <v>331001</v>
          </cell>
          <cell r="D331" t="str">
            <v/>
          </cell>
          <cell r="F331" t="str">
            <v>331001-TD Mains</v>
          </cell>
          <cell r="H331" t="str">
            <v>10133100</v>
          </cell>
          <cell r="J331">
            <v>331.4</v>
          </cell>
          <cell r="L331" t="str">
            <v>Y</v>
          </cell>
          <cell r="N331" t="str">
            <v/>
          </cell>
          <cell r="P331">
            <v>0</v>
          </cell>
          <cell r="Q331">
            <v>45540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row>
        <row r="332">
          <cell r="C332" t="str">
            <v/>
          </cell>
          <cell r="D332" t="str">
            <v/>
          </cell>
          <cell r="F332" t="str">
            <v/>
          </cell>
          <cell r="H332" t="str">
            <v/>
          </cell>
          <cell r="J332" t="str">
            <v/>
          </cell>
          <cell r="L332" t="str">
            <v/>
          </cell>
          <cell r="N332" t="str">
            <v/>
          </cell>
          <cell r="P332" t="str">
            <v/>
          </cell>
          <cell r="Q332" t="str">
            <v/>
          </cell>
          <cell r="R332" t="str">
            <v/>
          </cell>
          <cell r="S332" t="str">
            <v/>
          </cell>
          <cell r="T332" t="str">
            <v/>
          </cell>
          <cell r="U332" t="str">
            <v/>
          </cell>
          <cell r="V332" t="str">
            <v/>
          </cell>
          <cell r="W332" t="str">
            <v/>
          </cell>
          <cell r="X332" t="str">
            <v/>
          </cell>
          <cell r="Y332" t="str">
            <v/>
          </cell>
          <cell r="Z332" t="str">
            <v/>
          </cell>
          <cell r="AA332" t="str">
            <v/>
          </cell>
          <cell r="AB332" t="str">
            <v/>
          </cell>
          <cell r="AC332" t="str">
            <v/>
          </cell>
          <cell r="AD332" t="str">
            <v/>
          </cell>
          <cell r="AE332" t="str">
            <v/>
          </cell>
          <cell r="AF332" t="str">
            <v/>
          </cell>
          <cell r="AG332" t="str">
            <v/>
          </cell>
          <cell r="AH332" t="str">
            <v/>
          </cell>
          <cell r="AI332" t="str">
            <v/>
          </cell>
          <cell r="AJ332" t="str">
            <v/>
          </cell>
          <cell r="AK332" t="str">
            <v/>
          </cell>
          <cell r="AL332" t="str">
            <v/>
          </cell>
        </row>
        <row r="333">
          <cell r="C333" t="str">
            <v/>
          </cell>
          <cell r="D333" t="str">
            <v/>
          </cell>
          <cell r="F333" t="str">
            <v/>
          </cell>
          <cell r="H333" t="str">
            <v/>
          </cell>
          <cell r="J333" t="str">
            <v/>
          </cell>
          <cell r="L333" t="str">
            <v/>
          </cell>
          <cell r="N333" t="str">
            <v/>
          </cell>
          <cell r="P333" t="str">
            <v/>
          </cell>
          <cell r="Q333" t="str">
            <v/>
          </cell>
          <cell r="R333" t="str">
            <v/>
          </cell>
          <cell r="S333" t="str">
            <v/>
          </cell>
          <cell r="T333" t="str">
            <v/>
          </cell>
          <cell r="U333" t="str">
            <v/>
          </cell>
          <cell r="V333" t="str">
            <v/>
          </cell>
          <cell r="W333" t="str">
            <v/>
          </cell>
          <cell r="X333" t="str">
            <v/>
          </cell>
          <cell r="Y333" t="str">
            <v/>
          </cell>
          <cell r="Z333" t="str">
            <v/>
          </cell>
          <cell r="AA333" t="str">
            <v/>
          </cell>
          <cell r="AB333" t="str">
            <v/>
          </cell>
          <cell r="AC333" t="str">
            <v/>
          </cell>
          <cell r="AD333" t="str">
            <v/>
          </cell>
          <cell r="AE333" t="str">
            <v/>
          </cell>
          <cell r="AF333" t="str">
            <v/>
          </cell>
          <cell r="AG333" t="str">
            <v/>
          </cell>
          <cell r="AH333" t="str">
            <v/>
          </cell>
          <cell r="AI333" t="str">
            <v/>
          </cell>
          <cell r="AJ333" t="str">
            <v/>
          </cell>
          <cell r="AK333" t="str">
            <v/>
          </cell>
          <cell r="AL333" t="str">
            <v/>
          </cell>
        </row>
        <row r="334">
          <cell r="C334" t="str">
            <v/>
          </cell>
          <cell r="D334" t="str">
            <v/>
          </cell>
          <cell r="F334" t="str">
            <v/>
          </cell>
          <cell r="H334" t="str">
            <v/>
          </cell>
          <cell r="J334" t="str">
            <v/>
          </cell>
          <cell r="L334" t="str">
            <v/>
          </cell>
          <cell r="N334" t="str">
            <v/>
          </cell>
          <cell r="P334" t="str">
            <v/>
          </cell>
          <cell r="Q334" t="str">
            <v/>
          </cell>
          <cell r="R334" t="str">
            <v/>
          </cell>
          <cell r="S334" t="str">
            <v/>
          </cell>
          <cell r="T334" t="str">
            <v/>
          </cell>
          <cell r="U334" t="str">
            <v/>
          </cell>
          <cell r="V334" t="str">
            <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cell r="AK334" t="str">
            <v/>
          </cell>
          <cell r="AL334" t="str">
            <v/>
          </cell>
        </row>
        <row r="335">
          <cell r="C335" t="str">
            <v/>
          </cell>
          <cell r="D335" t="str">
            <v/>
          </cell>
          <cell r="F335" t="str">
            <v/>
          </cell>
          <cell r="H335" t="str">
            <v/>
          </cell>
          <cell r="J335" t="str">
            <v/>
          </cell>
          <cell r="L335" t="str">
            <v/>
          </cell>
          <cell r="N335" t="str">
            <v/>
          </cell>
          <cell r="P335" t="str">
            <v/>
          </cell>
        </row>
        <row r="336">
          <cell r="C336" t="str">
            <v/>
          </cell>
          <cell r="D336" t="str">
            <v>Future Use</v>
          </cell>
          <cell r="F336">
            <v>0</v>
          </cell>
          <cell r="H336" t="str">
            <v/>
          </cell>
          <cell r="J336" t="str">
            <v/>
          </cell>
          <cell r="L336" t="str">
            <v/>
          </cell>
          <cell r="N336" t="str">
            <v/>
          </cell>
          <cell r="P336" t="str">
            <v/>
          </cell>
        </row>
        <row r="337">
          <cell r="C337" t="str">
            <v/>
          </cell>
          <cell r="D337" t="str">
            <v/>
          </cell>
          <cell r="F337" t="str">
            <v/>
          </cell>
          <cell r="H337" t="str">
            <v/>
          </cell>
          <cell r="J337" t="str">
            <v/>
          </cell>
          <cell r="L337" t="str">
            <v/>
          </cell>
          <cell r="N337" t="str">
            <v/>
          </cell>
          <cell r="P337" t="str">
            <v/>
          </cell>
          <cell r="Q337" t="str">
            <v/>
          </cell>
          <cell r="R337" t="str">
            <v/>
          </cell>
          <cell r="S337" t="str">
            <v/>
          </cell>
          <cell r="T337" t="str">
            <v/>
          </cell>
          <cell r="U337" t="str">
            <v/>
          </cell>
          <cell r="V337" t="str">
            <v/>
          </cell>
          <cell r="W337" t="str">
            <v/>
          </cell>
          <cell r="X337" t="str">
            <v/>
          </cell>
          <cell r="Y337" t="str">
            <v/>
          </cell>
          <cell r="Z337" t="str">
            <v/>
          </cell>
          <cell r="AA337" t="str">
            <v/>
          </cell>
          <cell r="AB337" t="str">
            <v/>
          </cell>
          <cell r="AC337" t="str">
            <v/>
          </cell>
          <cell r="AD337" t="str">
            <v/>
          </cell>
          <cell r="AE337" t="str">
            <v/>
          </cell>
          <cell r="AF337" t="str">
            <v/>
          </cell>
          <cell r="AG337" t="str">
            <v/>
          </cell>
          <cell r="AH337" t="str">
            <v/>
          </cell>
          <cell r="AI337" t="str">
            <v/>
          </cell>
          <cell r="AJ337" t="str">
            <v/>
          </cell>
          <cell r="AK337" t="str">
            <v/>
          </cell>
          <cell r="AL337" t="str">
            <v/>
          </cell>
        </row>
        <row r="338">
          <cell r="C338" t="str">
            <v/>
          </cell>
          <cell r="D338" t="str">
            <v/>
          </cell>
          <cell r="F338" t="str">
            <v/>
          </cell>
          <cell r="H338" t="str">
            <v/>
          </cell>
          <cell r="J338" t="str">
            <v/>
          </cell>
          <cell r="L338" t="str">
            <v/>
          </cell>
          <cell r="N338" t="str">
            <v/>
          </cell>
          <cell r="P338" t="str">
            <v/>
          </cell>
          <cell r="Q338" t="str">
            <v/>
          </cell>
          <cell r="R338" t="str">
            <v/>
          </cell>
          <cell r="S338" t="str">
            <v/>
          </cell>
          <cell r="T338" t="str">
            <v/>
          </cell>
          <cell r="U338" t="str">
            <v/>
          </cell>
          <cell r="V338" t="str">
            <v/>
          </cell>
          <cell r="W338" t="str">
            <v/>
          </cell>
          <cell r="X338" t="str">
            <v/>
          </cell>
          <cell r="Y338" t="str">
            <v/>
          </cell>
          <cell r="Z338" t="str">
            <v/>
          </cell>
          <cell r="AA338" t="str">
            <v/>
          </cell>
          <cell r="AB338" t="str">
            <v/>
          </cell>
          <cell r="AC338" t="str">
            <v/>
          </cell>
          <cell r="AD338" t="str">
            <v/>
          </cell>
          <cell r="AE338" t="str">
            <v/>
          </cell>
          <cell r="AF338" t="str">
            <v/>
          </cell>
          <cell r="AG338" t="str">
            <v/>
          </cell>
          <cell r="AH338" t="str">
            <v/>
          </cell>
          <cell r="AI338" t="str">
            <v/>
          </cell>
          <cell r="AJ338" t="str">
            <v/>
          </cell>
          <cell r="AK338" t="str">
            <v/>
          </cell>
          <cell r="AL338" t="str">
            <v/>
          </cell>
        </row>
        <row r="339">
          <cell r="C339" t="str">
            <v/>
          </cell>
          <cell r="D339" t="str">
            <v/>
          </cell>
          <cell r="F339" t="str">
            <v/>
          </cell>
          <cell r="H339" t="str">
            <v/>
          </cell>
          <cell r="J339" t="str">
            <v/>
          </cell>
          <cell r="L339" t="str">
            <v/>
          </cell>
          <cell r="N339" t="str">
            <v/>
          </cell>
          <cell r="P339" t="str">
            <v/>
          </cell>
          <cell r="Q339" t="str">
            <v/>
          </cell>
          <cell r="R339" t="str">
            <v/>
          </cell>
          <cell r="S339" t="str">
            <v/>
          </cell>
          <cell r="T339" t="str">
            <v/>
          </cell>
          <cell r="U339" t="str">
            <v/>
          </cell>
          <cell r="V339" t="str">
            <v/>
          </cell>
          <cell r="W339" t="str">
            <v/>
          </cell>
          <cell r="X339" t="str">
            <v/>
          </cell>
          <cell r="Y339" t="str">
            <v/>
          </cell>
          <cell r="Z339" t="str">
            <v/>
          </cell>
          <cell r="AA339" t="str">
            <v/>
          </cell>
          <cell r="AB339" t="str">
            <v/>
          </cell>
          <cell r="AC339" t="str">
            <v/>
          </cell>
          <cell r="AD339" t="str">
            <v/>
          </cell>
          <cell r="AE339" t="str">
            <v/>
          </cell>
          <cell r="AF339" t="str">
            <v/>
          </cell>
          <cell r="AG339" t="str">
            <v/>
          </cell>
          <cell r="AH339" t="str">
            <v/>
          </cell>
          <cell r="AI339" t="str">
            <v/>
          </cell>
          <cell r="AJ339" t="str">
            <v/>
          </cell>
          <cell r="AK339" t="str">
            <v/>
          </cell>
          <cell r="AL339" t="str">
            <v/>
          </cell>
        </row>
        <row r="340">
          <cell r="C340" t="str">
            <v/>
          </cell>
          <cell r="D340" t="str">
            <v/>
          </cell>
          <cell r="F340" t="str">
            <v/>
          </cell>
          <cell r="H340" t="str">
            <v/>
          </cell>
          <cell r="J340" t="str">
            <v/>
          </cell>
          <cell r="L340" t="str">
            <v/>
          </cell>
          <cell r="N340" t="str">
            <v/>
          </cell>
          <cell r="P340" t="str">
            <v/>
          </cell>
          <cell r="Q340" t="str">
            <v/>
          </cell>
          <cell r="R340" t="str">
            <v/>
          </cell>
          <cell r="S340" t="str">
            <v/>
          </cell>
          <cell r="T340" t="str">
            <v/>
          </cell>
          <cell r="U340" t="str">
            <v/>
          </cell>
          <cell r="V340" t="str">
            <v/>
          </cell>
          <cell r="W340" t="str">
            <v/>
          </cell>
          <cell r="X340" t="str">
            <v/>
          </cell>
          <cell r="Y340" t="str">
            <v/>
          </cell>
          <cell r="Z340" t="str">
            <v/>
          </cell>
          <cell r="AA340" t="str">
            <v/>
          </cell>
          <cell r="AB340" t="str">
            <v/>
          </cell>
          <cell r="AC340" t="str">
            <v/>
          </cell>
          <cell r="AD340" t="str">
            <v/>
          </cell>
          <cell r="AE340" t="str">
            <v/>
          </cell>
          <cell r="AF340" t="str">
            <v/>
          </cell>
          <cell r="AG340" t="str">
            <v/>
          </cell>
          <cell r="AH340" t="str">
            <v/>
          </cell>
          <cell r="AI340" t="str">
            <v/>
          </cell>
          <cell r="AJ340" t="str">
            <v/>
          </cell>
          <cell r="AK340" t="str">
            <v/>
          </cell>
          <cell r="AL340" t="str">
            <v/>
          </cell>
        </row>
        <row r="341">
          <cell r="C341" t="str">
            <v/>
          </cell>
          <cell r="D341" t="str">
            <v/>
          </cell>
          <cell r="F341" t="str">
            <v/>
          </cell>
          <cell r="H341" t="str">
            <v/>
          </cell>
          <cell r="J341" t="str">
            <v/>
          </cell>
          <cell r="L341" t="str">
            <v/>
          </cell>
          <cell r="N341" t="str">
            <v/>
          </cell>
          <cell r="P341" t="str">
            <v/>
          </cell>
        </row>
        <row r="342">
          <cell r="C342" t="str">
            <v/>
          </cell>
          <cell r="D342" t="str">
            <v>Future Use</v>
          </cell>
          <cell r="F342">
            <v>0</v>
          </cell>
          <cell r="H342" t="str">
            <v/>
          </cell>
          <cell r="J342" t="str">
            <v/>
          </cell>
          <cell r="L342" t="str">
            <v/>
          </cell>
          <cell r="N342" t="str">
            <v/>
          </cell>
          <cell r="P342" t="str">
            <v/>
          </cell>
        </row>
        <row r="343">
          <cell r="C343" t="str">
            <v/>
          </cell>
          <cell r="D343" t="str">
            <v/>
          </cell>
          <cell r="F343" t="str">
            <v/>
          </cell>
          <cell r="H343" t="str">
            <v/>
          </cell>
          <cell r="J343" t="str">
            <v/>
          </cell>
          <cell r="L343" t="str">
            <v/>
          </cell>
          <cell r="N343" t="str">
            <v/>
          </cell>
          <cell r="P343" t="str">
            <v/>
          </cell>
          <cell r="Q343" t="str">
            <v/>
          </cell>
          <cell r="R343" t="str">
            <v/>
          </cell>
          <cell r="S343" t="str">
            <v/>
          </cell>
          <cell r="T343" t="str">
            <v/>
          </cell>
          <cell r="U343" t="str">
            <v/>
          </cell>
          <cell r="V343" t="str">
            <v/>
          </cell>
          <cell r="W343" t="str">
            <v/>
          </cell>
          <cell r="X343" t="str">
            <v/>
          </cell>
          <cell r="Y343" t="str">
            <v/>
          </cell>
          <cell r="Z343" t="str">
            <v/>
          </cell>
          <cell r="AA343" t="str">
            <v/>
          </cell>
          <cell r="AB343" t="str">
            <v/>
          </cell>
          <cell r="AC343" t="str">
            <v/>
          </cell>
          <cell r="AD343" t="str">
            <v/>
          </cell>
          <cell r="AE343" t="str">
            <v/>
          </cell>
          <cell r="AF343" t="str">
            <v/>
          </cell>
          <cell r="AG343" t="str">
            <v/>
          </cell>
          <cell r="AH343" t="str">
            <v/>
          </cell>
          <cell r="AI343" t="str">
            <v/>
          </cell>
          <cell r="AJ343" t="str">
            <v/>
          </cell>
          <cell r="AK343" t="str">
            <v/>
          </cell>
          <cell r="AL343" t="str">
            <v/>
          </cell>
        </row>
        <row r="344">
          <cell r="C344" t="str">
            <v/>
          </cell>
          <cell r="D344" t="str">
            <v/>
          </cell>
          <cell r="F344" t="str">
            <v/>
          </cell>
          <cell r="H344" t="str">
            <v/>
          </cell>
          <cell r="J344" t="str">
            <v/>
          </cell>
          <cell r="L344" t="str">
            <v/>
          </cell>
          <cell r="N344" t="str">
            <v/>
          </cell>
          <cell r="P344" t="str">
            <v/>
          </cell>
          <cell r="Q344" t="str">
            <v/>
          </cell>
          <cell r="R344" t="str">
            <v/>
          </cell>
          <cell r="S344" t="str">
            <v/>
          </cell>
          <cell r="T344" t="str">
            <v/>
          </cell>
          <cell r="U344" t="str">
            <v/>
          </cell>
          <cell r="V344" t="str">
            <v/>
          </cell>
          <cell r="W344" t="str">
            <v/>
          </cell>
          <cell r="X344" t="str">
            <v/>
          </cell>
          <cell r="Y344" t="str">
            <v/>
          </cell>
          <cell r="Z344" t="str">
            <v/>
          </cell>
          <cell r="AA344" t="str">
            <v/>
          </cell>
          <cell r="AB344" t="str">
            <v/>
          </cell>
          <cell r="AC344" t="str">
            <v/>
          </cell>
          <cell r="AD344" t="str">
            <v/>
          </cell>
          <cell r="AE344" t="str">
            <v/>
          </cell>
          <cell r="AF344" t="str">
            <v/>
          </cell>
          <cell r="AG344" t="str">
            <v/>
          </cell>
          <cell r="AH344" t="str">
            <v/>
          </cell>
          <cell r="AI344" t="str">
            <v/>
          </cell>
          <cell r="AJ344" t="str">
            <v/>
          </cell>
          <cell r="AK344" t="str">
            <v/>
          </cell>
          <cell r="AL344" t="str">
            <v/>
          </cell>
        </row>
        <row r="345">
          <cell r="C345" t="str">
            <v/>
          </cell>
          <cell r="D345" t="str">
            <v/>
          </cell>
          <cell r="F345" t="str">
            <v/>
          </cell>
          <cell r="H345" t="str">
            <v/>
          </cell>
          <cell r="J345" t="str">
            <v/>
          </cell>
          <cell r="L345" t="str">
            <v/>
          </cell>
          <cell r="N345" t="str">
            <v/>
          </cell>
          <cell r="P345" t="str">
            <v/>
          </cell>
          <cell r="Q345" t="str">
            <v/>
          </cell>
          <cell r="R345" t="str">
            <v/>
          </cell>
          <cell r="S345" t="str">
            <v/>
          </cell>
          <cell r="T345" t="str">
            <v/>
          </cell>
          <cell r="U345" t="str">
            <v/>
          </cell>
          <cell r="V345" t="str">
            <v/>
          </cell>
          <cell r="W345" t="str">
            <v/>
          </cell>
          <cell r="X345" t="str">
            <v/>
          </cell>
          <cell r="Y345" t="str">
            <v/>
          </cell>
          <cell r="Z345" t="str">
            <v/>
          </cell>
          <cell r="AA345" t="str">
            <v/>
          </cell>
          <cell r="AB345" t="str">
            <v/>
          </cell>
          <cell r="AC345" t="str">
            <v/>
          </cell>
          <cell r="AD345" t="str">
            <v/>
          </cell>
          <cell r="AE345" t="str">
            <v/>
          </cell>
          <cell r="AF345" t="str">
            <v/>
          </cell>
          <cell r="AG345" t="str">
            <v/>
          </cell>
          <cell r="AH345" t="str">
            <v/>
          </cell>
          <cell r="AI345" t="str">
            <v/>
          </cell>
          <cell r="AJ345" t="str">
            <v/>
          </cell>
          <cell r="AK345" t="str">
            <v/>
          </cell>
          <cell r="AL345" t="str">
            <v/>
          </cell>
        </row>
        <row r="346">
          <cell r="C346" t="str">
            <v/>
          </cell>
          <cell r="D346" t="str">
            <v/>
          </cell>
          <cell r="F346" t="str">
            <v/>
          </cell>
          <cell r="H346" t="str">
            <v/>
          </cell>
          <cell r="J346" t="str">
            <v/>
          </cell>
          <cell r="L346" t="str">
            <v/>
          </cell>
          <cell r="N346" t="str">
            <v/>
          </cell>
          <cell r="P346" t="str">
            <v/>
          </cell>
          <cell r="Q346" t="str">
            <v/>
          </cell>
          <cell r="R346" t="str">
            <v/>
          </cell>
          <cell r="S346" t="str">
            <v/>
          </cell>
          <cell r="T346" t="str">
            <v/>
          </cell>
          <cell r="U346" t="str">
            <v/>
          </cell>
          <cell r="V346" t="str">
            <v/>
          </cell>
          <cell r="W346" t="str">
            <v/>
          </cell>
          <cell r="X346" t="str">
            <v/>
          </cell>
          <cell r="Y346" t="str">
            <v/>
          </cell>
          <cell r="Z346" t="str">
            <v/>
          </cell>
          <cell r="AA346" t="str">
            <v/>
          </cell>
          <cell r="AB346" t="str">
            <v/>
          </cell>
          <cell r="AC346" t="str">
            <v/>
          </cell>
          <cell r="AD346" t="str">
            <v/>
          </cell>
          <cell r="AE346" t="str">
            <v/>
          </cell>
          <cell r="AF346" t="str">
            <v/>
          </cell>
          <cell r="AG346" t="str">
            <v/>
          </cell>
          <cell r="AH346" t="str">
            <v/>
          </cell>
          <cell r="AI346" t="str">
            <v/>
          </cell>
          <cell r="AJ346" t="str">
            <v/>
          </cell>
          <cell r="AK346" t="str">
            <v/>
          </cell>
          <cell r="AL346" t="str">
            <v/>
          </cell>
        </row>
        <row r="347">
          <cell r="C347" t="str">
            <v/>
          </cell>
          <cell r="D347" t="str">
            <v/>
          </cell>
          <cell r="F347" t="str">
            <v/>
          </cell>
          <cell r="H347" t="str">
            <v/>
          </cell>
          <cell r="J347" t="str">
            <v/>
          </cell>
          <cell r="L347" t="str">
            <v/>
          </cell>
          <cell r="N347" t="str">
            <v/>
          </cell>
          <cell r="P347" t="str">
            <v/>
          </cell>
        </row>
        <row r="348">
          <cell r="C348" t="str">
            <v/>
          </cell>
          <cell r="D348" t="str">
            <v>Future Use</v>
          </cell>
          <cell r="F348">
            <v>0</v>
          </cell>
          <cell r="H348" t="str">
            <v/>
          </cell>
          <cell r="J348" t="str">
            <v/>
          </cell>
          <cell r="L348" t="str">
            <v/>
          </cell>
          <cell r="N348" t="str">
            <v/>
          </cell>
          <cell r="P348" t="str">
            <v/>
          </cell>
        </row>
        <row r="349">
          <cell r="C349" t="str">
            <v/>
          </cell>
          <cell r="D349" t="str">
            <v/>
          </cell>
          <cell r="F349" t="str">
            <v/>
          </cell>
          <cell r="H349" t="str">
            <v/>
          </cell>
          <cell r="J349" t="str">
            <v/>
          </cell>
          <cell r="L349" t="str">
            <v/>
          </cell>
          <cell r="N349" t="str">
            <v/>
          </cell>
          <cell r="P349" t="str">
            <v/>
          </cell>
          <cell r="Q349" t="str">
            <v/>
          </cell>
          <cell r="R349" t="str">
            <v/>
          </cell>
          <cell r="S349" t="str">
            <v/>
          </cell>
          <cell r="T349" t="str">
            <v/>
          </cell>
          <cell r="U349" t="str">
            <v/>
          </cell>
          <cell r="V349" t="str">
            <v/>
          </cell>
          <cell r="W349" t="str">
            <v/>
          </cell>
          <cell r="X349" t="str">
            <v/>
          </cell>
          <cell r="Y349" t="str">
            <v/>
          </cell>
          <cell r="Z349" t="str">
            <v/>
          </cell>
          <cell r="AA349" t="str">
            <v/>
          </cell>
          <cell r="AB349" t="str">
            <v/>
          </cell>
          <cell r="AC349" t="str">
            <v/>
          </cell>
          <cell r="AD349" t="str">
            <v/>
          </cell>
          <cell r="AE349" t="str">
            <v/>
          </cell>
          <cell r="AF349" t="str">
            <v/>
          </cell>
          <cell r="AG349" t="str">
            <v/>
          </cell>
          <cell r="AH349" t="str">
            <v/>
          </cell>
          <cell r="AI349" t="str">
            <v/>
          </cell>
          <cell r="AJ349" t="str">
            <v/>
          </cell>
          <cell r="AK349" t="str">
            <v/>
          </cell>
          <cell r="AL349" t="str">
            <v/>
          </cell>
        </row>
        <row r="350">
          <cell r="C350" t="str">
            <v/>
          </cell>
          <cell r="D350" t="str">
            <v/>
          </cell>
          <cell r="F350" t="str">
            <v/>
          </cell>
          <cell r="H350" t="str">
            <v/>
          </cell>
          <cell r="J350" t="str">
            <v/>
          </cell>
          <cell r="L350" t="str">
            <v/>
          </cell>
          <cell r="N350" t="str">
            <v/>
          </cell>
          <cell r="P350" t="str">
            <v/>
          </cell>
          <cell r="Q350" t="str">
            <v/>
          </cell>
          <cell r="R350" t="str">
            <v/>
          </cell>
          <cell r="S350" t="str">
            <v/>
          </cell>
          <cell r="T350" t="str">
            <v/>
          </cell>
          <cell r="U350" t="str">
            <v/>
          </cell>
          <cell r="V350" t="str">
            <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cell r="AK350" t="str">
            <v/>
          </cell>
          <cell r="AL350" t="str">
            <v/>
          </cell>
        </row>
        <row r="351">
          <cell r="C351" t="str">
            <v/>
          </cell>
          <cell r="D351" t="str">
            <v/>
          </cell>
          <cell r="F351" t="str">
            <v/>
          </cell>
          <cell r="H351" t="str">
            <v/>
          </cell>
          <cell r="J351" t="str">
            <v/>
          </cell>
          <cell r="L351" t="str">
            <v/>
          </cell>
          <cell r="N351" t="str">
            <v/>
          </cell>
          <cell r="P351" t="str">
            <v/>
          </cell>
          <cell r="Q351" t="str">
            <v/>
          </cell>
          <cell r="R351" t="str">
            <v/>
          </cell>
          <cell r="S351" t="str">
            <v/>
          </cell>
          <cell r="T351" t="str">
            <v/>
          </cell>
          <cell r="U351" t="str">
            <v/>
          </cell>
          <cell r="V351" t="str">
            <v/>
          </cell>
          <cell r="W351" t="str">
            <v/>
          </cell>
          <cell r="X351" t="str">
            <v/>
          </cell>
          <cell r="Y351" t="str">
            <v/>
          </cell>
          <cell r="Z351" t="str">
            <v/>
          </cell>
          <cell r="AA351" t="str">
            <v/>
          </cell>
          <cell r="AB351" t="str">
            <v/>
          </cell>
          <cell r="AC351" t="str">
            <v/>
          </cell>
          <cell r="AD351" t="str">
            <v/>
          </cell>
          <cell r="AE351" t="str">
            <v/>
          </cell>
          <cell r="AF351" t="str">
            <v/>
          </cell>
          <cell r="AG351" t="str">
            <v/>
          </cell>
          <cell r="AH351" t="str">
            <v/>
          </cell>
          <cell r="AI351" t="str">
            <v/>
          </cell>
          <cell r="AJ351" t="str">
            <v/>
          </cell>
          <cell r="AK351" t="str">
            <v/>
          </cell>
          <cell r="AL351" t="str">
            <v/>
          </cell>
        </row>
        <row r="352">
          <cell r="C352" t="str">
            <v/>
          </cell>
          <cell r="D352" t="str">
            <v/>
          </cell>
          <cell r="F352" t="str">
            <v/>
          </cell>
          <cell r="H352" t="str">
            <v/>
          </cell>
          <cell r="J352" t="str">
            <v/>
          </cell>
          <cell r="L352" t="str">
            <v/>
          </cell>
          <cell r="N352" t="str">
            <v/>
          </cell>
          <cell r="P352" t="str">
            <v/>
          </cell>
          <cell r="Q352" t="str">
            <v/>
          </cell>
          <cell r="R352" t="str">
            <v/>
          </cell>
          <cell r="S352" t="str">
            <v/>
          </cell>
          <cell r="T352" t="str">
            <v/>
          </cell>
          <cell r="U352" t="str">
            <v/>
          </cell>
          <cell r="V352" t="str">
            <v/>
          </cell>
          <cell r="W352" t="str">
            <v/>
          </cell>
          <cell r="X352" t="str">
            <v/>
          </cell>
          <cell r="Y352" t="str">
            <v/>
          </cell>
          <cell r="Z352" t="str">
            <v/>
          </cell>
          <cell r="AA352" t="str">
            <v/>
          </cell>
          <cell r="AB352" t="str">
            <v/>
          </cell>
          <cell r="AC352" t="str">
            <v/>
          </cell>
          <cell r="AD352" t="str">
            <v/>
          </cell>
          <cell r="AE352" t="str">
            <v/>
          </cell>
          <cell r="AF352" t="str">
            <v/>
          </cell>
          <cell r="AG352" t="str">
            <v/>
          </cell>
          <cell r="AH352" t="str">
            <v/>
          </cell>
          <cell r="AI352" t="str">
            <v/>
          </cell>
          <cell r="AJ352" t="str">
            <v/>
          </cell>
          <cell r="AK352" t="str">
            <v/>
          </cell>
          <cell r="AL352" t="str">
            <v/>
          </cell>
        </row>
        <row r="353">
          <cell r="C353" t="str">
            <v/>
          </cell>
          <cell r="D353" t="str">
            <v/>
          </cell>
          <cell r="F353" t="str">
            <v/>
          </cell>
          <cell r="H353" t="str">
            <v/>
          </cell>
          <cell r="J353" t="str">
            <v/>
          </cell>
          <cell r="L353" t="str">
            <v/>
          </cell>
          <cell r="N353" t="str">
            <v/>
          </cell>
          <cell r="P353" t="str">
            <v/>
          </cell>
        </row>
        <row r="354">
          <cell r="C354" t="str">
            <v/>
          </cell>
          <cell r="D354" t="str">
            <v>Future Use</v>
          </cell>
          <cell r="F354">
            <v>0</v>
          </cell>
          <cell r="H354" t="str">
            <v/>
          </cell>
          <cell r="J354" t="str">
            <v/>
          </cell>
          <cell r="L354" t="str">
            <v/>
          </cell>
          <cell r="N354" t="str">
            <v/>
          </cell>
          <cell r="P354" t="str">
            <v/>
          </cell>
        </row>
        <row r="355">
          <cell r="C355" t="str">
            <v/>
          </cell>
          <cell r="D355" t="str">
            <v/>
          </cell>
          <cell r="F355" t="str">
            <v/>
          </cell>
          <cell r="H355" t="str">
            <v/>
          </cell>
          <cell r="J355" t="str">
            <v/>
          </cell>
          <cell r="L355" t="str">
            <v/>
          </cell>
          <cell r="N355" t="str">
            <v/>
          </cell>
          <cell r="P355" t="str">
            <v/>
          </cell>
          <cell r="Q355" t="str">
            <v/>
          </cell>
          <cell r="R355" t="str">
            <v/>
          </cell>
          <cell r="S355" t="str">
            <v/>
          </cell>
          <cell r="T355" t="str">
            <v/>
          </cell>
          <cell r="U355" t="str">
            <v/>
          </cell>
          <cell r="V355" t="str">
            <v/>
          </cell>
          <cell r="W355" t="str">
            <v/>
          </cell>
          <cell r="X355" t="str">
            <v/>
          </cell>
          <cell r="Y355" t="str">
            <v/>
          </cell>
          <cell r="Z355" t="str">
            <v/>
          </cell>
          <cell r="AA355" t="str">
            <v/>
          </cell>
          <cell r="AB355" t="str">
            <v/>
          </cell>
          <cell r="AC355" t="str">
            <v/>
          </cell>
          <cell r="AD355" t="str">
            <v/>
          </cell>
          <cell r="AE355" t="str">
            <v/>
          </cell>
          <cell r="AF355" t="str">
            <v/>
          </cell>
          <cell r="AG355" t="str">
            <v/>
          </cell>
          <cell r="AH355" t="str">
            <v/>
          </cell>
          <cell r="AI355" t="str">
            <v/>
          </cell>
          <cell r="AJ355" t="str">
            <v/>
          </cell>
          <cell r="AK355" t="str">
            <v/>
          </cell>
          <cell r="AL355" t="str">
            <v/>
          </cell>
        </row>
        <row r="356">
          <cell r="C356" t="str">
            <v/>
          </cell>
          <cell r="D356" t="str">
            <v/>
          </cell>
          <cell r="F356" t="str">
            <v/>
          </cell>
          <cell r="H356" t="str">
            <v/>
          </cell>
          <cell r="J356" t="str">
            <v/>
          </cell>
          <cell r="L356" t="str">
            <v/>
          </cell>
          <cell r="N356" t="str">
            <v/>
          </cell>
          <cell r="P356" t="str">
            <v/>
          </cell>
          <cell r="Q356" t="str">
            <v/>
          </cell>
          <cell r="R356" t="str">
            <v/>
          </cell>
          <cell r="S356" t="str">
            <v/>
          </cell>
          <cell r="T356" t="str">
            <v/>
          </cell>
          <cell r="U356" t="str">
            <v/>
          </cell>
          <cell r="V356" t="str">
            <v/>
          </cell>
          <cell r="W356" t="str">
            <v/>
          </cell>
          <cell r="X356" t="str">
            <v/>
          </cell>
          <cell r="Y356" t="str">
            <v/>
          </cell>
          <cell r="Z356" t="str">
            <v/>
          </cell>
          <cell r="AA356" t="str">
            <v/>
          </cell>
          <cell r="AB356" t="str">
            <v/>
          </cell>
          <cell r="AC356" t="str">
            <v/>
          </cell>
          <cell r="AD356" t="str">
            <v/>
          </cell>
          <cell r="AE356" t="str">
            <v/>
          </cell>
          <cell r="AF356" t="str">
            <v/>
          </cell>
          <cell r="AG356" t="str">
            <v/>
          </cell>
          <cell r="AH356" t="str">
            <v/>
          </cell>
          <cell r="AI356" t="str">
            <v/>
          </cell>
          <cell r="AJ356" t="str">
            <v/>
          </cell>
          <cell r="AK356" t="str">
            <v/>
          </cell>
          <cell r="AL356" t="str">
            <v/>
          </cell>
        </row>
        <row r="357">
          <cell r="C357" t="str">
            <v/>
          </cell>
          <cell r="D357" t="str">
            <v/>
          </cell>
          <cell r="F357" t="str">
            <v/>
          </cell>
          <cell r="H357" t="str">
            <v/>
          </cell>
          <cell r="J357" t="str">
            <v/>
          </cell>
          <cell r="L357" t="str">
            <v/>
          </cell>
          <cell r="N357" t="str">
            <v/>
          </cell>
          <cell r="P357" t="str">
            <v/>
          </cell>
          <cell r="Q357" t="str">
            <v/>
          </cell>
          <cell r="R357" t="str">
            <v/>
          </cell>
          <cell r="S357" t="str">
            <v/>
          </cell>
          <cell r="T357" t="str">
            <v/>
          </cell>
          <cell r="U357" t="str">
            <v/>
          </cell>
          <cell r="V357" t="str">
            <v/>
          </cell>
          <cell r="W357" t="str">
            <v/>
          </cell>
          <cell r="X357" t="str">
            <v/>
          </cell>
          <cell r="Y357" t="str">
            <v/>
          </cell>
          <cell r="Z357" t="str">
            <v/>
          </cell>
          <cell r="AA357" t="str">
            <v/>
          </cell>
          <cell r="AB357" t="str">
            <v/>
          </cell>
          <cell r="AC357" t="str">
            <v/>
          </cell>
          <cell r="AD357" t="str">
            <v/>
          </cell>
          <cell r="AE357" t="str">
            <v/>
          </cell>
          <cell r="AF357" t="str">
            <v/>
          </cell>
          <cell r="AG357" t="str">
            <v/>
          </cell>
          <cell r="AH357" t="str">
            <v/>
          </cell>
          <cell r="AI357" t="str">
            <v/>
          </cell>
          <cell r="AJ357" t="str">
            <v/>
          </cell>
          <cell r="AK357" t="str">
            <v/>
          </cell>
          <cell r="AL357" t="str">
            <v/>
          </cell>
        </row>
        <row r="358">
          <cell r="C358" t="str">
            <v/>
          </cell>
          <cell r="D358" t="str">
            <v/>
          </cell>
          <cell r="F358" t="str">
            <v/>
          </cell>
          <cell r="H358" t="str">
            <v/>
          </cell>
          <cell r="J358" t="str">
            <v/>
          </cell>
          <cell r="L358" t="str">
            <v/>
          </cell>
          <cell r="N358" t="str">
            <v/>
          </cell>
          <cell r="P358" t="str">
            <v/>
          </cell>
          <cell r="Q358" t="str">
            <v/>
          </cell>
          <cell r="R358" t="str">
            <v/>
          </cell>
          <cell r="S358" t="str">
            <v/>
          </cell>
          <cell r="T358" t="str">
            <v/>
          </cell>
          <cell r="U358" t="str">
            <v/>
          </cell>
          <cell r="V358" t="str">
            <v/>
          </cell>
          <cell r="W358" t="str">
            <v/>
          </cell>
          <cell r="X358" t="str">
            <v/>
          </cell>
          <cell r="Y358" t="str">
            <v/>
          </cell>
          <cell r="Z358" t="str">
            <v/>
          </cell>
          <cell r="AA358" t="str">
            <v/>
          </cell>
          <cell r="AB358" t="str">
            <v/>
          </cell>
          <cell r="AC358" t="str">
            <v/>
          </cell>
          <cell r="AD358" t="str">
            <v/>
          </cell>
          <cell r="AE358" t="str">
            <v/>
          </cell>
          <cell r="AF358" t="str">
            <v/>
          </cell>
          <cell r="AG358" t="str">
            <v/>
          </cell>
          <cell r="AH358" t="str">
            <v/>
          </cell>
          <cell r="AI358" t="str">
            <v/>
          </cell>
          <cell r="AJ358" t="str">
            <v/>
          </cell>
          <cell r="AK358" t="str">
            <v/>
          </cell>
          <cell r="AL358" t="str">
            <v/>
          </cell>
        </row>
        <row r="359">
          <cell r="C359" t="str">
            <v/>
          </cell>
          <cell r="D359" t="str">
            <v/>
          </cell>
          <cell r="F359" t="str">
            <v/>
          </cell>
          <cell r="H359" t="str">
            <v/>
          </cell>
          <cell r="J359" t="str">
            <v/>
          </cell>
          <cell r="L359" t="str">
            <v/>
          </cell>
          <cell r="N359" t="str">
            <v/>
          </cell>
          <cell r="P359" t="str">
            <v/>
          </cell>
        </row>
        <row r="360">
          <cell r="C360" t="str">
            <v/>
          </cell>
          <cell r="D360" t="str">
            <v>Future Use</v>
          </cell>
          <cell r="F360">
            <v>0</v>
          </cell>
          <cell r="H360" t="str">
            <v/>
          </cell>
          <cell r="J360" t="str">
            <v/>
          </cell>
          <cell r="L360" t="str">
            <v/>
          </cell>
          <cell r="N360" t="str">
            <v/>
          </cell>
          <cell r="P360" t="str">
            <v/>
          </cell>
        </row>
        <row r="361">
          <cell r="C361" t="str">
            <v/>
          </cell>
          <cell r="D361" t="str">
            <v/>
          </cell>
          <cell r="F361" t="str">
            <v/>
          </cell>
          <cell r="H361" t="str">
            <v/>
          </cell>
          <cell r="J361" t="str">
            <v/>
          </cell>
          <cell r="L361" t="str">
            <v/>
          </cell>
          <cell r="N361" t="str">
            <v/>
          </cell>
          <cell r="P361" t="str">
            <v/>
          </cell>
          <cell r="Q361" t="str">
            <v/>
          </cell>
          <cell r="R361" t="str">
            <v/>
          </cell>
          <cell r="S361" t="str">
            <v/>
          </cell>
          <cell r="T361" t="str">
            <v/>
          </cell>
          <cell r="U361" t="str">
            <v/>
          </cell>
          <cell r="V361" t="str">
            <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cell r="AK361" t="str">
            <v/>
          </cell>
          <cell r="AL361" t="str">
            <v/>
          </cell>
        </row>
        <row r="362">
          <cell r="C362" t="str">
            <v/>
          </cell>
          <cell r="D362" t="str">
            <v/>
          </cell>
          <cell r="F362" t="str">
            <v/>
          </cell>
          <cell r="H362" t="str">
            <v/>
          </cell>
          <cell r="J362" t="str">
            <v/>
          </cell>
          <cell r="L362" t="str">
            <v/>
          </cell>
          <cell r="N362" t="str">
            <v/>
          </cell>
          <cell r="P362" t="str">
            <v/>
          </cell>
          <cell r="Q362" t="str">
            <v/>
          </cell>
          <cell r="R362" t="str">
            <v/>
          </cell>
          <cell r="S362" t="str">
            <v/>
          </cell>
          <cell r="T362" t="str">
            <v/>
          </cell>
          <cell r="U362" t="str">
            <v/>
          </cell>
          <cell r="V362" t="str">
            <v/>
          </cell>
          <cell r="W362" t="str">
            <v/>
          </cell>
          <cell r="X362" t="str">
            <v/>
          </cell>
          <cell r="Y362" t="str">
            <v/>
          </cell>
          <cell r="Z362" t="str">
            <v/>
          </cell>
          <cell r="AA362" t="str">
            <v/>
          </cell>
          <cell r="AB362" t="str">
            <v/>
          </cell>
          <cell r="AC362" t="str">
            <v/>
          </cell>
          <cell r="AD362" t="str">
            <v/>
          </cell>
          <cell r="AE362" t="str">
            <v/>
          </cell>
          <cell r="AF362" t="str">
            <v/>
          </cell>
          <cell r="AG362" t="str">
            <v/>
          </cell>
          <cell r="AH362" t="str">
            <v/>
          </cell>
          <cell r="AI362" t="str">
            <v/>
          </cell>
          <cell r="AJ362" t="str">
            <v/>
          </cell>
          <cell r="AK362" t="str">
            <v/>
          </cell>
          <cell r="AL362" t="str">
            <v/>
          </cell>
        </row>
        <row r="363">
          <cell r="C363" t="str">
            <v/>
          </cell>
          <cell r="D363" t="str">
            <v/>
          </cell>
          <cell r="F363" t="str">
            <v/>
          </cell>
          <cell r="H363" t="str">
            <v/>
          </cell>
          <cell r="J363" t="str">
            <v/>
          </cell>
          <cell r="L363" t="str">
            <v/>
          </cell>
          <cell r="N363" t="str">
            <v/>
          </cell>
          <cell r="P363" t="str">
            <v/>
          </cell>
          <cell r="Q363" t="str">
            <v/>
          </cell>
          <cell r="R363" t="str">
            <v/>
          </cell>
          <cell r="S363" t="str">
            <v/>
          </cell>
          <cell r="T363" t="str">
            <v/>
          </cell>
          <cell r="U363" t="str">
            <v/>
          </cell>
          <cell r="V363" t="str">
            <v/>
          </cell>
          <cell r="W363" t="str">
            <v/>
          </cell>
          <cell r="X363" t="str">
            <v/>
          </cell>
          <cell r="Y363" t="str">
            <v/>
          </cell>
          <cell r="Z363" t="str">
            <v/>
          </cell>
          <cell r="AA363" t="str">
            <v/>
          </cell>
          <cell r="AB363" t="str">
            <v/>
          </cell>
          <cell r="AC363" t="str">
            <v/>
          </cell>
          <cell r="AD363" t="str">
            <v/>
          </cell>
          <cell r="AE363" t="str">
            <v/>
          </cell>
          <cell r="AF363" t="str">
            <v/>
          </cell>
          <cell r="AG363" t="str">
            <v/>
          </cell>
          <cell r="AH363" t="str">
            <v/>
          </cell>
          <cell r="AI363" t="str">
            <v/>
          </cell>
          <cell r="AJ363" t="str">
            <v/>
          </cell>
          <cell r="AK363" t="str">
            <v/>
          </cell>
          <cell r="AL363" t="str">
            <v/>
          </cell>
        </row>
        <row r="364">
          <cell r="C364" t="str">
            <v/>
          </cell>
          <cell r="D364" t="str">
            <v/>
          </cell>
          <cell r="F364" t="str">
            <v/>
          </cell>
          <cell r="H364" t="str">
            <v/>
          </cell>
          <cell r="J364" t="str">
            <v/>
          </cell>
          <cell r="L364" t="str">
            <v/>
          </cell>
          <cell r="N364" t="str">
            <v/>
          </cell>
          <cell r="P364" t="str">
            <v/>
          </cell>
          <cell r="Q364" t="str">
            <v/>
          </cell>
          <cell r="R364" t="str">
            <v/>
          </cell>
          <cell r="S364" t="str">
            <v/>
          </cell>
          <cell r="T364" t="str">
            <v/>
          </cell>
          <cell r="U364" t="str">
            <v/>
          </cell>
          <cell r="V364" t="str">
            <v/>
          </cell>
          <cell r="W364" t="str">
            <v/>
          </cell>
          <cell r="X364" t="str">
            <v/>
          </cell>
          <cell r="Y364" t="str">
            <v/>
          </cell>
          <cell r="Z364" t="str">
            <v/>
          </cell>
          <cell r="AA364" t="str">
            <v/>
          </cell>
          <cell r="AB364" t="str">
            <v/>
          </cell>
          <cell r="AC364" t="str">
            <v/>
          </cell>
          <cell r="AD364" t="str">
            <v/>
          </cell>
          <cell r="AE364" t="str">
            <v/>
          </cell>
          <cell r="AF364" t="str">
            <v/>
          </cell>
          <cell r="AG364" t="str">
            <v/>
          </cell>
          <cell r="AH364" t="str">
            <v/>
          </cell>
          <cell r="AI364" t="str">
            <v/>
          </cell>
          <cell r="AJ364" t="str">
            <v/>
          </cell>
          <cell r="AK364" t="str">
            <v/>
          </cell>
          <cell r="AL364" t="str">
            <v/>
          </cell>
        </row>
        <row r="365">
          <cell r="C365" t="str">
            <v/>
          </cell>
          <cell r="D365" t="str">
            <v/>
          </cell>
          <cell r="F365" t="str">
            <v/>
          </cell>
          <cell r="H365" t="str">
            <v/>
          </cell>
          <cell r="J365" t="str">
            <v/>
          </cell>
          <cell r="L365" t="str">
            <v/>
          </cell>
          <cell r="N365" t="str">
            <v/>
          </cell>
          <cell r="P365" t="str">
            <v/>
          </cell>
        </row>
        <row r="366">
          <cell r="C366" t="str">
            <v/>
          </cell>
          <cell r="D366" t="str">
            <v>Future Use</v>
          </cell>
          <cell r="F366">
            <v>0</v>
          </cell>
          <cell r="H366" t="str">
            <v/>
          </cell>
          <cell r="J366" t="str">
            <v/>
          </cell>
          <cell r="L366" t="str">
            <v/>
          </cell>
          <cell r="N366" t="str">
            <v/>
          </cell>
          <cell r="P366" t="str">
            <v/>
          </cell>
        </row>
        <row r="367">
          <cell r="C367" t="str">
            <v/>
          </cell>
          <cell r="D367" t="str">
            <v/>
          </cell>
          <cell r="F367" t="str">
            <v/>
          </cell>
          <cell r="H367" t="str">
            <v/>
          </cell>
          <cell r="J367" t="str">
            <v/>
          </cell>
          <cell r="L367" t="str">
            <v/>
          </cell>
          <cell r="N367" t="str">
            <v/>
          </cell>
          <cell r="P367" t="str">
            <v/>
          </cell>
          <cell r="Q367" t="str">
            <v/>
          </cell>
          <cell r="R367" t="str">
            <v/>
          </cell>
          <cell r="S367" t="str">
            <v/>
          </cell>
          <cell r="T367" t="str">
            <v/>
          </cell>
          <cell r="U367" t="str">
            <v/>
          </cell>
          <cell r="V367" t="str">
            <v/>
          </cell>
          <cell r="W367" t="str">
            <v/>
          </cell>
          <cell r="X367" t="str">
            <v/>
          </cell>
          <cell r="Y367" t="str">
            <v/>
          </cell>
          <cell r="Z367" t="str">
            <v/>
          </cell>
          <cell r="AA367" t="str">
            <v/>
          </cell>
          <cell r="AB367" t="str">
            <v/>
          </cell>
          <cell r="AC367" t="str">
            <v/>
          </cell>
          <cell r="AD367" t="str">
            <v/>
          </cell>
          <cell r="AE367" t="str">
            <v/>
          </cell>
          <cell r="AF367" t="str">
            <v/>
          </cell>
          <cell r="AG367" t="str">
            <v/>
          </cell>
          <cell r="AH367" t="str">
            <v/>
          </cell>
          <cell r="AI367" t="str">
            <v/>
          </cell>
          <cell r="AJ367" t="str">
            <v/>
          </cell>
          <cell r="AK367" t="str">
            <v/>
          </cell>
          <cell r="AL367" t="str">
            <v/>
          </cell>
        </row>
        <row r="368">
          <cell r="C368" t="str">
            <v/>
          </cell>
          <cell r="D368" t="str">
            <v/>
          </cell>
          <cell r="F368" t="str">
            <v/>
          </cell>
          <cell r="H368" t="str">
            <v/>
          </cell>
          <cell r="J368" t="str">
            <v/>
          </cell>
          <cell r="L368" t="str">
            <v/>
          </cell>
          <cell r="N368" t="str">
            <v/>
          </cell>
          <cell r="P368" t="str">
            <v/>
          </cell>
          <cell r="Q368" t="str">
            <v/>
          </cell>
          <cell r="R368" t="str">
            <v/>
          </cell>
          <cell r="S368" t="str">
            <v/>
          </cell>
          <cell r="T368" t="str">
            <v/>
          </cell>
          <cell r="U368" t="str">
            <v/>
          </cell>
          <cell r="V368" t="str">
            <v/>
          </cell>
          <cell r="W368" t="str">
            <v/>
          </cell>
          <cell r="X368" t="str">
            <v/>
          </cell>
          <cell r="Y368" t="str">
            <v/>
          </cell>
          <cell r="Z368" t="str">
            <v/>
          </cell>
          <cell r="AA368" t="str">
            <v/>
          </cell>
          <cell r="AB368" t="str">
            <v/>
          </cell>
          <cell r="AC368" t="str">
            <v/>
          </cell>
          <cell r="AD368" t="str">
            <v/>
          </cell>
          <cell r="AE368" t="str">
            <v/>
          </cell>
          <cell r="AF368" t="str">
            <v/>
          </cell>
          <cell r="AG368" t="str">
            <v/>
          </cell>
          <cell r="AH368" t="str">
            <v/>
          </cell>
          <cell r="AI368" t="str">
            <v/>
          </cell>
          <cell r="AJ368" t="str">
            <v/>
          </cell>
          <cell r="AK368" t="str">
            <v/>
          </cell>
          <cell r="AL368" t="str">
            <v/>
          </cell>
        </row>
        <row r="369">
          <cell r="C369" t="str">
            <v/>
          </cell>
          <cell r="D369" t="str">
            <v/>
          </cell>
          <cell r="F369" t="str">
            <v/>
          </cell>
          <cell r="H369" t="str">
            <v/>
          </cell>
          <cell r="J369" t="str">
            <v/>
          </cell>
          <cell r="L369" t="str">
            <v/>
          </cell>
          <cell r="N369" t="str">
            <v/>
          </cell>
          <cell r="P369" t="str">
            <v/>
          </cell>
          <cell r="Q369" t="str">
            <v/>
          </cell>
          <cell r="R369" t="str">
            <v/>
          </cell>
          <cell r="S369" t="str">
            <v/>
          </cell>
          <cell r="T369" t="str">
            <v/>
          </cell>
          <cell r="U369" t="str">
            <v/>
          </cell>
          <cell r="V369" t="str">
            <v/>
          </cell>
          <cell r="W369" t="str">
            <v/>
          </cell>
          <cell r="X369" t="str">
            <v/>
          </cell>
          <cell r="Y369" t="str">
            <v/>
          </cell>
          <cell r="Z369" t="str">
            <v/>
          </cell>
          <cell r="AA369" t="str">
            <v/>
          </cell>
          <cell r="AB369" t="str">
            <v/>
          </cell>
          <cell r="AC369" t="str">
            <v/>
          </cell>
          <cell r="AD369" t="str">
            <v/>
          </cell>
          <cell r="AE369" t="str">
            <v/>
          </cell>
          <cell r="AF369" t="str">
            <v/>
          </cell>
          <cell r="AG369" t="str">
            <v/>
          </cell>
          <cell r="AH369" t="str">
            <v/>
          </cell>
          <cell r="AI369" t="str">
            <v/>
          </cell>
          <cell r="AJ369" t="str">
            <v/>
          </cell>
          <cell r="AK369" t="str">
            <v/>
          </cell>
          <cell r="AL369" t="str">
            <v/>
          </cell>
        </row>
        <row r="370">
          <cell r="C370" t="str">
            <v/>
          </cell>
          <cell r="D370" t="str">
            <v/>
          </cell>
          <cell r="F370" t="str">
            <v/>
          </cell>
          <cell r="H370" t="str">
            <v/>
          </cell>
          <cell r="J370" t="str">
            <v/>
          </cell>
          <cell r="L370" t="str">
            <v/>
          </cell>
          <cell r="N370" t="str">
            <v/>
          </cell>
          <cell r="P370" t="str">
            <v/>
          </cell>
          <cell r="Q370" t="str">
            <v/>
          </cell>
          <cell r="R370" t="str">
            <v/>
          </cell>
          <cell r="S370" t="str">
            <v/>
          </cell>
          <cell r="T370" t="str">
            <v/>
          </cell>
          <cell r="U370" t="str">
            <v/>
          </cell>
          <cell r="V370" t="str">
            <v/>
          </cell>
          <cell r="W370" t="str">
            <v/>
          </cell>
          <cell r="X370" t="str">
            <v/>
          </cell>
          <cell r="Y370" t="str">
            <v/>
          </cell>
          <cell r="Z370" t="str">
            <v/>
          </cell>
          <cell r="AA370" t="str">
            <v/>
          </cell>
          <cell r="AB370" t="str">
            <v/>
          </cell>
          <cell r="AC370" t="str">
            <v/>
          </cell>
          <cell r="AD370" t="str">
            <v/>
          </cell>
          <cell r="AE370" t="str">
            <v/>
          </cell>
          <cell r="AF370" t="str">
            <v/>
          </cell>
          <cell r="AG370" t="str">
            <v/>
          </cell>
          <cell r="AH370" t="str">
            <v/>
          </cell>
          <cell r="AI370" t="str">
            <v/>
          </cell>
          <cell r="AJ370" t="str">
            <v/>
          </cell>
          <cell r="AK370" t="str">
            <v/>
          </cell>
          <cell r="AL370" t="str">
            <v/>
          </cell>
        </row>
        <row r="371">
          <cell r="C371" t="str">
            <v/>
          </cell>
          <cell r="D371" t="str">
            <v/>
          </cell>
          <cell r="F371" t="str">
            <v/>
          </cell>
          <cell r="H371" t="str">
            <v/>
          </cell>
          <cell r="J371" t="str">
            <v/>
          </cell>
          <cell r="L371" t="str">
            <v/>
          </cell>
          <cell r="N371" t="str">
            <v/>
          </cell>
          <cell r="P371" t="str">
            <v/>
          </cell>
        </row>
        <row r="372">
          <cell r="C372" t="str">
            <v/>
          </cell>
          <cell r="D372" t="str">
            <v>Future Use</v>
          </cell>
          <cell r="F372">
            <v>0</v>
          </cell>
          <cell r="H372" t="str">
            <v/>
          </cell>
          <cell r="J372" t="str">
            <v/>
          </cell>
          <cell r="L372" t="str">
            <v/>
          </cell>
          <cell r="N372" t="str">
            <v/>
          </cell>
          <cell r="P372" t="str">
            <v/>
          </cell>
        </row>
        <row r="373">
          <cell r="C373" t="str">
            <v/>
          </cell>
          <cell r="D373" t="str">
            <v/>
          </cell>
          <cell r="F373" t="str">
            <v/>
          </cell>
          <cell r="H373" t="str">
            <v/>
          </cell>
          <cell r="J373" t="str">
            <v/>
          </cell>
          <cell r="L373" t="str">
            <v/>
          </cell>
          <cell r="N373" t="str">
            <v/>
          </cell>
          <cell r="P373" t="str">
            <v/>
          </cell>
          <cell r="Q373" t="str">
            <v/>
          </cell>
          <cell r="R373" t="str">
            <v/>
          </cell>
          <cell r="S373" t="str">
            <v/>
          </cell>
          <cell r="T373" t="str">
            <v/>
          </cell>
          <cell r="U373" t="str">
            <v/>
          </cell>
          <cell r="V373" t="str">
            <v/>
          </cell>
          <cell r="W373" t="str">
            <v/>
          </cell>
          <cell r="X373" t="str">
            <v/>
          </cell>
          <cell r="Y373" t="str">
            <v/>
          </cell>
          <cell r="Z373" t="str">
            <v/>
          </cell>
          <cell r="AA373" t="str">
            <v/>
          </cell>
          <cell r="AB373" t="str">
            <v/>
          </cell>
          <cell r="AC373" t="str">
            <v/>
          </cell>
          <cell r="AD373" t="str">
            <v/>
          </cell>
          <cell r="AE373" t="str">
            <v/>
          </cell>
          <cell r="AF373" t="str">
            <v/>
          </cell>
          <cell r="AG373" t="str">
            <v/>
          </cell>
          <cell r="AH373" t="str">
            <v/>
          </cell>
          <cell r="AI373" t="str">
            <v/>
          </cell>
          <cell r="AJ373" t="str">
            <v/>
          </cell>
          <cell r="AK373" t="str">
            <v/>
          </cell>
          <cell r="AL373" t="str">
            <v/>
          </cell>
        </row>
        <row r="374">
          <cell r="C374" t="str">
            <v/>
          </cell>
          <cell r="D374" t="str">
            <v/>
          </cell>
          <cell r="F374" t="str">
            <v/>
          </cell>
          <cell r="H374" t="str">
            <v/>
          </cell>
          <cell r="J374" t="str">
            <v/>
          </cell>
          <cell r="L374" t="str">
            <v/>
          </cell>
          <cell r="N374" t="str">
            <v/>
          </cell>
          <cell r="P374" t="str">
            <v/>
          </cell>
          <cell r="Q374" t="str">
            <v/>
          </cell>
          <cell r="R374" t="str">
            <v/>
          </cell>
          <cell r="S374" t="str">
            <v/>
          </cell>
          <cell r="T374" t="str">
            <v/>
          </cell>
          <cell r="U374" t="str">
            <v/>
          </cell>
          <cell r="V374" t="str">
            <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cell r="AK374" t="str">
            <v/>
          </cell>
          <cell r="AL374" t="str">
            <v/>
          </cell>
        </row>
        <row r="375">
          <cell r="C375" t="str">
            <v/>
          </cell>
          <cell r="D375" t="str">
            <v/>
          </cell>
          <cell r="F375" t="str">
            <v/>
          </cell>
          <cell r="H375" t="str">
            <v/>
          </cell>
          <cell r="J375" t="str">
            <v/>
          </cell>
          <cell r="L375" t="str">
            <v/>
          </cell>
          <cell r="N375" t="str">
            <v/>
          </cell>
          <cell r="P375" t="str">
            <v/>
          </cell>
          <cell r="Q375" t="str">
            <v/>
          </cell>
          <cell r="R375" t="str">
            <v/>
          </cell>
          <cell r="S375" t="str">
            <v/>
          </cell>
          <cell r="T375" t="str">
            <v/>
          </cell>
          <cell r="U375" t="str">
            <v/>
          </cell>
          <cell r="V375" t="str">
            <v/>
          </cell>
          <cell r="W375" t="str">
            <v/>
          </cell>
          <cell r="X375" t="str">
            <v/>
          </cell>
          <cell r="Y375" t="str">
            <v/>
          </cell>
          <cell r="Z375" t="str">
            <v/>
          </cell>
          <cell r="AA375" t="str">
            <v/>
          </cell>
          <cell r="AB375" t="str">
            <v/>
          </cell>
          <cell r="AC375" t="str">
            <v/>
          </cell>
          <cell r="AD375" t="str">
            <v/>
          </cell>
          <cell r="AE375" t="str">
            <v/>
          </cell>
          <cell r="AF375" t="str">
            <v/>
          </cell>
          <cell r="AG375" t="str">
            <v/>
          </cell>
          <cell r="AH375" t="str">
            <v/>
          </cell>
          <cell r="AI375" t="str">
            <v/>
          </cell>
          <cell r="AJ375" t="str">
            <v/>
          </cell>
          <cell r="AK375" t="str">
            <v/>
          </cell>
          <cell r="AL375" t="str">
            <v/>
          </cell>
        </row>
        <row r="376">
          <cell r="C376" t="str">
            <v/>
          </cell>
          <cell r="D376" t="str">
            <v/>
          </cell>
          <cell r="F376" t="str">
            <v/>
          </cell>
          <cell r="H376" t="str">
            <v/>
          </cell>
          <cell r="J376" t="str">
            <v/>
          </cell>
          <cell r="L376" t="str">
            <v/>
          </cell>
          <cell r="N376" t="str">
            <v/>
          </cell>
          <cell r="P376" t="str">
            <v/>
          </cell>
          <cell r="Q376" t="str">
            <v/>
          </cell>
          <cell r="R376" t="str">
            <v/>
          </cell>
          <cell r="S376" t="str">
            <v/>
          </cell>
          <cell r="T376" t="str">
            <v/>
          </cell>
          <cell r="U376" t="str">
            <v/>
          </cell>
          <cell r="V376" t="str">
            <v/>
          </cell>
          <cell r="W376" t="str">
            <v/>
          </cell>
          <cell r="X376" t="str">
            <v/>
          </cell>
          <cell r="Y376" t="str">
            <v/>
          </cell>
          <cell r="Z376" t="str">
            <v/>
          </cell>
          <cell r="AA376" t="str">
            <v/>
          </cell>
          <cell r="AB376" t="str">
            <v/>
          </cell>
          <cell r="AC376" t="str">
            <v/>
          </cell>
          <cell r="AD376" t="str">
            <v/>
          </cell>
          <cell r="AE376" t="str">
            <v/>
          </cell>
          <cell r="AF376" t="str">
            <v/>
          </cell>
          <cell r="AG376" t="str">
            <v/>
          </cell>
          <cell r="AH376" t="str">
            <v/>
          </cell>
          <cell r="AI376" t="str">
            <v/>
          </cell>
          <cell r="AJ376" t="str">
            <v/>
          </cell>
          <cell r="AK376" t="str">
            <v/>
          </cell>
          <cell r="AL376" t="str">
            <v/>
          </cell>
        </row>
        <row r="377">
          <cell r="C377" t="str">
            <v/>
          </cell>
          <cell r="D377" t="str">
            <v/>
          </cell>
          <cell r="F377" t="str">
            <v/>
          </cell>
          <cell r="H377" t="str">
            <v/>
          </cell>
          <cell r="J377" t="str">
            <v/>
          </cell>
          <cell r="L377" t="str">
            <v/>
          </cell>
          <cell r="N377" t="str">
            <v/>
          </cell>
          <cell r="P377" t="str">
            <v/>
          </cell>
        </row>
        <row r="378">
          <cell r="C378" t="str">
            <v/>
          </cell>
          <cell r="D378" t="str">
            <v>Future Use</v>
          </cell>
          <cell r="F378">
            <v>0</v>
          </cell>
          <cell r="H378" t="str">
            <v/>
          </cell>
          <cell r="J378" t="str">
            <v/>
          </cell>
          <cell r="L378" t="str">
            <v/>
          </cell>
          <cell r="N378" t="str">
            <v/>
          </cell>
          <cell r="P378" t="str">
            <v/>
          </cell>
        </row>
        <row r="379">
          <cell r="C379" t="str">
            <v/>
          </cell>
          <cell r="D379" t="str">
            <v/>
          </cell>
          <cell r="F379" t="str">
            <v/>
          </cell>
          <cell r="H379" t="str">
            <v/>
          </cell>
          <cell r="J379" t="str">
            <v/>
          </cell>
          <cell r="L379" t="str">
            <v/>
          </cell>
          <cell r="N379" t="str">
            <v/>
          </cell>
          <cell r="P379" t="str">
            <v/>
          </cell>
          <cell r="Q379" t="str">
            <v/>
          </cell>
          <cell r="R379" t="str">
            <v/>
          </cell>
          <cell r="S379" t="str">
            <v/>
          </cell>
          <cell r="T379" t="str">
            <v/>
          </cell>
          <cell r="U379" t="str">
            <v/>
          </cell>
          <cell r="V379" t="str">
            <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cell r="AK379" t="str">
            <v/>
          </cell>
          <cell r="AL379" t="str">
            <v/>
          </cell>
        </row>
        <row r="380">
          <cell r="C380" t="str">
            <v/>
          </cell>
          <cell r="D380" t="str">
            <v/>
          </cell>
          <cell r="F380" t="str">
            <v/>
          </cell>
          <cell r="H380" t="str">
            <v/>
          </cell>
          <cell r="J380" t="str">
            <v/>
          </cell>
          <cell r="L380" t="str">
            <v/>
          </cell>
          <cell r="N380" t="str">
            <v/>
          </cell>
          <cell r="P380" t="str">
            <v/>
          </cell>
          <cell r="Q380" t="str">
            <v/>
          </cell>
          <cell r="R380" t="str">
            <v/>
          </cell>
          <cell r="S380" t="str">
            <v/>
          </cell>
          <cell r="T380" t="str">
            <v/>
          </cell>
          <cell r="U380" t="str">
            <v/>
          </cell>
          <cell r="V380" t="str">
            <v/>
          </cell>
          <cell r="W380" t="str">
            <v/>
          </cell>
          <cell r="X380" t="str">
            <v/>
          </cell>
          <cell r="Y380" t="str">
            <v/>
          </cell>
          <cell r="Z380" t="str">
            <v/>
          </cell>
          <cell r="AA380" t="str">
            <v/>
          </cell>
          <cell r="AB380" t="str">
            <v/>
          </cell>
          <cell r="AC380" t="str">
            <v/>
          </cell>
          <cell r="AD380" t="str">
            <v/>
          </cell>
          <cell r="AE380" t="str">
            <v/>
          </cell>
          <cell r="AF380" t="str">
            <v/>
          </cell>
          <cell r="AG380" t="str">
            <v/>
          </cell>
          <cell r="AH380" t="str">
            <v/>
          </cell>
          <cell r="AI380" t="str">
            <v/>
          </cell>
          <cell r="AJ380" t="str">
            <v/>
          </cell>
          <cell r="AK380" t="str">
            <v/>
          </cell>
          <cell r="AL380" t="str">
            <v/>
          </cell>
        </row>
        <row r="381">
          <cell r="C381" t="str">
            <v/>
          </cell>
          <cell r="D381" t="str">
            <v/>
          </cell>
          <cell r="F381" t="str">
            <v/>
          </cell>
          <cell r="H381" t="str">
            <v/>
          </cell>
          <cell r="J381" t="str">
            <v/>
          </cell>
          <cell r="L381" t="str">
            <v/>
          </cell>
          <cell r="N381" t="str">
            <v/>
          </cell>
          <cell r="P381" t="str">
            <v/>
          </cell>
          <cell r="Q381" t="str">
            <v/>
          </cell>
          <cell r="R381" t="str">
            <v/>
          </cell>
          <cell r="S381" t="str">
            <v/>
          </cell>
          <cell r="T381" t="str">
            <v/>
          </cell>
          <cell r="U381" t="str">
            <v/>
          </cell>
          <cell r="V381" t="str">
            <v/>
          </cell>
          <cell r="W381" t="str">
            <v/>
          </cell>
          <cell r="X381" t="str">
            <v/>
          </cell>
          <cell r="Y381" t="str">
            <v/>
          </cell>
          <cell r="Z381" t="str">
            <v/>
          </cell>
          <cell r="AA381" t="str">
            <v/>
          </cell>
          <cell r="AB381" t="str">
            <v/>
          </cell>
          <cell r="AC381" t="str">
            <v/>
          </cell>
          <cell r="AD381" t="str">
            <v/>
          </cell>
          <cell r="AE381" t="str">
            <v/>
          </cell>
          <cell r="AF381" t="str">
            <v/>
          </cell>
          <cell r="AG381" t="str">
            <v/>
          </cell>
          <cell r="AH381" t="str">
            <v/>
          </cell>
          <cell r="AI381" t="str">
            <v/>
          </cell>
          <cell r="AJ381" t="str">
            <v/>
          </cell>
          <cell r="AK381" t="str">
            <v/>
          </cell>
          <cell r="AL381" t="str">
            <v/>
          </cell>
        </row>
        <row r="382">
          <cell r="C382" t="str">
            <v/>
          </cell>
          <cell r="D382" t="str">
            <v/>
          </cell>
          <cell r="F382" t="str">
            <v/>
          </cell>
          <cell r="H382" t="str">
            <v/>
          </cell>
          <cell r="J382" t="str">
            <v/>
          </cell>
          <cell r="L382" t="str">
            <v/>
          </cell>
          <cell r="N382" t="str">
            <v/>
          </cell>
          <cell r="P382" t="str">
            <v/>
          </cell>
          <cell r="Q382" t="str">
            <v/>
          </cell>
          <cell r="R382" t="str">
            <v/>
          </cell>
          <cell r="S382" t="str">
            <v/>
          </cell>
          <cell r="T382" t="str">
            <v/>
          </cell>
          <cell r="U382" t="str">
            <v/>
          </cell>
          <cell r="V382" t="str">
            <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cell r="AK382" t="str">
            <v/>
          </cell>
          <cell r="AL382" t="str">
            <v/>
          </cell>
        </row>
        <row r="383">
          <cell r="C383" t="str">
            <v/>
          </cell>
          <cell r="D383" t="str">
            <v/>
          </cell>
          <cell r="F383" t="str">
            <v/>
          </cell>
          <cell r="H383" t="str">
            <v/>
          </cell>
          <cell r="J383" t="str">
            <v/>
          </cell>
          <cell r="L383" t="str">
            <v/>
          </cell>
          <cell r="N383" t="str">
            <v/>
          </cell>
          <cell r="P383" t="str">
            <v/>
          </cell>
        </row>
        <row r="384">
          <cell r="C384" t="str">
            <v/>
          </cell>
          <cell r="D384" t="str">
            <v>Future Use</v>
          </cell>
          <cell r="F384">
            <v>0</v>
          </cell>
          <cell r="H384" t="str">
            <v/>
          </cell>
          <cell r="J384" t="str">
            <v/>
          </cell>
          <cell r="L384" t="str">
            <v/>
          </cell>
          <cell r="N384" t="str">
            <v/>
          </cell>
          <cell r="P384" t="str">
            <v/>
          </cell>
        </row>
        <row r="385">
          <cell r="C385" t="str">
            <v/>
          </cell>
          <cell r="D385" t="str">
            <v/>
          </cell>
          <cell r="F385" t="str">
            <v/>
          </cell>
          <cell r="H385" t="str">
            <v/>
          </cell>
          <cell r="J385" t="str">
            <v/>
          </cell>
          <cell r="L385" t="str">
            <v/>
          </cell>
          <cell r="N385" t="str">
            <v/>
          </cell>
          <cell r="P385" t="str">
            <v/>
          </cell>
          <cell r="Q385" t="str">
            <v/>
          </cell>
          <cell r="R385" t="str">
            <v/>
          </cell>
          <cell r="S385" t="str">
            <v/>
          </cell>
          <cell r="T385" t="str">
            <v/>
          </cell>
          <cell r="U385" t="str">
            <v/>
          </cell>
          <cell r="V385" t="str">
            <v/>
          </cell>
          <cell r="W385" t="str">
            <v/>
          </cell>
          <cell r="X385" t="str">
            <v/>
          </cell>
          <cell r="Y385" t="str">
            <v/>
          </cell>
          <cell r="Z385" t="str">
            <v/>
          </cell>
          <cell r="AA385" t="str">
            <v/>
          </cell>
          <cell r="AB385" t="str">
            <v/>
          </cell>
          <cell r="AC385" t="str">
            <v/>
          </cell>
          <cell r="AD385" t="str">
            <v/>
          </cell>
          <cell r="AE385" t="str">
            <v/>
          </cell>
          <cell r="AF385" t="str">
            <v/>
          </cell>
          <cell r="AG385" t="str">
            <v/>
          </cell>
          <cell r="AH385" t="str">
            <v/>
          </cell>
          <cell r="AI385" t="str">
            <v/>
          </cell>
          <cell r="AJ385" t="str">
            <v/>
          </cell>
          <cell r="AK385" t="str">
            <v/>
          </cell>
          <cell r="AL385" t="str">
            <v/>
          </cell>
        </row>
        <row r="386">
          <cell r="C386" t="str">
            <v/>
          </cell>
          <cell r="D386" t="str">
            <v/>
          </cell>
          <cell r="F386" t="str">
            <v/>
          </cell>
          <cell r="H386" t="str">
            <v/>
          </cell>
          <cell r="J386" t="str">
            <v/>
          </cell>
          <cell r="L386" t="str">
            <v/>
          </cell>
          <cell r="N386" t="str">
            <v/>
          </cell>
          <cell r="P386" t="str">
            <v/>
          </cell>
          <cell r="Q386" t="str">
            <v/>
          </cell>
          <cell r="R386" t="str">
            <v/>
          </cell>
          <cell r="S386" t="str">
            <v/>
          </cell>
          <cell r="T386" t="str">
            <v/>
          </cell>
          <cell r="U386" t="str">
            <v/>
          </cell>
          <cell r="V386" t="str">
            <v/>
          </cell>
          <cell r="W386" t="str">
            <v/>
          </cell>
          <cell r="X386" t="str">
            <v/>
          </cell>
          <cell r="Y386" t="str">
            <v/>
          </cell>
          <cell r="Z386" t="str">
            <v/>
          </cell>
          <cell r="AA386" t="str">
            <v/>
          </cell>
          <cell r="AB386" t="str">
            <v/>
          </cell>
          <cell r="AC386" t="str">
            <v/>
          </cell>
          <cell r="AD386" t="str">
            <v/>
          </cell>
          <cell r="AE386" t="str">
            <v/>
          </cell>
          <cell r="AF386" t="str">
            <v/>
          </cell>
          <cell r="AG386" t="str">
            <v/>
          </cell>
          <cell r="AH386" t="str">
            <v/>
          </cell>
          <cell r="AI386" t="str">
            <v/>
          </cell>
          <cell r="AJ386" t="str">
            <v/>
          </cell>
          <cell r="AK386" t="str">
            <v/>
          </cell>
          <cell r="AL386" t="str">
            <v/>
          </cell>
        </row>
        <row r="387">
          <cell r="C387" t="str">
            <v/>
          </cell>
          <cell r="D387" t="str">
            <v/>
          </cell>
          <cell r="F387" t="str">
            <v/>
          </cell>
          <cell r="H387" t="str">
            <v/>
          </cell>
          <cell r="J387" t="str">
            <v/>
          </cell>
          <cell r="L387" t="str">
            <v/>
          </cell>
          <cell r="N387" t="str">
            <v/>
          </cell>
          <cell r="P387" t="str">
            <v/>
          </cell>
          <cell r="Q387" t="str">
            <v/>
          </cell>
          <cell r="R387" t="str">
            <v/>
          </cell>
          <cell r="S387" t="str">
            <v/>
          </cell>
          <cell r="T387" t="str">
            <v/>
          </cell>
          <cell r="U387" t="str">
            <v/>
          </cell>
          <cell r="V387" t="str">
            <v/>
          </cell>
          <cell r="W387" t="str">
            <v/>
          </cell>
          <cell r="X387" t="str">
            <v/>
          </cell>
          <cell r="Y387" t="str">
            <v/>
          </cell>
          <cell r="Z387" t="str">
            <v/>
          </cell>
          <cell r="AA387" t="str">
            <v/>
          </cell>
          <cell r="AB387" t="str">
            <v/>
          </cell>
          <cell r="AC387" t="str">
            <v/>
          </cell>
          <cell r="AD387" t="str">
            <v/>
          </cell>
          <cell r="AE387" t="str">
            <v/>
          </cell>
          <cell r="AF387" t="str">
            <v/>
          </cell>
          <cell r="AG387" t="str">
            <v/>
          </cell>
          <cell r="AH387" t="str">
            <v/>
          </cell>
          <cell r="AI387" t="str">
            <v/>
          </cell>
          <cell r="AJ387" t="str">
            <v/>
          </cell>
          <cell r="AK387" t="str">
            <v/>
          </cell>
          <cell r="AL387" t="str">
            <v/>
          </cell>
        </row>
        <row r="388">
          <cell r="C388" t="str">
            <v/>
          </cell>
          <cell r="D388" t="str">
            <v/>
          </cell>
          <cell r="F388" t="str">
            <v/>
          </cell>
          <cell r="H388" t="str">
            <v/>
          </cell>
          <cell r="J388" t="str">
            <v/>
          </cell>
          <cell r="L388" t="str">
            <v/>
          </cell>
          <cell r="N388" t="str">
            <v/>
          </cell>
          <cell r="P388" t="str">
            <v/>
          </cell>
          <cell r="Q388" t="str">
            <v/>
          </cell>
          <cell r="R388" t="str">
            <v/>
          </cell>
          <cell r="S388" t="str">
            <v/>
          </cell>
          <cell r="T388" t="str">
            <v/>
          </cell>
          <cell r="U388" t="str">
            <v/>
          </cell>
          <cell r="V388" t="str">
            <v/>
          </cell>
          <cell r="W388" t="str">
            <v/>
          </cell>
          <cell r="X388" t="str">
            <v/>
          </cell>
          <cell r="Y388" t="str">
            <v/>
          </cell>
          <cell r="Z388" t="str">
            <v/>
          </cell>
          <cell r="AA388" t="str">
            <v/>
          </cell>
          <cell r="AB388" t="str">
            <v/>
          </cell>
          <cell r="AC388" t="str">
            <v/>
          </cell>
          <cell r="AD388" t="str">
            <v/>
          </cell>
          <cell r="AE388" t="str">
            <v/>
          </cell>
          <cell r="AF388" t="str">
            <v/>
          </cell>
          <cell r="AG388" t="str">
            <v/>
          </cell>
          <cell r="AH388" t="str">
            <v/>
          </cell>
          <cell r="AI388" t="str">
            <v/>
          </cell>
          <cell r="AJ388" t="str">
            <v/>
          </cell>
          <cell r="AK388" t="str">
            <v/>
          </cell>
          <cell r="AL388" t="str">
            <v/>
          </cell>
        </row>
        <row r="389">
          <cell r="C389" t="str">
            <v/>
          </cell>
          <cell r="D389" t="str">
            <v/>
          </cell>
          <cell r="F389" t="str">
            <v/>
          </cell>
          <cell r="H389" t="str">
            <v/>
          </cell>
          <cell r="J389" t="str">
            <v/>
          </cell>
          <cell r="L389" t="str">
            <v/>
          </cell>
          <cell r="N389" t="str">
            <v/>
          </cell>
          <cell r="P389" t="str">
            <v/>
          </cell>
        </row>
        <row r="390">
          <cell r="C390" t="str">
            <v/>
          </cell>
          <cell r="D390" t="str">
            <v>Future Use</v>
          </cell>
          <cell r="F390">
            <v>0</v>
          </cell>
          <cell r="H390" t="str">
            <v/>
          </cell>
          <cell r="J390" t="str">
            <v/>
          </cell>
          <cell r="L390" t="str">
            <v/>
          </cell>
          <cell r="N390" t="str">
            <v/>
          </cell>
          <cell r="P390" t="str">
            <v/>
          </cell>
        </row>
        <row r="391">
          <cell r="C391" t="str">
            <v/>
          </cell>
          <cell r="D391" t="str">
            <v/>
          </cell>
          <cell r="F391" t="str">
            <v/>
          </cell>
          <cell r="H391" t="str">
            <v/>
          </cell>
          <cell r="J391" t="str">
            <v/>
          </cell>
          <cell r="L391" t="str">
            <v/>
          </cell>
          <cell r="N391" t="str">
            <v/>
          </cell>
          <cell r="P391" t="str">
            <v/>
          </cell>
          <cell r="Q391" t="str">
            <v/>
          </cell>
          <cell r="R391" t="str">
            <v/>
          </cell>
          <cell r="S391" t="str">
            <v/>
          </cell>
          <cell r="T391" t="str">
            <v/>
          </cell>
          <cell r="U391" t="str">
            <v/>
          </cell>
          <cell r="V391" t="str">
            <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cell r="AK391" t="str">
            <v/>
          </cell>
          <cell r="AL391" t="str">
            <v/>
          </cell>
        </row>
        <row r="392">
          <cell r="C392" t="str">
            <v/>
          </cell>
          <cell r="D392" t="str">
            <v/>
          </cell>
          <cell r="F392" t="str">
            <v/>
          </cell>
          <cell r="H392" t="str">
            <v/>
          </cell>
          <cell r="J392" t="str">
            <v/>
          </cell>
          <cell r="L392" t="str">
            <v/>
          </cell>
          <cell r="N392" t="str">
            <v/>
          </cell>
          <cell r="P392" t="str">
            <v/>
          </cell>
          <cell r="Q392" t="str">
            <v/>
          </cell>
          <cell r="R392" t="str">
            <v/>
          </cell>
          <cell r="S392" t="str">
            <v/>
          </cell>
          <cell r="T392" t="str">
            <v/>
          </cell>
          <cell r="U392" t="str">
            <v/>
          </cell>
          <cell r="V392" t="str">
            <v/>
          </cell>
          <cell r="W392" t="str">
            <v/>
          </cell>
          <cell r="X392" t="str">
            <v/>
          </cell>
          <cell r="Y392" t="str">
            <v/>
          </cell>
          <cell r="Z392" t="str">
            <v/>
          </cell>
          <cell r="AA392" t="str">
            <v/>
          </cell>
          <cell r="AB392" t="str">
            <v/>
          </cell>
          <cell r="AC392" t="str">
            <v/>
          </cell>
          <cell r="AD392" t="str">
            <v/>
          </cell>
          <cell r="AE392" t="str">
            <v/>
          </cell>
          <cell r="AF392" t="str">
            <v/>
          </cell>
          <cell r="AG392" t="str">
            <v/>
          </cell>
          <cell r="AH392" t="str">
            <v/>
          </cell>
          <cell r="AI392" t="str">
            <v/>
          </cell>
          <cell r="AJ392" t="str">
            <v/>
          </cell>
          <cell r="AK392" t="str">
            <v/>
          </cell>
          <cell r="AL392" t="str">
            <v/>
          </cell>
        </row>
        <row r="393">
          <cell r="C393" t="str">
            <v/>
          </cell>
          <cell r="D393" t="str">
            <v/>
          </cell>
          <cell r="F393" t="str">
            <v/>
          </cell>
          <cell r="H393" t="str">
            <v/>
          </cell>
          <cell r="J393" t="str">
            <v/>
          </cell>
          <cell r="L393" t="str">
            <v/>
          </cell>
          <cell r="N393" t="str">
            <v/>
          </cell>
          <cell r="P393" t="str">
            <v/>
          </cell>
          <cell r="Q393" t="str">
            <v/>
          </cell>
          <cell r="R393" t="str">
            <v/>
          </cell>
          <cell r="S393" t="str">
            <v/>
          </cell>
          <cell r="T393" t="str">
            <v/>
          </cell>
          <cell r="U393" t="str">
            <v/>
          </cell>
          <cell r="V393" t="str">
            <v/>
          </cell>
          <cell r="W393" t="str">
            <v/>
          </cell>
          <cell r="X393" t="str">
            <v/>
          </cell>
          <cell r="Y393" t="str">
            <v/>
          </cell>
          <cell r="Z393" t="str">
            <v/>
          </cell>
          <cell r="AA393" t="str">
            <v/>
          </cell>
          <cell r="AB393" t="str">
            <v/>
          </cell>
          <cell r="AC393" t="str">
            <v/>
          </cell>
          <cell r="AD393" t="str">
            <v/>
          </cell>
          <cell r="AE393" t="str">
            <v/>
          </cell>
          <cell r="AF393" t="str">
            <v/>
          </cell>
          <cell r="AG393" t="str">
            <v/>
          </cell>
          <cell r="AH393" t="str">
            <v/>
          </cell>
          <cell r="AI393" t="str">
            <v/>
          </cell>
          <cell r="AJ393" t="str">
            <v/>
          </cell>
          <cell r="AK393" t="str">
            <v/>
          </cell>
          <cell r="AL393" t="str">
            <v/>
          </cell>
        </row>
        <row r="394">
          <cell r="C394" t="str">
            <v/>
          </cell>
          <cell r="D394" t="str">
            <v/>
          </cell>
          <cell r="F394" t="str">
            <v/>
          </cell>
          <cell r="H394" t="str">
            <v/>
          </cell>
          <cell r="J394" t="str">
            <v/>
          </cell>
          <cell r="L394" t="str">
            <v/>
          </cell>
          <cell r="N394" t="str">
            <v/>
          </cell>
          <cell r="P394" t="str">
            <v/>
          </cell>
          <cell r="Q394" t="str">
            <v/>
          </cell>
          <cell r="R394" t="str">
            <v/>
          </cell>
          <cell r="S394" t="str">
            <v/>
          </cell>
          <cell r="T394" t="str">
            <v/>
          </cell>
          <cell r="U394" t="str">
            <v/>
          </cell>
          <cell r="V394" t="str">
            <v/>
          </cell>
          <cell r="W394" t="str">
            <v/>
          </cell>
          <cell r="X394" t="str">
            <v/>
          </cell>
          <cell r="Y394" t="str">
            <v/>
          </cell>
          <cell r="Z394" t="str">
            <v/>
          </cell>
          <cell r="AA394" t="str">
            <v/>
          </cell>
          <cell r="AB394" t="str">
            <v/>
          </cell>
          <cell r="AC394" t="str">
            <v/>
          </cell>
          <cell r="AD394" t="str">
            <v/>
          </cell>
          <cell r="AE394" t="str">
            <v/>
          </cell>
          <cell r="AF394" t="str">
            <v/>
          </cell>
          <cell r="AG394" t="str">
            <v/>
          </cell>
          <cell r="AH394" t="str">
            <v/>
          </cell>
          <cell r="AI394" t="str">
            <v/>
          </cell>
          <cell r="AJ394" t="str">
            <v/>
          </cell>
          <cell r="AK394" t="str">
            <v/>
          </cell>
          <cell r="AL394" t="str">
            <v/>
          </cell>
        </row>
        <row r="395">
          <cell r="C395" t="str">
            <v/>
          </cell>
          <cell r="D395" t="str">
            <v/>
          </cell>
          <cell r="F395" t="str">
            <v/>
          </cell>
          <cell r="H395" t="str">
            <v/>
          </cell>
          <cell r="J395" t="str">
            <v/>
          </cell>
          <cell r="L395" t="str">
            <v/>
          </cell>
          <cell r="N395" t="str">
            <v/>
          </cell>
          <cell r="P395" t="str">
            <v/>
          </cell>
        </row>
        <row r="396">
          <cell r="C396" t="str">
            <v/>
          </cell>
          <cell r="D396" t="str">
            <v>Future Use</v>
          </cell>
          <cell r="F396">
            <v>0</v>
          </cell>
          <cell r="H396" t="str">
            <v/>
          </cell>
          <cell r="J396" t="str">
            <v/>
          </cell>
          <cell r="L396" t="str">
            <v/>
          </cell>
          <cell r="N396" t="str">
            <v/>
          </cell>
          <cell r="P396" t="str">
            <v/>
          </cell>
        </row>
        <row r="397">
          <cell r="C397" t="str">
            <v/>
          </cell>
          <cell r="D397" t="str">
            <v/>
          </cell>
          <cell r="F397" t="str">
            <v/>
          </cell>
          <cell r="H397" t="str">
            <v/>
          </cell>
          <cell r="J397" t="str">
            <v/>
          </cell>
          <cell r="L397" t="str">
            <v/>
          </cell>
          <cell r="N397" t="str">
            <v/>
          </cell>
          <cell r="P397" t="str">
            <v/>
          </cell>
          <cell r="Q397" t="str">
            <v/>
          </cell>
          <cell r="R397" t="str">
            <v/>
          </cell>
          <cell r="S397" t="str">
            <v/>
          </cell>
          <cell r="T397" t="str">
            <v/>
          </cell>
          <cell r="U397" t="str">
            <v/>
          </cell>
          <cell r="V397" t="str">
            <v/>
          </cell>
          <cell r="W397" t="str">
            <v/>
          </cell>
          <cell r="X397" t="str">
            <v/>
          </cell>
          <cell r="Y397" t="str">
            <v/>
          </cell>
          <cell r="Z397" t="str">
            <v/>
          </cell>
          <cell r="AA397" t="str">
            <v/>
          </cell>
          <cell r="AB397" t="str">
            <v/>
          </cell>
          <cell r="AC397" t="str">
            <v/>
          </cell>
          <cell r="AD397" t="str">
            <v/>
          </cell>
          <cell r="AE397" t="str">
            <v/>
          </cell>
          <cell r="AF397" t="str">
            <v/>
          </cell>
          <cell r="AG397" t="str">
            <v/>
          </cell>
          <cell r="AH397" t="str">
            <v/>
          </cell>
          <cell r="AI397" t="str">
            <v/>
          </cell>
          <cell r="AJ397" t="str">
            <v/>
          </cell>
          <cell r="AK397" t="str">
            <v/>
          </cell>
          <cell r="AL397" t="str">
            <v/>
          </cell>
        </row>
        <row r="398">
          <cell r="C398" t="str">
            <v/>
          </cell>
          <cell r="D398" t="str">
            <v/>
          </cell>
          <cell r="F398" t="str">
            <v/>
          </cell>
          <cell r="H398" t="str">
            <v/>
          </cell>
          <cell r="J398" t="str">
            <v/>
          </cell>
          <cell r="L398" t="str">
            <v/>
          </cell>
          <cell r="N398" t="str">
            <v/>
          </cell>
          <cell r="P398" t="str">
            <v/>
          </cell>
          <cell r="Q398" t="str">
            <v/>
          </cell>
          <cell r="R398" t="str">
            <v/>
          </cell>
          <cell r="S398" t="str">
            <v/>
          </cell>
          <cell r="T398" t="str">
            <v/>
          </cell>
          <cell r="U398" t="str">
            <v/>
          </cell>
          <cell r="V398" t="str">
            <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cell r="AK398" t="str">
            <v/>
          </cell>
          <cell r="AL398" t="str">
            <v/>
          </cell>
        </row>
        <row r="399">
          <cell r="C399" t="str">
            <v/>
          </cell>
          <cell r="D399" t="str">
            <v/>
          </cell>
          <cell r="F399" t="str">
            <v/>
          </cell>
          <cell r="H399" t="str">
            <v/>
          </cell>
          <cell r="J399" t="str">
            <v/>
          </cell>
          <cell r="L399" t="str">
            <v/>
          </cell>
          <cell r="N399" t="str">
            <v/>
          </cell>
          <cell r="P399" t="str">
            <v/>
          </cell>
          <cell r="Q399" t="str">
            <v/>
          </cell>
          <cell r="R399" t="str">
            <v/>
          </cell>
          <cell r="S399" t="str">
            <v/>
          </cell>
          <cell r="T399" t="str">
            <v/>
          </cell>
          <cell r="U399" t="str">
            <v/>
          </cell>
          <cell r="V399" t="str">
            <v/>
          </cell>
          <cell r="W399" t="str">
            <v/>
          </cell>
          <cell r="X399" t="str">
            <v/>
          </cell>
          <cell r="Y399" t="str">
            <v/>
          </cell>
          <cell r="Z399" t="str">
            <v/>
          </cell>
          <cell r="AA399" t="str">
            <v/>
          </cell>
          <cell r="AB399" t="str">
            <v/>
          </cell>
          <cell r="AC399" t="str">
            <v/>
          </cell>
          <cell r="AD399" t="str">
            <v/>
          </cell>
          <cell r="AE399" t="str">
            <v/>
          </cell>
          <cell r="AF399" t="str">
            <v/>
          </cell>
          <cell r="AG399" t="str">
            <v/>
          </cell>
          <cell r="AH399" t="str">
            <v/>
          </cell>
          <cell r="AI399" t="str">
            <v/>
          </cell>
          <cell r="AJ399" t="str">
            <v/>
          </cell>
          <cell r="AK399" t="str">
            <v/>
          </cell>
          <cell r="AL399" t="str">
            <v/>
          </cell>
        </row>
        <row r="400">
          <cell r="C400" t="str">
            <v/>
          </cell>
          <cell r="D400" t="str">
            <v/>
          </cell>
          <cell r="F400" t="str">
            <v/>
          </cell>
          <cell r="H400" t="str">
            <v/>
          </cell>
          <cell r="J400" t="str">
            <v/>
          </cell>
          <cell r="L400" t="str">
            <v/>
          </cell>
          <cell r="N400" t="str">
            <v/>
          </cell>
          <cell r="P400" t="str">
            <v/>
          </cell>
          <cell r="Q400" t="str">
            <v/>
          </cell>
          <cell r="R400" t="str">
            <v/>
          </cell>
          <cell r="S400" t="str">
            <v/>
          </cell>
          <cell r="T400" t="str">
            <v/>
          </cell>
          <cell r="U400" t="str">
            <v/>
          </cell>
          <cell r="V400" t="str">
            <v/>
          </cell>
          <cell r="W400" t="str">
            <v/>
          </cell>
          <cell r="X400" t="str">
            <v/>
          </cell>
          <cell r="Y400" t="str">
            <v/>
          </cell>
          <cell r="Z400" t="str">
            <v/>
          </cell>
          <cell r="AA400" t="str">
            <v/>
          </cell>
          <cell r="AB400" t="str">
            <v/>
          </cell>
          <cell r="AC400" t="str">
            <v/>
          </cell>
          <cell r="AD400" t="str">
            <v/>
          </cell>
          <cell r="AE400" t="str">
            <v/>
          </cell>
          <cell r="AF400" t="str">
            <v/>
          </cell>
          <cell r="AG400" t="str">
            <v/>
          </cell>
          <cell r="AH400" t="str">
            <v/>
          </cell>
          <cell r="AI400" t="str">
            <v/>
          </cell>
          <cell r="AJ400" t="str">
            <v/>
          </cell>
          <cell r="AK400" t="str">
            <v/>
          </cell>
          <cell r="AL400" t="str">
            <v/>
          </cell>
        </row>
        <row r="401">
          <cell r="C401" t="str">
            <v/>
          </cell>
          <cell r="D401" t="str">
            <v/>
          </cell>
          <cell r="F401" t="str">
            <v/>
          </cell>
          <cell r="H401" t="str">
            <v/>
          </cell>
          <cell r="J401" t="str">
            <v/>
          </cell>
          <cell r="L401" t="str">
            <v/>
          </cell>
          <cell r="N401" t="str">
            <v/>
          </cell>
          <cell r="P401" t="str">
            <v/>
          </cell>
        </row>
        <row r="402">
          <cell r="C402" t="str">
            <v/>
          </cell>
          <cell r="D402" t="str">
            <v>Future Use</v>
          </cell>
          <cell r="F402">
            <v>0</v>
          </cell>
          <cell r="H402" t="str">
            <v/>
          </cell>
          <cell r="J402" t="str">
            <v/>
          </cell>
          <cell r="L402" t="str">
            <v/>
          </cell>
          <cell r="N402" t="str">
            <v/>
          </cell>
          <cell r="P402" t="str">
            <v/>
          </cell>
        </row>
        <row r="403">
          <cell r="C403" t="str">
            <v/>
          </cell>
          <cell r="D403" t="str">
            <v/>
          </cell>
          <cell r="F403" t="str">
            <v/>
          </cell>
          <cell r="H403" t="str">
            <v/>
          </cell>
          <cell r="J403" t="str">
            <v/>
          </cell>
          <cell r="L403" t="str">
            <v/>
          </cell>
          <cell r="N403" t="str">
            <v/>
          </cell>
          <cell r="P403" t="str">
            <v/>
          </cell>
          <cell r="Q403" t="str">
            <v/>
          </cell>
          <cell r="R403" t="str">
            <v/>
          </cell>
          <cell r="S403" t="str">
            <v/>
          </cell>
          <cell r="T403" t="str">
            <v/>
          </cell>
          <cell r="U403" t="str">
            <v/>
          </cell>
          <cell r="V403" t="str">
            <v/>
          </cell>
          <cell r="W403" t="str">
            <v/>
          </cell>
          <cell r="X403" t="str">
            <v/>
          </cell>
          <cell r="Y403" t="str">
            <v/>
          </cell>
          <cell r="Z403" t="str">
            <v/>
          </cell>
          <cell r="AA403" t="str">
            <v/>
          </cell>
          <cell r="AB403" t="str">
            <v/>
          </cell>
          <cell r="AC403" t="str">
            <v/>
          </cell>
          <cell r="AD403" t="str">
            <v/>
          </cell>
          <cell r="AE403" t="str">
            <v/>
          </cell>
          <cell r="AF403" t="str">
            <v/>
          </cell>
          <cell r="AG403" t="str">
            <v/>
          </cell>
          <cell r="AH403" t="str">
            <v/>
          </cell>
          <cell r="AI403" t="str">
            <v/>
          </cell>
          <cell r="AJ403" t="str">
            <v/>
          </cell>
          <cell r="AK403" t="str">
            <v/>
          </cell>
          <cell r="AL403" t="str">
            <v/>
          </cell>
        </row>
        <row r="404">
          <cell r="C404" t="str">
            <v/>
          </cell>
          <cell r="D404" t="str">
            <v/>
          </cell>
          <cell r="F404" t="str">
            <v/>
          </cell>
          <cell r="H404" t="str">
            <v/>
          </cell>
          <cell r="J404" t="str">
            <v/>
          </cell>
          <cell r="L404" t="str">
            <v/>
          </cell>
          <cell r="N404" t="str">
            <v/>
          </cell>
          <cell r="P404" t="str">
            <v/>
          </cell>
          <cell r="Q404" t="str">
            <v/>
          </cell>
          <cell r="R404" t="str">
            <v/>
          </cell>
          <cell r="S404" t="str">
            <v/>
          </cell>
          <cell r="T404" t="str">
            <v/>
          </cell>
          <cell r="U404" t="str">
            <v/>
          </cell>
          <cell r="V404" t="str">
            <v/>
          </cell>
          <cell r="W404" t="str">
            <v/>
          </cell>
          <cell r="X404" t="str">
            <v/>
          </cell>
          <cell r="Y404" t="str">
            <v/>
          </cell>
          <cell r="Z404" t="str">
            <v/>
          </cell>
          <cell r="AA404" t="str">
            <v/>
          </cell>
          <cell r="AB404" t="str">
            <v/>
          </cell>
          <cell r="AC404" t="str">
            <v/>
          </cell>
          <cell r="AD404" t="str">
            <v/>
          </cell>
          <cell r="AE404" t="str">
            <v/>
          </cell>
          <cell r="AF404" t="str">
            <v/>
          </cell>
          <cell r="AG404" t="str">
            <v/>
          </cell>
          <cell r="AH404" t="str">
            <v/>
          </cell>
          <cell r="AI404" t="str">
            <v/>
          </cell>
          <cell r="AJ404" t="str">
            <v/>
          </cell>
          <cell r="AK404" t="str">
            <v/>
          </cell>
          <cell r="AL404" t="str">
            <v/>
          </cell>
        </row>
        <row r="405">
          <cell r="C405" t="str">
            <v/>
          </cell>
          <cell r="D405" t="str">
            <v/>
          </cell>
          <cell r="F405" t="str">
            <v/>
          </cell>
          <cell r="H405" t="str">
            <v/>
          </cell>
          <cell r="J405" t="str">
            <v/>
          </cell>
          <cell r="L405" t="str">
            <v/>
          </cell>
          <cell r="N405" t="str">
            <v/>
          </cell>
          <cell r="P405" t="str">
            <v/>
          </cell>
          <cell r="Q405" t="str">
            <v/>
          </cell>
          <cell r="R405" t="str">
            <v/>
          </cell>
          <cell r="S405" t="str">
            <v/>
          </cell>
          <cell r="T405" t="str">
            <v/>
          </cell>
          <cell r="U405" t="str">
            <v/>
          </cell>
          <cell r="V405" t="str">
            <v/>
          </cell>
          <cell r="W405" t="str">
            <v/>
          </cell>
          <cell r="X405" t="str">
            <v/>
          </cell>
          <cell r="Y405" t="str">
            <v/>
          </cell>
          <cell r="Z405" t="str">
            <v/>
          </cell>
          <cell r="AA405" t="str">
            <v/>
          </cell>
          <cell r="AB405" t="str">
            <v/>
          </cell>
          <cell r="AC405" t="str">
            <v/>
          </cell>
          <cell r="AD405" t="str">
            <v/>
          </cell>
          <cell r="AE405" t="str">
            <v/>
          </cell>
          <cell r="AF405" t="str">
            <v/>
          </cell>
          <cell r="AG405" t="str">
            <v/>
          </cell>
          <cell r="AH405" t="str">
            <v/>
          </cell>
          <cell r="AI405" t="str">
            <v/>
          </cell>
          <cell r="AJ405" t="str">
            <v/>
          </cell>
          <cell r="AK405" t="str">
            <v/>
          </cell>
          <cell r="AL405" t="str">
            <v/>
          </cell>
        </row>
        <row r="406">
          <cell r="C406" t="str">
            <v/>
          </cell>
          <cell r="D406" t="str">
            <v/>
          </cell>
          <cell r="F406" t="str">
            <v/>
          </cell>
          <cell r="H406" t="str">
            <v/>
          </cell>
          <cell r="J406" t="str">
            <v/>
          </cell>
          <cell r="L406" t="str">
            <v/>
          </cell>
          <cell r="N406" t="str">
            <v/>
          </cell>
          <cell r="P406" t="str">
            <v/>
          </cell>
          <cell r="Q406" t="str">
            <v/>
          </cell>
          <cell r="R406" t="str">
            <v/>
          </cell>
          <cell r="S406" t="str">
            <v/>
          </cell>
          <cell r="T406" t="str">
            <v/>
          </cell>
          <cell r="U406" t="str">
            <v/>
          </cell>
          <cell r="V406" t="str">
            <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t="str">
            <v/>
          </cell>
          <cell r="AK406" t="str">
            <v/>
          </cell>
          <cell r="AL406" t="str">
            <v/>
          </cell>
        </row>
        <row r="407">
          <cell r="C407" t="str">
            <v/>
          </cell>
          <cell r="D407" t="str">
            <v/>
          </cell>
          <cell r="F407" t="str">
            <v/>
          </cell>
          <cell r="H407" t="str">
            <v/>
          </cell>
          <cell r="J407" t="str">
            <v/>
          </cell>
          <cell r="L407" t="str">
            <v/>
          </cell>
          <cell r="N407" t="str">
            <v/>
          </cell>
          <cell r="P407" t="str">
            <v/>
          </cell>
        </row>
        <row r="408">
          <cell r="C408" t="str">
            <v/>
          </cell>
          <cell r="D408" t="str">
            <v>Future Use</v>
          </cell>
          <cell r="F408">
            <v>0</v>
          </cell>
          <cell r="H408" t="str">
            <v/>
          </cell>
          <cell r="J408" t="str">
            <v/>
          </cell>
          <cell r="L408" t="str">
            <v/>
          </cell>
          <cell r="N408" t="str">
            <v/>
          </cell>
          <cell r="P408" t="str">
            <v/>
          </cell>
        </row>
        <row r="409">
          <cell r="C409" t="str">
            <v/>
          </cell>
          <cell r="D409" t="str">
            <v/>
          </cell>
          <cell r="F409" t="str">
            <v/>
          </cell>
          <cell r="H409" t="str">
            <v/>
          </cell>
          <cell r="J409" t="str">
            <v/>
          </cell>
          <cell r="L409" t="str">
            <v/>
          </cell>
          <cell r="N409" t="str">
            <v/>
          </cell>
          <cell r="P409" t="str">
            <v/>
          </cell>
          <cell r="Q409" t="str">
            <v/>
          </cell>
          <cell r="R409" t="str">
            <v/>
          </cell>
          <cell r="S409" t="str">
            <v/>
          </cell>
          <cell r="T409" t="str">
            <v/>
          </cell>
          <cell r="U409" t="str">
            <v/>
          </cell>
          <cell r="V409" t="str">
            <v/>
          </cell>
          <cell r="W409" t="str">
            <v/>
          </cell>
          <cell r="X409" t="str">
            <v/>
          </cell>
          <cell r="Y409" t="str">
            <v/>
          </cell>
          <cell r="Z409" t="str">
            <v/>
          </cell>
          <cell r="AA409" t="str">
            <v/>
          </cell>
          <cell r="AB409" t="str">
            <v/>
          </cell>
          <cell r="AC409" t="str">
            <v/>
          </cell>
          <cell r="AD409" t="str">
            <v/>
          </cell>
          <cell r="AE409" t="str">
            <v/>
          </cell>
          <cell r="AF409" t="str">
            <v/>
          </cell>
          <cell r="AG409" t="str">
            <v/>
          </cell>
          <cell r="AH409" t="str">
            <v/>
          </cell>
          <cell r="AI409" t="str">
            <v/>
          </cell>
          <cell r="AJ409" t="str">
            <v/>
          </cell>
          <cell r="AK409" t="str">
            <v/>
          </cell>
          <cell r="AL409" t="str">
            <v/>
          </cell>
        </row>
        <row r="410">
          <cell r="C410" t="str">
            <v/>
          </cell>
          <cell r="D410" t="str">
            <v/>
          </cell>
          <cell r="F410" t="str">
            <v/>
          </cell>
          <cell r="H410" t="str">
            <v/>
          </cell>
          <cell r="J410" t="str">
            <v/>
          </cell>
          <cell r="L410" t="str">
            <v/>
          </cell>
          <cell r="N410" t="str">
            <v/>
          </cell>
          <cell r="P410" t="str">
            <v/>
          </cell>
          <cell r="Q410" t="str">
            <v/>
          </cell>
          <cell r="R410" t="str">
            <v/>
          </cell>
          <cell r="S410" t="str">
            <v/>
          </cell>
          <cell r="T410" t="str">
            <v/>
          </cell>
          <cell r="U410" t="str">
            <v/>
          </cell>
          <cell r="V410" t="str">
            <v/>
          </cell>
          <cell r="W410" t="str">
            <v/>
          </cell>
          <cell r="X410" t="str">
            <v/>
          </cell>
          <cell r="Y410" t="str">
            <v/>
          </cell>
          <cell r="Z410" t="str">
            <v/>
          </cell>
          <cell r="AA410" t="str">
            <v/>
          </cell>
          <cell r="AB410" t="str">
            <v/>
          </cell>
          <cell r="AC410" t="str">
            <v/>
          </cell>
          <cell r="AD410" t="str">
            <v/>
          </cell>
          <cell r="AE410" t="str">
            <v/>
          </cell>
          <cell r="AF410" t="str">
            <v/>
          </cell>
          <cell r="AG410" t="str">
            <v/>
          </cell>
          <cell r="AH410" t="str">
            <v/>
          </cell>
          <cell r="AI410" t="str">
            <v/>
          </cell>
          <cell r="AJ410" t="str">
            <v/>
          </cell>
          <cell r="AK410" t="str">
            <v/>
          </cell>
          <cell r="AL410" t="str">
            <v/>
          </cell>
        </row>
        <row r="411">
          <cell r="C411" t="str">
            <v/>
          </cell>
          <cell r="D411" t="str">
            <v/>
          </cell>
          <cell r="F411" t="str">
            <v/>
          </cell>
          <cell r="H411" t="str">
            <v/>
          </cell>
          <cell r="J411" t="str">
            <v/>
          </cell>
          <cell r="L411" t="str">
            <v/>
          </cell>
          <cell r="N411" t="str">
            <v/>
          </cell>
          <cell r="P411" t="str">
            <v/>
          </cell>
          <cell r="Q411" t="str">
            <v/>
          </cell>
          <cell r="R411" t="str">
            <v/>
          </cell>
          <cell r="S411" t="str">
            <v/>
          </cell>
          <cell r="T411" t="str">
            <v/>
          </cell>
          <cell r="U411" t="str">
            <v/>
          </cell>
          <cell r="V411" t="str">
            <v/>
          </cell>
          <cell r="W411" t="str">
            <v/>
          </cell>
          <cell r="X411" t="str">
            <v/>
          </cell>
          <cell r="Y411" t="str">
            <v/>
          </cell>
          <cell r="Z411" t="str">
            <v/>
          </cell>
          <cell r="AA411" t="str">
            <v/>
          </cell>
          <cell r="AB411" t="str">
            <v/>
          </cell>
          <cell r="AC411" t="str">
            <v/>
          </cell>
          <cell r="AD411" t="str">
            <v/>
          </cell>
          <cell r="AE411" t="str">
            <v/>
          </cell>
          <cell r="AF411" t="str">
            <v/>
          </cell>
          <cell r="AG411" t="str">
            <v/>
          </cell>
          <cell r="AH411" t="str">
            <v/>
          </cell>
          <cell r="AI411" t="str">
            <v/>
          </cell>
          <cell r="AJ411" t="str">
            <v/>
          </cell>
          <cell r="AK411" t="str">
            <v/>
          </cell>
          <cell r="AL411" t="str">
            <v/>
          </cell>
        </row>
        <row r="412">
          <cell r="C412" t="str">
            <v/>
          </cell>
          <cell r="D412" t="str">
            <v/>
          </cell>
          <cell r="F412" t="str">
            <v/>
          </cell>
          <cell r="H412" t="str">
            <v/>
          </cell>
          <cell r="J412" t="str">
            <v/>
          </cell>
          <cell r="L412" t="str">
            <v/>
          </cell>
          <cell r="N412" t="str">
            <v/>
          </cell>
          <cell r="P412" t="str">
            <v/>
          </cell>
          <cell r="Q412" t="str">
            <v/>
          </cell>
          <cell r="R412" t="str">
            <v/>
          </cell>
          <cell r="S412" t="str">
            <v/>
          </cell>
          <cell r="T412" t="str">
            <v/>
          </cell>
          <cell r="U412" t="str">
            <v/>
          </cell>
          <cell r="V412" t="str">
            <v/>
          </cell>
          <cell r="W412" t="str">
            <v/>
          </cell>
          <cell r="X412" t="str">
            <v/>
          </cell>
          <cell r="Y412" t="str">
            <v/>
          </cell>
          <cell r="Z412" t="str">
            <v/>
          </cell>
          <cell r="AA412" t="str">
            <v/>
          </cell>
          <cell r="AB412" t="str">
            <v/>
          </cell>
          <cell r="AC412" t="str">
            <v/>
          </cell>
          <cell r="AD412" t="str">
            <v/>
          </cell>
          <cell r="AE412" t="str">
            <v/>
          </cell>
          <cell r="AF412" t="str">
            <v/>
          </cell>
          <cell r="AG412" t="str">
            <v/>
          </cell>
          <cell r="AH412" t="str">
            <v/>
          </cell>
          <cell r="AI412" t="str">
            <v/>
          </cell>
          <cell r="AJ412" t="str">
            <v/>
          </cell>
          <cell r="AK412" t="str">
            <v/>
          </cell>
          <cell r="AL412" t="str">
            <v/>
          </cell>
        </row>
        <row r="413">
          <cell r="C413" t="str">
            <v/>
          </cell>
          <cell r="D413" t="str">
            <v/>
          </cell>
          <cell r="F413" t="str">
            <v/>
          </cell>
          <cell r="H413" t="str">
            <v/>
          </cell>
          <cell r="J413" t="str">
            <v/>
          </cell>
          <cell r="L413" t="str">
            <v/>
          </cell>
          <cell r="N413" t="str">
            <v/>
          </cell>
          <cell r="P413" t="str">
            <v/>
          </cell>
        </row>
        <row r="414">
          <cell r="C414" t="str">
            <v/>
          </cell>
          <cell r="D414" t="str">
            <v>Future Use</v>
          </cell>
          <cell r="F414">
            <v>0</v>
          </cell>
          <cell r="H414" t="str">
            <v/>
          </cell>
          <cell r="J414" t="str">
            <v/>
          </cell>
          <cell r="L414" t="str">
            <v/>
          </cell>
          <cell r="N414" t="str">
            <v/>
          </cell>
          <cell r="P414" t="str">
            <v/>
          </cell>
        </row>
        <row r="415">
          <cell r="C415" t="str">
            <v/>
          </cell>
          <cell r="D415" t="str">
            <v/>
          </cell>
          <cell r="F415" t="str">
            <v/>
          </cell>
          <cell r="H415" t="str">
            <v/>
          </cell>
          <cell r="J415" t="str">
            <v/>
          </cell>
          <cell r="L415" t="str">
            <v/>
          </cell>
          <cell r="N415" t="str">
            <v/>
          </cell>
          <cell r="P415" t="str">
            <v/>
          </cell>
          <cell r="Q415" t="str">
            <v/>
          </cell>
          <cell r="R415" t="str">
            <v/>
          </cell>
          <cell r="S415" t="str">
            <v/>
          </cell>
          <cell r="T415" t="str">
            <v/>
          </cell>
          <cell r="U415" t="str">
            <v/>
          </cell>
          <cell r="V415" t="str">
            <v/>
          </cell>
          <cell r="W415" t="str">
            <v/>
          </cell>
          <cell r="X415" t="str">
            <v/>
          </cell>
          <cell r="Y415" t="str">
            <v/>
          </cell>
          <cell r="Z415" t="str">
            <v/>
          </cell>
          <cell r="AA415" t="str">
            <v/>
          </cell>
          <cell r="AB415" t="str">
            <v/>
          </cell>
          <cell r="AC415" t="str">
            <v/>
          </cell>
          <cell r="AD415" t="str">
            <v/>
          </cell>
          <cell r="AE415" t="str">
            <v/>
          </cell>
          <cell r="AF415" t="str">
            <v/>
          </cell>
          <cell r="AG415" t="str">
            <v/>
          </cell>
          <cell r="AH415" t="str">
            <v/>
          </cell>
          <cell r="AI415" t="str">
            <v/>
          </cell>
          <cell r="AJ415" t="str">
            <v/>
          </cell>
          <cell r="AK415" t="str">
            <v/>
          </cell>
          <cell r="AL415" t="str">
            <v/>
          </cell>
        </row>
        <row r="416">
          <cell r="C416" t="str">
            <v/>
          </cell>
          <cell r="D416" t="str">
            <v/>
          </cell>
          <cell r="F416" t="str">
            <v/>
          </cell>
          <cell r="H416" t="str">
            <v/>
          </cell>
          <cell r="J416" t="str">
            <v/>
          </cell>
          <cell r="L416" t="str">
            <v/>
          </cell>
          <cell r="N416" t="str">
            <v/>
          </cell>
          <cell r="P416" t="str">
            <v/>
          </cell>
          <cell r="Q416" t="str">
            <v/>
          </cell>
          <cell r="R416" t="str">
            <v/>
          </cell>
          <cell r="S416" t="str">
            <v/>
          </cell>
          <cell r="T416" t="str">
            <v/>
          </cell>
          <cell r="U416" t="str">
            <v/>
          </cell>
          <cell r="V416" t="str">
            <v/>
          </cell>
          <cell r="W416" t="str">
            <v/>
          </cell>
          <cell r="X416" t="str">
            <v/>
          </cell>
          <cell r="Y416" t="str">
            <v/>
          </cell>
          <cell r="Z416" t="str">
            <v/>
          </cell>
          <cell r="AA416" t="str">
            <v/>
          </cell>
          <cell r="AB416" t="str">
            <v/>
          </cell>
          <cell r="AC416" t="str">
            <v/>
          </cell>
          <cell r="AD416" t="str">
            <v/>
          </cell>
          <cell r="AE416" t="str">
            <v/>
          </cell>
          <cell r="AF416" t="str">
            <v/>
          </cell>
          <cell r="AG416" t="str">
            <v/>
          </cell>
          <cell r="AH416" t="str">
            <v/>
          </cell>
          <cell r="AI416" t="str">
            <v/>
          </cell>
          <cell r="AJ416" t="str">
            <v/>
          </cell>
          <cell r="AK416" t="str">
            <v/>
          </cell>
          <cell r="AL416" t="str">
            <v/>
          </cell>
        </row>
        <row r="417">
          <cell r="C417" t="str">
            <v/>
          </cell>
          <cell r="D417" t="str">
            <v/>
          </cell>
          <cell r="F417" t="str">
            <v/>
          </cell>
          <cell r="H417" t="str">
            <v/>
          </cell>
          <cell r="J417" t="str">
            <v/>
          </cell>
          <cell r="L417" t="str">
            <v/>
          </cell>
          <cell r="N417" t="str">
            <v/>
          </cell>
          <cell r="P417" t="str">
            <v/>
          </cell>
          <cell r="Q417" t="str">
            <v/>
          </cell>
          <cell r="R417" t="str">
            <v/>
          </cell>
          <cell r="S417" t="str">
            <v/>
          </cell>
          <cell r="T417" t="str">
            <v/>
          </cell>
          <cell r="U417" t="str">
            <v/>
          </cell>
          <cell r="V417" t="str">
            <v/>
          </cell>
          <cell r="W417" t="str">
            <v/>
          </cell>
          <cell r="X417" t="str">
            <v/>
          </cell>
          <cell r="Y417" t="str">
            <v/>
          </cell>
          <cell r="Z417" t="str">
            <v/>
          </cell>
          <cell r="AA417" t="str">
            <v/>
          </cell>
          <cell r="AB417" t="str">
            <v/>
          </cell>
          <cell r="AC417" t="str">
            <v/>
          </cell>
          <cell r="AD417" t="str">
            <v/>
          </cell>
          <cell r="AE417" t="str">
            <v/>
          </cell>
          <cell r="AF417" t="str">
            <v/>
          </cell>
          <cell r="AG417" t="str">
            <v/>
          </cell>
          <cell r="AH417" t="str">
            <v/>
          </cell>
          <cell r="AI417" t="str">
            <v/>
          </cell>
          <cell r="AJ417" t="str">
            <v/>
          </cell>
          <cell r="AK417" t="str">
            <v/>
          </cell>
          <cell r="AL417" t="str">
            <v/>
          </cell>
        </row>
        <row r="418">
          <cell r="C418" t="str">
            <v/>
          </cell>
          <cell r="D418" t="str">
            <v/>
          </cell>
          <cell r="F418" t="str">
            <v/>
          </cell>
          <cell r="H418" t="str">
            <v/>
          </cell>
          <cell r="J418" t="str">
            <v/>
          </cell>
          <cell r="L418" t="str">
            <v/>
          </cell>
          <cell r="N418" t="str">
            <v/>
          </cell>
          <cell r="P418" t="str">
            <v/>
          </cell>
          <cell r="Q418" t="str">
            <v/>
          </cell>
          <cell r="R418" t="str">
            <v/>
          </cell>
          <cell r="S418" t="str">
            <v/>
          </cell>
          <cell r="T418" t="str">
            <v/>
          </cell>
          <cell r="U418" t="str">
            <v/>
          </cell>
          <cell r="V418" t="str">
            <v/>
          </cell>
          <cell r="W418" t="str">
            <v/>
          </cell>
          <cell r="X418" t="str">
            <v/>
          </cell>
          <cell r="Y418" t="str">
            <v/>
          </cell>
          <cell r="Z418" t="str">
            <v/>
          </cell>
          <cell r="AA418" t="str">
            <v/>
          </cell>
          <cell r="AB418" t="str">
            <v/>
          </cell>
          <cell r="AC418" t="str">
            <v/>
          </cell>
          <cell r="AD418" t="str">
            <v/>
          </cell>
          <cell r="AE418" t="str">
            <v/>
          </cell>
          <cell r="AF418" t="str">
            <v/>
          </cell>
          <cell r="AG418" t="str">
            <v/>
          </cell>
          <cell r="AH418" t="str">
            <v/>
          </cell>
          <cell r="AI418" t="str">
            <v/>
          </cell>
          <cell r="AJ418" t="str">
            <v/>
          </cell>
          <cell r="AK418" t="str">
            <v/>
          </cell>
          <cell r="AL418" t="str">
            <v/>
          </cell>
        </row>
        <row r="419">
          <cell r="C419" t="str">
            <v/>
          </cell>
          <cell r="D419" t="str">
            <v/>
          </cell>
          <cell r="F419" t="str">
            <v/>
          </cell>
          <cell r="H419" t="str">
            <v/>
          </cell>
          <cell r="J419" t="str">
            <v/>
          </cell>
          <cell r="L419" t="str">
            <v/>
          </cell>
          <cell r="N419" t="str">
            <v/>
          </cell>
          <cell r="P419" t="str">
            <v/>
          </cell>
        </row>
        <row r="420">
          <cell r="C420" t="str">
            <v/>
          </cell>
          <cell r="D420" t="str">
            <v>Future Use</v>
          </cell>
          <cell r="F420">
            <v>0</v>
          </cell>
          <cell r="H420" t="str">
            <v/>
          </cell>
          <cell r="J420" t="str">
            <v/>
          </cell>
          <cell r="L420" t="str">
            <v/>
          </cell>
          <cell r="N420" t="str">
            <v/>
          </cell>
          <cell r="P420" t="str">
            <v/>
          </cell>
        </row>
        <row r="421">
          <cell r="C421" t="str">
            <v/>
          </cell>
          <cell r="D421" t="str">
            <v/>
          </cell>
          <cell r="F421" t="str">
            <v/>
          </cell>
          <cell r="H421" t="str">
            <v/>
          </cell>
          <cell r="J421" t="str">
            <v/>
          </cell>
          <cell r="L421" t="str">
            <v/>
          </cell>
          <cell r="N421" t="str">
            <v/>
          </cell>
          <cell r="P421" t="str">
            <v/>
          </cell>
          <cell r="Q421" t="str">
            <v/>
          </cell>
          <cell r="R421" t="str">
            <v/>
          </cell>
          <cell r="S421" t="str">
            <v/>
          </cell>
          <cell r="T421" t="str">
            <v/>
          </cell>
          <cell r="U421" t="str">
            <v/>
          </cell>
          <cell r="V421" t="str">
            <v/>
          </cell>
          <cell r="W421" t="str">
            <v/>
          </cell>
          <cell r="X421" t="str">
            <v/>
          </cell>
          <cell r="Y421" t="str">
            <v/>
          </cell>
          <cell r="Z421" t="str">
            <v/>
          </cell>
          <cell r="AA421" t="str">
            <v/>
          </cell>
          <cell r="AB421" t="str">
            <v/>
          </cell>
          <cell r="AC421" t="str">
            <v/>
          </cell>
          <cell r="AD421" t="str">
            <v/>
          </cell>
          <cell r="AE421" t="str">
            <v/>
          </cell>
          <cell r="AF421" t="str">
            <v/>
          </cell>
          <cell r="AG421" t="str">
            <v/>
          </cell>
          <cell r="AH421" t="str">
            <v/>
          </cell>
          <cell r="AI421" t="str">
            <v/>
          </cell>
          <cell r="AJ421" t="str">
            <v/>
          </cell>
          <cell r="AK421" t="str">
            <v/>
          </cell>
          <cell r="AL421" t="str">
            <v/>
          </cell>
        </row>
        <row r="422">
          <cell r="C422" t="str">
            <v/>
          </cell>
          <cell r="D422" t="str">
            <v/>
          </cell>
          <cell r="F422" t="str">
            <v/>
          </cell>
          <cell r="H422" t="str">
            <v/>
          </cell>
          <cell r="J422" t="str">
            <v/>
          </cell>
          <cell r="L422" t="str">
            <v/>
          </cell>
          <cell r="N422" t="str">
            <v/>
          </cell>
          <cell r="P422" t="str">
            <v/>
          </cell>
          <cell r="Q422" t="str">
            <v/>
          </cell>
          <cell r="R422" t="str">
            <v/>
          </cell>
          <cell r="S422" t="str">
            <v/>
          </cell>
          <cell r="T422" t="str">
            <v/>
          </cell>
          <cell r="U422" t="str">
            <v/>
          </cell>
          <cell r="V422" t="str">
            <v/>
          </cell>
          <cell r="W422" t="str">
            <v/>
          </cell>
          <cell r="X422" t="str">
            <v/>
          </cell>
          <cell r="Y422" t="str">
            <v/>
          </cell>
          <cell r="Z422" t="str">
            <v/>
          </cell>
          <cell r="AA422" t="str">
            <v/>
          </cell>
          <cell r="AB422" t="str">
            <v/>
          </cell>
          <cell r="AC422" t="str">
            <v/>
          </cell>
          <cell r="AD422" t="str">
            <v/>
          </cell>
          <cell r="AE422" t="str">
            <v/>
          </cell>
          <cell r="AF422" t="str">
            <v/>
          </cell>
          <cell r="AG422" t="str">
            <v/>
          </cell>
          <cell r="AH422" t="str">
            <v/>
          </cell>
          <cell r="AI422" t="str">
            <v/>
          </cell>
          <cell r="AJ422" t="str">
            <v/>
          </cell>
          <cell r="AK422" t="str">
            <v/>
          </cell>
          <cell r="AL422" t="str">
            <v/>
          </cell>
        </row>
        <row r="423">
          <cell r="C423" t="str">
            <v/>
          </cell>
          <cell r="D423" t="str">
            <v/>
          </cell>
          <cell r="F423" t="str">
            <v/>
          </cell>
          <cell r="H423" t="str">
            <v/>
          </cell>
          <cell r="J423" t="str">
            <v/>
          </cell>
          <cell r="L423" t="str">
            <v/>
          </cell>
          <cell r="N423" t="str">
            <v/>
          </cell>
          <cell r="P423" t="str">
            <v/>
          </cell>
          <cell r="Q423" t="str">
            <v/>
          </cell>
          <cell r="R423" t="str">
            <v/>
          </cell>
          <cell r="S423" t="str">
            <v/>
          </cell>
          <cell r="T423" t="str">
            <v/>
          </cell>
          <cell r="U423" t="str">
            <v/>
          </cell>
          <cell r="V423" t="str">
            <v/>
          </cell>
          <cell r="W423" t="str">
            <v/>
          </cell>
          <cell r="X423" t="str">
            <v/>
          </cell>
          <cell r="Y423" t="str">
            <v/>
          </cell>
          <cell r="Z423" t="str">
            <v/>
          </cell>
          <cell r="AA423" t="str">
            <v/>
          </cell>
          <cell r="AB423" t="str">
            <v/>
          </cell>
          <cell r="AC423" t="str">
            <v/>
          </cell>
          <cell r="AD423" t="str">
            <v/>
          </cell>
          <cell r="AE423" t="str">
            <v/>
          </cell>
          <cell r="AF423" t="str">
            <v/>
          </cell>
          <cell r="AG423" t="str">
            <v/>
          </cell>
          <cell r="AH423" t="str">
            <v/>
          </cell>
          <cell r="AI423" t="str">
            <v/>
          </cell>
          <cell r="AJ423" t="str">
            <v/>
          </cell>
          <cell r="AK423" t="str">
            <v/>
          </cell>
          <cell r="AL423" t="str">
            <v/>
          </cell>
        </row>
        <row r="424">
          <cell r="C424" t="str">
            <v/>
          </cell>
          <cell r="D424" t="str">
            <v/>
          </cell>
          <cell r="F424" t="str">
            <v/>
          </cell>
          <cell r="H424" t="str">
            <v/>
          </cell>
          <cell r="J424" t="str">
            <v/>
          </cell>
          <cell r="L424" t="str">
            <v/>
          </cell>
          <cell r="N424" t="str">
            <v/>
          </cell>
          <cell r="P424" t="str">
            <v/>
          </cell>
          <cell r="Q424" t="str">
            <v/>
          </cell>
          <cell r="R424" t="str">
            <v/>
          </cell>
          <cell r="S424" t="str">
            <v/>
          </cell>
          <cell r="T424" t="str">
            <v/>
          </cell>
          <cell r="U424" t="str">
            <v/>
          </cell>
          <cell r="V424" t="str">
            <v/>
          </cell>
          <cell r="W424" t="str">
            <v/>
          </cell>
          <cell r="X424" t="str">
            <v/>
          </cell>
          <cell r="Y424" t="str">
            <v/>
          </cell>
          <cell r="Z424" t="str">
            <v/>
          </cell>
          <cell r="AA424" t="str">
            <v/>
          </cell>
          <cell r="AB424" t="str">
            <v/>
          </cell>
          <cell r="AC424" t="str">
            <v/>
          </cell>
          <cell r="AD424" t="str">
            <v/>
          </cell>
          <cell r="AE424" t="str">
            <v/>
          </cell>
          <cell r="AF424" t="str">
            <v/>
          </cell>
          <cell r="AG424" t="str">
            <v/>
          </cell>
          <cell r="AH424" t="str">
            <v/>
          </cell>
          <cell r="AI424" t="str">
            <v/>
          </cell>
          <cell r="AJ424" t="str">
            <v/>
          </cell>
          <cell r="AK424" t="str">
            <v/>
          </cell>
          <cell r="AL424" t="str">
            <v/>
          </cell>
        </row>
        <row r="425">
          <cell r="C425" t="str">
            <v/>
          </cell>
          <cell r="D425" t="str">
            <v/>
          </cell>
          <cell r="F425" t="str">
            <v/>
          </cell>
          <cell r="H425" t="str">
            <v/>
          </cell>
          <cell r="J425" t="str">
            <v/>
          </cell>
          <cell r="L425" t="str">
            <v/>
          </cell>
          <cell r="N425" t="str">
            <v/>
          </cell>
          <cell r="P425" t="str">
            <v/>
          </cell>
        </row>
        <row r="426">
          <cell r="C426" t="str">
            <v/>
          </cell>
          <cell r="D426" t="str">
            <v>Future Use</v>
          </cell>
          <cell r="F426">
            <v>0</v>
          </cell>
          <cell r="H426" t="str">
            <v/>
          </cell>
          <cell r="J426" t="str">
            <v/>
          </cell>
          <cell r="L426" t="str">
            <v/>
          </cell>
          <cell r="N426" t="str">
            <v/>
          </cell>
          <cell r="P426" t="str">
            <v/>
          </cell>
        </row>
        <row r="427">
          <cell r="C427" t="str">
            <v/>
          </cell>
          <cell r="D427" t="str">
            <v/>
          </cell>
          <cell r="F427" t="str">
            <v/>
          </cell>
          <cell r="H427" t="str">
            <v/>
          </cell>
          <cell r="J427" t="str">
            <v/>
          </cell>
          <cell r="L427" t="str">
            <v/>
          </cell>
          <cell r="N427" t="str">
            <v/>
          </cell>
          <cell r="P427" t="str">
            <v/>
          </cell>
          <cell r="Q427" t="str">
            <v/>
          </cell>
          <cell r="R427" t="str">
            <v/>
          </cell>
          <cell r="S427" t="str">
            <v/>
          </cell>
          <cell r="T427" t="str">
            <v/>
          </cell>
          <cell r="U427" t="str">
            <v/>
          </cell>
          <cell r="V427" t="str">
            <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cell r="AK427" t="str">
            <v/>
          </cell>
          <cell r="AL427" t="str">
            <v/>
          </cell>
        </row>
        <row r="428">
          <cell r="C428" t="str">
            <v/>
          </cell>
          <cell r="D428" t="str">
            <v/>
          </cell>
          <cell r="F428" t="str">
            <v/>
          </cell>
          <cell r="H428" t="str">
            <v/>
          </cell>
          <cell r="J428" t="str">
            <v/>
          </cell>
          <cell r="L428" t="str">
            <v/>
          </cell>
          <cell r="N428" t="str">
            <v/>
          </cell>
          <cell r="P428" t="str">
            <v/>
          </cell>
          <cell r="Q428" t="str">
            <v/>
          </cell>
          <cell r="R428" t="str">
            <v/>
          </cell>
          <cell r="S428" t="str">
            <v/>
          </cell>
          <cell r="T428" t="str">
            <v/>
          </cell>
          <cell r="U428" t="str">
            <v/>
          </cell>
          <cell r="V428" t="str">
            <v/>
          </cell>
          <cell r="W428" t="str">
            <v/>
          </cell>
          <cell r="X428" t="str">
            <v/>
          </cell>
          <cell r="Y428" t="str">
            <v/>
          </cell>
          <cell r="Z428" t="str">
            <v/>
          </cell>
          <cell r="AA428" t="str">
            <v/>
          </cell>
          <cell r="AB428" t="str">
            <v/>
          </cell>
          <cell r="AC428" t="str">
            <v/>
          </cell>
          <cell r="AD428" t="str">
            <v/>
          </cell>
          <cell r="AE428" t="str">
            <v/>
          </cell>
          <cell r="AF428" t="str">
            <v/>
          </cell>
          <cell r="AG428" t="str">
            <v/>
          </cell>
          <cell r="AH428" t="str">
            <v/>
          </cell>
          <cell r="AI428" t="str">
            <v/>
          </cell>
          <cell r="AJ428" t="str">
            <v/>
          </cell>
          <cell r="AK428" t="str">
            <v/>
          </cell>
          <cell r="AL428" t="str">
            <v/>
          </cell>
        </row>
        <row r="429">
          <cell r="C429" t="str">
            <v/>
          </cell>
          <cell r="D429" t="str">
            <v/>
          </cell>
          <cell r="F429" t="str">
            <v/>
          </cell>
          <cell r="H429" t="str">
            <v/>
          </cell>
          <cell r="J429" t="str">
            <v/>
          </cell>
          <cell r="L429" t="str">
            <v/>
          </cell>
          <cell r="N429" t="str">
            <v/>
          </cell>
          <cell r="P429" t="str">
            <v/>
          </cell>
          <cell r="Q429" t="str">
            <v/>
          </cell>
          <cell r="R429" t="str">
            <v/>
          </cell>
          <cell r="S429" t="str">
            <v/>
          </cell>
          <cell r="T429" t="str">
            <v/>
          </cell>
          <cell r="U429" t="str">
            <v/>
          </cell>
          <cell r="V429" t="str">
            <v/>
          </cell>
          <cell r="W429" t="str">
            <v/>
          </cell>
          <cell r="X429" t="str">
            <v/>
          </cell>
          <cell r="Y429" t="str">
            <v/>
          </cell>
          <cell r="Z429" t="str">
            <v/>
          </cell>
          <cell r="AA429" t="str">
            <v/>
          </cell>
          <cell r="AB429" t="str">
            <v/>
          </cell>
          <cell r="AC429" t="str">
            <v/>
          </cell>
          <cell r="AD429" t="str">
            <v/>
          </cell>
          <cell r="AE429" t="str">
            <v/>
          </cell>
          <cell r="AF429" t="str">
            <v/>
          </cell>
          <cell r="AG429" t="str">
            <v/>
          </cell>
          <cell r="AH429" t="str">
            <v/>
          </cell>
          <cell r="AI429" t="str">
            <v/>
          </cell>
          <cell r="AJ429" t="str">
            <v/>
          </cell>
          <cell r="AK429" t="str">
            <v/>
          </cell>
          <cell r="AL429" t="str">
            <v/>
          </cell>
        </row>
        <row r="430">
          <cell r="C430" t="str">
            <v/>
          </cell>
          <cell r="D430" t="str">
            <v/>
          </cell>
          <cell r="F430" t="str">
            <v/>
          </cell>
          <cell r="H430" t="str">
            <v/>
          </cell>
          <cell r="J430" t="str">
            <v/>
          </cell>
          <cell r="L430" t="str">
            <v/>
          </cell>
          <cell r="N430" t="str">
            <v/>
          </cell>
          <cell r="P430" t="str">
            <v/>
          </cell>
          <cell r="Q430" t="str">
            <v/>
          </cell>
          <cell r="R430" t="str">
            <v/>
          </cell>
          <cell r="S430" t="str">
            <v/>
          </cell>
          <cell r="T430" t="str">
            <v/>
          </cell>
          <cell r="U430" t="str">
            <v/>
          </cell>
          <cell r="V430" t="str">
            <v/>
          </cell>
          <cell r="W430" t="str">
            <v/>
          </cell>
          <cell r="X430" t="str">
            <v/>
          </cell>
          <cell r="Y430" t="str">
            <v/>
          </cell>
          <cell r="Z430" t="str">
            <v/>
          </cell>
          <cell r="AA430" t="str">
            <v/>
          </cell>
          <cell r="AB430" t="str">
            <v/>
          </cell>
          <cell r="AC430" t="str">
            <v/>
          </cell>
          <cell r="AD430" t="str">
            <v/>
          </cell>
          <cell r="AE430" t="str">
            <v/>
          </cell>
          <cell r="AF430" t="str">
            <v/>
          </cell>
          <cell r="AG430" t="str">
            <v/>
          </cell>
          <cell r="AH430" t="str">
            <v/>
          </cell>
          <cell r="AI430" t="str">
            <v/>
          </cell>
          <cell r="AJ430" t="str">
            <v/>
          </cell>
          <cell r="AK430" t="str">
            <v/>
          </cell>
          <cell r="AL430" t="str">
            <v/>
          </cell>
        </row>
        <row r="431">
          <cell r="C431" t="str">
            <v/>
          </cell>
          <cell r="D431" t="str">
            <v/>
          </cell>
          <cell r="F431" t="str">
            <v/>
          </cell>
          <cell r="H431" t="str">
            <v/>
          </cell>
          <cell r="J431" t="str">
            <v/>
          </cell>
          <cell r="L431" t="str">
            <v/>
          </cell>
          <cell r="N431" t="str">
            <v/>
          </cell>
          <cell r="P431" t="str">
            <v/>
          </cell>
        </row>
        <row r="432">
          <cell r="C432" t="str">
            <v/>
          </cell>
          <cell r="D432" t="str">
            <v>Future Use</v>
          </cell>
          <cell r="F432">
            <v>0</v>
          </cell>
          <cell r="H432" t="str">
            <v/>
          </cell>
          <cell r="J432" t="str">
            <v/>
          </cell>
          <cell r="L432" t="str">
            <v/>
          </cell>
          <cell r="N432" t="str">
            <v/>
          </cell>
          <cell r="P432" t="str">
            <v/>
          </cell>
        </row>
        <row r="433">
          <cell r="C433" t="str">
            <v/>
          </cell>
          <cell r="D433" t="str">
            <v/>
          </cell>
          <cell r="F433" t="str">
            <v/>
          </cell>
          <cell r="H433" t="str">
            <v/>
          </cell>
          <cell r="J433" t="str">
            <v/>
          </cell>
          <cell r="L433" t="str">
            <v/>
          </cell>
          <cell r="N433" t="str">
            <v/>
          </cell>
          <cell r="P433" t="str">
            <v/>
          </cell>
          <cell r="Q433" t="str">
            <v/>
          </cell>
          <cell r="R433" t="str">
            <v/>
          </cell>
          <cell r="S433" t="str">
            <v/>
          </cell>
          <cell r="T433" t="str">
            <v/>
          </cell>
          <cell r="U433" t="str">
            <v/>
          </cell>
          <cell r="V433" t="str">
            <v/>
          </cell>
          <cell r="W433" t="str">
            <v/>
          </cell>
          <cell r="X433" t="str">
            <v/>
          </cell>
          <cell r="Y433" t="str">
            <v/>
          </cell>
          <cell r="Z433" t="str">
            <v/>
          </cell>
          <cell r="AA433" t="str">
            <v/>
          </cell>
          <cell r="AB433" t="str">
            <v/>
          </cell>
          <cell r="AC433" t="str">
            <v/>
          </cell>
          <cell r="AD433" t="str">
            <v/>
          </cell>
          <cell r="AE433" t="str">
            <v/>
          </cell>
          <cell r="AF433" t="str">
            <v/>
          </cell>
          <cell r="AG433" t="str">
            <v/>
          </cell>
          <cell r="AH433" t="str">
            <v/>
          </cell>
          <cell r="AI433" t="str">
            <v/>
          </cell>
          <cell r="AJ433" t="str">
            <v/>
          </cell>
          <cell r="AK433" t="str">
            <v/>
          </cell>
          <cell r="AL433" t="str">
            <v/>
          </cell>
        </row>
        <row r="434">
          <cell r="C434" t="str">
            <v/>
          </cell>
          <cell r="D434" t="str">
            <v/>
          </cell>
          <cell r="F434" t="str">
            <v/>
          </cell>
          <cell r="H434" t="str">
            <v/>
          </cell>
          <cell r="J434" t="str">
            <v/>
          </cell>
          <cell r="L434" t="str">
            <v/>
          </cell>
          <cell r="N434" t="str">
            <v/>
          </cell>
          <cell r="P434" t="str">
            <v/>
          </cell>
          <cell r="Q434" t="str">
            <v/>
          </cell>
          <cell r="R434" t="str">
            <v/>
          </cell>
          <cell r="S434" t="str">
            <v/>
          </cell>
          <cell r="T434" t="str">
            <v/>
          </cell>
          <cell r="U434" t="str">
            <v/>
          </cell>
          <cell r="V434" t="str">
            <v/>
          </cell>
          <cell r="W434" t="str">
            <v/>
          </cell>
          <cell r="X434" t="str">
            <v/>
          </cell>
          <cell r="Y434" t="str">
            <v/>
          </cell>
          <cell r="Z434" t="str">
            <v/>
          </cell>
          <cell r="AA434" t="str">
            <v/>
          </cell>
          <cell r="AB434" t="str">
            <v/>
          </cell>
          <cell r="AC434" t="str">
            <v/>
          </cell>
          <cell r="AD434" t="str">
            <v/>
          </cell>
          <cell r="AE434" t="str">
            <v/>
          </cell>
          <cell r="AF434" t="str">
            <v/>
          </cell>
          <cell r="AG434" t="str">
            <v/>
          </cell>
          <cell r="AH434" t="str">
            <v/>
          </cell>
          <cell r="AI434" t="str">
            <v/>
          </cell>
          <cell r="AJ434" t="str">
            <v/>
          </cell>
          <cell r="AK434" t="str">
            <v/>
          </cell>
          <cell r="AL434" t="str">
            <v/>
          </cell>
        </row>
        <row r="435">
          <cell r="C435" t="str">
            <v/>
          </cell>
          <cell r="D435" t="str">
            <v/>
          </cell>
          <cell r="F435" t="str">
            <v/>
          </cell>
          <cell r="H435" t="str">
            <v/>
          </cell>
          <cell r="J435" t="str">
            <v/>
          </cell>
          <cell r="L435" t="str">
            <v/>
          </cell>
          <cell r="N435" t="str">
            <v/>
          </cell>
          <cell r="P435" t="str">
            <v/>
          </cell>
          <cell r="Q435" t="str">
            <v/>
          </cell>
          <cell r="R435" t="str">
            <v/>
          </cell>
          <cell r="S435" t="str">
            <v/>
          </cell>
          <cell r="T435" t="str">
            <v/>
          </cell>
          <cell r="U435" t="str">
            <v/>
          </cell>
          <cell r="V435" t="str">
            <v/>
          </cell>
          <cell r="W435" t="str">
            <v/>
          </cell>
          <cell r="X435" t="str">
            <v/>
          </cell>
          <cell r="Y435" t="str">
            <v/>
          </cell>
          <cell r="Z435" t="str">
            <v/>
          </cell>
          <cell r="AA435" t="str">
            <v/>
          </cell>
          <cell r="AB435" t="str">
            <v/>
          </cell>
          <cell r="AC435" t="str">
            <v/>
          </cell>
          <cell r="AD435" t="str">
            <v/>
          </cell>
          <cell r="AE435" t="str">
            <v/>
          </cell>
          <cell r="AF435" t="str">
            <v/>
          </cell>
          <cell r="AG435" t="str">
            <v/>
          </cell>
          <cell r="AH435" t="str">
            <v/>
          </cell>
          <cell r="AI435" t="str">
            <v/>
          </cell>
          <cell r="AJ435" t="str">
            <v/>
          </cell>
          <cell r="AK435" t="str">
            <v/>
          </cell>
          <cell r="AL435" t="str">
            <v/>
          </cell>
        </row>
        <row r="436">
          <cell r="C436" t="str">
            <v/>
          </cell>
          <cell r="D436" t="str">
            <v/>
          </cell>
          <cell r="F436" t="str">
            <v/>
          </cell>
          <cell r="H436" t="str">
            <v/>
          </cell>
          <cell r="J436" t="str">
            <v/>
          </cell>
          <cell r="L436" t="str">
            <v/>
          </cell>
          <cell r="N436" t="str">
            <v/>
          </cell>
          <cell r="P436" t="str">
            <v/>
          </cell>
          <cell r="Q436" t="str">
            <v/>
          </cell>
          <cell r="R436" t="str">
            <v/>
          </cell>
          <cell r="S436" t="str">
            <v/>
          </cell>
          <cell r="T436" t="str">
            <v/>
          </cell>
          <cell r="U436" t="str">
            <v/>
          </cell>
          <cell r="V436" t="str">
            <v/>
          </cell>
          <cell r="W436" t="str">
            <v/>
          </cell>
          <cell r="X436" t="str">
            <v/>
          </cell>
          <cell r="Y436" t="str">
            <v/>
          </cell>
          <cell r="Z436" t="str">
            <v/>
          </cell>
          <cell r="AA436" t="str">
            <v/>
          </cell>
          <cell r="AB436" t="str">
            <v/>
          </cell>
          <cell r="AC436" t="str">
            <v/>
          </cell>
          <cell r="AD436" t="str">
            <v/>
          </cell>
          <cell r="AE436" t="str">
            <v/>
          </cell>
          <cell r="AF436" t="str">
            <v/>
          </cell>
          <cell r="AG436" t="str">
            <v/>
          </cell>
          <cell r="AH436" t="str">
            <v/>
          </cell>
          <cell r="AI436" t="str">
            <v/>
          </cell>
          <cell r="AJ436" t="str">
            <v/>
          </cell>
          <cell r="AK436" t="str">
            <v/>
          </cell>
          <cell r="AL436" t="str">
            <v/>
          </cell>
        </row>
        <row r="437">
          <cell r="C437" t="str">
            <v/>
          </cell>
          <cell r="D437" t="str">
            <v/>
          </cell>
          <cell r="F437" t="str">
            <v/>
          </cell>
          <cell r="H437" t="str">
            <v/>
          </cell>
          <cell r="J437" t="str">
            <v/>
          </cell>
          <cell r="L437" t="str">
            <v/>
          </cell>
          <cell r="N437" t="str">
            <v/>
          </cell>
          <cell r="P437" t="str">
            <v/>
          </cell>
        </row>
        <row r="438">
          <cell r="C438" t="str">
            <v/>
          </cell>
          <cell r="D438" t="str">
            <v>Future Use</v>
          </cell>
          <cell r="F438">
            <v>0</v>
          </cell>
          <cell r="H438" t="str">
            <v/>
          </cell>
          <cell r="J438" t="str">
            <v/>
          </cell>
          <cell r="L438" t="str">
            <v/>
          </cell>
          <cell r="N438" t="str">
            <v/>
          </cell>
          <cell r="P438" t="str">
            <v/>
          </cell>
        </row>
        <row r="439">
          <cell r="C439" t="str">
            <v/>
          </cell>
          <cell r="D439" t="str">
            <v/>
          </cell>
          <cell r="F439" t="str">
            <v/>
          </cell>
          <cell r="H439" t="str">
            <v/>
          </cell>
          <cell r="J439" t="str">
            <v/>
          </cell>
          <cell r="L439" t="str">
            <v/>
          </cell>
          <cell r="N439" t="str">
            <v/>
          </cell>
          <cell r="P439" t="str">
            <v/>
          </cell>
          <cell r="Q439" t="str">
            <v/>
          </cell>
          <cell r="R439" t="str">
            <v/>
          </cell>
          <cell r="S439" t="str">
            <v/>
          </cell>
          <cell r="T439" t="str">
            <v/>
          </cell>
          <cell r="U439" t="str">
            <v/>
          </cell>
          <cell r="V439" t="str">
            <v/>
          </cell>
          <cell r="W439" t="str">
            <v/>
          </cell>
          <cell r="X439" t="str">
            <v/>
          </cell>
          <cell r="Y439" t="str">
            <v/>
          </cell>
          <cell r="Z439" t="str">
            <v/>
          </cell>
          <cell r="AA439" t="str">
            <v/>
          </cell>
          <cell r="AB439" t="str">
            <v/>
          </cell>
          <cell r="AC439" t="str">
            <v/>
          </cell>
          <cell r="AD439" t="str">
            <v/>
          </cell>
          <cell r="AE439" t="str">
            <v/>
          </cell>
          <cell r="AF439" t="str">
            <v/>
          </cell>
          <cell r="AG439" t="str">
            <v/>
          </cell>
          <cell r="AH439" t="str">
            <v/>
          </cell>
          <cell r="AI439" t="str">
            <v/>
          </cell>
          <cell r="AJ439" t="str">
            <v/>
          </cell>
          <cell r="AK439" t="str">
            <v/>
          </cell>
          <cell r="AL439" t="str">
            <v/>
          </cell>
        </row>
        <row r="440">
          <cell r="C440" t="str">
            <v/>
          </cell>
          <cell r="D440" t="str">
            <v/>
          </cell>
          <cell r="F440" t="str">
            <v/>
          </cell>
          <cell r="H440" t="str">
            <v/>
          </cell>
          <cell r="J440" t="str">
            <v/>
          </cell>
          <cell r="L440" t="str">
            <v/>
          </cell>
          <cell r="N440" t="str">
            <v/>
          </cell>
          <cell r="P440" t="str">
            <v/>
          </cell>
          <cell r="Q440" t="str">
            <v/>
          </cell>
          <cell r="R440" t="str">
            <v/>
          </cell>
          <cell r="S440" t="str">
            <v/>
          </cell>
          <cell r="T440" t="str">
            <v/>
          </cell>
          <cell r="U440" t="str">
            <v/>
          </cell>
          <cell r="V440" t="str">
            <v/>
          </cell>
          <cell r="W440" t="str">
            <v/>
          </cell>
          <cell r="X440" t="str">
            <v/>
          </cell>
          <cell r="Y440" t="str">
            <v/>
          </cell>
          <cell r="Z440" t="str">
            <v/>
          </cell>
          <cell r="AA440" t="str">
            <v/>
          </cell>
          <cell r="AB440" t="str">
            <v/>
          </cell>
          <cell r="AC440" t="str">
            <v/>
          </cell>
          <cell r="AD440" t="str">
            <v/>
          </cell>
          <cell r="AE440" t="str">
            <v/>
          </cell>
          <cell r="AF440" t="str">
            <v/>
          </cell>
          <cell r="AG440" t="str">
            <v/>
          </cell>
          <cell r="AH440" t="str">
            <v/>
          </cell>
          <cell r="AI440" t="str">
            <v/>
          </cell>
          <cell r="AJ440" t="str">
            <v/>
          </cell>
          <cell r="AK440" t="str">
            <v/>
          </cell>
          <cell r="AL440" t="str">
            <v/>
          </cell>
        </row>
        <row r="441">
          <cell r="C441" t="str">
            <v/>
          </cell>
          <cell r="D441" t="str">
            <v/>
          </cell>
          <cell r="F441" t="str">
            <v/>
          </cell>
          <cell r="H441" t="str">
            <v/>
          </cell>
          <cell r="J441" t="str">
            <v/>
          </cell>
          <cell r="L441" t="str">
            <v/>
          </cell>
          <cell r="N441" t="str">
            <v/>
          </cell>
          <cell r="P441" t="str">
            <v/>
          </cell>
          <cell r="Q441" t="str">
            <v/>
          </cell>
          <cell r="R441" t="str">
            <v/>
          </cell>
          <cell r="S441" t="str">
            <v/>
          </cell>
          <cell r="T441" t="str">
            <v/>
          </cell>
          <cell r="U441" t="str">
            <v/>
          </cell>
          <cell r="V441" t="str">
            <v/>
          </cell>
          <cell r="W441" t="str">
            <v/>
          </cell>
          <cell r="X441" t="str">
            <v/>
          </cell>
          <cell r="Y441" t="str">
            <v/>
          </cell>
          <cell r="Z441" t="str">
            <v/>
          </cell>
          <cell r="AA441" t="str">
            <v/>
          </cell>
          <cell r="AB441" t="str">
            <v/>
          </cell>
          <cell r="AC441" t="str">
            <v/>
          </cell>
          <cell r="AD441" t="str">
            <v/>
          </cell>
          <cell r="AE441" t="str">
            <v/>
          </cell>
          <cell r="AF441" t="str">
            <v/>
          </cell>
          <cell r="AG441" t="str">
            <v/>
          </cell>
          <cell r="AH441" t="str">
            <v/>
          </cell>
          <cell r="AI441" t="str">
            <v/>
          </cell>
          <cell r="AJ441" t="str">
            <v/>
          </cell>
          <cell r="AK441" t="str">
            <v/>
          </cell>
          <cell r="AL441" t="str">
            <v/>
          </cell>
        </row>
        <row r="442">
          <cell r="C442" t="str">
            <v/>
          </cell>
          <cell r="D442" t="str">
            <v/>
          </cell>
          <cell r="F442" t="str">
            <v/>
          </cell>
          <cell r="H442" t="str">
            <v/>
          </cell>
          <cell r="J442" t="str">
            <v/>
          </cell>
          <cell r="L442" t="str">
            <v/>
          </cell>
          <cell r="N442" t="str">
            <v/>
          </cell>
          <cell r="P442" t="str">
            <v/>
          </cell>
          <cell r="Q442" t="str">
            <v/>
          </cell>
          <cell r="R442" t="str">
            <v/>
          </cell>
          <cell r="S442" t="str">
            <v/>
          </cell>
          <cell r="T442" t="str">
            <v/>
          </cell>
          <cell r="U442" t="str">
            <v/>
          </cell>
          <cell r="V442" t="str">
            <v/>
          </cell>
          <cell r="W442" t="str">
            <v/>
          </cell>
          <cell r="X442" t="str">
            <v/>
          </cell>
          <cell r="Y442" t="str">
            <v/>
          </cell>
          <cell r="Z442" t="str">
            <v/>
          </cell>
          <cell r="AA442" t="str">
            <v/>
          </cell>
          <cell r="AB442" t="str">
            <v/>
          </cell>
          <cell r="AC442" t="str">
            <v/>
          </cell>
          <cell r="AD442" t="str">
            <v/>
          </cell>
          <cell r="AE442" t="str">
            <v/>
          </cell>
          <cell r="AF442" t="str">
            <v/>
          </cell>
          <cell r="AG442" t="str">
            <v/>
          </cell>
          <cell r="AH442" t="str">
            <v/>
          </cell>
          <cell r="AI442" t="str">
            <v/>
          </cell>
          <cell r="AJ442" t="str">
            <v/>
          </cell>
          <cell r="AK442" t="str">
            <v/>
          </cell>
          <cell r="AL442" t="str">
            <v/>
          </cell>
        </row>
        <row r="443">
          <cell r="C443" t="str">
            <v/>
          </cell>
          <cell r="D443" t="str">
            <v/>
          </cell>
          <cell r="F443" t="str">
            <v/>
          </cell>
          <cell r="H443" t="str">
            <v/>
          </cell>
          <cell r="J443" t="str">
            <v/>
          </cell>
          <cell r="L443" t="str">
            <v/>
          </cell>
          <cell r="N443" t="str">
            <v/>
          </cell>
          <cell r="P443" t="str">
            <v/>
          </cell>
        </row>
        <row r="444">
          <cell r="C444" t="str">
            <v/>
          </cell>
          <cell r="D444" t="str">
            <v/>
          </cell>
          <cell r="F444" t="str">
            <v/>
          </cell>
          <cell r="H444" t="str">
            <v/>
          </cell>
          <cell r="J444" t="str">
            <v/>
          </cell>
          <cell r="L444" t="str">
            <v/>
          </cell>
          <cell r="N444" t="str">
            <v/>
          </cell>
          <cell r="P444" t="str">
            <v/>
          </cell>
          <cell r="Q444" t="str">
            <v/>
          </cell>
          <cell r="R444" t="str">
            <v/>
          </cell>
          <cell r="S444" t="str">
            <v/>
          </cell>
          <cell r="T444" t="str">
            <v/>
          </cell>
          <cell r="U444" t="str">
            <v/>
          </cell>
          <cell r="V444" t="str">
            <v/>
          </cell>
          <cell r="W444" t="str">
            <v/>
          </cell>
          <cell r="X444" t="str">
            <v/>
          </cell>
          <cell r="Y444" t="str">
            <v/>
          </cell>
          <cell r="Z444" t="str">
            <v/>
          </cell>
          <cell r="AA444" t="str">
            <v/>
          </cell>
          <cell r="AB444" t="str">
            <v/>
          </cell>
          <cell r="AC444" t="str">
            <v/>
          </cell>
          <cell r="AD444" t="str">
            <v/>
          </cell>
          <cell r="AE444" t="str">
            <v/>
          </cell>
          <cell r="AF444" t="str">
            <v/>
          </cell>
          <cell r="AG444" t="str">
            <v/>
          </cell>
          <cell r="AH444" t="str">
            <v/>
          </cell>
          <cell r="AI444" t="str">
            <v/>
          </cell>
          <cell r="AJ444" t="str">
            <v/>
          </cell>
          <cell r="AK444" t="str">
            <v/>
          </cell>
          <cell r="AL444" t="str">
            <v/>
          </cell>
        </row>
        <row r="445">
          <cell r="C445" t="str">
            <v/>
          </cell>
          <cell r="D445" t="str">
            <v/>
          </cell>
          <cell r="F445" t="str">
            <v/>
          </cell>
          <cell r="H445" t="str">
            <v/>
          </cell>
          <cell r="J445" t="str">
            <v/>
          </cell>
          <cell r="L445" t="str">
            <v/>
          </cell>
          <cell r="N445" t="str">
            <v/>
          </cell>
          <cell r="P445" t="str">
            <v/>
          </cell>
          <cell r="Q445" t="str">
            <v/>
          </cell>
          <cell r="R445" t="str">
            <v/>
          </cell>
          <cell r="S445" t="str">
            <v/>
          </cell>
          <cell r="T445" t="str">
            <v/>
          </cell>
          <cell r="U445" t="str">
            <v/>
          </cell>
          <cell r="V445" t="str">
            <v/>
          </cell>
          <cell r="W445" t="str">
            <v/>
          </cell>
          <cell r="X445" t="str">
            <v/>
          </cell>
          <cell r="Y445" t="str">
            <v/>
          </cell>
          <cell r="Z445" t="str">
            <v/>
          </cell>
          <cell r="AA445" t="str">
            <v/>
          </cell>
          <cell r="AB445" t="str">
            <v/>
          </cell>
          <cell r="AC445" t="str">
            <v/>
          </cell>
          <cell r="AD445" t="str">
            <v/>
          </cell>
          <cell r="AE445" t="str">
            <v/>
          </cell>
          <cell r="AF445" t="str">
            <v/>
          </cell>
          <cell r="AG445" t="str">
            <v/>
          </cell>
          <cell r="AH445" t="str">
            <v/>
          </cell>
          <cell r="AI445" t="str">
            <v/>
          </cell>
          <cell r="AJ445" t="str">
            <v/>
          </cell>
          <cell r="AK445" t="str">
            <v/>
          </cell>
          <cell r="AL445" t="str">
            <v/>
          </cell>
        </row>
        <row r="446">
          <cell r="C446" t="str">
            <v/>
          </cell>
          <cell r="D446" t="str">
            <v/>
          </cell>
          <cell r="F446" t="str">
            <v/>
          </cell>
          <cell r="H446" t="str">
            <v/>
          </cell>
          <cell r="J446" t="str">
            <v/>
          </cell>
          <cell r="L446" t="str">
            <v/>
          </cell>
          <cell r="N446" t="str">
            <v/>
          </cell>
          <cell r="P446" t="str">
            <v/>
          </cell>
          <cell r="Q446" t="str">
            <v/>
          </cell>
          <cell r="R446" t="str">
            <v/>
          </cell>
          <cell r="S446" t="str">
            <v/>
          </cell>
          <cell r="T446" t="str">
            <v/>
          </cell>
          <cell r="U446" t="str">
            <v/>
          </cell>
          <cell r="V446" t="str">
            <v/>
          </cell>
          <cell r="W446" t="str">
            <v/>
          </cell>
          <cell r="X446" t="str">
            <v/>
          </cell>
          <cell r="Y446" t="str">
            <v/>
          </cell>
          <cell r="Z446" t="str">
            <v/>
          </cell>
          <cell r="AA446" t="str">
            <v/>
          </cell>
          <cell r="AB446" t="str">
            <v/>
          </cell>
          <cell r="AC446" t="str">
            <v/>
          </cell>
          <cell r="AD446" t="str">
            <v/>
          </cell>
          <cell r="AE446" t="str">
            <v/>
          </cell>
          <cell r="AF446" t="str">
            <v/>
          </cell>
          <cell r="AG446" t="str">
            <v/>
          </cell>
          <cell r="AH446" t="str">
            <v/>
          </cell>
          <cell r="AI446" t="str">
            <v/>
          </cell>
          <cell r="AJ446" t="str">
            <v/>
          </cell>
          <cell r="AK446" t="str">
            <v/>
          </cell>
          <cell r="AL446" t="str">
            <v/>
          </cell>
        </row>
      </sheetData>
      <sheetData sheetId="21" refreshError="1"/>
      <sheetData sheetId="22">
        <row r="1">
          <cell r="B1" t="str">
            <v>Kentucky American Water Company</v>
          </cell>
        </row>
        <row r="2">
          <cell r="B2" t="str">
            <v>Case No. 2018-00358</v>
          </cell>
        </row>
        <row r="3">
          <cell r="B3" t="str">
            <v>Asset Retirements by Month, September 2018 - June 2020</v>
          </cell>
        </row>
        <row r="4">
          <cell r="O4">
            <v>43373</v>
          </cell>
          <cell r="P4">
            <v>43404</v>
          </cell>
          <cell r="Q4">
            <v>43434</v>
          </cell>
          <cell r="R4">
            <v>43465</v>
          </cell>
          <cell r="S4">
            <v>43496</v>
          </cell>
          <cell r="T4">
            <v>43524</v>
          </cell>
          <cell r="U4">
            <v>43555</v>
          </cell>
          <cell r="V4">
            <v>43585</v>
          </cell>
          <cell r="W4">
            <v>43616</v>
          </cell>
          <cell r="X4">
            <v>43646</v>
          </cell>
          <cell r="Y4">
            <v>43677</v>
          </cell>
          <cell r="Z4">
            <v>43708</v>
          </cell>
          <cell r="AA4">
            <v>43738</v>
          </cell>
          <cell r="AB4">
            <v>43769</v>
          </cell>
          <cell r="AC4">
            <v>43799</v>
          </cell>
          <cell r="AD4">
            <v>43830</v>
          </cell>
          <cell r="AE4">
            <v>43861</v>
          </cell>
          <cell r="AF4">
            <v>43890</v>
          </cell>
          <cell r="AG4">
            <v>43921</v>
          </cell>
          <cell r="AH4">
            <v>43951</v>
          </cell>
          <cell r="AI4">
            <v>43982</v>
          </cell>
          <cell r="AJ4">
            <v>44012</v>
          </cell>
        </row>
        <row r="5">
          <cell r="F5" t="str">
            <v>W/P - 1-1 &amp; W/P - 1-2</v>
          </cell>
          <cell r="O5">
            <v>-226771.86444444445</v>
          </cell>
          <cell r="P5">
            <v>-226771.86444444445</v>
          </cell>
          <cell r="Q5">
            <v>-226771.86444444445</v>
          </cell>
          <cell r="R5">
            <v>-226771.86444444445</v>
          </cell>
          <cell r="S5">
            <v>-226771.86444444445</v>
          </cell>
          <cell r="T5">
            <v>-226771.86444444445</v>
          </cell>
          <cell r="U5">
            <v>-226771.86444444445</v>
          </cell>
          <cell r="V5">
            <v>-226771.86444444445</v>
          </cell>
          <cell r="W5">
            <v>-226771.86444444445</v>
          </cell>
          <cell r="X5">
            <v>-226771.86444444445</v>
          </cell>
          <cell r="Y5">
            <v>-226771.86444444445</v>
          </cell>
          <cell r="Z5">
            <v>-226771.86444444445</v>
          </cell>
          <cell r="AA5">
            <v>-226771.86444444445</v>
          </cell>
          <cell r="AB5">
            <v>-226771.86444444445</v>
          </cell>
          <cell r="AC5">
            <v>-226771.86444444445</v>
          </cell>
          <cell r="AD5">
            <v>-226771.86444444445</v>
          </cell>
          <cell r="AE5">
            <v>-226771.86444444445</v>
          </cell>
          <cell r="AF5">
            <v>-226771.86444444445</v>
          </cell>
          <cell r="AG5">
            <v>-226771.86444444445</v>
          </cell>
          <cell r="AH5">
            <v>-226771.86444444445</v>
          </cell>
          <cell r="AI5">
            <v>-226771.86444444445</v>
          </cell>
          <cell r="AJ5">
            <v>-226771.86444444445</v>
          </cell>
        </row>
        <row r="10">
          <cell r="N10">
            <v>43343</v>
          </cell>
          <cell r="O10">
            <v>43373</v>
          </cell>
          <cell r="P10">
            <v>43404</v>
          </cell>
          <cell r="Q10">
            <v>43434</v>
          </cell>
          <cell r="R10">
            <v>43465</v>
          </cell>
          <cell r="S10">
            <v>43496</v>
          </cell>
          <cell r="T10">
            <v>43524</v>
          </cell>
          <cell r="U10">
            <v>43555</v>
          </cell>
          <cell r="V10">
            <v>43585</v>
          </cell>
          <cell r="W10">
            <v>43616</v>
          </cell>
          <cell r="X10">
            <v>43646</v>
          </cell>
          <cell r="Y10">
            <v>43677</v>
          </cell>
          <cell r="Z10">
            <v>43708</v>
          </cell>
          <cell r="AA10">
            <v>43738</v>
          </cell>
          <cell r="AB10">
            <v>43769</v>
          </cell>
          <cell r="AC10">
            <v>43799</v>
          </cell>
          <cell r="AD10">
            <v>43830</v>
          </cell>
          <cell r="AE10">
            <v>43861</v>
          </cell>
          <cell r="AF10">
            <v>43890</v>
          </cell>
          <cell r="AG10">
            <v>43921</v>
          </cell>
          <cell r="AH10">
            <v>43951</v>
          </cell>
          <cell r="AI10">
            <v>43982</v>
          </cell>
          <cell r="AJ10">
            <v>44012</v>
          </cell>
        </row>
        <row r="11">
          <cell r="D11" t="str">
            <v>Water</v>
          </cell>
          <cell r="F11" t="str">
            <v>301000-Organization</v>
          </cell>
          <cell r="H11" t="str">
            <v>301000</v>
          </cell>
          <cell r="J11" t="str">
            <v>10130100</v>
          </cell>
          <cell r="L11">
            <v>301.10000000000002</v>
          </cell>
          <cell r="N11">
            <v>37450.43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row>
        <row r="12">
          <cell r="D12" t="str">
            <v>Water</v>
          </cell>
          <cell r="F12" t="str">
            <v>302000-Franchises</v>
          </cell>
          <cell r="H12" t="str">
            <v>302000</v>
          </cell>
          <cell r="J12" t="str">
            <v>10130200</v>
          </cell>
          <cell r="L12">
            <v>302.10000000000002</v>
          </cell>
          <cell r="N12">
            <v>70260.819999999992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row>
        <row r="13">
          <cell r="D13" t="str">
            <v>Water</v>
          </cell>
          <cell r="F13" t="str">
            <v>303200-Land &amp; Land Rights-Supply</v>
          </cell>
          <cell r="H13" t="str">
            <v>303200</v>
          </cell>
          <cell r="J13" t="str">
            <v>10130320</v>
          </cell>
          <cell r="L13">
            <v>303.2</v>
          </cell>
          <cell r="N13">
            <v>1113291.57</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row>
        <row r="14">
          <cell r="D14" t="str">
            <v>Water</v>
          </cell>
          <cell r="F14" t="str">
            <v>303300-Land &amp; Land Rights-Pumping</v>
          </cell>
          <cell r="H14" t="str">
            <v>303300</v>
          </cell>
          <cell r="J14" t="str">
            <v>10130330</v>
          </cell>
          <cell r="L14">
            <v>303.2</v>
          </cell>
          <cell r="N14">
            <v>277216.12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row>
        <row r="15">
          <cell r="D15" t="str">
            <v>Water</v>
          </cell>
          <cell r="F15" t="str">
            <v>303400-Land &amp; Land Rights-Treatment</v>
          </cell>
          <cell r="H15" t="str">
            <v>303400</v>
          </cell>
          <cell r="J15" t="str">
            <v>10130340</v>
          </cell>
          <cell r="L15">
            <v>303.3</v>
          </cell>
          <cell r="N15">
            <v>800183.34</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row>
        <row r="16">
          <cell r="D16" t="str">
            <v>Water</v>
          </cell>
          <cell r="F16" t="str">
            <v>303500-Land &amp; Land Rights-T&amp;D</v>
          </cell>
          <cell r="H16" t="str">
            <v>303500</v>
          </cell>
          <cell r="J16" t="str">
            <v>10130350</v>
          </cell>
          <cell r="L16">
            <v>303.39999999999998</v>
          </cell>
          <cell r="N16">
            <v>7550225.4699999997</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7">
          <cell r="D17" t="str">
            <v>Water</v>
          </cell>
          <cell r="F17" t="str">
            <v>304100-Struct &amp; Imp-Supply</v>
          </cell>
          <cell r="H17" t="str">
            <v>304100</v>
          </cell>
          <cell r="J17" t="str">
            <v>10130410</v>
          </cell>
          <cell r="L17">
            <v>304.2</v>
          </cell>
          <cell r="N17">
            <v>20207734.259999998</v>
          </cell>
          <cell r="O17">
            <v>-413.39361111111106</v>
          </cell>
          <cell r="P17">
            <v>-413.39361111111106</v>
          </cell>
          <cell r="Q17">
            <v>-413.39361111111106</v>
          </cell>
          <cell r="R17">
            <v>-413.39361111111106</v>
          </cell>
          <cell r="S17">
            <v>-413.39361111111106</v>
          </cell>
          <cell r="T17">
            <v>-413.39361111111106</v>
          </cell>
          <cell r="U17">
            <v>-413.39361111111106</v>
          </cell>
          <cell r="V17">
            <v>-413.39361111111106</v>
          </cell>
          <cell r="W17">
            <v>-413.39361111111106</v>
          </cell>
          <cell r="X17">
            <v>-413.39361111111106</v>
          </cell>
          <cell r="Y17">
            <v>-413.39361111111106</v>
          </cell>
          <cell r="Z17">
            <v>-413.39361111111106</v>
          </cell>
          <cell r="AA17">
            <v>-413.39361111111106</v>
          </cell>
          <cell r="AB17">
            <v>-413.39361111111106</v>
          </cell>
          <cell r="AC17">
            <v>-413.39361111111106</v>
          </cell>
          <cell r="AD17">
            <v>-413.39361111111106</v>
          </cell>
          <cell r="AE17">
            <v>-413.39361111111106</v>
          </cell>
          <cell r="AF17">
            <v>-413.39361111111106</v>
          </cell>
          <cell r="AG17">
            <v>-413.39361111111106</v>
          </cell>
          <cell r="AH17">
            <v>-413.39361111111106</v>
          </cell>
          <cell r="AI17">
            <v>-413.39361111111106</v>
          </cell>
          <cell r="AJ17">
            <v>-413.39361111111106</v>
          </cell>
        </row>
        <row r="18">
          <cell r="D18" t="str">
            <v>Water</v>
          </cell>
          <cell r="F18" t="str">
            <v>304200-Struct &amp; Imp-Pumping</v>
          </cell>
          <cell r="H18" t="str">
            <v>304200</v>
          </cell>
          <cell r="J18" t="str">
            <v>10130420</v>
          </cell>
          <cell r="L18">
            <v>304.2</v>
          </cell>
          <cell r="N18">
            <v>10119729.749999998</v>
          </cell>
          <cell r="O18">
            <v>-2729.5038888888889</v>
          </cell>
          <cell r="P18">
            <v>-2729.5038888888889</v>
          </cell>
          <cell r="Q18">
            <v>-2729.5038888888889</v>
          </cell>
          <cell r="R18">
            <v>-2729.5038888888889</v>
          </cell>
          <cell r="S18">
            <v>-2729.5038888888889</v>
          </cell>
          <cell r="T18">
            <v>-2729.5038888888889</v>
          </cell>
          <cell r="U18">
            <v>-2729.5038888888889</v>
          </cell>
          <cell r="V18">
            <v>-2729.5038888888889</v>
          </cell>
          <cell r="W18">
            <v>-2729.5038888888889</v>
          </cell>
          <cell r="X18">
            <v>-2729.5038888888889</v>
          </cell>
          <cell r="Y18">
            <v>-2729.5038888888889</v>
          </cell>
          <cell r="Z18">
            <v>-2729.5038888888889</v>
          </cell>
          <cell r="AA18">
            <v>-2729.5038888888889</v>
          </cell>
          <cell r="AB18">
            <v>-2729.5038888888889</v>
          </cell>
          <cell r="AC18">
            <v>-2729.5038888888889</v>
          </cell>
          <cell r="AD18">
            <v>-2729.5038888888889</v>
          </cell>
          <cell r="AE18">
            <v>-2729.5038888888889</v>
          </cell>
          <cell r="AF18">
            <v>-2729.5038888888889</v>
          </cell>
          <cell r="AG18">
            <v>-2729.5038888888889</v>
          </cell>
          <cell r="AH18">
            <v>-2729.5038888888889</v>
          </cell>
          <cell r="AI18">
            <v>-2729.5038888888889</v>
          </cell>
          <cell r="AJ18">
            <v>-2729.5038888888889</v>
          </cell>
        </row>
        <row r="19">
          <cell r="D19" t="str">
            <v>Water</v>
          </cell>
          <cell r="F19" t="str">
            <v>304300-Struct &amp; Imp-Treatment</v>
          </cell>
          <cell r="H19" t="str">
            <v>304300</v>
          </cell>
          <cell r="J19" t="str">
            <v>10130430</v>
          </cell>
          <cell r="L19">
            <v>304.3</v>
          </cell>
          <cell r="N19">
            <v>40379664.920000002</v>
          </cell>
          <cell r="O19">
            <v>-9866.5813888888897</v>
          </cell>
          <cell r="P19">
            <v>-9866.5813888888897</v>
          </cell>
          <cell r="Q19">
            <v>-9866.5813888888897</v>
          </cell>
          <cell r="R19">
            <v>-9866.5813888888897</v>
          </cell>
          <cell r="S19">
            <v>-9866.5813888888897</v>
          </cell>
          <cell r="T19">
            <v>-9866.5813888888897</v>
          </cell>
          <cell r="U19">
            <v>-9866.5813888888897</v>
          </cell>
          <cell r="V19">
            <v>-9866.5813888888897</v>
          </cell>
          <cell r="W19">
            <v>-9866.5813888888897</v>
          </cell>
          <cell r="X19">
            <v>-9866.5813888888897</v>
          </cell>
          <cell r="Y19">
            <v>-9866.5813888888897</v>
          </cell>
          <cell r="Z19">
            <v>-9866.5813888888897</v>
          </cell>
          <cell r="AA19">
            <v>-9866.5813888888897</v>
          </cell>
          <cell r="AB19">
            <v>-9866.5813888888897</v>
          </cell>
          <cell r="AC19">
            <v>-9866.5813888888897</v>
          </cell>
          <cell r="AD19">
            <v>-9866.5813888888897</v>
          </cell>
          <cell r="AE19">
            <v>-9866.5813888888897</v>
          </cell>
          <cell r="AF19">
            <v>-9866.5813888888897</v>
          </cell>
          <cell r="AG19">
            <v>-9866.5813888888897</v>
          </cell>
          <cell r="AH19">
            <v>-9866.5813888888897</v>
          </cell>
          <cell r="AI19">
            <v>-9866.5813888888897</v>
          </cell>
          <cell r="AJ19">
            <v>-9866.5813888888897</v>
          </cell>
        </row>
        <row r="20">
          <cell r="D20" t="str">
            <v>Water</v>
          </cell>
          <cell r="F20" t="str">
            <v>304400-Struct &amp; Imp-T&amp;D</v>
          </cell>
          <cell r="H20" t="str">
            <v>304400</v>
          </cell>
          <cell r="J20" t="str">
            <v>10130440</v>
          </cell>
          <cell r="L20">
            <v>304.39999999999998</v>
          </cell>
          <cell r="N20">
            <v>1501124.17</v>
          </cell>
          <cell r="O20">
            <v>-63.919722222222227</v>
          </cell>
          <cell r="P20">
            <v>-63.919722222222227</v>
          </cell>
          <cell r="Q20">
            <v>-63.919722222222227</v>
          </cell>
          <cell r="R20">
            <v>-63.919722222222227</v>
          </cell>
          <cell r="S20">
            <v>-63.919722222222227</v>
          </cell>
          <cell r="T20">
            <v>-63.919722222222227</v>
          </cell>
          <cell r="U20">
            <v>-63.919722222222227</v>
          </cell>
          <cell r="V20">
            <v>-63.919722222222227</v>
          </cell>
          <cell r="W20">
            <v>-63.919722222222227</v>
          </cell>
          <cell r="X20">
            <v>-63.919722222222227</v>
          </cell>
          <cell r="Y20">
            <v>-63.919722222222227</v>
          </cell>
          <cell r="Z20">
            <v>-63.919722222222227</v>
          </cell>
          <cell r="AA20">
            <v>-63.919722222222227</v>
          </cell>
          <cell r="AB20">
            <v>-63.919722222222227</v>
          </cell>
          <cell r="AC20">
            <v>-63.919722222222227</v>
          </cell>
          <cell r="AD20">
            <v>-63.919722222222227</v>
          </cell>
          <cell r="AE20">
            <v>-63.919722222222227</v>
          </cell>
          <cell r="AF20">
            <v>-63.919722222222227</v>
          </cell>
          <cell r="AG20">
            <v>-63.919722222222227</v>
          </cell>
          <cell r="AH20">
            <v>-63.919722222222227</v>
          </cell>
          <cell r="AI20">
            <v>-63.919722222222227</v>
          </cell>
          <cell r="AJ20">
            <v>-63.919722222222227</v>
          </cell>
        </row>
        <row r="21">
          <cell r="D21" t="str">
            <v>Water</v>
          </cell>
          <cell r="F21" t="str">
            <v>304500-Struct &amp; Imp-General</v>
          </cell>
          <cell r="H21" t="str">
            <v>304500</v>
          </cell>
          <cell r="J21" t="str">
            <v>10130450</v>
          </cell>
          <cell r="L21">
            <v>304.5</v>
          </cell>
          <cell r="N21">
            <v>8523038.5399999991</v>
          </cell>
          <cell r="O21">
            <v>-442.20777777777772</v>
          </cell>
          <cell r="P21">
            <v>-442.20777777777772</v>
          </cell>
          <cell r="Q21">
            <v>-442.20777777777772</v>
          </cell>
          <cell r="R21">
            <v>-442.20777777777772</v>
          </cell>
          <cell r="S21">
            <v>-442.20777777777772</v>
          </cell>
          <cell r="T21">
            <v>-442.20777777777772</v>
          </cell>
          <cell r="U21">
            <v>-442.20777777777772</v>
          </cell>
          <cell r="V21">
            <v>-442.20777777777772</v>
          </cell>
          <cell r="W21">
            <v>-442.20777777777772</v>
          </cell>
          <cell r="X21">
            <v>-442.20777777777772</v>
          </cell>
          <cell r="Y21">
            <v>-442.20777777777772</v>
          </cell>
          <cell r="Z21">
            <v>-442.20777777777772</v>
          </cell>
          <cell r="AA21">
            <v>-442.20777777777772</v>
          </cell>
          <cell r="AB21">
            <v>-442.20777777777772</v>
          </cell>
          <cell r="AC21">
            <v>-442.20777777777772</v>
          </cell>
          <cell r="AD21">
            <v>-442.20777777777772</v>
          </cell>
          <cell r="AE21">
            <v>-442.20777777777772</v>
          </cell>
          <cell r="AF21">
            <v>-442.20777777777772</v>
          </cell>
          <cell r="AG21">
            <v>-442.20777777777772</v>
          </cell>
          <cell r="AH21">
            <v>-442.20777777777772</v>
          </cell>
          <cell r="AI21">
            <v>-442.20777777777772</v>
          </cell>
          <cell r="AJ21">
            <v>-442.20777777777772</v>
          </cell>
        </row>
        <row r="22">
          <cell r="D22" t="str">
            <v>Water</v>
          </cell>
          <cell r="F22" t="str">
            <v>304600-Struct &amp; Imp-Offices</v>
          </cell>
          <cell r="H22" t="str">
            <v>304600</v>
          </cell>
          <cell r="J22" t="str">
            <v>10130450</v>
          </cell>
          <cell r="L22">
            <v>304.5</v>
          </cell>
          <cell r="N22">
            <v>5813787.3000000007</v>
          </cell>
          <cell r="O22">
            <v>-2839.4136111111143</v>
          </cell>
          <cell r="P22">
            <v>-2839.4136111111143</v>
          </cell>
          <cell r="Q22">
            <v>-2839.4136111111143</v>
          </cell>
          <cell r="R22">
            <v>-2839.4136111111143</v>
          </cell>
          <cell r="S22">
            <v>-2839.4136111111143</v>
          </cell>
          <cell r="T22">
            <v>-2839.4136111111143</v>
          </cell>
          <cell r="U22">
            <v>-2839.4136111111143</v>
          </cell>
          <cell r="V22">
            <v>-2839.4136111111143</v>
          </cell>
          <cell r="W22">
            <v>-2839.4136111111143</v>
          </cell>
          <cell r="X22">
            <v>-2839.4136111111143</v>
          </cell>
          <cell r="Y22">
            <v>-2839.4136111111143</v>
          </cell>
          <cell r="Z22">
            <v>-2839.4136111111143</v>
          </cell>
          <cell r="AA22">
            <v>-2839.4136111111143</v>
          </cell>
          <cell r="AB22">
            <v>-2839.4136111111143</v>
          </cell>
          <cell r="AC22">
            <v>-2839.4136111111143</v>
          </cell>
          <cell r="AD22">
            <v>-2839.4136111111143</v>
          </cell>
          <cell r="AE22">
            <v>-2839.4136111111143</v>
          </cell>
          <cell r="AF22">
            <v>-2839.4136111111143</v>
          </cell>
          <cell r="AG22">
            <v>-2839.4136111111143</v>
          </cell>
          <cell r="AH22">
            <v>-2839.4136111111143</v>
          </cell>
          <cell r="AI22">
            <v>-2839.4136111111143</v>
          </cell>
          <cell r="AJ22">
            <v>-2839.4136111111143</v>
          </cell>
        </row>
        <row r="23">
          <cell r="D23" t="str">
            <v>Water</v>
          </cell>
          <cell r="F23" t="str">
            <v>304610-Struct &amp; Imp-HVAC</v>
          </cell>
          <cell r="H23" t="str">
            <v>304610</v>
          </cell>
          <cell r="J23" t="str">
            <v>10130450</v>
          </cell>
          <cell r="L23">
            <v>304.5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D24" t="str">
            <v>Water</v>
          </cell>
          <cell r="F24" t="str">
            <v>304700-Struct &amp; Imp-Store,Shop,Gar</v>
          </cell>
          <cell r="H24" t="str">
            <v>304700</v>
          </cell>
          <cell r="J24" t="str">
            <v>10130450</v>
          </cell>
          <cell r="L24">
            <v>304.5</v>
          </cell>
          <cell r="N24">
            <v>1785137.0799999998</v>
          </cell>
          <cell r="O24">
            <v>-244.88027777777779</v>
          </cell>
          <cell r="P24">
            <v>-244.88027777777779</v>
          </cell>
          <cell r="Q24">
            <v>-244.88027777777779</v>
          </cell>
          <cell r="R24">
            <v>-244.88027777777779</v>
          </cell>
          <cell r="S24">
            <v>-244.88027777777779</v>
          </cell>
          <cell r="T24">
            <v>-244.88027777777779</v>
          </cell>
          <cell r="U24">
            <v>-244.88027777777779</v>
          </cell>
          <cell r="V24">
            <v>-244.88027777777779</v>
          </cell>
          <cell r="W24">
            <v>-244.88027777777779</v>
          </cell>
          <cell r="X24">
            <v>-244.88027777777779</v>
          </cell>
          <cell r="Y24">
            <v>-244.88027777777779</v>
          </cell>
          <cell r="Z24">
            <v>-244.88027777777779</v>
          </cell>
          <cell r="AA24">
            <v>-244.88027777777779</v>
          </cell>
          <cell r="AB24">
            <v>-244.88027777777779</v>
          </cell>
          <cell r="AC24">
            <v>-244.88027777777779</v>
          </cell>
          <cell r="AD24">
            <v>-244.88027777777779</v>
          </cell>
          <cell r="AE24">
            <v>-244.88027777777779</v>
          </cell>
          <cell r="AF24">
            <v>-244.88027777777779</v>
          </cell>
          <cell r="AG24">
            <v>-244.88027777777779</v>
          </cell>
          <cell r="AH24">
            <v>-244.88027777777779</v>
          </cell>
          <cell r="AI24">
            <v>-244.88027777777779</v>
          </cell>
          <cell r="AJ24">
            <v>-244.88027777777779</v>
          </cell>
        </row>
        <row r="25">
          <cell r="D25" t="str">
            <v>Water</v>
          </cell>
          <cell r="F25" t="str">
            <v>304800-Struct &amp; Imp-Misc</v>
          </cell>
          <cell r="H25" t="str">
            <v>304800</v>
          </cell>
          <cell r="J25" t="str">
            <v>10130450</v>
          </cell>
          <cell r="L25">
            <v>304.5</v>
          </cell>
          <cell r="N25">
            <v>1378233.21</v>
          </cell>
          <cell r="O25">
            <v>-231.46166666666679</v>
          </cell>
          <cell r="P25">
            <v>-231.46166666666679</v>
          </cell>
          <cell r="Q25">
            <v>-231.46166666666679</v>
          </cell>
          <cell r="R25">
            <v>-231.46166666666679</v>
          </cell>
          <cell r="S25">
            <v>-231.46166666666679</v>
          </cell>
          <cell r="T25">
            <v>-231.46166666666679</v>
          </cell>
          <cell r="U25">
            <v>-231.46166666666679</v>
          </cell>
          <cell r="V25">
            <v>-231.46166666666679</v>
          </cell>
          <cell r="W25">
            <v>-231.46166666666679</v>
          </cell>
          <cell r="X25">
            <v>-231.46166666666679</v>
          </cell>
          <cell r="Y25">
            <v>-231.46166666666679</v>
          </cell>
          <cell r="Z25">
            <v>-231.46166666666679</v>
          </cell>
          <cell r="AA25">
            <v>-231.46166666666679</v>
          </cell>
          <cell r="AB25">
            <v>-231.46166666666679</v>
          </cell>
          <cell r="AC25">
            <v>-231.46166666666679</v>
          </cell>
          <cell r="AD25">
            <v>-231.46166666666679</v>
          </cell>
          <cell r="AE25">
            <v>-231.46166666666679</v>
          </cell>
          <cell r="AF25">
            <v>-231.46166666666679</v>
          </cell>
          <cell r="AG25">
            <v>-231.46166666666679</v>
          </cell>
          <cell r="AH25">
            <v>-231.46166666666679</v>
          </cell>
          <cell r="AI25">
            <v>-231.46166666666679</v>
          </cell>
          <cell r="AJ25">
            <v>-231.46166666666679</v>
          </cell>
        </row>
        <row r="26">
          <cell r="D26" t="str">
            <v>Water</v>
          </cell>
          <cell r="F26" t="str">
            <v>305000-Collect &amp; Impound Reservoirs</v>
          </cell>
          <cell r="H26" t="str">
            <v>305000</v>
          </cell>
          <cell r="J26" t="str">
            <v>10130500</v>
          </cell>
          <cell r="L26">
            <v>305.2</v>
          </cell>
          <cell r="N26">
            <v>849851.28</v>
          </cell>
          <cell r="O26">
            <v>-58.611111111111114</v>
          </cell>
          <cell r="P26">
            <v>-58.611111111111114</v>
          </cell>
          <cell r="Q26">
            <v>-58.611111111111114</v>
          </cell>
          <cell r="R26">
            <v>-58.611111111111114</v>
          </cell>
          <cell r="S26">
            <v>-58.611111111111114</v>
          </cell>
          <cell r="T26">
            <v>-58.611111111111114</v>
          </cell>
          <cell r="U26">
            <v>-58.611111111111114</v>
          </cell>
          <cell r="V26">
            <v>-58.611111111111114</v>
          </cell>
          <cell r="W26">
            <v>-58.611111111111114</v>
          </cell>
          <cell r="X26">
            <v>-58.611111111111114</v>
          </cell>
          <cell r="Y26">
            <v>-58.611111111111114</v>
          </cell>
          <cell r="Z26">
            <v>-58.611111111111114</v>
          </cell>
          <cell r="AA26">
            <v>-58.611111111111114</v>
          </cell>
          <cell r="AB26">
            <v>-58.611111111111114</v>
          </cell>
          <cell r="AC26">
            <v>-58.611111111111114</v>
          </cell>
          <cell r="AD26">
            <v>-58.611111111111114</v>
          </cell>
          <cell r="AE26">
            <v>-58.611111111111114</v>
          </cell>
          <cell r="AF26">
            <v>-58.611111111111114</v>
          </cell>
          <cell r="AG26">
            <v>-58.611111111111114</v>
          </cell>
          <cell r="AH26">
            <v>-58.611111111111114</v>
          </cell>
          <cell r="AI26">
            <v>-58.611111111111114</v>
          </cell>
          <cell r="AJ26">
            <v>-58.611111111111114</v>
          </cell>
        </row>
        <row r="27">
          <cell r="D27" t="str">
            <v>Water</v>
          </cell>
          <cell r="F27" t="str">
            <v>306000-Lake, River &amp; Other Intakes</v>
          </cell>
          <cell r="H27" t="str">
            <v>306000</v>
          </cell>
          <cell r="J27" t="str">
            <v>10130600</v>
          </cell>
          <cell r="L27">
            <v>306.2</v>
          </cell>
          <cell r="N27">
            <v>1680525.2</v>
          </cell>
          <cell r="O27">
            <v>-27.777777777777775</v>
          </cell>
          <cell r="P27">
            <v>-27.777777777777775</v>
          </cell>
          <cell r="Q27">
            <v>-27.777777777777775</v>
          </cell>
          <cell r="R27">
            <v>-27.777777777777775</v>
          </cell>
          <cell r="S27">
            <v>-27.777777777777775</v>
          </cell>
          <cell r="T27">
            <v>-27.777777777777775</v>
          </cell>
          <cell r="U27">
            <v>-27.777777777777775</v>
          </cell>
          <cell r="V27">
            <v>-27.777777777777775</v>
          </cell>
          <cell r="W27">
            <v>-27.777777777777775</v>
          </cell>
          <cell r="X27">
            <v>-27.777777777777775</v>
          </cell>
          <cell r="Y27">
            <v>-27.777777777777775</v>
          </cell>
          <cell r="Z27">
            <v>-27.777777777777775</v>
          </cell>
          <cell r="AA27">
            <v>-27.777777777777775</v>
          </cell>
          <cell r="AB27">
            <v>-27.777777777777775</v>
          </cell>
          <cell r="AC27">
            <v>-27.777777777777775</v>
          </cell>
          <cell r="AD27">
            <v>-27.777777777777775</v>
          </cell>
          <cell r="AE27">
            <v>-27.777777777777775</v>
          </cell>
          <cell r="AF27">
            <v>-27.777777777777775</v>
          </cell>
          <cell r="AG27">
            <v>-27.777777777777775</v>
          </cell>
          <cell r="AH27">
            <v>-27.777777777777775</v>
          </cell>
          <cell r="AI27">
            <v>-27.777777777777775</v>
          </cell>
          <cell r="AJ27">
            <v>-27.777777777777775</v>
          </cell>
        </row>
        <row r="28">
          <cell r="D28" t="str">
            <v>Water</v>
          </cell>
          <cell r="F28" t="str">
            <v>309000-Supply Mains</v>
          </cell>
          <cell r="H28" t="str">
            <v>309000</v>
          </cell>
          <cell r="J28" t="str">
            <v>10130900</v>
          </cell>
          <cell r="L28">
            <v>309.2</v>
          </cell>
          <cell r="N28">
            <v>18560602.259999998</v>
          </cell>
          <cell r="O28">
            <v>-20.453611111111108</v>
          </cell>
          <cell r="P28">
            <v>-20.453611111111108</v>
          </cell>
          <cell r="Q28">
            <v>-20.453611111111108</v>
          </cell>
          <cell r="R28">
            <v>-20.453611111111108</v>
          </cell>
          <cell r="S28">
            <v>-20.453611111111108</v>
          </cell>
          <cell r="T28">
            <v>-20.453611111111108</v>
          </cell>
          <cell r="U28">
            <v>-20.453611111111108</v>
          </cell>
          <cell r="V28">
            <v>-20.453611111111108</v>
          </cell>
          <cell r="W28">
            <v>-20.453611111111108</v>
          </cell>
          <cell r="X28">
            <v>-20.453611111111108</v>
          </cell>
          <cell r="Y28">
            <v>-20.453611111111108</v>
          </cell>
          <cell r="Z28">
            <v>-20.453611111111108</v>
          </cell>
          <cell r="AA28">
            <v>-20.453611111111108</v>
          </cell>
          <cell r="AB28">
            <v>-20.453611111111108</v>
          </cell>
          <cell r="AC28">
            <v>-20.453611111111108</v>
          </cell>
          <cell r="AD28">
            <v>-20.453611111111108</v>
          </cell>
          <cell r="AE28">
            <v>-20.453611111111108</v>
          </cell>
          <cell r="AF28">
            <v>-20.453611111111108</v>
          </cell>
          <cell r="AG28">
            <v>-20.453611111111108</v>
          </cell>
          <cell r="AH28">
            <v>-20.453611111111108</v>
          </cell>
          <cell r="AI28">
            <v>-20.453611111111108</v>
          </cell>
          <cell r="AJ28">
            <v>-20.453611111111108</v>
          </cell>
        </row>
        <row r="29">
          <cell r="D29" t="str">
            <v>Water</v>
          </cell>
          <cell r="F29" t="str">
            <v>310000-Power Generation Equip</v>
          </cell>
          <cell r="H29" t="str">
            <v>310000</v>
          </cell>
          <cell r="J29" t="str">
            <v>10131000</v>
          </cell>
          <cell r="L29">
            <v>310.2</v>
          </cell>
          <cell r="N29">
            <v>5692556.790000001</v>
          </cell>
          <cell r="O29">
            <v>-3347.3519444444441</v>
          </cell>
          <cell r="P29">
            <v>-3347.3519444444441</v>
          </cell>
          <cell r="Q29">
            <v>-3347.3519444444441</v>
          </cell>
          <cell r="R29">
            <v>-3347.3519444444441</v>
          </cell>
          <cell r="S29">
            <v>-3347.3519444444441</v>
          </cell>
          <cell r="T29">
            <v>-3347.3519444444441</v>
          </cell>
          <cell r="U29">
            <v>-3347.3519444444441</v>
          </cell>
          <cell r="V29">
            <v>-3347.3519444444441</v>
          </cell>
          <cell r="W29">
            <v>-3347.3519444444441</v>
          </cell>
          <cell r="X29">
            <v>-3347.3519444444441</v>
          </cell>
          <cell r="Y29">
            <v>-3347.3519444444441</v>
          </cell>
          <cell r="Z29">
            <v>-3347.3519444444441</v>
          </cell>
          <cell r="AA29">
            <v>-3347.3519444444441</v>
          </cell>
          <cell r="AB29">
            <v>-3347.3519444444441</v>
          </cell>
          <cell r="AC29">
            <v>-3347.3519444444441</v>
          </cell>
          <cell r="AD29">
            <v>-3347.3519444444441</v>
          </cell>
          <cell r="AE29">
            <v>-3347.3519444444441</v>
          </cell>
          <cell r="AF29">
            <v>-3347.3519444444441</v>
          </cell>
          <cell r="AG29">
            <v>-3347.3519444444441</v>
          </cell>
          <cell r="AH29">
            <v>-3347.3519444444441</v>
          </cell>
          <cell r="AI29">
            <v>-3347.3519444444441</v>
          </cell>
          <cell r="AJ29">
            <v>-3347.3519444444441</v>
          </cell>
        </row>
        <row r="30">
          <cell r="D30" t="str">
            <v>Water</v>
          </cell>
          <cell r="F30" t="str">
            <v>311000-Pumping Equipment</v>
          </cell>
          <cell r="H30" t="str">
            <v>311000</v>
          </cell>
          <cell r="J30">
            <v>10131100</v>
          </cell>
          <cell r="L30">
            <v>311.2</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row>
        <row r="31">
          <cell r="D31" t="str">
            <v>Water</v>
          </cell>
          <cell r="F31" t="str">
            <v>311200-Pump Eqp Electric</v>
          </cell>
          <cell r="H31" t="str">
            <v>311200</v>
          </cell>
          <cell r="J31" t="str">
            <v>10131120</v>
          </cell>
          <cell r="L31">
            <v>311.2</v>
          </cell>
          <cell r="N31">
            <v>17648303.220000003</v>
          </cell>
          <cell r="O31">
            <v>-23836.814722222221</v>
          </cell>
          <cell r="P31">
            <v>-23836.814722222221</v>
          </cell>
          <cell r="Q31">
            <v>-23836.814722222221</v>
          </cell>
          <cell r="R31">
            <v>-23836.814722222221</v>
          </cell>
          <cell r="S31">
            <v>-23836.814722222221</v>
          </cell>
          <cell r="T31">
            <v>-23836.814722222221</v>
          </cell>
          <cell r="U31">
            <v>-23836.814722222221</v>
          </cell>
          <cell r="V31">
            <v>-23836.814722222221</v>
          </cell>
          <cell r="W31">
            <v>-23836.814722222221</v>
          </cell>
          <cell r="X31">
            <v>-23836.814722222221</v>
          </cell>
          <cell r="Y31">
            <v>-23836.814722222221</v>
          </cell>
          <cell r="Z31">
            <v>-23836.814722222221</v>
          </cell>
          <cell r="AA31">
            <v>-23836.814722222221</v>
          </cell>
          <cell r="AB31">
            <v>-23836.814722222221</v>
          </cell>
          <cell r="AC31">
            <v>-23836.814722222221</v>
          </cell>
          <cell r="AD31">
            <v>-23836.814722222221</v>
          </cell>
          <cell r="AE31">
            <v>-23836.814722222221</v>
          </cell>
          <cell r="AF31">
            <v>-23836.814722222221</v>
          </cell>
          <cell r="AG31">
            <v>-23836.814722222221</v>
          </cell>
          <cell r="AH31">
            <v>-23836.814722222221</v>
          </cell>
          <cell r="AI31">
            <v>-23836.814722222221</v>
          </cell>
          <cell r="AJ31">
            <v>-23836.814722222221</v>
          </cell>
        </row>
        <row r="32">
          <cell r="D32" t="str">
            <v>Water</v>
          </cell>
          <cell r="F32" t="str">
            <v>311300-Pump Eqp Diesel</v>
          </cell>
          <cell r="H32" t="str">
            <v>311300</v>
          </cell>
          <cell r="J32" t="str">
            <v>10131130</v>
          </cell>
          <cell r="L32">
            <v>311.2</v>
          </cell>
          <cell r="N32">
            <v>432456.17</v>
          </cell>
          <cell r="O32">
            <v>-27.777777777777775</v>
          </cell>
          <cell r="P32">
            <v>-27.777777777777775</v>
          </cell>
          <cell r="Q32">
            <v>-27.777777777777775</v>
          </cell>
          <cell r="R32">
            <v>-27.777777777777775</v>
          </cell>
          <cell r="S32">
            <v>-27.777777777777775</v>
          </cell>
          <cell r="T32">
            <v>-27.777777777777775</v>
          </cell>
          <cell r="U32">
            <v>-27.777777777777775</v>
          </cell>
          <cell r="V32">
            <v>-27.777777777777775</v>
          </cell>
          <cell r="W32">
            <v>-27.777777777777775</v>
          </cell>
          <cell r="X32">
            <v>-27.777777777777775</v>
          </cell>
          <cell r="Y32">
            <v>-27.777777777777775</v>
          </cell>
          <cell r="Z32">
            <v>-27.777777777777775</v>
          </cell>
          <cell r="AA32">
            <v>-27.777777777777775</v>
          </cell>
          <cell r="AB32">
            <v>-27.777777777777775</v>
          </cell>
          <cell r="AC32">
            <v>-27.777777777777775</v>
          </cell>
          <cell r="AD32">
            <v>-27.777777777777775</v>
          </cell>
          <cell r="AE32">
            <v>-27.777777777777775</v>
          </cell>
          <cell r="AF32">
            <v>-27.777777777777775</v>
          </cell>
          <cell r="AG32">
            <v>-27.777777777777775</v>
          </cell>
          <cell r="AH32">
            <v>-27.777777777777775</v>
          </cell>
          <cell r="AI32">
            <v>-27.777777777777775</v>
          </cell>
          <cell r="AJ32">
            <v>-27.777777777777775</v>
          </cell>
        </row>
        <row r="33">
          <cell r="D33" t="str">
            <v>Water</v>
          </cell>
          <cell r="F33" t="str">
            <v>311400-Pump Eqp Hydraulic</v>
          </cell>
          <cell r="H33" t="str">
            <v>311400</v>
          </cell>
          <cell r="J33" t="str">
            <v>10131140</v>
          </cell>
          <cell r="L33">
            <v>311.2</v>
          </cell>
          <cell r="N33">
            <v>7727.88</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row>
        <row r="34">
          <cell r="D34" t="str">
            <v>Water</v>
          </cell>
          <cell r="F34" t="str">
            <v>311500-Pump Eqp Other</v>
          </cell>
          <cell r="H34" t="str">
            <v>311500</v>
          </cell>
          <cell r="J34" t="str">
            <v>10131150</v>
          </cell>
          <cell r="L34">
            <v>311.2</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row>
        <row r="35">
          <cell r="D35" t="str">
            <v>Water</v>
          </cell>
          <cell r="F35" t="str">
            <v>311520-Pump Eqp-SOS &amp; Pumping</v>
          </cell>
          <cell r="H35" t="str">
            <v>311520</v>
          </cell>
          <cell r="J35" t="str">
            <v>10131152</v>
          </cell>
          <cell r="L35">
            <v>311.2</v>
          </cell>
          <cell r="N35">
            <v>17437148.639999997</v>
          </cell>
          <cell r="O35">
            <v>-4668.8158333333331</v>
          </cell>
          <cell r="P35">
            <v>-4668.8158333333331</v>
          </cell>
          <cell r="Q35">
            <v>-4668.8158333333331</v>
          </cell>
          <cell r="R35">
            <v>-4668.8158333333331</v>
          </cell>
          <cell r="S35">
            <v>-4668.8158333333331</v>
          </cell>
          <cell r="T35">
            <v>-4668.8158333333331</v>
          </cell>
          <cell r="U35">
            <v>-4668.8158333333331</v>
          </cell>
          <cell r="V35">
            <v>-4668.8158333333331</v>
          </cell>
          <cell r="W35">
            <v>-4668.8158333333331</v>
          </cell>
          <cell r="X35">
            <v>-4668.8158333333331</v>
          </cell>
          <cell r="Y35">
            <v>-4668.8158333333331</v>
          </cell>
          <cell r="Z35">
            <v>-4668.8158333333331</v>
          </cell>
          <cell r="AA35">
            <v>-4668.8158333333331</v>
          </cell>
          <cell r="AB35">
            <v>-4668.8158333333331</v>
          </cell>
          <cell r="AC35">
            <v>-4668.8158333333331</v>
          </cell>
          <cell r="AD35">
            <v>-4668.8158333333331</v>
          </cell>
          <cell r="AE35">
            <v>-4668.8158333333331</v>
          </cell>
          <cell r="AF35">
            <v>-4668.8158333333331</v>
          </cell>
          <cell r="AG35">
            <v>-4668.8158333333331</v>
          </cell>
          <cell r="AH35">
            <v>-4668.8158333333331</v>
          </cell>
          <cell r="AI35">
            <v>-4668.8158333333331</v>
          </cell>
          <cell r="AJ35">
            <v>-4668.8158333333331</v>
          </cell>
        </row>
        <row r="36">
          <cell r="D36" t="str">
            <v>Water</v>
          </cell>
          <cell r="F36" t="str">
            <v>311530-Pump Eqp Wtr Treatment</v>
          </cell>
          <cell r="H36" t="str">
            <v>311530</v>
          </cell>
          <cell r="J36" t="str">
            <v>10131153</v>
          </cell>
          <cell r="L36">
            <v>311.3</v>
          </cell>
          <cell r="N36">
            <v>669900.51</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D37" t="str">
            <v>Water</v>
          </cell>
          <cell r="F37" t="str">
            <v>311540-Pumping Equipment TD</v>
          </cell>
          <cell r="H37" t="str">
            <v>311540</v>
          </cell>
          <cell r="J37" t="str">
            <v>10131154</v>
          </cell>
          <cell r="L37">
            <v>311.39999999999998</v>
          </cell>
          <cell r="N37">
            <v>1246508.2999999998</v>
          </cell>
          <cell r="O37">
            <v>-1062.0405555555556</v>
          </cell>
          <cell r="P37">
            <v>-1062.0405555555556</v>
          </cell>
          <cell r="Q37">
            <v>-1062.0405555555556</v>
          </cell>
          <cell r="R37">
            <v>-1062.0405555555556</v>
          </cell>
          <cell r="S37">
            <v>-1062.0405555555556</v>
          </cell>
          <cell r="T37">
            <v>-1062.0405555555556</v>
          </cell>
          <cell r="U37">
            <v>-1062.0405555555556</v>
          </cell>
          <cell r="V37">
            <v>-1062.0405555555556</v>
          </cell>
          <cell r="W37">
            <v>-1062.0405555555556</v>
          </cell>
          <cell r="X37">
            <v>-1062.0405555555556</v>
          </cell>
          <cell r="Y37">
            <v>-1062.0405555555556</v>
          </cell>
          <cell r="Z37">
            <v>-1062.0405555555556</v>
          </cell>
          <cell r="AA37">
            <v>-1062.0405555555556</v>
          </cell>
          <cell r="AB37">
            <v>-1062.0405555555556</v>
          </cell>
          <cell r="AC37">
            <v>-1062.0405555555556</v>
          </cell>
          <cell r="AD37">
            <v>-1062.0405555555556</v>
          </cell>
          <cell r="AE37">
            <v>-1062.0405555555556</v>
          </cell>
          <cell r="AF37">
            <v>-1062.0405555555556</v>
          </cell>
          <cell r="AG37">
            <v>-1062.0405555555556</v>
          </cell>
          <cell r="AH37">
            <v>-1062.0405555555556</v>
          </cell>
          <cell r="AI37">
            <v>-1062.0405555555556</v>
          </cell>
          <cell r="AJ37">
            <v>-1062.0405555555556</v>
          </cell>
        </row>
        <row r="38">
          <cell r="D38" t="str">
            <v>Water</v>
          </cell>
          <cell r="F38" t="str">
            <v>320100-WT Equip Non-Media</v>
          </cell>
          <cell r="H38" t="str">
            <v>320100</v>
          </cell>
          <cell r="J38" t="str">
            <v>10132010</v>
          </cell>
          <cell r="L38">
            <v>320.3</v>
          </cell>
          <cell r="N38">
            <v>54816327.370000027</v>
          </cell>
          <cell r="O38">
            <v>-27308.623611111103</v>
          </cell>
          <cell r="P38">
            <v>-27308.623611111103</v>
          </cell>
          <cell r="Q38">
            <v>-27308.623611111103</v>
          </cell>
          <cell r="R38">
            <v>-27308.623611111103</v>
          </cell>
          <cell r="S38">
            <v>-27308.623611111103</v>
          </cell>
          <cell r="T38">
            <v>-27308.623611111103</v>
          </cell>
          <cell r="U38">
            <v>-27308.623611111103</v>
          </cell>
          <cell r="V38">
            <v>-27308.623611111103</v>
          </cell>
          <cell r="W38">
            <v>-27308.623611111103</v>
          </cell>
          <cell r="X38">
            <v>-27308.623611111103</v>
          </cell>
          <cell r="Y38">
            <v>-27308.623611111103</v>
          </cell>
          <cell r="Z38">
            <v>-27308.623611111103</v>
          </cell>
          <cell r="AA38">
            <v>-27308.623611111103</v>
          </cell>
          <cell r="AB38">
            <v>-27308.623611111103</v>
          </cell>
          <cell r="AC38">
            <v>-27308.623611111103</v>
          </cell>
          <cell r="AD38">
            <v>-27308.623611111103</v>
          </cell>
          <cell r="AE38">
            <v>-27308.623611111103</v>
          </cell>
          <cell r="AF38">
            <v>-27308.623611111103</v>
          </cell>
          <cell r="AG38">
            <v>-27308.623611111103</v>
          </cell>
          <cell r="AH38">
            <v>-27308.623611111103</v>
          </cell>
          <cell r="AI38">
            <v>-27308.623611111103</v>
          </cell>
          <cell r="AJ38">
            <v>-27308.623611111103</v>
          </cell>
        </row>
        <row r="39">
          <cell r="D39" t="str">
            <v>Water</v>
          </cell>
          <cell r="F39" t="str">
            <v>320200-WT Equip Filter Media</v>
          </cell>
          <cell r="H39" t="str">
            <v>320200</v>
          </cell>
          <cell r="J39" t="str">
            <v>10132010</v>
          </cell>
          <cell r="L39">
            <v>320.3</v>
          </cell>
          <cell r="N39">
            <v>833279.0199999999</v>
          </cell>
          <cell r="O39">
            <v>-3263.3497222222218</v>
          </cell>
          <cell r="P39">
            <v>-3263.3497222222218</v>
          </cell>
          <cell r="Q39">
            <v>-3263.3497222222218</v>
          </cell>
          <cell r="R39">
            <v>-3263.3497222222218</v>
          </cell>
          <cell r="S39">
            <v>-3263.3497222222218</v>
          </cell>
          <cell r="T39">
            <v>-3263.3497222222218</v>
          </cell>
          <cell r="U39">
            <v>-3263.3497222222218</v>
          </cell>
          <cell r="V39">
            <v>-3263.3497222222218</v>
          </cell>
          <cell r="W39">
            <v>-3263.3497222222218</v>
          </cell>
          <cell r="X39">
            <v>-3263.3497222222218</v>
          </cell>
          <cell r="Y39">
            <v>-3263.3497222222218</v>
          </cell>
          <cell r="Z39">
            <v>-3263.3497222222218</v>
          </cell>
          <cell r="AA39">
            <v>-3263.3497222222218</v>
          </cell>
          <cell r="AB39">
            <v>-3263.3497222222218</v>
          </cell>
          <cell r="AC39">
            <v>-3263.3497222222218</v>
          </cell>
          <cell r="AD39">
            <v>-3263.3497222222218</v>
          </cell>
          <cell r="AE39">
            <v>-3263.3497222222218</v>
          </cell>
          <cell r="AF39">
            <v>-3263.3497222222218</v>
          </cell>
          <cell r="AG39">
            <v>-3263.3497222222218</v>
          </cell>
          <cell r="AH39">
            <v>-3263.3497222222218</v>
          </cell>
          <cell r="AI39">
            <v>-3263.3497222222218</v>
          </cell>
          <cell r="AJ39">
            <v>-3263.3497222222218</v>
          </cell>
        </row>
        <row r="40">
          <cell r="D40" t="str">
            <v>Water</v>
          </cell>
          <cell r="F40" t="str">
            <v>330000-Dist Reservoirs &amp; Standpipes</v>
          </cell>
          <cell r="H40" t="str">
            <v>330000</v>
          </cell>
          <cell r="J40" t="str">
            <v>10133000</v>
          </cell>
          <cell r="L40">
            <v>330.4</v>
          </cell>
          <cell r="N40">
            <v>1771358.24</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D41" t="str">
            <v>Water</v>
          </cell>
          <cell r="F41" t="str">
            <v>330100-Elevated Tanks &amp; Standpipes</v>
          </cell>
          <cell r="H41" t="str">
            <v>330100</v>
          </cell>
          <cell r="J41" t="str">
            <v>10133000</v>
          </cell>
          <cell r="L41">
            <v>330.4</v>
          </cell>
          <cell r="N41">
            <v>13774305.43</v>
          </cell>
          <cell r="O41">
            <v>-5249.1605555555552</v>
          </cell>
          <cell r="P41">
            <v>-5249.1605555555552</v>
          </cell>
          <cell r="Q41">
            <v>-5249.1605555555552</v>
          </cell>
          <cell r="R41">
            <v>-5249.1605555555552</v>
          </cell>
          <cell r="S41">
            <v>-5249.1605555555552</v>
          </cell>
          <cell r="T41">
            <v>-5249.1605555555552</v>
          </cell>
          <cell r="U41">
            <v>-5249.1605555555552</v>
          </cell>
          <cell r="V41">
            <v>-5249.1605555555552</v>
          </cell>
          <cell r="W41">
            <v>-5249.1605555555552</v>
          </cell>
          <cell r="X41">
            <v>-5249.1605555555552</v>
          </cell>
          <cell r="Y41">
            <v>-5249.1605555555552</v>
          </cell>
          <cell r="Z41">
            <v>-5249.1605555555552</v>
          </cell>
          <cell r="AA41">
            <v>-5249.1605555555552</v>
          </cell>
          <cell r="AB41">
            <v>-5249.1605555555552</v>
          </cell>
          <cell r="AC41">
            <v>-5249.1605555555552</v>
          </cell>
          <cell r="AD41">
            <v>-5249.1605555555552</v>
          </cell>
          <cell r="AE41">
            <v>-5249.1605555555552</v>
          </cell>
          <cell r="AF41">
            <v>-5249.1605555555552</v>
          </cell>
          <cell r="AG41">
            <v>-5249.1605555555552</v>
          </cell>
          <cell r="AH41">
            <v>-5249.1605555555552</v>
          </cell>
          <cell r="AI41">
            <v>-5249.1605555555552</v>
          </cell>
          <cell r="AJ41">
            <v>-5249.1605555555552</v>
          </cell>
        </row>
        <row r="42">
          <cell r="D42" t="str">
            <v>Water</v>
          </cell>
          <cell r="F42" t="str">
            <v>330200-Ground Level Tanks</v>
          </cell>
          <cell r="H42" t="str">
            <v>330200</v>
          </cell>
          <cell r="J42" t="str">
            <v>10133000</v>
          </cell>
          <cell r="L42">
            <v>330.4</v>
          </cell>
          <cell r="N42">
            <v>2912613.49</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D43" t="str">
            <v>Water</v>
          </cell>
          <cell r="F43" t="str">
            <v>330400-Clearwell</v>
          </cell>
          <cell r="H43" t="str">
            <v>330400</v>
          </cell>
          <cell r="J43" t="str">
            <v>10133000</v>
          </cell>
          <cell r="L43">
            <v>330.4</v>
          </cell>
          <cell r="N43">
            <v>1096315.6100000001</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D44" t="str">
            <v>Water</v>
          </cell>
          <cell r="F44" t="str">
            <v>331001-TD Mains</v>
          </cell>
          <cell r="H44" t="str">
            <v>331001</v>
          </cell>
          <cell r="J44" t="str">
            <v>10133100</v>
          </cell>
          <cell r="L44">
            <v>331.4</v>
          </cell>
          <cell r="N44">
            <v>150683141.40000001</v>
          </cell>
          <cell r="O44">
            <v>-29906.273333333334</v>
          </cell>
          <cell r="P44">
            <v>-29906.273333333334</v>
          </cell>
          <cell r="Q44">
            <v>-29906.273333333334</v>
          </cell>
          <cell r="R44">
            <v>-29906.273333333334</v>
          </cell>
          <cell r="S44">
            <v>-29906.273333333334</v>
          </cell>
          <cell r="T44">
            <v>-29906.273333333334</v>
          </cell>
          <cell r="U44">
            <v>-29906.273333333334</v>
          </cell>
          <cell r="V44">
            <v>-29906.273333333334</v>
          </cell>
          <cell r="W44">
            <v>-29906.273333333334</v>
          </cell>
          <cell r="X44">
            <v>-29906.273333333334</v>
          </cell>
          <cell r="Y44">
            <v>-29906.273333333334</v>
          </cell>
          <cell r="Z44">
            <v>-29906.273333333334</v>
          </cell>
          <cell r="AA44">
            <v>-29906.273333333334</v>
          </cell>
          <cell r="AB44">
            <v>-29906.273333333334</v>
          </cell>
          <cell r="AC44">
            <v>-29906.273333333334</v>
          </cell>
          <cell r="AD44">
            <v>-29906.273333333334</v>
          </cell>
          <cell r="AE44">
            <v>-29906.273333333334</v>
          </cell>
          <cell r="AF44">
            <v>-29906.273333333334</v>
          </cell>
          <cell r="AG44">
            <v>-29906.273333333334</v>
          </cell>
          <cell r="AH44">
            <v>-29906.273333333334</v>
          </cell>
          <cell r="AI44">
            <v>-29906.273333333334</v>
          </cell>
          <cell r="AJ44">
            <v>-29906.273333333334</v>
          </cell>
        </row>
        <row r="45">
          <cell r="D45" t="str">
            <v>Water</v>
          </cell>
          <cell r="F45" t="str">
            <v>331100-TD Mains 4in &amp; Less</v>
          </cell>
          <cell r="H45" t="str">
            <v>331100</v>
          </cell>
          <cell r="J45" t="str">
            <v>10133100</v>
          </cell>
          <cell r="L45">
            <v>331.4</v>
          </cell>
          <cell r="N45">
            <v>10222725.569999998</v>
          </cell>
          <cell r="O45">
            <v>-1553.0400000000006</v>
          </cell>
          <cell r="P45">
            <v>-1553.0400000000006</v>
          </cell>
          <cell r="Q45">
            <v>-1553.0400000000006</v>
          </cell>
          <cell r="R45">
            <v>-1553.0400000000006</v>
          </cell>
          <cell r="S45">
            <v>-1553.0400000000006</v>
          </cell>
          <cell r="T45">
            <v>-1553.0400000000006</v>
          </cell>
          <cell r="U45">
            <v>-1553.0400000000006</v>
          </cell>
          <cell r="V45">
            <v>-1553.0400000000006</v>
          </cell>
          <cell r="W45">
            <v>-1553.0400000000006</v>
          </cell>
          <cell r="X45">
            <v>-1553.0400000000006</v>
          </cell>
          <cell r="Y45">
            <v>-1553.0400000000006</v>
          </cell>
          <cell r="Z45">
            <v>-1553.0400000000006</v>
          </cell>
          <cell r="AA45">
            <v>-1553.0400000000006</v>
          </cell>
          <cell r="AB45">
            <v>-1553.0400000000006</v>
          </cell>
          <cell r="AC45">
            <v>-1553.0400000000006</v>
          </cell>
          <cell r="AD45">
            <v>-1553.0400000000006</v>
          </cell>
          <cell r="AE45">
            <v>-1553.0400000000006</v>
          </cell>
          <cell r="AF45">
            <v>-1553.0400000000006</v>
          </cell>
          <cell r="AG45">
            <v>-1553.0400000000006</v>
          </cell>
          <cell r="AH45">
            <v>-1553.0400000000006</v>
          </cell>
          <cell r="AI45">
            <v>-1553.0400000000006</v>
          </cell>
          <cell r="AJ45">
            <v>-1553.0400000000006</v>
          </cell>
        </row>
        <row r="46">
          <cell r="D46" t="str">
            <v>Water</v>
          </cell>
          <cell r="F46" t="str">
            <v>331200-TD Mains 6in to 8in</v>
          </cell>
          <cell r="H46" t="str">
            <v>331200</v>
          </cell>
          <cell r="J46" t="str">
            <v>10133100</v>
          </cell>
          <cell r="L46">
            <v>331.4</v>
          </cell>
          <cell r="N46">
            <v>53422547.419999987</v>
          </cell>
          <cell r="O46">
            <v>-3941.8991666666666</v>
          </cell>
          <cell r="P46">
            <v>-3941.8991666666666</v>
          </cell>
          <cell r="Q46">
            <v>-3941.8991666666666</v>
          </cell>
          <cell r="R46">
            <v>-3941.8991666666666</v>
          </cell>
          <cell r="S46">
            <v>-3941.8991666666666</v>
          </cell>
          <cell r="T46">
            <v>-3941.8991666666666</v>
          </cell>
          <cell r="U46">
            <v>-3941.8991666666666</v>
          </cell>
          <cell r="V46">
            <v>-3941.8991666666666</v>
          </cell>
          <cell r="W46">
            <v>-3941.8991666666666</v>
          </cell>
          <cell r="X46">
            <v>-3941.8991666666666</v>
          </cell>
          <cell r="Y46">
            <v>-3941.8991666666666</v>
          </cell>
          <cell r="Z46">
            <v>-3941.8991666666666</v>
          </cell>
          <cell r="AA46">
            <v>-3941.8991666666666</v>
          </cell>
          <cell r="AB46">
            <v>-3941.8991666666666</v>
          </cell>
          <cell r="AC46">
            <v>-3941.8991666666666</v>
          </cell>
          <cell r="AD46">
            <v>-3941.8991666666666</v>
          </cell>
          <cell r="AE46">
            <v>-3941.8991666666666</v>
          </cell>
          <cell r="AF46">
            <v>-3941.8991666666666</v>
          </cell>
          <cell r="AG46">
            <v>-3941.8991666666666</v>
          </cell>
          <cell r="AH46">
            <v>-3941.8991666666666</v>
          </cell>
          <cell r="AI46">
            <v>-3941.8991666666666</v>
          </cell>
          <cell r="AJ46">
            <v>-3941.8991666666666</v>
          </cell>
        </row>
        <row r="47">
          <cell r="D47" t="str">
            <v>Water</v>
          </cell>
          <cell r="F47" t="str">
            <v>331300-TD Mains 10in to 16in</v>
          </cell>
          <cell r="H47" t="str">
            <v>331300</v>
          </cell>
          <cell r="J47" t="str">
            <v>10133100</v>
          </cell>
          <cell r="L47">
            <v>331.4</v>
          </cell>
          <cell r="N47">
            <v>31572411.869999997</v>
          </cell>
          <cell r="O47">
            <v>-841.11138888888888</v>
          </cell>
          <cell r="P47">
            <v>-841.11138888888888</v>
          </cell>
          <cell r="Q47">
            <v>-841.11138888888888</v>
          </cell>
          <cell r="R47">
            <v>-841.11138888888888</v>
          </cell>
          <cell r="S47">
            <v>-841.11138888888888</v>
          </cell>
          <cell r="T47">
            <v>-841.11138888888888</v>
          </cell>
          <cell r="U47">
            <v>-841.11138888888888</v>
          </cell>
          <cell r="V47">
            <v>-841.11138888888888</v>
          </cell>
          <cell r="W47">
            <v>-841.11138888888888</v>
          </cell>
          <cell r="X47">
            <v>-841.11138888888888</v>
          </cell>
          <cell r="Y47">
            <v>-841.11138888888888</v>
          </cell>
          <cell r="Z47">
            <v>-841.11138888888888</v>
          </cell>
          <cell r="AA47">
            <v>-841.11138888888888</v>
          </cell>
          <cell r="AB47">
            <v>-841.11138888888888</v>
          </cell>
          <cell r="AC47">
            <v>-841.11138888888888</v>
          </cell>
          <cell r="AD47">
            <v>-841.11138888888888</v>
          </cell>
          <cell r="AE47">
            <v>-841.11138888888888</v>
          </cell>
          <cell r="AF47">
            <v>-841.11138888888888</v>
          </cell>
          <cell r="AG47">
            <v>-841.11138888888888</v>
          </cell>
          <cell r="AH47">
            <v>-841.11138888888888</v>
          </cell>
          <cell r="AI47">
            <v>-841.11138888888888</v>
          </cell>
          <cell r="AJ47">
            <v>-841.11138888888888</v>
          </cell>
        </row>
        <row r="48">
          <cell r="D48" t="str">
            <v>Water</v>
          </cell>
          <cell r="F48" t="str">
            <v>331400-TD Mains 18in &amp; Grtr</v>
          </cell>
          <cell r="H48" t="str">
            <v>331400</v>
          </cell>
          <cell r="J48" t="str">
            <v>10133100</v>
          </cell>
          <cell r="L48">
            <v>331.4</v>
          </cell>
          <cell r="N48">
            <v>79171929.200000003</v>
          </cell>
          <cell r="O48">
            <v>-1340.9108333333334</v>
          </cell>
          <cell r="P48">
            <v>-1340.9108333333334</v>
          </cell>
          <cell r="Q48">
            <v>-1340.9108333333334</v>
          </cell>
          <cell r="R48">
            <v>-1340.9108333333334</v>
          </cell>
          <cell r="S48">
            <v>-1340.9108333333334</v>
          </cell>
          <cell r="T48">
            <v>-1340.9108333333334</v>
          </cell>
          <cell r="U48">
            <v>-1340.9108333333334</v>
          </cell>
          <cell r="V48">
            <v>-1340.9108333333334</v>
          </cell>
          <cell r="W48">
            <v>-1340.9108333333334</v>
          </cell>
          <cell r="X48">
            <v>-1340.9108333333334</v>
          </cell>
          <cell r="Y48">
            <v>-1340.9108333333334</v>
          </cell>
          <cell r="Z48">
            <v>-1340.9108333333334</v>
          </cell>
          <cell r="AA48">
            <v>-1340.9108333333334</v>
          </cell>
          <cell r="AB48">
            <v>-1340.9108333333334</v>
          </cell>
          <cell r="AC48">
            <v>-1340.9108333333334</v>
          </cell>
          <cell r="AD48">
            <v>-1340.9108333333334</v>
          </cell>
          <cell r="AE48">
            <v>-1340.9108333333334</v>
          </cell>
          <cell r="AF48">
            <v>-1340.9108333333334</v>
          </cell>
          <cell r="AG48">
            <v>-1340.9108333333334</v>
          </cell>
          <cell r="AH48">
            <v>-1340.9108333333334</v>
          </cell>
          <cell r="AI48">
            <v>-1340.9108333333334</v>
          </cell>
          <cell r="AJ48">
            <v>-1340.9108333333334</v>
          </cell>
        </row>
        <row r="49">
          <cell r="D49" t="str">
            <v>Water</v>
          </cell>
          <cell r="F49" t="str">
            <v>333000-Services</v>
          </cell>
          <cell r="H49" t="str">
            <v>333000</v>
          </cell>
          <cell r="J49" t="str">
            <v>10133300</v>
          </cell>
          <cell r="L49">
            <v>333.4</v>
          </cell>
          <cell r="N49">
            <v>54044407.080000021</v>
          </cell>
          <cell r="O49">
            <v>-10657.737777777778</v>
          </cell>
          <cell r="P49">
            <v>-10657.737777777778</v>
          </cell>
          <cell r="Q49">
            <v>-10657.737777777778</v>
          </cell>
          <cell r="R49">
            <v>-10657.737777777778</v>
          </cell>
          <cell r="S49">
            <v>-10657.737777777778</v>
          </cell>
          <cell r="T49">
            <v>-10657.737777777778</v>
          </cell>
          <cell r="U49">
            <v>-10657.737777777778</v>
          </cell>
          <cell r="V49">
            <v>-10657.737777777778</v>
          </cell>
          <cell r="W49">
            <v>-10657.737777777778</v>
          </cell>
          <cell r="X49">
            <v>-10657.737777777778</v>
          </cell>
          <cell r="Y49">
            <v>-10657.737777777778</v>
          </cell>
          <cell r="Z49">
            <v>-10657.737777777778</v>
          </cell>
          <cell r="AA49">
            <v>-10657.737777777778</v>
          </cell>
          <cell r="AB49">
            <v>-10657.737777777778</v>
          </cell>
          <cell r="AC49">
            <v>-10657.737777777778</v>
          </cell>
          <cell r="AD49">
            <v>-10657.737777777778</v>
          </cell>
          <cell r="AE49">
            <v>-10657.737777777778</v>
          </cell>
          <cell r="AF49">
            <v>-10657.737777777778</v>
          </cell>
          <cell r="AG49">
            <v>-10657.737777777778</v>
          </cell>
          <cell r="AH49">
            <v>-10657.737777777778</v>
          </cell>
          <cell r="AI49">
            <v>-10657.737777777778</v>
          </cell>
          <cell r="AJ49">
            <v>-10657.737777777778</v>
          </cell>
        </row>
        <row r="50">
          <cell r="D50" t="str">
            <v>Water</v>
          </cell>
          <cell r="F50" t="str">
            <v>334100-Meters</v>
          </cell>
          <cell r="H50" t="str">
            <v>334100</v>
          </cell>
          <cell r="J50" t="str">
            <v>10133410</v>
          </cell>
          <cell r="L50">
            <v>334.4</v>
          </cell>
          <cell r="N50">
            <v>16894352.900000002</v>
          </cell>
          <cell r="O50">
            <v>-14.85277777777778</v>
          </cell>
          <cell r="P50">
            <v>-14.85277777777778</v>
          </cell>
          <cell r="Q50">
            <v>-14.85277777777778</v>
          </cell>
          <cell r="R50">
            <v>-14.85277777777778</v>
          </cell>
          <cell r="S50">
            <v>-14.85277777777778</v>
          </cell>
          <cell r="T50">
            <v>-14.85277777777778</v>
          </cell>
          <cell r="U50">
            <v>-14.85277777777778</v>
          </cell>
          <cell r="V50">
            <v>-14.85277777777778</v>
          </cell>
          <cell r="W50">
            <v>-14.85277777777778</v>
          </cell>
          <cell r="X50">
            <v>-14.85277777777778</v>
          </cell>
          <cell r="Y50">
            <v>-14.85277777777778</v>
          </cell>
          <cell r="Z50">
            <v>-14.85277777777778</v>
          </cell>
          <cell r="AA50">
            <v>-14.85277777777778</v>
          </cell>
          <cell r="AB50">
            <v>-14.85277777777778</v>
          </cell>
          <cell r="AC50">
            <v>-14.85277777777778</v>
          </cell>
          <cell r="AD50">
            <v>-14.85277777777778</v>
          </cell>
          <cell r="AE50">
            <v>-14.85277777777778</v>
          </cell>
          <cell r="AF50">
            <v>-14.85277777777778</v>
          </cell>
          <cell r="AG50">
            <v>-14.85277777777778</v>
          </cell>
          <cell r="AH50">
            <v>-14.85277777777778</v>
          </cell>
          <cell r="AI50">
            <v>-14.85277777777778</v>
          </cell>
          <cell r="AJ50">
            <v>-14.85277777777778</v>
          </cell>
        </row>
        <row r="51">
          <cell r="D51" t="str">
            <v>Water</v>
          </cell>
          <cell r="F51" t="str">
            <v>334110-Meters Bronze Case</v>
          </cell>
          <cell r="H51" t="str">
            <v>334110</v>
          </cell>
          <cell r="J51" t="str">
            <v>10133410</v>
          </cell>
          <cell r="L51">
            <v>334.4</v>
          </cell>
          <cell r="N51">
            <v>2268992.3199999998</v>
          </cell>
          <cell r="O51">
            <v>-1.2150000000000001</v>
          </cell>
          <cell r="P51">
            <v>-1.2150000000000001</v>
          </cell>
          <cell r="Q51">
            <v>-1.2150000000000001</v>
          </cell>
          <cell r="R51">
            <v>-1.2150000000000001</v>
          </cell>
          <cell r="S51">
            <v>-1.2150000000000001</v>
          </cell>
          <cell r="T51">
            <v>-1.2150000000000001</v>
          </cell>
          <cell r="U51">
            <v>-1.2150000000000001</v>
          </cell>
          <cell r="V51">
            <v>-1.2150000000000001</v>
          </cell>
          <cell r="W51">
            <v>-1.2150000000000001</v>
          </cell>
          <cell r="X51">
            <v>-1.2150000000000001</v>
          </cell>
          <cell r="Y51">
            <v>-1.2150000000000001</v>
          </cell>
          <cell r="Z51">
            <v>-1.2150000000000001</v>
          </cell>
          <cell r="AA51">
            <v>-1.2150000000000001</v>
          </cell>
          <cell r="AB51">
            <v>-1.2150000000000001</v>
          </cell>
          <cell r="AC51">
            <v>-1.2150000000000001</v>
          </cell>
          <cell r="AD51">
            <v>-1.2150000000000001</v>
          </cell>
          <cell r="AE51">
            <v>-1.2150000000000001</v>
          </cell>
          <cell r="AF51">
            <v>-1.2150000000000001</v>
          </cell>
          <cell r="AG51">
            <v>-1.2150000000000001</v>
          </cell>
          <cell r="AH51">
            <v>-1.2150000000000001</v>
          </cell>
          <cell r="AI51">
            <v>-1.2150000000000001</v>
          </cell>
          <cell r="AJ51">
            <v>-1.2150000000000001</v>
          </cell>
        </row>
        <row r="52">
          <cell r="D52" t="str">
            <v>Water</v>
          </cell>
          <cell r="F52" t="str">
            <v>334120-Meters Plastic Case</v>
          </cell>
          <cell r="H52" t="str">
            <v>334120</v>
          </cell>
          <cell r="J52" t="str">
            <v>10133410</v>
          </cell>
          <cell r="L52">
            <v>334.4</v>
          </cell>
          <cell r="N52">
            <v>396889.47000000003</v>
          </cell>
          <cell r="O52">
            <v>-39.653888888888886</v>
          </cell>
          <cell r="P52">
            <v>-39.653888888888886</v>
          </cell>
          <cell r="Q52">
            <v>-39.653888888888886</v>
          </cell>
          <cell r="R52">
            <v>-39.653888888888886</v>
          </cell>
          <cell r="S52">
            <v>-39.653888888888886</v>
          </cell>
          <cell r="T52">
            <v>-39.653888888888886</v>
          </cell>
          <cell r="U52">
            <v>-39.653888888888886</v>
          </cell>
          <cell r="V52">
            <v>-39.653888888888886</v>
          </cell>
          <cell r="W52">
            <v>-39.653888888888886</v>
          </cell>
          <cell r="X52">
            <v>-39.653888888888886</v>
          </cell>
          <cell r="Y52">
            <v>-39.653888888888886</v>
          </cell>
          <cell r="Z52">
            <v>-39.653888888888886</v>
          </cell>
          <cell r="AA52">
            <v>-39.653888888888886</v>
          </cell>
          <cell r="AB52">
            <v>-39.653888888888886</v>
          </cell>
          <cell r="AC52">
            <v>-39.653888888888886</v>
          </cell>
          <cell r="AD52">
            <v>-39.653888888888886</v>
          </cell>
          <cell r="AE52">
            <v>-39.653888888888886</v>
          </cell>
          <cell r="AF52">
            <v>-39.653888888888886</v>
          </cell>
          <cell r="AG52">
            <v>-39.653888888888886</v>
          </cell>
          <cell r="AH52">
            <v>-39.653888888888886</v>
          </cell>
          <cell r="AI52">
            <v>-39.653888888888886</v>
          </cell>
          <cell r="AJ52">
            <v>-39.653888888888886</v>
          </cell>
        </row>
        <row r="53">
          <cell r="D53" t="str">
            <v>Water</v>
          </cell>
          <cell r="F53" t="str">
            <v>334130-Meters Other</v>
          </cell>
          <cell r="H53" t="str">
            <v>334130</v>
          </cell>
          <cell r="J53" t="str">
            <v>10133410</v>
          </cell>
          <cell r="L53">
            <v>334.4</v>
          </cell>
          <cell r="N53">
            <v>6511362.5500000007</v>
          </cell>
          <cell r="O53">
            <v>-3.3905555555555558</v>
          </cell>
          <cell r="P53">
            <v>-3.3905555555555558</v>
          </cell>
          <cell r="Q53">
            <v>-3.3905555555555558</v>
          </cell>
          <cell r="R53">
            <v>-3.3905555555555558</v>
          </cell>
          <cell r="S53">
            <v>-3.3905555555555558</v>
          </cell>
          <cell r="T53">
            <v>-3.3905555555555558</v>
          </cell>
          <cell r="U53">
            <v>-3.3905555555555558</v>
          </cell>
          <cell r="V53">
            <v>-3.3905555555555558</v>
          </cell>
          <cell r="W53">
            <v>-3.3905555555555558</v>
          </cell>
          <cell r="X53">
            <v>-3.3905555555555558</v>
          </cell>
          <cell r="Y53">
            <v>-3.3905555555555558</v>
          </cell>
          <cell r="Z53">
            <v>-3.3905555555555558</v>
          </cell>
          <cell r="AA53">
            <v>-3.3905555555555558</v>
          </cell>
          <cell r="AB53">
            <v>-3.3905555555555558</v>
          </cell>
          <cell r="AC53">
            <v>-3.3905555555555558</v>
          </cell>
          <cell r="AD53">
            <v>-3.3905555555555558</v>
          </cell>
          <cell r="AE53">
            <v>-3.3905555555555558</v>
          </cell>
          <cell r="AF53">
            <v>-3.3905555555555558</v>
          </cell>
          <cell r="AG53">
            <v>-3.3905555555555558</v>
          </cell>
          <cell r="AH53">
            <v>-3.3905555555555558</v>
          </cell>
          <cell r="AI53">
            <v>-3.3905555555555558</v>
          </cell>
          <cell r="AJ53">
            <v>-3.3905555555555558</v>
          </cell>
        </row>
        <row r="54">
          <cell r="D54" t="str">
            <v>Water</v>
          </cell>
          <cell r="F54" t="str">
            <v>334131-Meter Reading Units</v>
          </cell>
          <cell r="H54" t="str">
            <v>334131</v>
          </cell>
          <cell r="J54" t="str">
            <v>10133410</v>
          </cell>
          <cell r="L54">
            <v>334.4</v>
          </cell>
          <cell r="N54">
            <v>439289.77999999997</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D55" t="str">
            <v>Water</v>
          </cell>
          <cell r="F55" t="str">
            <v>334200-Meter Installations</v>
          </cell>
          <cell r="H55" t="str">
            <v>334200</v>
          </cell>
          <cell r="J55" t="str">
            <v>10133420</v>
          </cell>
          <cell r="L55">
            <v>334.4</v>
          </cell>
          <cell r="N55">
            <v>28416119.219999991</v>
          </cell>
          <cell r="O55">
            <v>-4222.9663888888881</v>
          </cell>
          <cell r="P55">
            <v>-4222.9663888888881</v>
          </cell>
          <cell r="Q55">
            <v>-4222.9663888888881</v>
          </cell>
          <cell r="R55">
            <v>-4222.9663888888881</v>
          </cell>
          <cell r="S55">
            <v>-4222.9663888888881</v>
          </cell>
          <cell r="T55">
            <v>-4222.9663888888881</v>
          </cell>
          <cell r="U55">
            <v>-4222.9663888888881</v>
          </cell>
          <cell r="V55">
            <v>-4222.9663888888881</v>
          </cell>
          <cell r="W55">
            <v>-4222.9663888888881</v>
          </cell>
          <cell r="X55">
            <v>-4222.9663888888881</v>
          </cell>
          <cell r="Y55">
            <v>-4222.9663888888881</v>
          </cell>
          <cell r="Z55">
            <v>-4222.9663888888881</v>
          </cell>
          <cell r="AA55">
            <v>-4222.9663888888881</v>
          </cell>
          <cell r="AB55">
            <v>-4222.9663888888881</v>
          </cell>
          <cell r="AC55">
            <v>-4222.9663888888881</v>
          </cell>
          <cell r="AD55">
            <v>-4222.9663888888881</v>
          </cell>
          <cell r="AE55">
            <v>-4222.9663888888881</v>
          </cell>
          <cell r="AF55">
            <v>-4222.9663888888881</v>
          </cell>
          <cell r="AG55">
            <v>-4222.9663888888881</v>
          </cell>
          <cell r="AH55">
            <v>-4222.9663888888881</v>
          </cell>
          <cell r="AI55">
            <v>-4222.9663888888881</v>
          </cell>
          <cell r="AJ55">
            <v>-4222.9663888888881</v>
          </cell>
        </row>
        <row r="56">
          <cell r="D56" t="str">
            <v>Water</v>
          </cell>
          <cell r="F56" t="str">
            <v>334300-Meter Vaults</v>
          </cell>
          <cell r="H56" t="str">
            <v>334300</v>
          </cell>
          <cell r="J56" t="str">
            <v>10133410</v>
          </cell>
          <cell r="L56">
            <v>334.4</v>
          </cell>
          <cell r="N56">
            <v>1336851.8400000001</v>
          </cell>
          <cell r="O56">
            <v>-1559.0069444444446</v>
          </cell>
          <cell r="P56">
            <v>-1559.0069444444446</v>
          </cell>
          <cell r="Q56">
            <v>-1559.0069444444446</v>
          </cell>
          <cell r="R56">
            <v>-1559.0069444444446</v>
          </cell>
          <cell r="S56">
            <v>-1559.0069444444446</v>
          </cell>
          <cell r="T56">
            <v>-1559.0069444444446</v>
          </cell>
          <cell r="U56">
            <v>-1559.0069444444446</v>
          </cell>
          <cell r="V56">
            <v>-1559.0069444444446</v>
          </cell>
          <cell r="W56">
            <v>-1559.0069444444446</v>
          </cell>
          <cell r="X56">
            <v>-1559.0069444444446</v>
          </cell>
          <cell r="Y56">
            <v>-1559.0069444444446</v>
          </cell>
          <cell r="Z56">
            <v>-1559.0069444444446</v>
          </cell>
          <cell r="AA56">
            <v>-1559.0069444444446</v>
          </cell>
          <cell r="AB56">
            <v>-1559.0069444444446</v>
          </cell>
          <cell r="AC56">
            <v>-1559.0069444444446</v>
          </cell>
          <cell r="AD56">
            <v>-1559.0069444444446</v>
          </cell>
          <cell r="AE56">
            <v>-1559.0069444444446</v>
          </cell>
          <cell r="AF56">
            <v>-1559.0069444444446</v>
          </cell>
          <cell r="AG56">
            <v>-1559.0069444444446</v>
          </cell>
          <cell r="AH56">
            <v>-1559.0069444444446</v>
          </cell>
          <cell r="AI56">
            <v>-1559.0069444444446</v>
          </cell>
          <cell r="AJ56">
            <v>-1559.0069444444446</v>
          </cell>
        </row>
        <row r="57">
          <cell r="D57" t="str">
            <v>Water</v>
          </cell>
          <cell r="F57" t="str">
            <v>335000-Hydrants</v>
          </cell>
          <cell r="H57" t="str">
            <v>335000</v>
          </cell>
          <cell r="J57" t="str">
            <v>10133500</v>
          </cell>
          <cell r="L57">
            <v>335.4</v>
          </cell>
          <cell r="N57">
            <v>23123525.649999995</v>
          </cell>
          <cell r="O57">
            <v>-3890.4786111111121</v>
          </cell>
          <cell r="P57">
            <v>-3890.4786111111121</v>
          </cell>
          <cell r="Q57">
            <v>-3890.4786111111121</v>
          </cell>
          <cell r="R57">
            <v>-3890.4786111111121</v>
          </cell>
          <cell r="S57">
            <v>-3890.4786111111121</v>
          </cell>
          <cell r="T57">
            <v>-3890.4786111111121</v>
          </cell>
          <cell r="U57">
            <v>-3890.4786111111121</v>
          </cell>
          <cell r="V57">
            <v>-3890.4786111111121</v>
          </cell>
          <cell r="W57">
            <v>-3890.4786111111121</v>
          </cell>
          <cell r="X57">
            <v>-3890.4786111111121</v>
          </cell>
          <cell r="Y57">
            <v>-3890.4786111111121</v>
          </cell>
          <cell r="Z57">
            <v>-3890.4786111111121</v>
          </cell>
          <cell r="AA57">
            <v>-3890.4786111111121</v>
          </cell>
          <cell r="AB57">
            <v>-3890.4786111111121</v>
          </cell>
          <cell r="AC57">
            <v>-3890.4786111111121</v>
          </cell>
          <cell r="AD57">
            <v>-3890.4786111111121</v>
          </cell>
          <cell r="AE57">
            <v>-3890.4786111111121</v>
          </cell>
          <cell r="AF57">
            <v>-3890.4786111111121</v>
          </cell>
          <cell r="AG57">
            <v>-3890.4786111111121</v>
          </cell>
          <cell r="AH57">
            <v>-3890.4786111111121</v>
          </cell>
          <cell r="AI57">
            <v>-3890.4786111111121</v>
          </cell>
          <cell r="AJ57">
            <v>-3890.4786111111121</v>
          </cell>
        </row>
        <row r="58">
          <cell r="D58" t="str">
            <v>Water</v>
          </cell>
          <cell r="F58" t="str">
            <v>339100-Other P/E-Intangible</v>
          </cell>
          <cell r="H58" t="str">
            <v>339100</v>
          </cell>
          <cell r="J58" t="str">
            <v>10133910</v>
          </cell>
          <cell r="L58">
            <v>339.1</v>
          </cell>
          <cell r="N58">
            <v>93268.21</v>
          </cell>
          <cell r="O58">
            <v>-232.63361111111109</v>
          </cell>
          <cell r="P58">
            <v>-232.63361111111109</v>
          </cell>
          <cell r="Q58">
            <v>-232.63361111111109</v>
          </cell>
          <cell r="R58">
            <v>-232.63361111111109</v>
          </cell>
          <cell r="S58">
            <v>-232.63361111111109</v>
          </cell>
          <cell r="T58">
            <v>-232.63361111111109</v>
          </cell>
          <cell r="U58">
            <v>-232.63361111111109</v>
          </cell>
          <cell r="V58">
            <v>-232.63361111111109</v>
          </cell>
          <cell r="W58">
            <v>-232.63361111111109</v>
          </cell>
          <cell r="X58">
            <v>-232.63361111111109</v>
          </cell>
          <cell r="Y58">
            <v>-232.63361111111109</v>
          </cell>
          <cell r="Z58">
            <v>-232.63361111111109</v>
          </cell>
          <cell r="AA58">
            <v>-232.63361111111109</v>
          </cell>
          <cell r="AB58">
            <v>-232.63361111111109</v>
          </cell>
          <cell r="AC58">
            <v>-232.63361111111109</v>
          </cell>
          <cell r="AD58">
            <v>-232.63361111111109</v>
          </cell>
          <cell r="AE58">
            <v>-232.63361111111109</v>
          </cell>
          <cell r="AF58">
            <v>-232.63361111111109</v>
          </cell>
          <cell r="AG58">
            <v>-232.63361111111109</v>
          </cell>
          <cell r="AH58">
            <v>-232.63361111111109</v>
          </cell>
          <cell r="AI58">
            <v>-232.63361111111109</v>
          </cell>
          <cell r="AJ58">
            <v>-232.63361111111109</v>
          </cell>
        </row>
        <row r="59">
          <cell r="D59" t="str">
            <v>Water</v>
          </cell>
          <cell r="F59" t="str">
            <v>339600-Other P/E-CPS</v>
          </cell>
          <cell r="H59" t="str">
            <v>339600</v>
          </cell>
          <cell r="J59" t="str">
            <v>10133910</v>
          </cell>
          <cell r="L59">
            <v>339.1</v>
          </cell>
          <cell r="N59">
            <v>736691.57</v>
          </cell>
          <cell r="O59">
            <v>-1765.4083333333331</v>
          </cell>
          <cell r="P59">
            <v>-1765.4083333333331</v>
          </cell>
          <cell r="Q59">
            <v>-1765.4083333333331</v>
          </cell>
          <cell r="R59">
            <v>-1765.4083333333331</v>
          </cell>
          <cell r="S59">
            <v>-1765.4083333333331</v>
          </cell>
          <cell r="T59">
            <v>-1765.4083333333331</v>
          </cell>
          <cell r="U59">
            <v>-1765.4083333333331</v>
          </cell>
          <cell r="V59">
            <v>-1765.4083333333331</v>
          </cell>
          <cell r="W59">
            <v>-1765.4083333333331</v>
          </cell>
          <cell r="X59">
            <v>-1765.4083333333331</v>
          </cell>
          <cell r="Y59">
            <v>-1765.4083333333331</v>
          </cell>
          <cell r="Z59">
            <v>-1765.4083333333331</v>
          </cell>
          <cell r="AA59">
            <v>-1765.4083333333331</v>
          </cell>
          <cell r="AB59">
            <v>-1765.4083333333331</v>
          </cell>
          <cell r="AC59">
            <v>-1765.4083333333331</v>
          </cell>
          <cell r="AD59">
            <v>-1765.4083333333331</v>
          </cell>
          <cell r="AE59">
            <v>-1765.4083333333331</v>
          </cell>
          <cell r="AF59">
            <v>-1765.4083333333331</v>
          </cell>
          <cell r="AG59">
            <v>-1765.4083333333331</v>
          </cell>
          <cell r="AH59">
            <v>-1765.4083333333331</v>
          </cell>
          <cell r="AI59">
            <v>-1765.4083333333331</v>
          </cell>
          <cell r="AJ59">
            <v>-1765.4083333333331</v>
          </cell>
        </row>
        <row r="60">
          <cell r="D60" t="str">
            <v>Water</v>
          </cell>
          <cell r="F60" t="str">
            <v>340100-Office Furniture &amp; Equip</v>
          </cell>
          <cell r="H60" t="str">
            <v>340100</v>
          </cell>
          <cell r="J60" t="str">
            <v>10134010</v>
          </cell>
          <cell r="L60">
            <v>340.5</v>
          </cell>
          <cell r="N60">
            <v>709051.32999999984</v>
          </cell>
          <cell r="O60">
            <v>-5107.67611111111</v>
          </cell>
          <cell r="P60">
            <v>-5107.67611111111</v>
          </cell>
          <cell r="Q60">
            <v>-5107.67611111111</v>
          </cell>
          <cell r="R60">
            <v>-5107.67611111111</v>
          </cell>
          <cell r="S60">
            <v>-5107.67611111111</v>
          </cell>
          <cell r="T60">
            <v>-5107.67611111111</v>
          </cell>
          <cell r="U60">
            <v>-5107.67611111111</v>
          </cell>
          <cell r="V60">
            <v>-5107.67611111111</v>
          </cell>
          <cell r="W60">
            <v>-5107.67611111111</v>
          </cell>
          <cell r="X60">
            <v>-5107.67611111111</v>
          </cell>
          <cell r="Y60">
            <v>-5107.67611111111</v>
          </cell>
          <cell r="Z60">
            <v>-5107.67611111111</v>
          </cell>
          <cell r="AA60">
            <v>-5107.67611111111</v>
          </cell>
          <cell r="AB60">
            <v>-5107.67611111111</v>
          </cell>
          <cell r="AC60">
            <v>-5107.67611111111</v>
          </cell>
          <cell r="AD60">
            <v>-5107.67611111111</v>
          </cell>
          <cell r="AE60">
            <v>-5107.67611111111</v>
          </cell>
          <cell r="AF60">
            <v>-5107.67611111111</v>
          </cell>
          <cell r="AG60">
            <v>-5107.67611111111</v>
          </cell>
          <cell r="AH60">
            <v>-5107.67611111111</v>
          </cell>
          <cell r="AI60">
            <v>-5107.67611111111</v>
          </cell>
          <cell r="AJ60">
            <v>-5107.67611111111</v>
          </cell>
        </row>
        <row r="61">
          <cell r="D61" t="str">
            <v>Water</v>
          </cell>
          <cell r="F61" t="str">
            <v>340200-Comp &amp; Periph Equip</v>
          </cell>
          <cell r="H61" t="str">
            <v>340200</v>
          </cell>
          <cell r="J61" t="str">
            <v>10134010</v>
          </cell>
          <cell r="L61">
            <v>340.5</v>
          </cell>
          <cell r="N61">
            <v>11231.43</v>
          </cell>
          <cell r="O61">
            <v>-1196.261944444444</v>
          </cell>
          <cell r="P61">
            <v>-1196.261944444444</v>
          </cell>
          <cell r="Q61">
            <v>-1196.261944444444</v>
          </cell>
          <cell r="R61">
            <v>-1196.261944444444</v>
          </cell>
          <cell r="S61">
            <v>-1196.261944444444</v>
          </cell>
          <cell r="T61">
            <v>-1196.261944444444</v>
          </cell>
          <cell r="U61">
            <v>-1196.261944444444</v>
          </cell>
          <cell r="V61">
            <v>-1196.261944444444</v>
          </cell>
          <cell r="W61">
            <v>-1196.261944444444</v>
          </cell>
          <cell r="X61">
            <v>-1196.261944444444</v>
          </cell>
          <cell r="Y61">
            <v>-1196.261944444444</v>
          </cell>
          <cell r="Z61">
            <v>-1196.261944444444</v>
          </cell>
          <cell r="AA61">
            <v>-1196.261944444444</v>
          </cell>
          <cell r="AB61">
            <v>-1196.261944444444</v>
          </cell>
          <cell r="AC61">
            <v>-1196.261944444444</v>
          </cell>
          <cell r="AD61">
            <v>-1196.261944444444</v>
          </cell>
          <cell r="AE61">
            <v>-1196.261944444444</v>
          </cell>
          <cell r="AF61">
            <v>-1196.261944444444</v>
          </cell>
          <cell r="AG61">
            <v>-1196.261944444444</v>
          </cell>
          <cell r="AH61">
            <v>-1196.261944444444</v>
          </cell>
          <cell r="AI61">
            <v>-1196.261944444444</v>
          </cell>
          <cell r="AJ61">
            <v>-1196.261944444444</v>
          </cell>
        </row>
        <row r="62">
          <cell r="D62" t="str">
            <v>Water</v>
          </cell>
          <cell r="F62" t="str">
            <v>340210-Comp &amp; Periph Mainframe</v>
          </cell>
          <cell r="H62" t="str">
            <v>340210</v>
          </cell>
          <cell r="J62" t="str">
            <v>10134010</v>
          </cell>
          <cell r="L62">
            <v>340.5</v>
          </cell>
          <cell r="N62">
            <v>99167.31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row>
        <row r="63">
          <cell r="D63" t="str">
            <v>Water</v>
          </cell>
          <cell r="F63" t="str">
            <v>340220-Comp &amp; Periph Personal</v>
          </cell>
          <cell r="H63" t="str">
            <v>340220</v>
          </cell>
          <cell r="J63" t="str">
            <v>10134010</v>
          </cell>
          <cell r="L63">
            <v>340.5</v>
          </cell>
          <cell r="N63">
            <v>680343.93999999971</v>
          </cell>
          <cell r="O63">
            <v>-13935.193611111115</v>
          </cell>
          <cell r="P63">
            <v>-13935.193611111115</v>
          </cell>
          <cell r="Q63">
            <v>-13935.193611111115</v>
          </cell>
          <cell r="R63">
            <v>-13935.193611111115</v>
          </cell>
          <cell r="S63">
            <v>-13935.193611111115</v>
          </cell>
          <cell r="T63">
            <v>-13935.193611111115</v>
          </cell>
          <cell r="U63">
            <v>-13935.193611111115</v>
          </cell>
          <cell r="V63">
            <v>-13935.193611111115</v>
          </cell>
          <cell r="W63">
            <v>-13935.193611111115</v>
          </cell>
          <cell r="X63">
            <v>-13935.193611111115</v>
          </cell>
          <cell r="Y63">
            <v>-13935.193611111115</v>
          </cell>
          <cell r="Z63">
            <v>-13935.193611111115</v>
          </cell>
          <cell r="AA63">
            <v>-13935.193611111115</v>
          </cell>
          <cell r="AB63">
            <v>-13935.193611111115</v>
          </cell>
          <cell r="AC63">
            <v>-13935.193611111115</v>
          </cell>
          <cell r="AD63">
            <v>-13935.193611111115</v>
          </cell>
          <cell r="AE63">
            <v>-13935.193611111115</v>
          </cell>
          <cell r="AF63">
            <v>-13935.193611111115</v>
          </cell>
          <cell r="AG63">
            <v>-13935.193611111115</v>
          </cell>
          <cell r="AH63">
            <v>-13935.193611111115</v>
          </cell>
          <cell r="AI63">
            <v>-13935.193611111115</v>
          </cell>
          <cell r="AJ63">
            <v>-13935.193611111115</v>
          </cell>
        </row>
        <row r="64">
          <cell r="D64" t="str">
            <v>Water</v>
          </cell>
          <cell r="F64" t="str">
            <v>340230-Comp &amp; Periph Other</v>
          </cell>
          <cell r="H64" t="str">
            <v>340230</v>
          </cell>
          <cell r="J64" t="str">
            <v>10134010</v>
          </cell>
          <cell r="L64">
            <v>340.5</v>
          </cell>
          <cell r="N64">
            <v>1767417.1799999997</v>
          </cell>
          <cell r="O64">
            <v>-16716.40722222222</v>
          </cell>
          <cell r="P64">
            <v>-16716.40722222222</v>
          </cell>
          <cell r="Q64">
            <v>-16716.40722222222</v>
          </cell>
          <cell r="R64">
            <v>-16716.40722222222</v>
          </cell>
          <cell r="S64">
            <v>-16716.40722222222</v>
          </cell>
          <cell r="T64">
            <v>-16716.40722222222</v>
          </cell>
          <cell r="U64">
            <v>-16716.40722222222</v>
          </cell>
          <cell r="V64">
            <v>-16716.40722222222</v>
          </cell>
          <cell r="W64">
            <v>-16716.40722222222</v>
          </cell>
          <cell r="X64">
            <v>-16716.40722222222</v>
          </cell>
          <cell r="Y64">
            <v>-16716.40722222222</v>
          </cell>
          <cell r="Z64">
            <v>-16716.40722222222</v>
          </cell>
          <cell r="AA64">
            <v>-16716.40722222222</v>
          </cell>
          <cell r="AB64">
            <v>-16716.40722222222</v>
          </cell>
          <cell r="AC64">
            <v>-16716.40722222222</v>
          </cell>
          <cell r="AD64">
            <v>-16716.40722222222</v>
          </cell>
          <cell r="AE64">
            <v>-16716.40722222222</v>
          </cell>
          <cell r="AF64">
            <v>-16716.40722222222</v>
          </cell>
          <cell r="AG64">
            <v>-16716.40722222222</v>
          </cell>
          <cell r="AH64">
            <v>-16716.40722222222</v>
          </cell>
          <cell r="AI64">
            <v>-16716.40722222222</v>
          </cell>
          <cell r="AJ64">
            <v>-16716.40722222222</v>
          </cell>
        </row>
        <row r="65">
          <cell r="D65" t="str">
            <v>Water</v>
          </cell>
          <cell r="F65" t="str">
            <v>340240-Comp &amp; Periph Capital Lease</v>
          </cell>
          <cell r="H65" t="str">
            <v>340240</v>
          </cell>
          <cell r="J65" t="str">
            <v>10134010</v>
          </cell>
          <cell r="L65">
            <v>340.5</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D66" t="str">
            <v>Water</v>
          </cell>
          <cell r="F66" t="str">
            <v>340300-Computer Software</v>
          </cell>
          <cell r="H66" t="str">
            <v>340300</v>
          </cell>
          <cell r="J66" t="str">
            <v>10134010</v>
          </cell>
          <cell r="L66">
            <v>340.5</v>
          </cell>
          <cell r="N66">
            <v>2800743.7400000007</v>
          </cell>
          <cell r="O66">
            <v>-5249.0505555555555</v>
          </cell>
          <cell r="P66">
            <v>-5249.0505555555555</v>
          </cell>
          <cell r="Q66">
            <v>-5249.0505555555555</v>
          </cell>
          <cell r="R66">
            <v>-5249.0505555555555</v>
          </cell>
          <cell r="S66">
            <v>-5249.0505555555555</v>
          </cell>
          <cell r="T66">
            <v>-5249.0505555555555</v>
          </cell>
          <cell r="U66">
            <v>-5249.0505555555555</v>
          </cell>
          <cell r="V66">
            <v>-5249.0505555555555</v>
          </cell>
          <cell r="W66">
            <v>-5249.0505555555555</v>
          </cell>
          <cell r="X66">
            <v>-5249.0505555555555</v>
          </cell>
          <cell r="Y66">
            <v>-5249.0505555555555</v>
          </cell>
          <cell r="Z66">
            <v>-5249.0505555555555</v>
          </cell>
          <cell r="AA66">
            <v>-5249.0505555555555</v>
          </cell>
          <cell r="AB66">
            <v>-5249.0505555555555</v>
          </cell>
          <cell r="AC66">
            <v>-5249.0505555555555</v>
          </cell>
          <cell r="AD66">
            <v>-5249.0505555555555</v>
          </cell>
          <cell r="AE66">
            <v>-5249.0505555555555</v>
          </cell>
          <cell r="AF66">
            <v>-5249.0505555555555</v>
          </cell>
          <cell r="AG66">
            <v>-5249.0505555555555</v>
          </cell>
          <cell r="AH66">
            <v>-5249.0505555555555</v>
          </cell>
          <cell r="AI66">
            <v>-5249.0505555555555</v>
          </cell>
          <cell r="AJ66">
            <v>-5249.0505555555555</v>
          </cell>
        </row>
        <row r="67">
          <cell r="D67" t="str">
            <v>Water</v>
          </cell>
          <cell r="F67" t="str">
            <v>340315-Computer Software - BT</v>
          </cell>
          <cell r="H67" t="str">
            <v>340315</v>
          </cell>
          <cell r="J67" t="str">
            <v>10134010</v>
          </cell>
          <cell r="L67">
            <v>340.5</v>
          </cell>
          <cell r="N67">
            <v>12057003.65</v>
          </cell>
          <cell r="O67">
            <v>6.0632980118195212E-13</v>
          </cell>
          <cell r="P67">
            <v>6.0632980118195212E-13</v>
          </cell>
          <cell r="Q67">
            <v>6.0632980118195212E-13</v>
          </cell>
          <cell r="R67">
            <v>6.0632980118195212E-13</v>
          </cell>
          <cell r="S67">
            <v>6.0632980118195212E-13</v>
          </cell>
          <cell r="T67">
            <v>6.0632980118195212E-13</v>
          </cell>
          <cell r="U67">
            <v>6.0632980118195212E-13</v>
          </cell>
          <cell r="V67">
            <v>6.0632980118195212E-13</v>
          </cell>
          <cell r="W67">
            <v>6.0632980118195212E-13</v>
          </cell>
          <cell r="X67">
            <v>6.0632980118195212E-13</v>
          </cell>
          <cell r="Y67">
            <v>6.0632980118195212E-13</v>
          </cell>
          <cell r="Z67">
            <v>6.0632980118195212E-13</v>
          </cell>
          <cell r="AA67">
            <v>6.0632980118195212E-13</v>
          </cell>
          <cell r="AB67">
            <v>6.0632980118195212E-13</v>
          </cell>
          <cell r="AC67">
            <v>6.0632980118195212E-13</v>
          </cell>
          <cell r="AD67">
            <v>6.0632980118195212E-13</v>
          </cell>
          <cell r="AE67">
            <v>6.0632980118195212E-13</v>
          </cell>
          <cell r="AF67">
            <v>6.0632980118195212E-13</v>
          </cell>
          <cell r="AG67">
            <v>6.0632980118195212E-13</v>
          </cell>
          <cell r="AH67">
            <v>6.0632980118195212E-13</v>
          </cell>
          <cell r="AI67">
            <v>6.0632980118195212E-13</v>
          </cell>
          <cell r="AJ67">
            <v>6.0632980118195212E-13</v>
          </cell>
        </row>
        <row r="68">
          <cell r="D68" t="str">
            <v>Water</v>
          </cell>
          <cell r="F68" t="str">
            <v>340320-Comp Software Personal</v>
          </cell>
          <cell r="H68" t="str">
            <v>340320</v>
          </cell>
          <cell r="J68" t="str">
            <v>10134010</v>
          </cell>
          <cell r="L68">
            <v>340.5</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D69" t="str">
            <v>Water</v>
          </cell>
          <cell r="F69" t="str">
            <v>340325-Comp Software Customized</v>
          </cell>
          <cell r="H69" t="str">
            <v>340325</v>
          </cell>
          <cell r="J69" t="str">
            <v>10134010</v>
          </cell>
          <cell r="L69">
            <v>340.5</v>
          </cell>
          <cell r="N69">
            <v>1553359.89</v>
          </cell>
          <cell r="O69">
            <v>-2647.3538888888884</v>
          </cell>
          <cell r="P69">
            <v>-2647.3538888888884</v>
          </cell>
          <cell r="Q69">
            <v>-2647.3538888888884</v>
          </cell>
          <cell r="R69">
            <v>-2647.3538888888884</v>
          </cell>
          <cell r="S69">
            <v>-2647.3538888888884</v>
          </cell>
          <cell r="T69">
            <v>-2647.3538888888884</v>
          </cell>
          <cell r="U69">
            <v>-2647.3538888888884</v>
          </cell>
          <cell r="V69">
            <v>-2647.3538888888884</v>
          </cell>
          <cell r="W69">
            <v>-2647.3538888888884</v>
          </cell>
          <cell r="X69">
            <v>-2647.3538888888884</v>
          </cell>
          <cell r="Y69">
            <v>-2647.3538888888884</v>
          </cell>
          <cell r="Z69">
            <v>-2647.3538888888884</v>
          </cell>
          <cell r="AA69">
            <v>-2647.3538888888884</v>
          </cell>
          <cell r="AB69">
            <v>-2647.3538888888884</v>
          </cell>
          <cell r="AC69">
            <v>-2647.3538888888884</v>
          </cell>
          <cell r="AD69">
            <v>-2647.3538888888884</v>
          </cell>
          <cell r="AE69">
            <v>-2647.3538888888884</v>
          </cell>
          <cell r="AF69">
            <v>-2647.3538888888884</v>
          </cell>
          <cell r="AG69">
            <v>-2647.3538888888884</v>
          </cell>
          <cell r="AH69">
            <v>-2647.3538888888884</v>
          </cell>
          <cell r="AI69">
            <v>-2647.3538888888884</v>
          </cell>
          <cell r="AJ69">
            <v>-2647.3538888888884</v>
          </cell>
        </row>
        <row r="70">
          <cell r="D70" t="str">
            <v>Water</v>
          </cell>
          <cell r="F70" t="str">
            <v>340330-Comp Software Other</v>
          </cell>
          <cell r="H70" t="str">
            <v>340330</v>
          </cell>
          <cell r="J70" t="str">
            <v>10134010</v>
          </cell>
          <cell r="L70">
            <v>340.5</v>
          </cell>
          <cell r="N70">
            <v>196249.75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D71" t="str">
            <v>Water</v>
          </cell>
          <cell r="F71" t="str">
            <v>340500-Other Office Equipment</v>
          </cell>
          <cell r="H71" t="str">
            <v>340500</v>
          </cell>
          <cell r="J71" t="str">
            <v>10134010</v>
          </cell>
          <cell r="L71">
            <v>340.5</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D72" t="str">
            <v>Water</v>
          </cell>
          <cell r="F72" t="str">
            <v>341100-Trans Equip Lt Duty Trks</v>
          </cell>
          <cell r="H72" t="str">
            <v>341100</v>
          </cell>
          <cell r="J72" t="str">
            <v>10134100</v>
          </cell>
          <cell r="L72">
            <v>341.5</v>
          </cell>
          <cell r="N72">
            <v>3024640.3599999994</v>
          </cell>
          <cell r="O72">
            <v>-7151.4033333333318</v>
          </cell>
          <cell r="P72">
            <v>-7151.4033333333318</v>
          </cell>
          <cell r="Q72">
            <v>-7151.4033333333318</v>
          </cell>
          <cell r="R72">
            <v>-7151.4033333333318</v>
          </cell>
          <cell r="S72">
            <v>-7151.4033333333318</v>
          </cell>
          <cell r="T72">
            <v>-7151.4033333333318</v>
          </cell>
          <cell r="U72">
            <v>-7151.4033333333318</v>
          </cell>
          <cell r="V72">
            <v>-7151.4033333333318</v>
          </cell>
          <cell r="W72">
            <v>-7151.4033333333318</v>
          </cell>
          <cell r="X72">
            <v>-7151.4033333333318</v>
          </cell>
          <cell r="Y72">
            <v>-7151.4033333333318</v>
          </cell>
          <cell r="Z72">
            <v>-7151.4033333333318</v>
          </cell>
          <cell r="AA72">
            <v>-7151.4033333333318</v>
          </cell>
          <cell r="AB72">
            <v>-7151.4033333333318</v>
          </cell>
          <cell r="AC72">
            <v>-7151.4033333333318</v>
          </cell>
          <cell r="AD72">
            <v>-7151.4033333333318</v>
          </cell>
          <cell r="AE72">
            <v>-7151.4033333333318</v>
          </cell>
          <cell r="AF72">
            <v>-7151.4033333333318</v>
          </cell>
          <cell r="AG72">
            <v>-7151.4033333333318</v>
          </cell>
          <cell r="AH72">
            <v>-7151.4033333333318</v>
          </cell>
          <cell r="AI72">
            <v>-7151.4033333333318</v>
          </cell>
          <cell r="AJ72">
            <v>-7151.4033333333318</v>
          </cell>
        </row>
        <row r="73">
          <cell r="D73" t="str">
            <v>Water</v>
          </cell>
          <cell r="F73" t="str">
            <v>341200-Trans Equip Hvy Duty Trks</v>
          </cell>
          <cell r="H73" t="str">
            <v>341200</v>
          </cell>
          <cell r="J73" t="str">
            <v>10134100</v>
          </cell>
          <cell r="L73">
            <v>341.5</v>
          </cell>
          <cell r="N73">
            <v>2486443.1599999997</v>
          </cell>
          <cell r="O73">
            <v>-2441.9380555555558</v>
          </cell>
          <cell r="P73">
            <v>-2441.9380555555558</v>
          </cell>
          <cell r="Q73">
            <v>-2441.9380555555558</v>
          </cell>
          <cell r="R73">
            <v>-2441.9380555555558</v>
          </cell>
          <cell r="S73">
            <v>-2441.9380555555558</v>
          </cell>
          <cell r="T73">
            <v>-2441.9380555555558</v>
          </cell>
          <cell r="U73">
            <v>-2441.9380555555558</v>
          </cell>
          <cell r="V73">
            <v>-2441.9380555555558</v>
          </cell>
          <cell r="W73">
            <v>-2441.9380555555558</v>
          </cell>
          <cell r="X73">
            <v>-2441.9380555555558</v>
          </cell>
          <cell r="Y73">
            <v>-2441.9380555555558</v>
          </cell>
          <cell r="Z73">
            <v>-2441.9380555555558</v>
          </cell>
          <cell r="AA73">
            <v>-2441.9380555555558</v>
          </cell>
          <cell r="AB73">
            <v>-2441.9380555555558</v>
          </cell>
          <cell r="AC73">
            <v>-2441.9380555555558</v>
          </cell>
          <cell r="AD73">
            <v>-2441.9380555555558</v>
          </cell>
          <cell r="AE73">
            <v>-2441.9380555555558</v>
          </cell>
          <cell r="AF73">
            <v>-2441.9380555555558</v>
          </cell>
          <cell r="AG73">
            <v>-2441.9380555555558</v>
          </cell>
          <cell r="AH73">
            <v>-2441.9380555555558</v>
          </cell>
          <cell r="AI73">
            <v>-2441.9380555555558</v>
          </cell>
          <cell r="AJ73">
            <v>-2441.9380555555558</v>
          </cell>
        </row>
        <row r="74">
          <cell r="D74" t="str">
            <v>Water</v>
          </cell>
          <cell r="F74" t="str">
            <v>341300-Trans Equip Autos</v>
          </cell>
          <cell r="H74" t="str">
            <v>341300</v>
          </cell>
          <cell r="J74" t="str">
            <v>10134100</v>
          </cell>
          <cell r="L74">
            <v>341.5</v>
          </cell>
          <cell r="N74">
            <v>31993.489999999998</v>
          </cell>
          <cell r="O74">
            <v>-876.9236111111112</v>
          </cell>
          <cell r="P74">
            <v>-876.9236111111112</v>
          </cell>
          <cell r="Q74">
            <v>-876.9236111111112</v>
          </cell>
          <cell r="R74">
            <v>-876.9236111111112</v>
          </cell>
          <cell r="S74">
            <v>-876.9236111111112</v>
          </cell>
          <cell r="T74">
            <v>-876.9236111111112</v>
          </cell>
          <cell r="U74">
            <v>-876.9236111111112</v>
          </cell>
          <cell r="V74">
            <v>-876.9236111111112</v>
          </cell>
          <cell r="W74">
            <v>-876.9236111111112</v>
          </cell>
          <cell r="X74">
            <v>-876.9236111111112</v>
          </cell>
          <cell r="Y74">
            <v>-876.9236111111112</v>
          </cell>
          <cell r="Z74">
            <v>-876.9236111111112</v>
          </cell>
          <cell r="AA74">
            <v>-876.9236111111112</v>
          </cell>
          <cell r="AB74">
            <v>-876.9236111111112</v>
          </cell>
          <cell r="AC74">
            <v>-876.9236111111112</v>
          </cell>
          <cell r="AD74">
            <v>-876.9236111111112</v>
          </cell>
          <cell r="AE74">
            <v>-876.9236111111112</v>
          </cell>
          <cell r="AF74">
            <v>-876.9236111111112</v>
          </cell>
          <cell r="AG74">
            <v>-876.9236111111112</v>
          </cell>
          <cell r="AH74">
            <v>-876.9236111111112</v>
          </cell>
          <cell r="AI74">
            <v>-876.9236111111112</v>
          </cell>
          <cell r="AJ74">
            <v>-876.9236111111112</v>
          </cell>
        </row>
        <row r="75">
          <cell r="D75" t="str">
            <v>Water</v>
          </cell>
          <cell r="F75" t="str">
            <v>341400-Trans Equip Other</v>
          </cell>
          <cell r="H75" t="str">
            <v>341400</v>
          </cell>
          <cell r="J75" t="str">
            <v>10134100</v>
          </cell>
          <cell r="L75">
            <v>341.5</v>
          </cell>
          <cell r="N75">
            <v>1434212.73</v>
          </cell>
          <cell r="O75">
            <v>-197.39166666666674</v>
          </cell>
          <cell r="P75">
            <v>-197.39166666666674</v>
          </cell>
          <cell r="Q75">
            <v>-197.39166666666674</v>
          </cell>
          <cell r="R75">
            <v>-197.39166666666674</v>
          </cell>
          <cell r="S75">
            <v>-197.39166666666674</v>
          </cell>
          <cell r="T75">
            <v>-197.39166666666674</v>
          </cell>
          <cell r="U75">
            <v>-197.39166666666674</v>
          </cell>
          <cell r="V75">
            <v>-197.39166666666674</v>
          </cell>
          <cell r="W75">
            <v>-197.39166666666674</v>
          </cell>
          <cell r="X75">
            <v>-197.39166666666674</v>
          </cell>
          <cell r="Y75">
            <v>-197.39166666666674</v>
          </cell>
          <cell r="Z75">
            <v>-197.39166666666674</v>
          </cell>
          <cell r="AA75">
            <v>-197.39166666666674</v>
          </cell>
          <cell r="AB75">
            <v>-197.39166666666674</v>
          </cell>
          <cell r="AC75">
            <v>-197.39166666666674</v>
          </cell>
          <cell r="AD75">
            <v>-197.39166666666674</v>
          </cell>
          <cell r="AE75">
            <v>-197.39166666666674</v>
          </cell>
          <cell r="AF75">
            <v>-197.39166666666674</v>
          </cell>
          <cell r="AG75">
            <v>-197.39166666666674</v>
          </cell>
          <cell r="AH75">
            <v>-197.39166666666674</v>
          </cell>
          <cell r="AI75">
            <v>-197.39166666666674</v>
          </cell>
          <cell r="AJ75">
            <v>-197.39166666666674</v>
          </cell>
        </row>
        <row r="76">
          <cell r="D76" t="str">
            <v>Water</v>
          </cell>
          <cell r="F76" t="str">
            <v>342000-Stores Equipment</v>
          </cell>
          <cell r="H76" t="str">
            <v>342000</v>
          </cell>
          <cell r="J76" t="str">
            <v>10134200</v>
          </cell>
          <cell r="L76">
            <v>342.5</v>
          </cell>
          <cell r="N76">
            <v>68094.31</v>
          </cell>
          <cell r="O76">
            <v>-1402.0758333333333</v>
          </cell>
          <cell r="P76">
            <v>-1402.0758333333333</v>
          </cell>
          <cell r="Q76">
            <v>-1402.0758333333333</v>
          </cell>
          <cell r="R76">
            <v>-1402.0758333333333</v>
          </cell>
          <cell r="S76">
            <v>-1402.0758333333333</v>
          </cell>
          <cell r="T76">
            <v>-1402.0758333333333</v>
          </cell>
          <cell r="U76">
            <v>-1402.0758333333333</v>
          </cell>
          <cell r="V76">
            <v>-1402.0758333333333</v>
          </cell>
          <cell r="W76">
            <v>-1402.0758333333333</v>
          </cell>
          <cell r="X76">
            <v>-1402.0758333333333</v>
          </cell>
          <cell r="Y76">
            <v>-1402.0758333333333</v>
          </cell>
          <cell r="Z76">
            <v>-1402.0758333333333</v>
          </cell>
          <cell r="AA76">
            <v>-1402.0758333333333</v>
          </cell>
          <cell r="AB76">
            <v>-1402.0758333333333</v>
          </cell>
          <cell r="AC76">
            <v>-1402.0758333333333</v>
          </cell>
          <cell r="AD76">
            <v>-1402.0758333333333</v>
          </cell>
          <cell r="AE76">
            <v>-1402.0758333333333</v>
          </cell>
          <cell r="AF76">
            <v>-1402.0758333333333</v>
          </cell>
          <cell r="AG76">
            <v>-1402.0758333333333</v>
          </cell>
          <cell r="AH76">
            <v>-1402.0758333333333</v>
          </cell>
          <cell r="AI76">
            <v>-1402.0758333333333</v>
          </cell>
          <cell r="AJ76">
            <v>-1402.0758333333333</v>
          </cell>
        </row>
        <row r="77">
          <cell r="D77" t="str">
            <v>Water</v>
          </cell>
          <cell r="F77" t="str">
            <v>343000-Tools,Shop,Garage Equip</v>
          </cell>
          <cell r="H77" t="str">
            <v>343000</v>
          </cell>
          <cell r="J77" t="str">
            <v>10134300</v>
          </cell>
          <cell r="L77">
            <v>343.5</v>
          </cell>
          <cell r="N77">
            <v>2575008.11</v>
          </cell>
          <cell r="O77">
            <v>-12027.659999999998</v>
          </cell>
          <cell r="P77">
            <v>-12027.659999999998</v>
          </cell>
          <cell r="Q77">
            <v>-12027.659999999998</v>
          </cell>
          <cell r="R77">
            <v>-12027.659999999998</v>
          </cell>
          <cell r="S77">
            <v>-12027.659999999998</v>
          </cell>
          <cell r="T77">
            <v>-12027.659999999998</v>
          </cell>
          <cell r="U77">
            <v>-12027.659999999998</v>
          </cell>
          <cell r="V77">
            <v>-12027.659999999998</v>
          </cell>
          <cell r="W77">
            <v>-12027.659999999998</v>
          </cell>
          <cell r="X77">
            <v>-12027.659999999998</v>
          </cell>
          <cell r="Y77">
            <v>-12027.659999999998</v>
          </cell>
          <cell r="Z77">
            <v>-12027.659999999998</v>
          </cell>
          <cell r="AA77">
            <v>-12027.659999999998</v>
          </cell>
          <cell r="AB77">
            <v>-12027.659999999998</v>
          </cell>
          <cell r="AC77">
            <v>-12027.659999999998</v>
          </cell>
          <cell r="AD77">
            <v>-12027.659999999998</v>
          </cell>
          <cell r="AE77">
            <v>-12027.659999999998</v>
          </cell>
          <cell r="AF77">
            <v>-12027.659999999998</v>
          </cell>
          <cell r="AG77">
            <v>-12027.659999999998</v>
          </cell>
          <cell r="AH77">
            <v>-12027.659999999998</v>
          </cell>
          <cell r="AI77">
            <v>-12027.659999999998</v>
          </cell>
          <cell r="AJ77">
            <v>-12027.659999999998</v>
          </cell>
        </row>
        <row r="78">
          <cell r="D78" t="str">
            <v>Water</v>
          </cell>
          <cell r="F78" t="str">
            <v>344000-Laboratory Equipment</v>
          </cell>
          <cell r="H78" t="str">
            <v>344000</v>
          </cell>
          <cell r="J78" t="str">
            <v>10134400</v>
          </cell>
          <cell r="L78">
            <v>344.5</v>
          </cell>
          <cell r="N78">
            <v>1400873.02</v>
          </cell>
          <cell r="O78">
            <v>-2891.9524999999999</v>
          </cell>
          <cell r="P78">
            <v>-2891.9524999999999</v>
          </cell>
          <cell r="Q78">
            <v>-2891.9524999999999</v>
          </cell>
          <cell r="R78">
            <v>-2891.9524999999999</v>
          </cell>
          <cell r="S78">
            <v>-2891.9524999999999</v>
          </cell>
          <cell r="T78">
            <v>-2891.9524999999999</v>
          </cell>
          <cell r="U78">
            <v>-2891.9524999999999</v>
          </cell>
          <cell r="V78">
            <v>-2891.9524999999999</v>
          </cell>
          <cell r="W78">
            <v>-2891.9524999999999</v>
          </cell>
          <cell r="X78">
            <v>-2891.9524999999999</v>
          </cell>
          <cell r="Y78">
            <v>-2891.9524999999999</v>
          </cell>
          <cell r="Z78">
            <v>-2891.9524999999999</v>
          </cell>
          <cell r="AA78">
            <v>-2891.9524999999999</v>
          </cell>
          <cell r="AB78">
            <v>-2891.9524999999999</v>
          </cell>
          <cell r="AC78">
            <v>-2891.9524999999999</v>
          </cell>
          <cell r="AD78">
            <v>-2891.9524999999999</v>
          </cell>
          <cell r="AE78">
            <v>-2891.9524999999999</v>
          </cell>
          <cell r="AF78">
            <v>-2891.9524999999999</v>
          </cell>
          <cell r="AG78">
            <v>-2891.9524999999999</v>
          </cell>
          <cell r="AH78">
            <v>-2891.9524999999999</v>
          </cell>
          <cell r="AI78">
            <v>-2891.9524999999999</v>
          </cell>
          <cell r="AJ78">
            <v>-2891.9524999999999</v>
          </cell>
        </row>
        <row r="79">
          <cell r="D79" t="str">
            <v>Water</v>
          </cell>
          <cell r="F79" t="str">
            <v>345000-Power Operated Equipment</v>
          </cell>
          <cell r="H79" t="str">
            <v>345000</v>
          </cell>
          <cell r="J79" t="str">
            <v>10134500</v>
          </cell>
          <cell r="L79">
            <v>345.5</v>
          </cell>
          <cell r="N79">
            <v>1349188.39</v>
          </cell>
          <cell r="O79">
            <v>-583.22305555555556</v>
          </cell>
          <cell r="P79">
            <v>-583.22305555555556</v>
          </cell>
          <cell r="Q79">
            <v>-583.22305555555556</v>
          </cell>
          <cell r="R79">
            <v>-583.22305555555556</v>
          </cell>
          <cell r="S79">
            <v>-583.22305555555556</v>
          </cell>
          <cell r="T79">
            <v>-583.22305555555556</v>
          </cell>
          <cell r="U79">
            <v>-583.22305555555556</v>
          </cell>
          <cell r="V79">
            <v>-583.22305555555556</v>
          </cell>
          <cell r="W79">
            <v>-583.22305555555556</v>
          </cell>
          <cell r="X79">
            <v>-583.22305555555556</v>
          </cell>
          <cell r="Y79">
            <v>-583.22305555555556</v>
          </cell>
          <cell r="Z79">
            <v>-583.22305555555556</v>
          </cell>
          <cell r="AA79">
            <v>-583.22305555555556</v>
          </cell>
          <cell r="AB79">
            <v>-583.22305555555556</v>
          </cell>
          <cell r="AC79">
            <v>-583.22305555555556</v>
          </cell>
          <cell r="AD79">
            <v>-583.22305555555556</v>
          </cell>
          <cell r="AE79">
            <v>-583.22305555555556</v>
          </cell>
          <cell r="AF79">
            <v>-583.22305555555556</v>
          </cell>
          <cell r="AG79">
            <v>-583.22305555555556</v>
          </cell>
          <cell r="AH79">
            <v>-583.22305555555556</v>
          </cell>
          <cell r="AI79">
            <v>-583.22305555555556</v>
          </cell>
          <cell r="AJ79">
            <v>-583.22305555555556</v>
          </cell>
        </row>
        <row r="80">
          <cell r="D80" t="str">
            <v>Water</v>
          </cell>
          <cell r="F80" t="str">
            <v>346100-Comm Equip Non-Telephone</v>
          </cell>
          <cell r="H80" t="str">
            <v>346100</v>
          </cell>
          <cell r="J80" t="str">
            <v>10134600</v>
          </cell>
          <cell r="L80">
            <v>346.5</v>
          </cell>
          <cell r="N80">
            <v>322821.37</v>
          </cell>
          <cell r="O80">
            <v>-5173.9655555555564</v>
          </cell>
          <cell r="P80">
            <v>-5173.9655555555564</v>
          </cell>
          <cell r="Q80">
            <v>-5173.9655555555564</v>
          </cell>
          <cell r="R80">
            <v>-5173.9655555555564</v>
          </cell>
          <cell r="S80">
            <v>-5173.9655555555564</v>
          </cell>
          <cell r="T80">
            <v>-5173.9655555555564</v>
          </cell>
          <cell r="U80">
            <v>-5173.9655555555564</v>
          </cell>
          <cell r="V80">
            <v>-5173.9655555555564</v>
          </cell>
          <cell r="W80">
            <v>-5173.9655555555564</v>
          </cell>
          <cell r="X80">
            <v>-5173.9655555555564</v>
          </cell>
          <cell r="Y80">
            <v>-5173.9655555555564</v>
          </cell>
          <cell r="Z80">
            <v>-5173.9655555555564</v>
          </cell>
          <cell r="AA80">
            <v>-5173.9655555555564</v>
          </cell>
          <cell r="AB80">
            <v>-5173.9655555555564</v>
          </cell>
          <cell r="AC80">
            <v>-5173.9655555555564</v>
          </cell>
          <cell r="AD80">
            <v>-5173.9655555555564</v>
          </cell>
          <cell r="AE80">
            <v>-5173.9655555555564</v>
          </cell>
          <cell r="AF80">
            <v>-5173.9655555555564</v>
          </cell>
          <cell r="AG80">
            <v>-5173.9655555555564</v>
          </cell>
          <cell r="AH80">
            <v>-5173.9655555555564</v>
          </cell>
          <cell r="AI80">
            <v>-5173.9655555555564</v>
          </cell>
          <cell r="AJ80">
            <v>-5173.9655555555564</v>
          </cell>
        </row>
        <row r="81">
          <cell r="D81" t="str">
            <v>Water</v>
          </cell>
          <cell r="F81" t="str">
            <v>346190-Remote Control &amp; Instrument</v>
          </cell>
          <cell r="H81" t="str">
            <v>346190</v>
          </cell>
          <cell r="J81" t="str">
            <v>10134600</v>
          </cell>
          <cell r="L81">
            <v>346.5</v>
          </cell>
          <cell r="N81">
            <v>3354587.2100000004</v>
          </cell>
          <cell r="O81">
            <v>-1583.3333333333333</v>
          </cell>
          <cell r="P81">
            <v>-1583.3333333333333</v>
          </cell>
          <cell r="Q81">
            <v>-1583.3333333333333</v>
          </cell>
          <cell r="R81">
            <v>-1583.3333333333333</v>
          </cell>
          <cell r="S81">
            <v>-1583.3333333333333</v>
          </cell>
          <cell r="T81">
            <v>-1583.3333333333333</v>
          </cell>
          <cell r="U81">
            <v>-1583.3333333333333</v>
          </cell>
          <cell r="V81">
            <v>-1583.3333333333333</v>
          </cell>
          <cell r="W81">
            <v>-1583.3333333333333</v>
          </cell>
          <cell r="X81">
            <v>-1583.3333333333333</v>
          </cell>
          <cell r="Y81">
            <v>-1583.3333333333333</v>
          </cell>
          <cell r="Z81">
            <v>-1583.3333333333333</v>
          </cell>
          <cell r="AA81">
            <v>-1583.3333333333333</v>
          </cell>
          <cell r="AB81">
            <v>-1583.3333333333333</v>
          </cell>
          <cell r="AC81">
            <v>-1583.3333333333333</v>
          </cell>
          <cell r="AD81">
            <v>-1583.3333333333333</v>
          </cell>
          <cell r="AE81">
            <v>-1583.3333333333333</v>
          </cell>
          <cell r="AF81">
            <v>-1583.3333333333333</v>
          </cell>
          <cell r="AG81">
            <v>-1583.3333333333333</v>
          </cell>
          <cell r="AH81">
            <v>-1583.3333333333333</v>
          </cell>
          <cell r="AI81">
            <v>-1583.3333333333333</v>
          </cell>
          <cell r="AJ81">
            <v>-1583.3333333333333</v>
          </cell>
        </row>
        <row r="82">
          <cell r="D82" t="str">
            <v>Water</v>
          </cell>
          <cell r="F82" t="str">
            <v>346200-Comm Equip Telephone</v>
          </cell>
          <cell r="H82" t="str">
            <v>346200</v>
          </cell>
          <cell r="J82" t="str">
            <v>10134600</v>
          </cell>
          <cell r="L82">
            <v>346.5</v>
          </cell>
          <cell r="N82">
            <v>177627.77000000008</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row>
        <row r="83">
          <cell r="D83" t="str">
            <v>Water</v>
          </cell>
          <cell r="F83" t="str">
            <v>347000-Misc Equipment</v>
          </cell>
          <cell r="H83" t="str">
            <v>347000</v>
          </cell>
          <cell r="J83" t="str">
            <v>10134700</v>
          </cell>
          <cell r="L83">
            <v>347.5</v>
          </cell>
          <cell r="N83">
            <v>1889668.03</v>
          </cell>
          <cell r="O83">
            <v>-1621.8269444444447</v>
          </cell>
          <cell r="P83">
            <v>-1621.8269444444447</v>
          </cell>
          <cell r="Q83">
            <v>-1621.8269444444447</v>
          </cell>
          <cell r="R83">
            <v>-1621.8269444444447</v>
          </cell>
          <cell r="S83">
            <v>-1621.8269444444447</v>
          </cell>
          <cell r="T83">
            <v>-1621.8269444444447</v>
          </cell>
          <cell r="U83">
            <v>-1621.8269444444447</v>
          </cell>
          <cell r="V83">
            <v>-1621.8269444444447</v>
          </cell>
          <cell r="W83">
            <v>-1621.8269444444447</v>
          </cell>
          <cell r="X83">
            <v>-1621.8269444444447</v>
          </cell>
          <cell r="Y83">
            <v>-1621.8269444444447</v>
          </cell>
          <cell r="Z83">
            <v>-1621.8269444444447</v>
          </cell>
          <cell r="AA83">
            <v>-1621.8269444444447</v>
          </cell>
          <cell r="AB83">
            <v>-1621.8269444444447</v>
          </cell>
          <cell r="AC83">
            <v>-1621.8269444444447</v>
          </cell>
          <cell r="AD83">
            <v>-1621.8269444444447</v>
          </cell>
          <cell r="AE83">
            <v>-1621.8269444444447</v>
          </cell>
          <cell r="AF83">
            <v>-1621.8269444444447</v>
          </cell>
          <cell r="AG83">
            <v>-1621.8269444444447</v>
          </cell>
          <cell r="AH83">
            <v>-1621.8269444444447</v>
          </cell>
          <cell r="AI83">
            <v>-1621.8269444444447</v>
          </cell>
          <cell r="AJ83">
            <v>-1621.8269444444447</v>
          </cell>
        </row>
        <row r="84">
          <cell r="D84" t="str">
            <v>Water</v>
          </cell>
          <cell r="F84" t="str">
            <v>348000-Other Tangible Property</v>
          </cell>
          <cell r="H84" t="str">
            <v>348000</v>
          </cell>
          <cell r="J84" t="str">
            <v>10134800</v>
          </cell>
          <cell r="L84">
            <v>348.5</v>
          </cell>
          <cell r="N84">
            <v>117627.94</v>
          </cell>
          <cell r="O84">
            <v>-295.50944444444445</v>
          </cell>
          <cell r="P84">
            <v>-295.50944444444445</v>
          </cell>
          <cell r="Q84">
            <v>-295.50944444444445</v>
          </cell>
          <cell r="R84">
            <v>-295.50944444444445</v>
          </cell>
          <cell r="S84">
            <v>-295.50944444444445</v>
          </cell>
          <cell r="T84">
            <v>-295.50944444444445</v>
          </cell>
          <cell r="U84">
            <v>-295.50944444444445</v>
          </cell>
          <cell r="V84">
            <v>-295.50944444444445</v>
          </cell>
          <cell r="W84">
            <v>-295.50944444444445</v>
          </cell>
          <cell r="X84">
            <v>-295.50944444444445</v>
          </cell>
          <cell r="Y84">
            <v>-295.50944444444445</v>
          </cell>
          <cell r="Z84">
            <v>-295.50944444444445</v>
          </cell>
          <cell r="AA84">
            <v>-295.50944444444445</v>
          </cell>
          <cell r="AB84">
            <v>-295.50944444444445</v>
          </cell>
          <cell r="AC84">
            <v>-295.50944444444445</v>
          </cell>
          <cell r="AD84">
            <v>-295.50944444444445</v>
          </cell>
          <cell r="AE84">
            <v>-295.50944444444445</v>
          </cell>
          <cell r="AF84">
            <v>-295.50944444444445</v>
          </cell>
          <cell r="AG84">
            <v>-295.50944444444445</v>
          </cell>
          <cell r="AH84">
            <v>-295.50944444444445</v>
          </cell>
          <cell r="AI84">
            <v>-295.50944444444445</v>
          </cell>
          <cell r="AJ84">
            <v>-295.50944444444445</v>
          </cell>
        </row>
        <row r="86">
          <cell r="N86">
            <v>736428716.55000019</v>
          </cell>
        </row>
      </sheetData>
      <sheetData sheetId="23" refreshError="1"/>
      <sheetData sheetId="24" refreshError="1"/>
      <sheetData sheetId="25">
        <row r="6">
          <cell r="P6">
            <v>16613.456871830873</v>
          </cell>
        </row>
      </sheetData>
      <sheetData sheetId="26" refreshError="1"/>
      <sheetData sheetId="27" refreshError="1"/>
      <sheetData sheetId="28" refreshError="1"/>
      <sheetData sheetId="29" refreshError="1"/>
      <sheetData sheetId="30">
        <row r="34">
          <cell r="I34">
            <v>-69802031.480000004</v>
          </cell>
        </row>
      </sheetData>
      <sheetData sheetId="31" refreshError="1"/>
      <sheetData sheetId="32">
        <row r="13">
          <cell r="D13">
            <v>0.2495</v>
          </cell>
        </row>
        <row r="15">
          <cell r="D15">
            <v>0.60260000000000002</v>
          </cell>
          <cell r="G15">
            <v>0.64159999999999995</v>
          </cell>
        </row>
      </sheetData>
      <sheetData sheetId="33" refreshError="1"/>
      <sheetData sheetId="34" refreshError="1"/>
      <sheetData sheetId="35" refreshError="1"/>
      <sheetData sheetId="36">
        <row r="23">
          <cell r="H23">
            <v>1175509</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4">
          <cell r="D24">
            <v>-221988.96</v>
          </cell>
          <cell r="G24">
            <v>-160325.28</v>
          </cell>
        </row>
      </sheetData>
      <sheetData sheetId="46" refreshError="1"/>
      <sheetData sheetId="47" refreshError="1"/>
      <sheetData sheetId="48" refreshError="1"/>
      <sheetData sheetId="49">
        <row r="2039">
          <cell r="B2039" t="str">
            <v>252120</v>
          </cell>
        </row>
      </sheetData>
      <sheetData sheetId="50" refreshError="1"/>
      <sheetData sheetId="51">
        <row r="1">
          <cell r="B1" t="str">
            <v>Kentucky American Water Company</v>
          </cell>
        </row>
        <row r="2">
          <cell r="B2" t="str">
            <v>Case No. 2018-00358</v>
          </cell>
        </row>
        <row r="3">
          <cell r="B3" t="str">
            <v>Plant Placed into Service - Acquisitions,  Aug 2018 - June 2020</v>
          </cell>
        </row>
        <row r="5">
          <cell r="E5" t="str">
            <v>W/P - 1-1</v>
          </cell>
        </row>
        <row r="10">
          <cell r="H10">
            <v>43373</v>
          </cell>
          <cell r="I10">
            <v>43404</v>
          </cell>
          <cell r="J10">
            <v>43434</v>
          </cell>
          <cell r="K10">
            <v>43465</v>
          </cell>
          <cell r="L10">
            <v>43496</v>
          </cell>
          <cell r="M10">
            <v>43524</v>
          </cell>
          <cell r="N10">
            <v>43555</v>
          </cell>
          <cell r="O10">
            <v>43585</v>
          </cell>
          <cell r="P10">
            <v>43616</v>
          </cell>
          <cell r="Q10">
            <v>43646</v>
          </cell>
          <cell r="R10">
            <v>43677</v>
          </cell>
          <cell r="S10">
            <v>43708</v>
          </cell>
          <cell r="T10">
            <v>43738</v>
          </cell>
          <cell r="U10">
            <v>43769</v>
          </cell>
          <cell r="V10">
            <v>43799</v>
          </cell>
          <cell r="W10">
            <v>43830</v>
          </cell>
          <cell r="X10">
            <v>43861</v>
          </cell>
          <cell r="Y10">
            <v>43890</v>
          </cell>
          <cell r="Z10">
            <v>43921</v>
          </cell>
          <cell r="AA10">
            <v>43951</v>
          </cell>
          <cell r="AB10">
            <v>43982</v>
          </cell>
          <cell r="AC10">
            <v>44012</v>
          </cell>
        </row>
        <row r="11">
          <cell r="C11" t="str">
            <v>Water</v>
          </cell>
          <cell r="D11">
            <v>301000</v>
          </cell>
          <cell r="E11" t="str">
            <v>301000-Organization</v>
          </cell>
          <cell r="F11" t="str">
            <v>10130100</v>
          </cell>
          <cell r="G11">
            <v>301.10000000000002</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row>
        <row r="12">
          <cell r="C12" t="str">
            <v>Water</v>
          </cell>
          <cell r="D12">
            <v>302000</v>
          </cell>
          <cell r="E12" t="str">
            <v>302000-Franchises</v>
          </cell>
          <cell r="F12" t="str">
            <v>10130200</v>
          </cell>
          <cell r="G12">
            <v>302.10000000000002</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row>
        <row r="13">
          <cell r="C13" t="str">
            <v>Water</v>
          </cell>
          <cell r="D13">
            <v>303200</v>
          </cell>
          <cell r="E13" t="str">
            <v>303200-Land &amp; Land Rights-Supply</v>
          </cell>
          <cell r="F13" t="str">
            <v>10130320</v>
          </cell>
          <cell r="G13">
            <v>303.2</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C14" t="str">
            <v>Water</v>
          </cell>
          <cell r="D14">
            <v>303300</v>
          </cell>
          <cell r="E14" t="str">
            <v>303300-Land &amp; Land Rights-Pumping</v>
          </cell>
          <cell r="F14" t="str">
            <v>10130330</v>
          </cell>
          <cell r="G14">
            <v>303.2</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C15" t="str">
            <v>Water</v>
          </cell>
          <cell r="D15">
            <v>303400</v>
          </cell>
          <cell r="E15" t="str">
            <v>303400-Land &amp; Land Rights-Treatment</v>
          </cell>
          <cell r="F15" t="str">
            <v>10130340</v>
          </cell>
          <cell r="G15">
            <v>303.3</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row>
        <row r="16">
          <cell r="C16" t="str">
            <v>Water</v>
          </cell>
          <cell r="D16">
            <v>303500</v>
          </cell>
          <cell r="E16" t="str">
            <v>303500-Land &amp; Land Rights-T&amp;D</v>
          </cell>
          <cell r="F16" t="str">
            <v>10130350</v>
          </cell>
          <cell r="G16">
            <v>303.39999999999998</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row>
        <row r="17">
          <cell r="C17" t="str">
            <v>Water</v>
          </cell>
          <cell r="D17">
            <v>304100</v>
          </cell>
          <cell r="E17" t="str">
            <v>304100-Struct &amp; Imp-Supply</v>
          </cell>
          <cell r="F17" t="str">
            <v>10130410</v>
          </cell>
          <cell r="G17">
            <v>304.2</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row>
        <row r="18">
          <cell r="C18" t="str">
            <v>Water</v>
          </cell>
          <cell r="D18">
            <v>304200</v>
          </cell>
          <cell r="E18" t="str">
            <v>304200-Struct &amp; Imp-Pumping</v>
          </cell>
          <cell r="F18" t="str">
            <v>10130420</v>
          </cell>
          <cell r="G18">
            <v>304.2</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row>
        <row r="19">
          <cell r="C19" t="str">
            <v>Water</v>
          </cell>
          <cell r="D19">
            <v>304300</v>
          </cell>
          <cell r="E19" t="str">
            <v>304300-Struct &amp; Imp-Treatment</v>
          </cell>
          <cell r="F19" t="str">
            <v>10130430</v>
          </cell>
          <cell r="G19">
            <v>304.3</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row>
        <row r="20">
          <cell r="C20" t="str">
            <v>Water</v>
          </cell>
          <cell r="D20">
            <v>304400</v>
          </cell>
          <cell r="E20" t="str">
            <v>304400-Struct &amp; Imp-T&amp;D</v>
          </cell>
          <cell r="F20" t="str">
            <v>10130440</v>
          </cell>
          <cell r="G20">
            <v>304.39999999999998</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row>
        <row r="21">
          <cell r="C21" t="str">
            <v>Water</v>
          </cell>
          <cell r="D21">
            <v>304500</v>
          </cell>
          <cell r="E21" t="str">
            <v>304500-Struct &amp; Imp-General</v>
          </cell>
          <cell r="F21" t="str">
            <v>10130450</v>
          </cell>
          <cell r="G21">
            <v>304.5</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row>
        <row r="22">
          <cell r="C22" t="str">
            <v>Water</v>
          </cell>
          <cell r="D22">
            <v>304600</v>
          </cell>
          <cell r="E22" t="str">
            <v>304600-Struct &amp; Imp-Offices</v>
          </cell>
          <cell r="F22" t="str">
            <v>10130450</v>
          </cell>
          <cell r="G22">
            <v>304.5</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row>
        <row r="23">
          <cell r="C23" t="str">
            <v>Water</v>
          </cell>
          <cell r="D23">
            <v>304610</v>
          </cell>
          <cell r="E23" t="str">
            <v>304610-Struct &amp; Imp-HVAC</v>
          </cell>
          <cell r="F23" t="str">
            <v>10130450</v>
          </cell>
          <cell r="G23">
            <v>304.5</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row>
        <row r="24">
          <cell r="C24" t="str">
            <v>Water</v>
          </cell>
          <cell r="D24">
            <v>304700</v>
          </cell>
          <cell r="E24" t="str">
            <v>304700-Struct &amp; Imp-Store,Shop,Gar</v>
          </cell>
          <cell r="F24" t="str">
            <v>10130450</v>
          </cell>
          <cell r="G24">
            <v>304.5</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row>
        <row r="25">
          <cell r="C25" t="str">
            <v>Water</v>
          </cell>
          <cell r="D25">
            <v>304800</v>
          </cell>
          <cell r="E25" t="str">
            <v>304800-Struct &amp; Imp-Misc</v>
          </cell>
          <cell r="F25" t="str">
            <v>10130450</v>
          </cell>
          <cell r="G25">
            <v>304.5</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row>
        <row r="26">
          <cell r="C26" t="str">
            <v>Water</v>
          </cell>
          <cell r="D26">
            <v>305000</v>
          </cell>
          <cell r="E26" t="str">
            <v>305000-Collect &amp; Impound Reservoirs</v>
          </cell>
          <cell r="F26" t="str">
            <v>10130500</v>
          </cell>
          <cell r="G26">
            <v>305.2</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row>
        <row r="27">
          <cell r="C27" t="str">
            <v>Water</v>
          </cell>
          <cell r="D27">
            <v>306000</v>
          </cell>
          <cell r="E27" t="str">
            <v>306000-Lake, River &amp; Other Intakes</v>
          </cell>
          <cell r="F27" t="str">
            <v>10130600</v>
          </cell>
          <cell r="G27">
            <v>306.2</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row>
        <row r="28">
          <cell r="C28" t="str">
            <v>Water</v>
          </cell>
          <cell r="D28">
            <v>309000</v>
          </cell>
          <cell r="E28" t="str">
            <v>309000-Supply Mains</v>
          </cell>
          <cell r="F28" t="str">
            <v>10130900</v>
          </cell>
          <cell r="G28">
            <v>309.2</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row>
        <row r="29">
          <cell r="C29" t="str">
            <v>Water</v>
          </cell>
          <cell r="D29">
            <v>310000</v>
          </cell>
          <cell r="E29" t="str">
            <v>310000-Power Generation Equip</v>
          </cell>
          <cell r="F29" t="str">
            <v>10131000</v>
          </cell>
          <cell r="G29">
            <v>310.2</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row>
        <row r="30">
          <cell r="C30" t="str">
            <v>Water</v>
          </cell>
          <cell r="D30">
            <v>311000</v>
          </cell>
          <cell r="E30" t="str">
            <v>311000-Pumping Equipment</v>
          </cell>
          <cell r="F30">
            <v>10131100</v>
          </cell>
          <cell r="G30">
            <v>311.2</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row>
        <row r="31">
          <cell r="C31" t="str">
            <v>Water</v>
          </cell>
          <cell r="D31">
            <v>311200</v>
          </cell>
          <cell r="E31" t="str">
            <v>311200-Pump Eqp Electric</v>
          </cell>
          <cell r="F31" t="str">
            <v>10131120</v>
          </cell>
          <cell r="G31">
            <v>311.2</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row>
        <row r="32">
          <cell r="C32" t="str">
            <v>Water</v>
          </cell>
          <cell r="D32">
            <v>311300</v>
          </cell>
          <cell r="E32" t="str">
            <v>311300-Pump Eqp Diesel</v>
          </cell>
          <cell r="F32" t="str">
            <v>10131130</v>
          </cell>
          <cell r="G32">
            <v>311.2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row>
        <row r="33">
          <cell r="C33" t="str">
            <v>Water</v>
          </cell>
          <cell r="D33">
            <v>311400</v>
          </cell>
          <cell r="E33" t="str">
            <v>311400-Pump Eqp Hydraulic</v>
          </cell>
          <cell r="F33" t="str">
            <v>10131140</v>
          </cell>
          <cell r="G33">
            <v>311.2</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row>
        <row r="34">
          <cell r="C34" t="str">
            <v>Water</v>
          </cell>
          <cell r="D34">
            <v>311500</v>
          </cell>
          <cell r="E34" t="str">
            <v>311500-Pump Eqp Other</v>
          </cell>
          <cell r="F34" t="str">
            <v>10131150</v>
          </cell>
          <cell r="G34">
            <v>311.2</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row>
        <row r="35">
          <cell r="C35" t="str">
            <v>Water</v>
          </cell>
          <cell r="D35">
            <v>311520</v>
          </cell>
          <cell r="E35" t="str">
            <v>311520-Pump Eqp-SOS &amp; Pumping</v>
          </cell>
          <cell r="F35" t="str">
            <v>10131152</v>
          </cell>
          <cell r="G35">
            <v>311.2</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row>
        <row r="36">
          <cell r="C36" t="str">
            <v>Water</v>
          </cell>
          <cell r="D36">
            <v>311530</v>
          </cell>
          <cell r="E36" t="str">
            <v>311530-Pump Eqp Wtr Treatment</v>
          </cell>
          <cell r="F36" t="str">
            <v>10131153</v>
          </cell>
          <cell r="G36">
            <v>311.3</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row>
        <row r="37">
          <cell r="C37" t="str">
            <v>Water</v>
          </cell>
          <cell r="D37">
            <v>311540</v>
          </cell>
          <cell r="E37" t="str">
            <v>311540-Pumping Equipment TD</v>
          </cell>
          <cell r="F37" t="str">
            <v>10131154</v>
          </cell>
          <cell r="G37">
            <v>311.39999999999998</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row>
        <row r="38">
          <cell r="C38" t="str">
            <v>Water</v>
          </cell>
          <cell r="D38">
            <v>320100</v>
          </cell>
          <cell r="E38" t="str">
            <v>320100-WT Equip Non-Media</v>
          </cell>
          <cell r="F38" t="str">
            <v>10132010</v>
          </cell>
          <cell r="G38">
            <v>320.3</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C39" t="str">
            <v>Water</v>
          </cell>
          <cell r="D39">
            <v>320200</v>
          </cell>
          <cell r="E39" t="str">
            <v>320200-WT Equip Filter Media</v>
          </cell>
          <cell r="F39" t="str">
            <v>10132010</v>
          </cell>
          <cell r="G39">
            <v>320.3</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row>
        <row r="40">
          <cell r="C40" t="str">
            <v>Water</v>
          </cell>
          <cell r="D40">
            <v>330000</v>
          </cell>
          <cell r="E40" t="str">
            <v>330000-Dist Reservoirs &amp; Standpipes</v>
          </cell>
          <cell r="F40" t="str">
            <v>10133000</v>
          </cell>
          <cell r="G40">
            <v>330.4</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row>
        <row r="41">
          <cell r="C41" t="str">
            <v>Water</v>
          </cell>
          <cell r="D41">
            <v>330100</v>
          </cell>
          <cell r="E41" t="str">
            <v>330100-Elevated Tanks &amp; Standpipes</v>
          </cell>
          <cell r="F41" t="str">
            <v>10133000</v>
          </cell>
          <cell r="G41">
            <v>330.4</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row>
        <row r="42">
          <cell r="C42" t="str">
            <v>Water</v>
          </cell>
          <cell r="D42">
            <v>330200</v>
          </cell>
          <cell r="E42" t="str">
            <v>330200-Ground Level Tanks</v>
          </cell>
          <cell r="F42" t="str">
            <v>10133000</v>
          </cell>
          <cell r="G42">
            <v>330.4</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row>
        <row r="43">
          <cell r="C43" t="str">
            <v>Water</v>
          </cell>
          <cell r="D43">
            <v>330400</v>
          </cell>
          <cell r="E43" t="str">
            <v>330400-Clearwell</v>
          </cell>
          <cell r="F43" t="str">
            <v>10133000</v>
          </cell>
          <cell r="G43">
            <v>330.4</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row>
        <row r="44">
          <cell r="C44" t="str">
            <v>Water</v>
          </cell>
          <cell r="D44">
            <v>331001</v>
          </cell>
          <cell r="E44" t="str">
            <v>331001-TD Mains</v>
          </cell>
          <cell r="F44" t="str">
            <v>10133100</v>
          </cell>
          <cell r="G44">
            <v>331.4</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row>
        <row r="45">
          <cell r="C45" t="str">
            <v>Water</v>
          </cell>
          <cell r="D45">
            <v>331100</v>
          </cell>
          <cell r="E45" t="str">
            <v>331100-TD Mains 4in &amp; Less</v>
          </cell>
          <cell r="F45" t="str">
            <v>10133100</v>
          </cell>
          <cell r="G45">
            <v>331.4</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row>
        <row r="46">
          <cell r="C46" t="str">
            <v>Water</v>
          </cell>
          <cell r="D46">
            <v>331200</v>
          </cell>
          <cell r="E46" t="str">
            <v>331200-TD Mains 6in to 8in</v>
          </cell>
          <cell r="F46" t="str">
            <v>10133100</v>
          </cell>
          <cell r="G46">
            <v>331.4</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row>
        <row r="47">
          <cell r="C47" t="str">
            <v>Water</v>
          </cell>
          <cell r="D47">
            <v>331300</v>
          </cell>
          <cell r="E47" t="str">
            <v>331300-TD Mains 10in to 16in</v>
          </cell>
          <cell r="F47" t="str">
            <v>10133100</v>
          </cell>
          <cell r="G47">
            <v>331.4</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row>
        <row r="48">
          <cell r="C48" t="str">
            <v>Water</v>
          </cell>
          <cell r="D48">
            <v>331400</v>
          </cell>
          <cell r="E48" t="str">
            <v>331400-TD Mains 18in &amp; Grtr</v>
          </cell>
          <cell r="F48" t="str">
            <v>10133100</v>
          </cell>
          <cell r="G48">
            <v>331.4</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row>
        <row r="49">
          <cell r="C49" t="str">
            <v>Water</v>
          </cell>
          <cell r="D49">
            <v>333000</v>
          </cell>
          <cell r="E49" t="str">
            <v>333000-Services</v>
          </cell>
          <cell r="F49" t="str">
            <v>10133300</v>
          </cell>
          <cell r="G49">
            <v>333.4</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row>
        <row r="50">
          <cell r="C50" t="str">
            <v>Water</v>
          </cell>
          <cell r="D50">
            <v>334100</v>
          </cell>
          <cell r="E50" t="str">
            <v>334100-Meters</v>
          </cell>
          <cell r="F50" t="str">
            <v>10133410</v>
          </cell>
          <cell r="G50">
            <v>334.4</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row>
        <row r="51">
          <cell r="C51" t="str">
            <v>Water</v>
          </cell>
          <cell r="D51">
            <v>334110</v>
          </cell>
          <cell r="E51" t="str">
            <v>334110-Meters Bronze Case</v>
          </cell>
          <cell r="F51" t="str">
            <v>10133410</v>
          </cell>
          <cell r="G51">
            <v>334.4</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row>
        <row r="52">
          <cell r="C52" t="str">
            <v>Water</v>
          </cell>
          <cell r="D52">
            <v>334120</v>
          </cell>
          <cell r="E52" t="str">
            <v>334120-Meters Plastic Case</v>
          </cell>
          <cell r="F52" t="str">
            <v>10133410</v>
          </cell>
          <cell r="G52">
            <v>334.4</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row>
        <row r="53">
          <cell r="C53" t="str">
            <v>Water</v>
          </cell>
          <cell r="D53">
            <v>334130</v>
          </cell>
          <cell r="E53" t="str">
            <v>334130-Meters Other</v>
          </cell>
          <cell r="F53" t="str">
            <v>10133410</v>
          </cell>
          <cell r="G53">
            <v>334.4</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row>
        <row r="54">
          <cell r="C54" t="str">
            <v>Water</v>
          </cell>
          <cell r="D54">
            <v>334131</v>
          </cell>
          <cell r="E54" t="str">
            <v>334131-Meter Reading Units</v>
          </cell>
          <cell r="F54" t="str">
            <v>10133410</v>
          </cell>
          <cell r="G54">
            <v>334.4</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row>
        <row r="55">
          <cell r="C55" t="str">
            <v>Water</v>
          </cell>
          <cell r="D55">
            <v>334200</v>
          </cell>
          <cell r="E55" t="str">
            <v>334200-Meter Installations</v>
          </cell>
          <cell r="F55" t="str">
            <v>10133420</v>
          </cell>
          <cell r="G55">
            <v>334.4</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row>
        <row r="56">
          <cell r="C56" t="str">
            <v>Water</v>
          </cell>
          <cell r="D56">
            <v>334300</v>
          </cell>
          <cell r="E56" t="str">
            <v>334300-Meter Vaults</v>
          </cell>
          <cell r="F56" t="str">
            <v>10133410</v>
          </cell>
          <cell r="G56">
            <v>334.4</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row>
        <row r="57">
          <cell r="C57" t="str">
            <v>Water</v>
          </cell>
          <cell r="D57">
            <v>335000</v>
          </cell>
          <cell r="E57" t="str">
            <v>335000-Hydrants</v>
          </cell>
          <cell r="F57" t="str">
            <v>10133500</v>
          </cell>
          <cell r="G57">
            <v>335.4</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row>
        <row r="58">
          <cell r="C58" t="str">
            <v>Water</v>
          </cell>
          <cell r="D58">
            <v>339100</v>
          </cell>
          <cell r="E58" t="str">
            <v>339100-Other P/E-Intangible</v>
          </cell>
          <cell r="F58" t="str">
            <v>10133910</v>
          </cell>
          <cell r="G58">
            <v>339.1</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row>
        <row r="59">
          <cell r="C59" t="str">
            <v>Water</v>
          </cell>
          <cell r="D59">
            <v>339600</v>
          </cell>
          <cell r="E59" t="str">
            <v>339600-Other P/E-CPS</v>
          </cell>
          <cell r="F59" t="str">
            <v>10133910</v>
          </cell>
          <cell r="G59">
            <v>339.1</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row>
        <row r="60">
          <cell r="C60" t="str">
            <v>Water</v>
          </cell>
          <cell r="D60">
            <v>340100</v>
          </cell>
          <cell r="E60" t="str">
            <v>340100-Office Furniture &amp; Equip</v>
          </cell>
          <cell r="F60" t="str">
            <v>10134010</v>
          </cell>
          <cell r="G60">
            <v>340.5</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row>
        <row r="61">
          <cell r="C61" t="str">
            <v>Water</v>
          </cell>
          <cell r="D61">
            <v>340200</v>
          </cell>
          <cell r="E61" t="str">
            <v>340200-Comp &amp; Periph Equip</v>
          </cell>
          <cell r="F61" t="str">
            <v>10134010</v>
          </cell>
          <cell r="G61">
            <v>340.5</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row>
        <row r="62">
          <cell r="C62" t="str">
            <v>Water</v>
          </cell>
          <cell r="D62">
            <v>340210</v>
          </cell>
          <cell r="E62" t="str">
            <v>340210-Comp &amp; Periph Mainframe</v>
          </cell>
          <cell r="F62" t="str">
            <v>10134010</v>
          </cell>
          <cell r="G62">
            <v>340.5</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row>
        <row r="63">
          <cell r="C63" t="str">
            <v>Water</v>
          </cell>
          <cell r="D63">
            <v>340220</v>
          </cell>
          <cell r="E63" t="str">
            <v>340220-Comp &amp; Periph Personal</v>
          </cell>
          <cell r="F63" t="str">
            <v>10134010</v>
          </cell>
          <cell r="G63">
            <v>340.5</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row>
        <row r="64">
          <cell r="C64" t="str">
            <v>Water</v>
          </cell>
          <cell r="D64">
            <v>340230</v>
          </cell>
          <cell r="E64" t="str">
            <v>340230-Comp &amp; Periph Other</v>
          </cell>
          <cell r="F64" t="str">
            <v>10134010</v>
          </cell>
          <cell r="G64">
            <v>340.5</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row>
        <row r="65">
          <cell r="C65" t="str">
            <v>Water</v>
          </cell>
          <cell r="D65">
            <v>340240</v>
          </cell>
          <cell r="E65" t="str">
            <v>340240-Comp &amp; Periph Capital Lease</v>
          </cell>
          <cell r="F65" t="str">
            <v>10134010</v>
          </cell>
          <cell r="G65">
            <v>340.5</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row>
        <row r="66">
          <cell r="C66" t="str">
            <v>Water</v>
          </cell>
          <cell r="D66">
            <v>340300</v>
          </cell>
          <cell r="E66" t="str">
            <v>340300-Computer Software</v>
          </cell>
          <cell r="F66" t="str">
            <v>10134010</v>
          </cell>
          <cell r="G66">
            <v>340.5</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row>
        <row r="67">
          <cell r="C67" t="str">
            <v>Water</v>
          </cell>
          <cell r="D67">
            <v>340315</v>
          </cell>
          <cell r="E67" t="str">
            <v>340315-Computer Software - BT</v>
          </cell>
          <cell r="F67" t="str">
            <v>10134010</v>
          </cell>
          <cell r="G67">
            <v>340.5</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row>
        <row r="68">
          <cell r="C68" t="str">
            <v>Water</v>
          </cell>
          <cell r="D68">
            <v>340320</v>
          </cell>
          <cell r="E68" t="str">
            <v>340320-Comp Software Personal</v>
          </cell>
          <cell r="F68" t="str">
            <v>10134010</v>
          </cell>
          <cell r="G68">
            <v>340.5</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row>
        <row r="69">
          <cell r="C69" t="str">
            <v>Water</v>
          </cell>
          <cell r="D69">
            <v>340325</v>
          </cell>
          <cell r="E69" t="str">
            <v>340325-Comp Software Customized</v>
          </cell>
          <cell r="F69" t="str">
            <v>10134010</v>
          </cell>
          <cell r="G69">
            <v>340.5</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row>
        <row r="70">
          <cell r="C70" t="str">
            <v>Water</v>
          </cell>
          <cell r="D70">
            <v>340330</v>
          </cell>
          <cell r="E70" t="str">
            <v>340330-Comp Software Other</v>
          </cell>
          <cell r="F70" t="str">
            <v>10134010</v>
          </cell>
          <cell r="G70">
            <v>340.5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C71" t="str">
            <v>Water</v>
          </cell>
          <cell r="D71">
            <v>340500</v>
          </cell>
          <cell r="E71" t="str">
            <v>340500-Other Office Equipment</v>
          </cell>
          <cell r="F71" t="str">
            <v>10134010</v>
          </cell>
          <cell r="G71">
            <v>340.5</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row>
        <row r="72">
          <cell r="C72" t="str">
            <v>Water</v>
          </cell>
          <cell r="D72">
            <v>341100</v>
          </cell>
          <cell r="E72" t="str">
            <v>341100-Trans Equip Lt Duty Trks</v>
          </cell>
          <cell r="F72" t="str">
            <v>10134100</v>
          </cell>
          <cell r="G72">
            <v>341.5</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row>
        <row r="73">
          <cell r="C73" t="str">
            <v>Water</v>
          </cell>
          <cell r="D73">
            <v>341200</v>
          </cell>
          <cell r="E73" t="str">
            <v>341200-Trans Equip Hvy Duty Trks</v>
          </cell>
          <cell r="F73" t="str">
            <v>10134100</v>
          </cell>
          <cell r="G73">
            <v>341.5</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row>
        <row r="74">
          <cell r="C74" t="str">
            <v>Water</v>
          </cell>
          <cell r="D74">
            <v>341300</v>
          </cell>
          <cell r="E74" t="str">
            <v>341300-Trans Equip Autos</v>
          </cell>
          <cell r="F74" t="str">
            <v>10134100</v>
          </cell>
          <cell r="G74">
            <v>341.5</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C75" t="str">
            <v>Water</v>
          </cell>
          <cell r="D75">
            <v>341400</v>
          </cell>
          <cell r="E75" t="str">
            <v>341400-Trans Equip Other</v>
          </cell>
          <cell r="F75" t="str">
            <v>10134100</v>
          </cell>
          <cell r="G75">
            <v>341.5</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row>
        <row r="76">
          <cell r="C76" t="str">
            <v>Water</v>
          </cell>
          <cell r="D76">
            <v>342000</v>
          </cell>
          <cell r="E76" t="str">
            <v>342000-Stores Equipment</v>
          </cell>
          <cell r="F76" t="str">
            <v>10134200</v>
          </cell>
          <cell r="G76">
            <v>342.5</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row>
        <row r="77">
          <cell r="C77" t="str">
            <v>Water</v>
          </cell>
          <cell r="D77">
            <v>343000</v>
          </cell>
          <cell r="E77" t="str">
            <v>343000-Tools,Shop,Garage Equip</v>
          </cell>
          <cell r="F77" t="str">
            <v>10134300</v>
          </cell>
          <cell r="G77">
            <v>343.5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row>
        <row r="78">
          <cell r="C78" t="str">
            <v>Water</v>
          </cell>
          <cell r="D78">
            <v>344000</v>
          </cell>
          <cell r="E78" t="str">
            <v>344000-Laboratory Equipment</v>
          </cell>
          <cell r="F78" t="str">
            <v>10134400</v>
          </cell>
          <cell r="G78">
            <v>344.5</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row>
        <row r="79">
          <cell r="C79" t="str">
            <v>Water</v>
          </cell>
          <cell r="D79">
            <v>345000</v>
          </cell>
          <cell r="E79" t="str">
            <v>345000-Power Operated Equipment</v>
          </cell>
          <cell r="F79" t="str">
            <v>10134500</v>
          </cell>
          <cell r="G79">
            <v>345.5</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row>
        <row r="80">
          <cell r="C80" t="str">
            <v>Water</v>
          </cell>
          <cell r="D80">
            <v>346100</v>
          </cell>
          <cell r="E80" t="str">
            <v>346100-Comm Equip Non-Telephone</v>
          </cell>
          <cell r="F80" t="str">
            <v>10134600</v>
          </cell>
          <cell r="G80">
            <v>346.5</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row>
        <row r="81">
          <cell r="C81" t="str">
            <v>Water</v>
          </cell>
          <cell r="D81">
            <v>346190</v>
          </cell>
          <cell r="E81" t="str">
            <v>346190-Remote Control &amp; Instrument</v>
          </cell>
          <cell r="F81" t="str">
            <v>10134600</v>
          </cell>
          <cell r="G81">
            <v>346.5</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row>
        <row r="82">
          <cell r="C82" t="str">
            <v>Water</v>
          </cell>
          <cell r="D82">
            <v>346200</v>
          </cell>
          <cell r="E82" t="str">
            <v>346200-Comm Equip Telephone</v>
          </cell>
          <cell r="F82" t="str">
            <v>10134600</v>
          </cell>
          <cell r="G82">
            <v>346.5</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row>
        <row r="83">
          <cell r="C83" t="str">
            <v>Water</v>
          </cell>
          <cell r="D83">
            <v>347000</v>
          </cell>
          <cell r="E83" t="str">
            <v>347000-Misc Equipment</v>
          </cell>
          <cell r="F83" t="str">
            <v>10134700</v>
          </cell>
          <cell r="G83">
            <v>347.5</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row>
        <row r="84">
          <cell r="C84" t="str">
            <v>Water</v>
          </cell>
          <cell r="D84">
            <v>348000</v>
          </cell>
          <cell r="E84" t="str">
            <v>348000-Other Tangible Property</v>
          </cell>
          <cell r="F84" t="str">
            <v>10134800</v>
          </cell>
          <cell r="G84">
            <v>348.5</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row>
        <row r="87">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row>
      </sheetData>
      <sheetData sheetId="52" refreshError="1"/>
      <sheetData sheetId="53" refreshError="1"/>
      <sheetData sheetId="54" refreshError="1"/>
      <sheetData sheetId="5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Summary by Account"/>
      <sheetName val="Def ITC Workpaper"/>
      <sheetName val="SAP Account Balance "/>
    </sheetNames>
    <sheetDataSet>
      <sheetData sheetId="0" refreshError="1"/>
      <sheetData sheetId="1">
        <row r="8">
          <cell r="E8">
            <v>16378.190000000008</v>
          </cell>
          <cell r="G8">
            <v>6175.4700000000066</v>
          </cell>
          <cell r="I8">
            <v>10001.490000000007</v>
          </cell>
        </row>
      </sheetData>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Out"/>
      <sheetName val="WC Req"/>
      <sheetName val="Daily AR Balance"/>
      <sheetName val="Revenue Lag"/>
      <sheetName val="Advertising"/>
      <sheetName val="Bldg Maintenance"/>
      <sheetName val="Chemicals"/>
      <sheetName val="Contr Services"/>
      <sheetName val="Cust Acctg"/>
      <sheetName val="Emp Expense"/>
      <sheetName val="FIT"/>
      <sheetName val="GRAFT"/>
      <sheetName val="Power"/>
      <sheetName val="Group Ins"/>
      <sheetName val="IOTG"/>
      <sheetName val="Labor"/>
      <sheetName val="LTD"/>
      <sheetName val="Maint Supp"/>
      <sheetName val="Misc"/>
      <sheetName val="Office Supplies"/>
      <sheetName val="OPEB"/>
      <sheetName val="Other Benefits"/>
      <sheetName val="Other Operating Expenses"/>
      <sheetName val="Payroll Tax"/>
      <sheetName val="Pension"/>
      <sheetName val="Postage"/>
      <sheetName val="Prop Tax"/>
      <sheetName val="Purchased Water"/>
      <sheetName val="Rents"/>
      <sheetName val="Serv Co"/>
      <sheetName val="SIT"/>
      <sheetName val="STD"/>
      <sheetName val="Telephone"/>
      <sheetName val="Transportation"/>
      <sheetName val="Utility Reg"/>
      <sheetName val="Waste Disp"/>
      <sheetName val="Pref Div"/>
      <sheetName val="Service &amp; Billing Lag"/>
      <sheetName val="Pivot Service &amp; Billing Lag"/>
      <sheetName val="&quot;Fire&quot; Serv &amp; Billing Lag"/>
      <sheetName val="Revenues + Uncollectibles"/>
    </sheetNames>
    <sheetDataSet>
      <sheetData sheetId="0">
        <row r="3">
          <cell r="D3" t="str">
            <v>Lag Days</v>
          </cell>
        </row>
        <row r="4">
          <cell r="B4" t="str">
            <v>Advertising &amp; Marketing Expense</v>
          </cell>
          <cell r="D4">
            <v>53.505193127817719</v>
          </cell>
        </row>
        <row r="5">
          <cell r="B5" t="str">
            <v>Building Maintenance &amp; Services</v>
          </cell>
          <cell r="D5">
            <v>40.195356991262528</v>
          </cell>
        </row>
        <row r="6">
          <cell r="B6" t="str">
            <v>Chemicals</v>
          </cell>
          <cell r="D6">
            <v>41.38910668832149</v>
          </cell>
        </row>
        <row r="7">
          <cell r="B7" t="str">
            <v>Contracted Services</v>
          </cell>
          <cell r="D7">
            <v>53.366324295175033</v>
          </cell>
        </row>
        <row r="8">
          <cell r="B8" t="str">
            <v>Customer Accounting</v>
          </cell>
          <cell r="D8">
            <v>36.494020181350812</v>
          </cell>
        </row>
        <row r="9">
          <cell r="B9" t="str">
            <v>Employee Related Expense</v>
          </cell>
          <cell r="D9">
            <v>66.055713278265017</v>
          </cell>
        </row>
        <row r="10">
          <cell r="B10" t="str">
            <v>Fuel &amp; Power</v>
          </cell>
          <cell r="D10">
            <v>26.40159918137627</v>
          </cell>
        </row>
        <row r="11">
          <cell r="B11" t="str">
            <v>Group Insurance Expense</v>
          </cell>
          <cell r="D11">
            <v>10.309573549111946</v>
          </cell>
        </row>
        <row r="12">
          <cell r="B12" t="str">
            <v>Insurance Other than Group</v>
          </cell>
          <cell r="D12">
            <v>-41.600053570249209</v>
          </cell>
        </row>
        <row r="13">
          <cell r="B13" t="str">
            <v>LTD Interest</v>
          </cell>
          <cell r="D13">
            <v>91.701026099098712</v>
          </cell>
        </row>
        <row r="14">
          <cell r="B14" t="str">
            <v>Maintenance Supplies &amp; Services</v>
          </cell>
          <cell r="D14">
            <v>39.829750486875184</v>
          </cell>
        </row>
        <row r="15">
          <cell r="B15" t="str">
            <v>Office Supplies &amp; Services</v>
          </cell>
          <cell r="D15">
            <v>45.317908443129809</v>
          </cell>
        </row>
        <row r="16">
          <cell r="B16" t="str">
            <v>Payroll Taxes</v>
          </cell>
          <cell r="D16">
            <v>12.000000000000002</v>
          </cell>
        </row>
        <row r="17">
          <cell r="B17" t="str">
            <v>Pension Expense</v>
          </cell>
          <cell r="D17">
            <v>-0.75</v>
          </cell>
        </row>
        <row r="18">
          <cell r="B18" t="str">
            <v>Postage Printing &amp; Stationary</v>
          </cell>
          <cell r="D18">
            <v>24.394135262288977</v>
          </cell>
        </row>
        <row r="19">
          <cell r="B19" t="str">
            <v>Property Taxes</v>
          </cell>
          <cell r="D19">
            <v>159.7382832718522</v>
          </cell>
        </row>
        <row r="20">
          <cell r="B20" t="str">
            <v>Purchased Water</v>
          </cell>
          <cell r="D20">
            <v>52.54147037580239</v>
          </cell>
        </row>
        <row r="21">
          <cell r="B21" t="str">
            <v>Rents</v>
          </cell>
          <cell r="D21">
            <v>-75.102876697334693</v>
          </cell>
        </row>
        <row r="22">
          <cell r="B22" t="str">
            <v>STD Interest</v>
          </cell>
          <cell r="D22">
            <v>18.896262600395993</v>
          </cell>
        </row>
        <row r="23">
          <cell r="B23" t="str">
            <v>Telecommunication</v>
          </cell>
          <cell r="D23">
            <v>19.700632114660099</v>
          </cell>
        </row>
        <row r="24">
          <cell r="B24" t="str">
            <v>Transportation</v>
          </cell>
          <cell r="D24">
            <v>37.835354834684445</v>
          </cell>
        </row>
        <row r="25">
          <cell r="B25" t="str">
            <v>Waste Disposal</v>
          </cell>
          <cell r="D25">
            <v>241.51</v>
          </cell>
        </row>
        <row r="26">
          <cell r="B26" t="str">
            <v>Salaries &amp; Wages</v>
          </cell>
          <cell r="D26">
            <v>12</v>
          </cell>
        </row>
        <row r="27">
          <cell r="B27" t="str">
            <v>OPEB</v>
          </cell>
          <cell r="D27">
            <v>141.5</v>
          </cell>
        </row>
        <row r="28">
          <cell r="B28" t="str">
            <v>Service Company</v>
          </cell>
          <cell r="D28">
            <v>-3.5042</v>
          </cell>
        </row>
        <row r="29">
          <cell r="B29" t="str">
            <v>Miscellaneous Expense</v>
          </cell>
          <cell r="D29">
            <v>47.950506158442309</v>
          </cell>
        </row>
        <row r="30">
          <cell r="B30" t="str">
            <v>Regulatory Expense</v>
          </cell>
          <cell r="D30">
            <v>0</v>
          </cell>
        </row>
        <row r="31">
          <cell r="B31" t="str">
            <v>GRAFT</v>
          </cell>
          <cell r="D31">
            <v>42.500449985988567</v>
          </cell>
        </row>
        <row r="32">
          <cell r="B32" t="str">
            <v>Utility Reg Assessment</v>
          </cell>
          <cell r="D32">
            <v>-155.99</v>
          </cell>
        </row>
        <row r="33">
          <cell r="B33" t="str">
            <v>FIT</v>
          </cell>
          <cell r="D33">
            <v>36.75</v>
          </cell>
        </row>
        <row r="34">
          <cell r="B34" t="str">
            <v>SIT</v>
          </cell>
          <cell r="D34">
            <v>46.26</v>
          </cell>
        </row>
        <row r="35">
          <cell r="B35" t="str">
            <v>Preferred Stock</v>
          </cell>
          <cell r="D35">
            <v>46.125</v>
          </cell>
        </row>
        <row r="36">
          <cell r="B36" t="str">
            <v>Other Benefits</v>
          </cell>
          <cell r="D36">
            <v>10.100294876603503</v>
          </cell>
        </row>
        <row r="37">
          <cell r="B37" t="str">
            <v>Other Operating Expenses</v>
          </cell>
          <cell r="D37">
            <v>38.230313649160188</v>
          </cell>
        </row>
        <row r="41">
          <cell r="C41" t="str">
            <v>Revenues</v>
          </cell>
          <cell r="D41" t="str">
            <v>Service Lag</v>
          </cell>
        </row>
        <row r="42">
          <cell r="B42" t="str">
            <v>Monthly/Arrears Billing</v>
          </cell>
          <cell r="C42">
            <v>92149889.550000012</v>
          </cell>
          <cell r="D42">
            <v>14.93</v>
          </cell>
          <cell r="E42">
            <v>5.2</v>
          </cell>
        </row>
        <row r="43">
          <cell r="B43" t="str">
            <v>Fire Billing</v>
          </cell>
          <cell r="C43">
            <v>6960726.0099999998</v>
          </cell>
          <cell r="D43">
            <v>15.09</v>
          </cell>
        </row>
        <row r="45">
          <cell r="B45" t="str">
            <v>Collection Lag</v>
          </cell>
          <cell r="C45">
            <v>23.24</v>
          </cell>
        </row>
        <row r="46">
          <cell r="B46" t="str">
            <v>Lockbox Lag</v>
          </cell>
          <cell r="C46">
            <v>0.86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24 Month Average"/>
    </sheetNames>
    <sheetDataSet>
      <sheetData sheetId="0"/>
      <sheetData sheetId="1">
        <row r="31">
          <cell r="H31">
            <v>807789.43458333332</v>
          </cell>
        </row>
      </sheetData>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Case Constants"/>
      <sheetName val="Link Out WP"/>
      <sheetName val="Link Out Filing Exhibits"/>
      <sheetName val="Link Out Monthly BY"/>
      <sheetName val="Link Out Forecast"/>
      <sheetName val="Link Out North Middletown"/>
      <sheetName val="Link Out System Delivery"/>
      <sheetName val="Link Out Rev Req"/>
      <sheetName val="Link Out Carlisle"/>
      <sheetName val="Link Out BY"/>
      <sheetName val="2018 KY Constants_Financial Dat"/>
    </sheetNames>
    <sheetDataSet>
      <sheetData sheetId="0">
        <row r="9">
          <cell r="A9" t="str">
            <v>Company Title:</v>
          </cell>
        </row>
        <row r="11">
          <cell r="C11" t="str">
            <v>Case No. 2018-00358</v>
          </cell>
        </row>
        <row r="12">
          <cell r="C12">
            <v>43524</v>
          </cell>
        </row>
        <row r="15">
          <cell r="D15" t="str">
            <v>Base Year at 2/28/19</v>
          </cell>
          <cell r="E15" t="str">
            <v>Base Year for the 12 Months Ended 2/28/19</v>
          </cell>
        </row>
        <row r="17">
          <cell r="C17" t="str">
            <v>Forecast Year for the 12 Months Ended June 30, 2020</v>
          </cell>
          <cell r="D17" t="str">
            <v>Forecast Year at 6/30/2020</v>
          </cell>
        </row>
        <row r="39">
          <cell r="C39" t="str">
            <v>Witness Responsible:   Melissa Schwarzell</v>
          </cell>
        </row>
      </sheetData>
      <sheetData sheetId="1">
        <row r="21">
          <cell r="F21" t="str">
            <v>W/P - 1-10</v>
          </cell>
        </row>
      </sheetData>
      <sheetData sheetId="2">
        <row r="1">
          <cell r="A1" t="str">
            <v>Kentucky American Water Company</v>
          </cell>
        </row>
      </sheetData>
      <sheetData sheetId="3">
        <row r="6">
          <cell r="A6" t="str">
            <v>Line</v>
          </cell>
        </row>
      </sheetData>
      <sheetData sheetId="4">
        <row r="1">
          <cell r="D1" t="str">
            <v>Water Only</v>
          </cell>
        </row>
      </sheetData>
      <sheetData sheetId="5">
        <row r="8">
          <cell r="C8">
            <v>401</v>
          </cell>
        </row>
      </sheetData>
      <sheetData sheetId="6">
        <row r="5">
          <cell r="O5">
            <v>14320884.467466416</v>
          </cell>
        </row>
      </sheetData>
      <sheetData sheetId="7">
        <row r="14">
          <cell r="E14">
            <v>91956201</v>
          </cell>
        </row>
      </sheetData>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Rev Requirement - SCH A"/>
      <sheetName val="Changes 011419"/>
      <sheetName val="Rev Conversion Factor - SCH H"/>
      <sheetName val="Proposed Rate Adjustments"/>
    </sheetNames>
    <sheetDataSet>
      <sheetData sheetId="0"/>
      <sheetData sheetId="1">
        <row r="4">
          <cell r="B4">
            <v>20001660.713539723</v>
          </cell>
        </row>
      </sheetData>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Summary by Account"/>
      <sheetName val="Forecast Detail"/>
      <sheetName val="Notes"/>
    </sheetNames>
    <sheetDataSet>
      <sheetData sheetId="0" refreshError="1"/>
      <sheetData sheetId="1">
        <row r="3">
          <cell r="D3">
            <v>859139</v>
          </cell>
          <cell r="F3">
            <v>804093</v>
          </cell>
        </row>
      </sheetData>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Summary by Account"/>
      <sheetName val="Summary"/>
      <sheetName val="Depr Study"/>
    </sheetNames>
    <sheetDataSet>
      <sheetData sheetId="0"/>
      <sheetData sheetId="1">
        <row r="3">
          <cell r="E3">
            <v>120466</v>
          </cell>
        </row>
      </sheetData>
      <sheetData sheetId="2"/>
      <sheetData sheetId="3"/>
      <sheetData sheetId="4">
        <row r="33">
          <cell r="D33">
            <v>1230559.3093333333</v>
          </cell>
        </row>
        <row r="35">
          <cell r="D35">
            <v>410186</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SAP Acct"/>
      <sheetName val="1 JDE to SAP"/>
      <sheetName val="Exh UPIS"/>
      <sheetName val="Exh Accum Dep COR"/>
      <sheetName val="Exh CWIP"/>
      <sheetName val="Exh DevAdv"/>
      <sheetName val="Exh CIAC"/>
      <sheetName val="Exh Depr Exp"/>
      <sheetName val="Exh COR Exp"/>
      <sheetName val="Exh 13 SCEP"/>
      <sheetName val="Bal UPIS"/>
      <sheetName val="Bal Accum Dep&amp;COR"/>
      <sheetName val="Bal CWIP"/>
      <sheetName val="Bal AFUDC"/>
      <sheetName val="Bal and Actv DevAdv"/>
      <sheetName val="Bal CIAC"/>
      <sheetName val="AFUDC Activity"/>
      <sheetName val="AFUDC In-Service"/>
      <sheetName val="Actv CapAddtn"/>
      <sheetName val="Actv PlacedInServc"/>
      <sheetName val="Actv Retire"/>
      <sheetName val="Actv Depr Exp"/>
      <sheetName val="Actv COR"/>
      <sheetName val="Actv CIAC"/>
      <sheetName val="Data Ret Salv COR"/>
      <sheetName val="Data-Depr Rates"/>
      <sheetName val="Data-Water SCEP by Acct"/>
      <sheetName val="Data-DevAdv"/>
      <sheetName val="Data CIAC 10_2015"/>
      <sheetName val="Data KY BS 10_2015"/>
      <sheetName val="Data AFUDC Rate"/>
      <sheetName val="EXP 16 Depreciation and COR"/>
      <sheetName val="DataDeprAdj_15_Study"/>
      <sheetName val="Depr Adjust 09.2015"/>
      <sheetName val="Data Retiremnt Adj"/>
      <sheetName val="DataDeprecAdjust"/>
      <sheetName val="SCEP 8.26.2015"/>
      <sheetName val="EXP 17 Amort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N5">
            <v>9248218.8900000006</v>
          </cell>
        </row>
      </sheetData>
      <sheetData sheetId="15">
        <row r="6">
          <cell r="AV6">
            <v>507249.7825000002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99">
          <cell r="AX99">
            <v>42520</v>
          </cell>
        </row>
      </sheetData>
      <sheetData sheetId="29" refreshError="1"/>
      <sheetData sheetId="30" refreshError="1"/>
      <sheetData sheetId="31" refreshError="1"/>
      <sheetData sheetId="32">
        <row r="13">
          <cell r="D13">
            <v>0.38900000000000001</v>
          </cell>
        </row>
        <row r="15">
          <cell r="D15">
            <v>0.58499999999999996</v>
          </cell>
          <cell r="G15">
            <v>0.62529999999999997</v>
          </cell>
        </row>
      </sheetData>
      <sheetData sheetId="33" refreshError="1"/>
      <sheetData sheetId="34" refreshError="1"/>
      <sheetData sheetId="35" refreshError="1"/>
      <sheetData sheetId="36" refreshError="1"/>
      <sheetData sheetId="37" refreshError="1"/>
      <sheetData sheetId="38">
        <row r="37">
          <cell r="B37" t="str">
            <v>I12-020002</v>
          </cell>
        </row>
      </sheetData>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Operating Revenues"/>
      <sheetName val="Other Revenues"/>
      <sheetName val="Proposed Rates"/>
      <sheetName val="Prop Rates Other Revenues"/>
      <sheetName val="Notes"/>
    </sheetNames>
    <sheetDataSet>
      <sheetData sheetId="0">
        <row r="18">
          <cell r="B18">
            <v>89387222</v>
          </cell>
        </row>
      </sheetData>
      <sheetData sheetId="1">
        <row r="9">
          <cell r="G9">
            <v>-3905611</v>
          </cell>
        </row>
        <row r="71">
          <cell r="C71">
            <v>2812617</v>
          </cell>
        </row>
        <row r="72">
          <cell r="E72">
            <v>3611110</v>
          </cell>
        </row>
        <row r="75">
          <cell r="C75">
            <v>89387222</v>
          </cell>
          <cell r="E75">
            <v>85481611</v>
          </cell>
        </row>
        <row r="90">
          <cell r="C90">
            <v>2520765</v>
          </cell>
          <cell r="E90">
            <v>2483215</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Inc Statment - SCH C.1"/>
      <sheetName val="Changes 011419"/>
      <sheetName val="MSFR Inc Stmt by Acct - SCH C.2"/>
      <sheetName val="MSFR IS Adjust D.1"/>
      <sheetName val="MSFR IS Adjust Support D-2"/>
      <sheetName val="D-3"/>
    </sheetNames>
    <sheetDataSet>
      <sheetData sheetId="0"/>
      <sheetData sheetId="1">
        <row r="158">
          <cell r="C158">
            <v>7184124</v>
          </cell>
          <cell r="E158">
            <v>7802450</v>
          </cell>
        </row>
        <row r="159">
          <cell r="C159">
            <v>4136407.9799161823</v>
          </cell>
          <cell r="E159">
            <v>4470869.9799161823</v>
          </cell>
        </row>
        <row r="160">
          <cell r="C160">
            <v>1902436.9872043957</v>
          </cell>
          <cell r="E160">
            <v>2887865.9872043957</v>
          </cell>
        </row>
        <row r="161">
          <cell r="C161">
            <v>299237</v>
          </cell>
          <cell r="E161">
            <v>252496</v>
          </cell>
        </row>
        <row r="162">
          <cell r="C162">
            <v>510056</v>
          </cell>
          <cell r="E162">
            <v>407483</v>
          </cell>
        </row>
        <row r="163">
          <cell r="C163">
            <v>9384894</v>
          </cell>
          <cell r="E163">
            <v>9719017.9872512836</v>
          </cell>
        </row>
        <row r="164">
          <cell r="C164">
            <v>914525</v>
          </cell>
          <cell r="E164">
            <v>944448</v>
          </cell>
        </row>
        <row r="165">
          <cell r="C165">
            <v>1415517</v>
          </cell>
          <cell r="E165">
            <v>1720314</v>
          </cell>
        </row>
        <row r="166">
          <cell r="C166">
            <v>114601</v>
          </cell>
          <cell r="E166">
            <v>74033</v>
          </cell>
        </row>
        <row r="167">
          <cell r="C167">
            <v>578137</v>
          </cell>
          <cell r="E167">
            <v>648763</v>
          </cell>
        </row>
        <row r="168">
          <cell r="C168">
            <v>439161</v>
          </cell>
          <cell r="E168">
            <v>399519</v>
          </cell>
        </row>
        <row r="169">
          <cell r="C169">
            <v>686069</v>
          </cell>
          <cell r="E169">
            <v>767088</v>
          </cell>
        </row>
        <row r="170">
          <cell r="C170">
            <v>22122</v>
          </cell>
          <cell r="E170">
            <v>23402</v>
          </cell>
        </row>
        <row r="171">
          <cell r="C171">
            <v>289720</v>
          </cell>
          <cell r="E171">
            <v>410186</v>
          </cell>
        </row>
        <row r="172">
          <cell r="C172">
            <v>1124817</v>
          </cell>
          <cell r="E172">
            <v>1229298</v>
          </cell>
        </row>
        <row r="173">
          <cell r="C173">
            <v>839228</v>
          </cell>
          <cell r="E173">
            <v>1091902</v>
          </cell>
        </row>
        <row r="174">
          <cell r="C174">
            <v>859138.83800327987</v>
          </cell>
          <cell r="E174">
            <v>804092.83800327987</v>
          </cell>
        </row>
        <row r="175">
          <cell r="C175">
            <v>285259</v>
          </cell>
          <cell r="E175">
            <v>346815</v>
          </cell>
        </row>
        <row r="176">
          <cell r="C176">
            <v>126714</v>
          </cell>
          <cell r="E176">
            <v>199691</v>
          </cell>
        </row>
        <row r="185">
          <cell r="C185">
            <v>3173469.1948761423</v>
          </cell>
          <cell r="E185">
            <v>3606116.1948761423</v>
          </cell>
        </row>
        <row r="190">
          <cell r="C190">
            <v>16551585</v>
          </cell>
          <cell r="E190">
            <v>18671407.914117441</v>
          </cell>
        </row>
        <row r="191">
          <cell r="C191">
            <v>6602250</v>
          </cell>
          <cell r="E191">
            <v>7039679</v>
          </cell>
        </row>
        <row r="192">
          <cell r="C192">
            <v>193619</v>
          </cell>
          <cell r="E192">
            <v>175930</v>
          </cell>
        </row>
        <row r="193">
          <cell r="C193">
            <v>566558</v>
          </cell>
          <cell r="E193">
            <v>596010</v>
          </cell>
        </row>
        <row r="194">
          <cell r="C194">
            <v>1059899.1223152166</v>
          </cell>
          <cell r="E194">
            <v>757292.79315623327</v>
          </cell>
        </row>
        <row r="195">
          <cell r="C195">
            <v>4902251.8913184591</v>
          </cell>
          <cell r="E195">
            <v>3606385.897622895</v>
          </cell>
        </row>
        <row r="196">
          <cell r="C196">
            <v>-897555.27436302335</v>
          </cell>
          <cell r="E196">
            <v>-1738795.4489271068</v>
          </cell>
        </row>
        <row r="197">
          <cell r="C197">
            <v>12233304</v>
          </cell>
          <cell r="E197">
            <v>12757485.520799998</v>
          </cell>
        </row>
        <row r="198">
          <cell r="C198">
            <v>244370</v>
          </cell>
          <cell r="E198">
            <v>233298.89937132323</v>
          </cell>
        </row>
        <row r="199">
          <cell r="C199">
            <v>113501</v>
          </cell>
          <cell r="E199">
            <v>78752.883333333259</v>
          </cell>
        </row>
        <row r="200">
          <cell r="C200">
            <v>127578</v>
          </cell>
          <cell r="E200">
            <v>190575</v>
          </cell>
        </row>
        <row r="201">
          <cell r="C201">
            <v>19083254.854219861</v>
          </cell>
          <cell r="E201">
            <v>12675246.189208547</v>
          </cell>
        </row>
      </sheetData>
      <sheetData sheetId="2">
        <row r="57">
          <cell r="I57">
            <v>1746232.0149654024</v>
          </cell>
        </row>
        <row r="60">
          <cell r="I60">
            <v>7552260.7165125925</v>
          </cell>
        </row>
        <row r="68">
          <cell r="I68">
            <v>36435815.856864601</v>
          </cell>
        </row>
      </sheetData>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out"/>
      <sheetName val="Linkin"/>
      <sheetName val="Link In BS Projection"/>
      <sheetName val="Sch J-1"/>
      <sheetName val="Sch J-2"/>
      <sheetName val="Sch J-3"/>
      <sheetName val="Sch J-4"/>
      <sheetName val="Sch J-5"/>
      <sheetName val="Sch J WPs"/>
      <sheetName val="STD 2018 WP"/>
      <sheetName val="Unamort ITCs 2018 WP"/>
      <sheetName val="LTD Discount"/>
      <sheetName val="Notes"/>
    </sheetNames>
    <sheetDataSet>
      <sheetData sheetId="0">
        <row r="4">
          <cell r="C4">
            <v>19566.540000000012</v>
          </cell>
          <cell r="D4">
            <v>10001</v>
          </cell>
        </row>
        <row r="5">
          <cell r="C5">
            <v>293297.54999999981</v>
          </cell>
          <cell r="D5">
            <v>204748</v>
          </cell>
        </row>
        <row r="6">
          <cell r="C6">
            <v>206833861.29197243</v>
          </cell>
          <cell r="D6">
            <v>217071552.06070197</v>
          </cell>
        </row>
        <row r="7">
          <cell r="C7">
            <v>2243111.34</v>
          </cell>
          <cell r="D7">
            <v>2243433.2400000002</v>
          </cell>
        </row>
        <row r="8">
          <cell r="C8">
            <v>204313965.86999997</v>
          </cell>
          <cell r="D8">
            <v>220061621.47666666</v>
          </cell>
        </row>
        <row r="9">
          <cell r="C9">
            <v>17047056.517370932</v>
          </cell>
          <cell r="D9">
            <v>6718876.940791185</v>
          </cell>
        </row>
        <row r="12">
          <cell r="D12">
            <v>5.0000000000000001E-4</v>
          </cell>
        </row>
        <row r="13">
          <cell r="D13">
            <v>2.9100000000000001E-2</v>
          </cell>
        </row>
        <row r="14">
          <cell r="D14">
            <v>5.2600000000000001E-2</v>
          </cell>
        </row>
        <row r="15">
          <cell r="D15">
            <v>4.0000000000000002E-4</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in"/>
      <sheetName val="Linkout"/>
      <sheetName val="Exhibit"/>
      <sheetName val="Summary"/>
      <sheetName val="Other Rate Base"/>
      <sheetName val="24 Month Balances"/>
      <sheetName val="Def Comp"/>
    </sheetNames>
    <sheetDataSet>
      <sheetData sheetId="0" refreshError="1"/>
      <sheetData sheetId="1">
        <row r="5">
          <cell r="C5">
            <v>-14660.240416666666</v>
          </cell>
          <cell r="D5">
            <v>-14660.240416666666</v>
          </cell>
          <cell r="E5">
            <v>-14660.240416666666</v>
          </cell>
        </row>
      </sheetData>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out"/>
      <sheetName val="Exhibit"/>
      <sheetName val="Deferred Debit Detail"/>
      <sheetName val="Deferred Debit Bal"/>
      <sheetName val="Amortization"/>
    </sheetNames>
    <sheetDataSet>
      <sheetData sheetId="0"/>
      <sheetData sheetId="1">
        <row r="7">
          <cell r="D7">
            <v>1246248</v>
          </cell>
          <cell r="E7">
            <v>1170140.8200000094</v>
          </cell>
          <cell r="F7">
            <v>1198681</v>
          </cell>
        </row>
        <row r="10">
          <cell r="D10">
            <v>62312</v>
          </cell>
          <cell r="E10">
            <v>58507.040000000001</v>
          </cell>
          <cell r="F10">
            <v>59934</v>
          </cell>
        </row>
        <row r="11">
          <cell r="D11">
            <v>248626</v>
          </cell>
          <cell r="E11">
            <v>233443.09</v>
          </cell>
          <cell r="F11">
            <v>239137</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Notes"/>
      <sheetName val="Exhibit "/>
      <sheetName val="Summary by Account"/>
      <sheetName val="Tax Rates"/>
      <sheetName val="Def FIT SIT 2018"/>
      <sheetName val="Deferred Taxes UPIS"/>
      <sheetName val="BookBasis "/>
      <sheetName val="Tax Basis Federal"/>
      <sheetName val="Tax Basis State"/>
      <sheetName val="Equity Grossup"/>
      <sheetName val="Amort Reg Assets Liab"/>
      <sheetName val="Def Taxes Reg Asset Liab"/>
      <sheetName val="Amort RAL 2018"/>
      <sheetName val="Amort RAL 2019"/>
      <sheetName val="Amort RAL 2020"/>
      <sheetName val="Tax Depreciation==&gt;"/>
      <sheetName val="Linkin - Plant Adds"/>
      <sheetName val="Fed Tax Dep"/>
      <sheetName val="State Tax Dep"/>
      <sheetName val="Aug'18 TB"/>
      <sheetName val="Depr Rates"/>
      <sheetName val="UPIS Acct PP to SAP mapping"/>
      <sheetName val="V_Look UP Acc "/>
    </sheetNames>
    <sheetDataSet>
      <sheetData sheetId="0">
        <row r="110">
          <cell r="F110">
            <v>413560</v>
          </cell>
          <cell r="G110">
            <v>1650106</v>
          </cell>
        </row>
        <row r="111">
          <cell r="F111">
            <v>63739.38</v>
          </cell>
          <cell r="G111">
            <v>254320.12</v>
          </cell>
        </row>
      </sheetData>
      <sheetData sheetId="1">
        <row r="50">
          <cell r="B50">
            <v>5738851.447374749</v>
          </cell>
          <cell r="C50">
            <v>5817403.447374749</v>
          </cell>
          <cell r="D50">
            <v>5797144.4747720091</v>
          </cell>
        </row>
        <row r="51">
          <cell r="B51">
            <v>36510287.762625255</v>
          </cell>
          <cell r="C51">
            <v>36051483.762625255</v>
          </cell>
          <cell r="D51">
            <v>36269699.447556764</v>
          </cell>
        </row>
        <row r="52">
          <cell r="B52">
            <v>45441949.873588689</v>
          </cell>
          <cell r="C52">
            <v>45285954.764663897</v>
          </cell>
          <cell r="D52">
            <v>45344453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 In"/>
      <sheetName val="Link Out"/>
      <sheetName val="Exhibit"/>
      <sheetName val="Def Maint Detail"/>
      <sheetName val="Def Maint Bal"/>
      <sheetName val="Def Maint Amort"/>
      <sheetName val="Def Maint Expenditures"/>
    </sheetNames>
    <sheetDataSet>
      <sheetData sheetId="0"/>
      <sheetData sheetId="1">
        <row r="5">
          <cell r="B5">
            <v>10368643</v>
          </cell>
          <cell r="C5">
            <v>12345613</v>
          </cell>
          <cell r="D5">
            <v>11816493</v>
          </cell>
        </row>
        <row r="7">
          <cell r="B7">
            <v>518432</v>
          </cell>
          <cell r="C7">
            <v>617281</v>
          </cell>
          <cell r="D7">
            <v>590825</v>
          </cell>
        </row>
        <row r="9">
          <cell r="B9">
            <v>2068544</v>
          </cell>
          <cell r="C9">
            <v>2462950</v>
          </cell>
          <cell r="D9">
            <v>2357390</v>
          </cell>
        </row>
      </sheetData>
      <sheetData sheetId="2"/>
      <sheetData sheetId="3"/>
      <sheetData sheetId="4">
        <row r="16">
          <cell r="AM16">
            <v>8660331.2540000025</v>
          </cell>
        </row>
      </sheetData>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customProperty" Target="../customProperty1.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8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8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89.bin"/><Relationship Id="rId13" Type="http://schemas.openxmlformats.org/officeDocument/2006/relationships/printerSettings" Target="../printerSettings/printerSettings94.bin"/><Relationship Id="rId18" Type="http://schemas.openxmlformats.org/officeDocument/2006/relationships/printerSettings" Target="../printerSettings/printerSettings99.bin"/><Relationship Id="rId26" Type="http://schemas.openxmlformats.org/officeDocument/2006/relationships/printerSettings" Target="../printerSettings/printerSettings107.bin"/><Relationship Id="rId3" Type="http://schemas.openxmlformats.org/officeDocument/2006/relationships/printerSettings" Target="../printerSettings/printerSettings84.bin"/><Relationship Id="rId21" Type="http://schemas.openxmlformats.org/officeDocument/2006/relationships/printerSettings" Target="../printerSettings/printerSettings102.bin"/><Relationship Id="rId7" Type="http://schemas.openxmlformats.org/officeDocument/2006/relationships/printerSettings" Target="../printerSettings/printerSettings88.bin"/><Relationship Id="rId12" Type="http://schemas.openxmlformats.org/officeDocument/2006/relationships/printerSettings" Target="../printerSettings/printerSettings93.bin"/><Relationship Id="rId17" Type="http://schemas.openxmlformats.org/officeDocument/2006/relationships/printerSettings" Target="../printerSettings/printerSettings98.bin"/><Relationship Id="rId25" Type="http://schemas.openxmlformats.org/officeDocument/2006/relationships/printerSettings" Target="../printerSettings/printerSettings106.bin"/><Relationship Id="rId2" Type="http://schemas.openxmlformats.org/officeDocument/2006/relationships/printerSettings" Target="../printerSettings/printerSettings83.bin"/><Relationship Id="rId16" Type="http://schemas.openxmlformats.org/officeDocument/2006/relationships/printerSettings" Target="../printerSettings/printerSettings97.bin"/><Relationship Id="rId20" Type="http://schemas.openxmlformats.org/officeDocument/2006/relationships/printerSettings" Target="../printerSettings/printerSettings101.bin"/><Relationship Id="rId29" Type="http://schemas.openxmlformats.org/officeDocument/2006/relationships/printerSettings" Target="../printerSettings/printerSettings110.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11" Type="http://schemas.openxmlformats.org/officeDocument/2006/relationships/printerSettings" Target="../printerSettings/printerSettings92.bin"/><Relationship Id="rId24" Type="http://schemas.openxmlformats.org/officeDocument/2006/relationships/printerSettings" Target="../printerSettings/printerSettings105.bin"/><Relationship Id="rId5" Type="http://schemas.openxmlformats.org/officeDocument/2006/relationships/printerSettings" Target="../printerSettings/printerSettings86.bin"/><Relationship Id="rId15" Type="http://schemas.openxmlformats.org/officeDocument/2006/relationships/printerSettings" Target="../printerSettings/printerSettings96.bin"/><Relationship Id="rId23" Type="http://schemas.openxmlformats.org/officeDocument/2006/relationships/printerSettings" Target="../printerSettings/printerSettings104.bin"/><Relationship Id="rId28" Type="http://schemas.openxmlformats.org/officeDocument/2006/relationships/printerSettings" Target="../printerSettings/printerSettings109.bin"/><Relationship Id="rId10" Type="http://schemas.openxmlformats.org/officeDocument/2006/relationships/printerSettings" Target="../printerSettings/printerSettings91.bin"/><Relationship Id="rId19" Type="http://schemas.openxmlformats.org/officeDocument/2006/relationships/printerSettings" Target="../printerSettings/printerSettings100.bin"/><Relationship Id="rId31" Type="http://schemas.openxmlformats.org/officeDocument/2006/relationships/customProperty" Target="../customProperty12.bin"/><Relationship Id="rId4" Type="http://schemas.openxmlformats.org/officeDocument/2006/relationships/printerSettings" Target="../printerSettings/printerSettings85.bin"/><Relationship Id="rId9" Type="http://schemas.openxmlformats.org/officeDocument/2006/relationships/printerSettings" Target="../printerSettings/printerSettings90.bin"/><Relationship Id="rId14" Type="http://schemas.openxmlformats.org/officeDocument/2006/relationships/printerSettings" Target="../printerSettings/printerSettings95.bin"/><Relationship Id="rId22" Type="http://schemas.openxmlformats.org/officeDocument/2006/relationships/printerSettings" Target="../printerSettings/printerSettings103.bin"/><Relationship Id="rId27" Type="http://schemas.openxmlformats.org/officeDocument/2006/relationships/printerSettings" Target="../printerSettings/printerSettings108.bin"/><Relationship Id="rId30" Type="http://schemas.openxmlformats.org/officeDocument/2006/relationships/printerSettings" Target="../printerSettings/printerSettings111.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customProperty" Target="../customProperty13.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49.bin"/><Relationship Id="rId13" Type="http://schemas.openxmlformats.org/officeDocument/2006/relationships/printerSettings" Target="../printerSettings/printerSettings154.bin"/><Relationship Id="rId18" Type="http://schemas.openxmlformats.org/officeDocument/2006/relationships/printerSettings" Target="../printerSettings/printerSettings159.bin"/><Relationship Id="rId26" Type="http://schemas.openxmlformats.org/officeDocument/2006/relationships/printerSettings" Target="../printerSettings/printerSettings167.bin"/><Relationship Id="rId3" Type="http://schemas.openxmlformats.org/officeDocument/2006/relationships/printerSettings" Target="../printerSettings/printerSettings144.bin"/><Relationship Id="rId21" Type="http://schemas.openxmlformats.org/officeDocument/2006/relationships/printerSettings" Target="../printerSettings/printerSettings162.bin"/><Relationship Id="rId7" Type="http://schemas.openxmlformats.org/officeDocument/2006/relationships/printerSettings" Target="../printerSettings/printerSettings148.bin"/><Relationship Id="rId12" Type="http://schemas.openxmlformats.org/officeDocument/2006/relationships/printerSettings" Target="../printerSettings/printerSettings153.bin"/><Relationship Id="rId17" Type="http://schemas.openxmlformats.org/officeDocument/2006/relationships/printerSettings" Target="../printerSettings/printerSettings158.bin"/><Relationship Id="rId25" Type="http://schemas.openxmlformats.org/officeDocument/2006/relationships/printerSettings" Target="../printerSettings/printerSettings166.bin"/><Relationship Id="rId2" Type="http://schemas.openxmlformats.org/officeDocument/2006/relationships/printerSettings" Target="../printerSettings/printerSettings143.bin"/><Relationship Id="rId16" Type="http://schemas.openxmlformats.org/officeDocument/2006/relationships/printerSettings" Target="../printerSettings/printerSettings157.bin"/><Relationship Id="rId20" Type="http://schemas.openxmlformats.org/officeDocument/2006/relationships/printerSettings" Target="../printerSettings/printerSettings161.bin"/><Relationship Id="rId29" Type="http://schemas.openxmlformats.org/officeDocument/2006/relationships/printerSettings" Target="../printerSettings/printerSettings170.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11" Type="http://schemas.openxmlformats.org/officeDocument/2006/relationships/printerSettings" Target="../printerSettings/printerSettings152.bin"/><Relationship Id="rId24" Type="http://schemas.openxmlformats.org/officeDocument/2006/relationships/printerSettings" Target="../printerSettings/printerSettings165.bin"/><Relationship Id="rId5" Type="http://schemas.openxmlformats.org/officeDocument/2006/relationships/printerSettings" Target="../printerSettings/printerSettings146.bin"/><Relationship Id="rId15" Type="http://schemas.openxmlformats.org/officeDocument/2006/relationships/printerSettings" Target="../printerSettings/printerSettings156.bin"/><Relationship Id="rId23" Type="http://schemas.openxmlformats.org/officeDocument/2006/relationships/printerSettings" Target="../printerSettings/printerSettings164.bin"/><Relationship Id="rId28" Type="http://schemas.openxmlformats.org/officeDocument/2006/relationships/printerSettings" Target="../printerSettings/printerSettings169.bin"/><Relationship Id="rId10" Type="http://schemas.openxmlformats.org/officeDocument/2006/relationships/printerSettings" Target="../printerSettings/printerSettings151.bin"/><Relationship Id="rId19" Type="http://schemas.openxmlformats.org/officeDocument/2006/relationships/printerSettings" Target="../printerSettings/printerSettings160.bin"/><Relationship Id="rId31" Type="http://schemas.openxmlformats.org/officeDocument/2006/relationships/customProperty" Target="../customProperty14.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 Id="rId14" Type="http://schemas.openxmlformats.org/officeDocument/2006/relationships/printerSettings" Target="../printerSettings/printerSettings155.bin"/><Relationship Id="rId22" Type="http://schemas.openxmlformats.org/officeDocument/2006/relationships/printerSettings" Target="../printerSettings/printerSettings163.bin"/><Relationship Id="rId27" Type="http://schemas.openxmlformats.org/officeDocument/2006/relationships/printerSettings" Target="../printerSettings/printerSettings168.bin"/><Relationship Id="rId30" Type="http://schemas.openxmlformats.org/officeDocument/2006/relationships/printerSettings" Target="../printerSettings/printerSettings171.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79.bin"/><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printerSettings" Target="../printerSettings/printerSettings197.bin"/><Relationship Id="rId3" Type="http://schemas.openxmlformats.org/officeDocument/2006/relationships/printerSettings" Target="../printerSettings/printerSettings174.bin"/><Relationship Id="rId21"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printerSettings" Target="../printerSettings/printerSettings196.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0" Type="http://schemas.openxmlformats.org/officeDocument/2006/relationships/printerSettings" Target="../printerSettings/printerSettings191.bin"/><Relationship Id="rId29" Type="http://schemas.openxmlformats.org/officeDocument/2006/relationships/printerSettings" Target="../printerSettings/printerSettings200.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printerSettings" Target="../printerSettings/printerSettings195.bin"/><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printerSettings" Target="../printerSettings/printerSettings194.bin"/><Relationship Id="rId28" Type="http://schemas.openxmlformats.org/officeDocument/2006/relationships/printerSettings" Target="../printerSettings/printerSettings199.bin"/><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customProperty" Target="../customProperty15.bin"/><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printerSettings" Target="../printerSettings/printerSettings193.bin"/><Relationship Id="rId27" Type="http://schemas.openxmlformats.org/officeDocument/2006/relationships/printerSettings" Target="../printerSettings/printerSettings198.bin"/><Relationship Id="rId30" Type="http://schemas.openxmlformats.org/officeDocument/2006/relationships/printerSettings" Target="../printerSettings/printerSettings201.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09.bin"/><Relationship Id="rId13" Type="http://schemas.openxmlformats.org/officeDocument/2006/relationships/printerSettings" Target="../printerSettings/printerSettings214.bin"/><Relationship Id="rId18" Type="http://schemas.openxmlformats.org/officeDocument/2006/relationships/printerSettings" Target="../printerSettings/printerSettings219.bin"/><Relationship Id="rId26" Type="http://schemas.openxmlformats.org/officeDocument/2006/relationships/printerSettings" Target="../printerSettings/printerSettings227.bin"/><Relationship Id="rId3" Type="http://schemas.openxmlformats.org/officeDocument/2006/relationships/printerSettings" Target="../printerSettings/printerSettings204.bin"/><Relationship Id="rId21" Type="http://schemas.openxmlformats.org/officeDocument/2006/relationships/printerSettings" Target="../printerSettings/printerSettings222.bin"/><Relationship Id="rId7" Type="http://schemas.openxmlformats.org/officeDocument/2006/relationships/printerSettings" Target="../printerSettings/printerSettings208.bin"/><Relationship Id="rId12" Type="http://schemas.openxmlformats.org/officeDocument/2006/relationships/printerSettings" Target="../printerSettings/printerSettings213.bin"/><Relationship Id="rId17" Type="http://schemas.openxmlformats.org/officeDocument/2006/relationships/printerSettings" Target="../printerSettings/printerSettings218.bin"/><Relationship Id="rId25" Type="http://schemas.openxmlformats.org/officeDocument/2006/relationships/printerSettings" Target="../printerSettings/printerSettings226.bin"/><Relationship Id="rId2" Type="http://schemas.openxmlformats.org/officeDocument/2006/relationships/printerSettings" Target="../printerSettings/printerSettings203.bin"/><Relationship Id="rId16" Type="http://schemas.openxmlformats.org/officeDocument/2006/relationships/printerSettings" Target="../printerSettings/printerSettings217.bin"/><Relationship Id="rId20" Type="http://schemas.openxmlformats.org/officeDocument/2006/relationships/printerSettings" Target="../printerSettings/printerSettings221.bin"/><Relationship Id="rId29" Type="http://schemas.openxmlformats.org/officeDocument/2006/relationships/printerSettings" Target="../printerSettings/printerSettings230.bin"/><Relationship Id="rId1" Type="http://schemas.openxmlformats.org/officeDocument/2006/relationships/printerSettings" Target="../printerSettings/printerSettings202.bin"/><Relationship Id="rId6" Type="http://schemas.openxmlformats.org/officeDocument/2006/relationships/printerSettings" Target="../printerSettings/printerSettings207.bin"/><Relationship Id="rId11" Type="http://schemas.openxmlformats.org/officeDocument/2006/relationships/printerSettings" Target="../printerSettings/printerSettings212.bin"/><Relationship Id="rId24" Type="http://schemas.openxmlformats.org/officeDocument/2006/relationships/printerSettings" Target="../printerSettings/printerSettings225.bin"/><Relationship Id="rId5" Type="http://schemas.openxmlformats.org/officeDocument/2006/relationships/printerSettings" Target="../printerSettings/printerSettings206.bin"/><Relationship Id="rId15" Type="http://schemas.openxmlformats.org/officeDocument/2006/relationships/printerSettings" Target="../printerSettings/printerSettings216.bin"/><Relationship Id="rId23" Type="http://schemas.openxmlformats.org/officeDocument/2006/relationships/printerSettings" Target="../printerSettings/printerSettings224.bin"/><Relationship Id="rId28" Type="http://schemas.openxmlformats.org/officeDocument/2006/relationships/printerSettings" Target="../printerSettings/printerSettings229.bin"/><Relationship Id="rId10" Type="http://schemas.openxmlformats.org/officeDocument/2006/relationships/printerSettings" Target="../printerSettings/printerSettings211.bin"/><Relationship Id="rId19" Type="http://schemas.openxmlformats.org/officeDocument/2006/relationships/printerSettings" Target="../printerSettings/printerSettings220.bin"/><Relationship Id="rId31" Type="http://schemas.openxmlformats.org/officeDocument/2006/relationships/customProperty" Target="../customProperty16.bin"/><Relationship Id="rId4" Type="http://schemas.openxmlformats.org/officeDocument/2006/relationships/printerSettings" Target="../printerSettings/printerSettings205.bin"/><Relationship Id="rId9" Type="http://schemas.openxmlformats.org/officeDocument/2006/relationships/printerSettings" Target="../printerSettings/printerSettings210.bin"/><Relationship Id="rId14" Type="http://schemas.openxmlformats.org/officeDocument/2006/relationships/printerSettings" Target="../printerSettings/printerSettings215.bin"/><Relationship Id="rId22" Type="http://schemas.openxmlformats.org/officeDocument/2006/relationships/printerSettings" Target="../printerSettings/printerSettings223.bin"/><Relationship Id="rId27" Type="http://schemas.openxmlformats.org/officeDocument/2006/relationships/printerSettings" Target="../printerSettings/printerSettings228.bin"/><Relationship Id="rId30" Type="http://schemas.openxmlformats.org/officeDocument/2006/relationships/printerSettings" Target="../printerSettings/printerSettings23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39.bin"/><Relationship Id="rId13" Type="http://schemas.openxmlformats.org/officeDocument/2006/relationships/printerSettings" Target="../printerSettings/printerSettings244.bin"/><Relationship Id="rId18" Type="http://schemas.openxmlformats.org/officeDocument/2006/relationships/printerSettings" Target="../printerSettings/printerSettings249.bin"/><Relationship Id="rId26" Type="http://schemas.openxmlformats.org/officeDocument/2006/relationships/printerSettings" Target="../printerSettings/printerSettings257.bin"/><Relationship Id="rId3" Type="http://schemas.openxmlformats.org/officeDocument/2006/relationships/printerSettings" Target="../printerSettings/printerSettings234.bin"/><Relationship Id="rId21" Type="http://schemas.openxmlformats.org/officeDocument/2006/relationships/printerSettings" Target="../printerSettings/printerSettings252.bin"/><Relationship Id="rId7" Type="http://schemas.openxmlformats.org/officeDocument/2006/relationships/printerSettings" Target="../printerSettings/printerSettings238.bin"/><Relationship Id="rId12" Type="http://schemas.openxmlformats.org/officeDocument/2006/relationships/printerSettings" Target="../printerSettings/printerSettings243.bin"/><Relationship Id="rId17" Type="http://schemas.openxmlformats.org/officeDocument/2006/relationships/printerSettings" Target="../printerSettings/printerSettings248.bin"/><Relationship Id="rId25" Type="http://schemas.openxmlformats.org/officeDocument/2006/relationships/printerSettings" Target="../printerSettings/printerSettings256.bin"/><Relationship Id="rId2" Type="http://schemas.openxmlformats.org/officeDocument/2006/relationships/printerSettings" Target="../printerSettings/printerSettings233.bin"/><Relationship Id="rId16" Type="http://schemas.openxmlformats.org/officeDocument/2006/relationships/printerSettings" Target="../printerSettings/printerSettings247.bin"/><Relationship Id="rId20" Type="http://schemas.openxmlformats.org/officeDocument/2006/relationships/printerSettings" Target="../printerSettings/printerSettings251.bin"/><Relationship Id="rId29" Type="http://schemas.openxmlformats.org/officeDocument/2006/relationships/printerSettings" Target="../printerSettings/printerSettings260.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24" Type="http://schemas.openxmlformats.org/officeDocument/2006/relationships/printerSettings" Target="../printerSettings/printerSettings255.bin"/><Relationship Id="rId5" Type="http://schemas.openxmlformats.org/officeDocument/2006/relationships/printerSettings" Target="../printerSettings/printerSettings236.bin"/><Relationship Id="rId15" Type="http://schemas.openxmlformats.org/officeDocument/2006/relationships/printerSettings" Target="../printerSettings/printerSettings246.bin"/><Relationship Id="rId23" Type="http://schemas.openxmlformats.org/officeDocument/2006/relationships/printerSettings" Target="../printerSettings/printerSettings254.bin"/><Relationship Id="rId28" Type="http://schemas.openxmlformats.org/officeDocument/2006/relationships/printerSettings" Target="../printerSettings/printerSettings259.bin"/><Relationship Id="rId10" Type="http://schemas.openxmlformats.org/officeDocument/2006/relationships/printerSettings" Target="../printerSettings/printerSettings241.bin"/><Relationship Id="rId19" Type="http://schemas.openxmlformats.org/officeDocument/2006/relationships/printerSettings" Target="../printerSettings/printerSettings250.bin"/><Relationship Id="rId31" Type="http://schemas.openxmlformats.org/officeDocument/2006/relationships/customProperty" Target="../customProperty17.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 Id="rId14" Type="http://schemas.openxmlformats.org/officeDocument/2006/relationships/printerSettings" Target="../printerSettings/printerSettings245.bin"/><Relationship Id="rId22" Type="http://schemas.openxmlformats.org/officeDocument/2006/relationships/printerSettings" Target="../printerSettings/printerSettings253.bin"/><Relationship Id="rId27" Type="http://schemas.openxmlformats.org/officeDocument/2006/relationships/printerSettings" Target="../printerSettings/printerSettings258.bin"/><Relationship Id="rId30" Type="http://schemas.openxmlformats.org/officeDocument/2006/relationships/printerSettings" Target="../printerSettings/printerSettings26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69.bin"/><Relationship Id="rId13" Type="http://schemas.openxmlformats.org/officeDocument/2006/relationships/printerSettings" Target="../printerSettings/printerSettings274.bin"/><Relationship Id="rId18" Type="http://schemas.openxmlformats.org/officeDocument/2006/relationships/printerSettings" Target="../printerSettings/printerSettings279.bin"/><Relationship Id="rId26" Type="http://schemas.openxmlformats.org/officeDocument/2006/relationships/printerSettings" Target="../printerSettings/printerSettings287.bin"/><Relationship Id="rId3" Type="http://schemas.openxmlformats.org/officeDocument/2006/relationships/printerSettings" Target="../printerSettings/printerSettings264.bin"/><Relationship Id="rId21" Type="http://schemas.openxmlformats.org/officeDocument/2006/relationships/printerSettings" Target="../printerSettings/printerSettings282.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17" Type="http://schemas.openxmlformats.org/officeDocument/2006/relationships/printerSettings" Target="../printerSettings/printerSettings278.bin"/><Relationship Id="rId25" Type="http://schemas.openxmlformats.org/officeDocument/2006/relationships/printerSettings" Target="../printerSettings/printerSettings286.bin"/><Relationship Id="rId2" Type="http://schemas.openxmlformats.org/officeDocument/2006/relationships/printerSettings" Target="../printerSettings/printerSettings263.bin"/><Relationship Id="rId16" Type="http://schemas.openxmlformats.org/officeDocument/2006/relationships/printerSettings" Target="../printerSettings/printerSettings277.bin"/><Relationship Id="rId20" Type="http://schemas.openxmlformats.org/officeDocument/2006/relationships/printerSettings" Target="../printerSettings/printerSettings281.bin"/><Relationship Id="rId29" Type="http://schemas.openxmlformats.org/officeDocument/2006/relationships/printerSettings" Target="../printerSettings/printerSettings290.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24" Type="http://schemas.openxmlformats.org/officeDocument/2006/relationships/printerSettings" Target="../printerSettings/printerSettings285.bin"/><Relationship Id="rId5" Type="http://schemas.openxmlformats.org/officeDocument/2006/relationships/printerSettings" Target="../printerSettings/printerSettings266.bin"/><Relationship Id="rId15" Type="http://schemas.openxmlformats.org/officeDocument/2006/relationships/printerSettings" Target="../printerSettings/printerSettings276.bin"/><Relationship Id="rId23" Type="http://schemas.openxmlformats.org/officeDocument/2006/relationships/printerSettings" Target="../printerSettings/printerSettings284.bin"/><Relationship Id="rId28" Type="http://schemas.openxmlformats.org/officeDocument/2006/relationships/printerSettings" Target="../printerSettings/printerSettings289.bin"/><Relationship Id="rId10" Type="http://schemas.openxmlformats.org/officeDocument/2006/relationships/printerSettings" Target="../printerSettings/printerSettings271.bin"/><Relationship Id="rId19" Type="http://schemas.openxmlformats.org/officeDocument/2006/relationships/printerSettings" Target="../printerSettings/printerSettings280.bin"/><Relationship Id="rId31" Type="http://schemas.openxmlformats.org/officeDocument/2006/relationships/customProperty" Target="../customProperty18.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 Id="rId14" Type="http://schemas.openxmlformats.org/officeDocument/2006/relationships/printerSettings" Target="../printerSettings/printerSettings275.bin"/><Relationship Id="rId22" Type="http://schemas.openxmlformats.org/officeDocument/2006/relationships/printerSettings" Target="../printerSettings/printerSettings283.bin"/><Relationship Id="rId27" Type="http://schemas.openxmlformats.org/officeDocument/2006/relationships/printerSettings" Target="../printerSettings/printerSettings288.bin"/><Relationship Id="rId30" Type="http://schemas.openxmlformats.org/officeDocument/2006/relationships/printerSettings" Target="../printerSettings/printerSettings29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99.bin"/><Relationship Id="rId13" Type="http://schemas.openxmlformats.org/officeDocument/2006/relationships/printerSettings" Target="../printerSettings/printerSettings304.bin"/><Relationship Id="rId18" Type="http://schemas.openxmlformats.org/officeDocument/2006/relationships/printerSettings" Target="../printerSettings/printerSettings309.bin"/><Relationship Id="rId26" Type="http://schemas.openxmlformats.org/officeDocument/2006/relationships/printerSettings" Target="../printerSettings/printerSettings317.bin"/><Relationship Id="rId3" Type="http://schemas.openxmlformats.org/officeDocument/2006/relationships/printerSettings" Target="../printerSettings/printerSettings294.bin"/><Relationship Id="rId21" Type="http://schemas.openxmlformats.org/officeDocument/2006/relationships/printerSettings" Target="../printerSettings/printerSettings312.bin"/><Relationship Id="rId7" Type="http://schemas.openxmlformats.org/officeDocument/2006/relationships/printerSettings" Target="../printerSettings/printerSettings298.bin"/><Relationship Id="rId12" Type="http://schemas.openxmlformats.org/officeDocument/2006/relationships/printerSettings" Target="../printerSettings/printerSettings303.bin"/><Relationship Id="rId17" Type="http://schemas.openxmlformats.org/officeDocument/2006/relationships/printerSettings" Target="../printerSettings/printerSettings308.bin"/><Relationship Id="rId25" Type="http://schemas.openxmlformats.org/officeDocument/2006/relationships/printerSettings" Target="../printerSettings/printerSettings316.bin"/><Relationship Id="rId2" Type="http://schemas.openxmlformats.org/officeDocument/2006/relationships/printerSettings" Target="../printerSettings/printerSettings293.bin"/><Relationship Id="rId16" Type="http://schemas.openxmlformats.org/officeDocument/2006/relationships/printerSettings" Target="../printerSettings/printerSettings307.bin"/><Relationship Id="rId20" Type="http://schemas.openxmlformats.org/officeDocument/2006/relationships/printerSettings" Target="../printerSettings/printerSettings311.bin"/><Relationship Id="rId29" Type="http://schemas.openxmlformats.org/officeDocument/2006/relationships/printerSettings" Target="../printerSettings/printerSettings320.bin"/><Relationship Id="rId1" Type="http://schemas.openxmlformats.org/officeDocument/2006/relationships/printerSettings" Target="../printerSettings/printerSettings292.bin"/><Relationship Id="rId6" Type="http://schemas.openxmlformats.org/officeDocument/2006/relationships/printerSettings" Target="../printerSettings/printerSettings297.bin"/><Relationship Id="rId11" Type="http://schemas.openxmlformats.org/officeDocument/2006/relationships/printerSettings" Target="../printerSettings/printerSettings302.bin"/><Relationship Id="rId24" Type="http://schemas.openxmlformats.org/officeDocument/2006/relationships/printerSettings" Target="../printerSettings/printerSettings315.bin"/><Relationship Id="rId5" Type="http://schemas.openxmlformats.org/officeDocument/2006/relationships/printerSettings" Target="../printerSettings/printerSettings296.bin"/><Relationship Id="rId15" Type="http://schemas.openxmlformats.org/officeDocument/2006/relationships/printerSettings" Target="../printerSettings/printerSettings306.bin"/><Relationship Id="rId23" Type="http://schemas.openxmlformats.org/officeDocument/2006/relationships/printerSettings" Target="../printerSettings/printerSettings314.bin"/><Relationship Id="rId28" Type="http://schemas.openxmlformats.org/officeDocument/2006/relationships/printerSettings" Target="../printerSettings/printerSettings319.bin"/><Relationship Id="rId10" Type="http://schemas.openxmlformats.org/officeDocument/2006/relationships/printerSettings" Target="../printerSettings/printerSettings301.bin"/><Relationship Id="rId19" Type="http://schemas.openxmlformats.org/officeDocument/2006/relationships/printerSettings" Target="../printerSettings/printerSettings310.bin"/><Relationship Id="rId31" Type="http://schemas.openxmlformats.org/officeDocument/2006/relationships/customProperty" Target="../customProperty19.bin"/><Relationship Id="rId4" Type="http://schemas.openxmlformats.org/officeDocument/2006/relationships/printerSettings" Target="../printerSettings/printerSettings295.bin"/><Relationship Id="rId9" Type="http://schemas.openxmlformats.org/officeDocument/2006/relationships/printerSettings" Target="../printerSettings/printerSettings300.bin"/><Relationship Id="rId14" Type="http://schemas.openxmlformats.org/officeDocument/2006/relationships/printerSettings" Target="../printerSettings/printerSettings305.bin"/><Relationship Id="rId22" Type="http://schemas.openxmlformats.org/officeDocument/2006/relationships/printerSettings" Target="../printerSettings/printerSettings313.bin"/><Relationship Id="rId27" Type="http://schemas.openxmlformats.org/officeDocument/2006/relationships/printerSettings" Target="../printerSettings/printerSettings318.bin"/><Relationship Id="rId30" Type="http://schemas.openxmlformats.org/officeDocument/2006/relationships/printerSettings" Target="../printerSettings/printerSettings32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4.bin"/><Relationship Id="rId26" Type="http://schemas.openxmlformats.org/officeDocument/2006/relationships/printerSettings" Target="../printerSettings/printerSettings42.bin"/><Relationship Id="rId3" Type="http://schemas.openxmlformats.org/officeDocument/2006/relationships/printerSettings" Target="../printerSettings/printerSettings19.bin"/><Relationship Id="rId21" Type="http://schemas.openxmlformats.org/officeDocument/2006/relationships/printerSettings" Target="../printerSettings/printerSettings37.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printerSettings" Target="../printerSettings/printerSettings33.bin"/><Relationship Id="rId25" Type="http://schemas.openxmlformats.org/officeDocument/2006/relationships/printerSettings" Target="../printerSettings/printerSettings41.bin"/><Relationship Id="rId2" Type="http://schemas.openxmlformats.org/officeDocument/2006/relationships/printerSettings" Target="../printerSettings/printerSettings18.bin"/><Relationship Id="rId16" Type="http://schemas.openxmlformats.org/officeDocument/2006/relationships/printerSettings" Target="../printerSettings/printerSettings32.bin"/><Relationship Id="rId20" Type="http://schemas.openxmlformats.org/officeDocument/2006/relationships/printerSettings" Target="../printerSettings/printerSettings36.bin"/><Relationship Id="rId29" Type="http://schemas.openxmlformats.org/officeDocument/2006/relationships/printerSettings" Target="../printerSettings/printerSettings45.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24" Type="http://schemas.openxmlformats.org/officeDocument/2006/relationships/printerSettings" Target="../printerSettings/printerSettings40.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23" Type="http://schemas.openxmlformats.org/officeDocument/2006/relationships/printerSettings" Target="../printerSettings/printerSettings39.bin"/><Relationship Id="rId28" Type="http://schemas.openxmlformats.org/officeDocument/2006/relationships/printerSettings" Target="../printerSettings/printerSettings44.bin"/><Relationship Id="rId10" Type="http://schemas.openxmlformats.org/officeDocument/2006/relationships/printerSettings" Target="../printerSettings/printerSettings26.bin"/><Relationship Id="rId19" Type="http://schemas.openxmlformats.org/officeDocument/2006/relationships/printerSettings" Target="../printerSettings/printerSettings35.bin"/><Relationship Id="rId31" Type="http://schemas.openxmlformats.org/officeDocument/2006/relationships/customProperty" Target="../customProperty2.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 Id="rId22" Type="http://schemas.openxmlformats.org/officeDocument/2006/relationships/printerSettings" Target="../printerSettings/printerSettings38.bin"/><Relationship Id="rId27" Type="http://schemas.openxmlformats.org/officeDocument/2006/relationships/printerSettings" Target="../printerSettings/printerSettings43.bin"/><Relationship Id="rId30"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329.bin"/><Relationship Id="rId13" Type="http://schemas.openxmlformats.org/officeDocument/2006/relationships/printerSettings" Target="../printerSettings/printerSettings334.bin"/><Relationship Id="rId18" Type="http://schemas.openxmlformats.org/officeDocument/2006/relationships/printerSettings" Target="../printerSettings/printerSettings339.bin"/><Relationship Id="rId26" Type="http://schemas.openxmlformats.org/officeDocument/2006/relationships/printerSettings" Target="../printerSettings/printerSettings347.bin"/><Relationship Id="rId3" Type="http://schemas.openxmlformats.org/officeDocument/2006/relationships/printerSettings" Target="../printerSettings/printerSettings324.bin"/><Relationship Id="rId21" Type="http://schemas.openxmlformats.org/officeDocument/2006/relationships/printerSettings" Target="../printerSettings/printerSettings342.bin"/><Relationship Id="rId7" Type="http://schemas.openxmlformats.org/officeDocument/2006/relationships/printerSettings" Target="../printerSettings/printerSettings328.bin"/><Relationship Id="rId12" Type="http://schemas.openxmlformats.org/officeDocument/2006/relationships/printerSettings" Target="../printerSettings/printerSettings333.bin"/><Relationship Id="rId17" Type="http://schemas.openxmlformats.org/officeDocument/2006/relationships/printerSettings" Target="../printerSettings/printerSettings338.bin"/><Relationship Id="rId25" Type="http://schemas.openxmlformats.org/officeDocument/2006/relationships/printerSettings" Target="../printerSettings/printerSettings346.bin"/><Relationship Id="rId2" Type="http://schemas.openxmlformats.org/officeDocument/2006/relationships/printerSettings" Target="../printerSettings/printerSettings323.bin"/><Relationship Id="rId16" Type="http://schemas.openxmlformats.org/officeDocument/2006/relationships/printerSettings" Target="../printerSettings/printerSettings337.bin"/><Relationship Id="rId20" Type="http://schemas.openxmlformats.org/officeDocument/2006/relationships/printerSettings" Target="../printerSettings/printerSettings341.bin"/><Relationship Id="rId29" Type="http://schemas.openxmlformats.org/officeDocument/2006/relationships/printerSettings" Target="../printerSettings/printerSettings350.bin"/><Relationship Id="rId1" Type="http://schemas.openxmlformats.org/officeDocument/2006/relationships/printerSettings" Target="../printerSettings/printerSettings322.bin"/><Relationship Id="rId6" Type="http://schemas.openxmlformats.org/officeDocument/2006/relationships/printerSettings" Target="../printerSettings/printerSettings327.bin"/><Relationship Id="rId11" Type="http://schemas.openxmlformats.org/officeDocument/2006/relationships/printerSettings" Target="../printerSettings/printerSettings332.bin"/><Relationship Id="rId24" Type="http://schemas.openxmlformats.org/officeDocument/2006/relationships/printerSettings" Target="../printerSettings/printerSettings345.bin"/><Relationship Id="rId5" Type="http://schemas.openxmlformats.org/officeDocument/2006/relationships/printerSettings" Target="../printerSettings/printerSettings326.bin"/><Relationship Id="rId15" Type="http://schemas.openxmlformats.org/officeDocument/2006/relationships/printerSettings" Target="../printerSettings/printerSettings336.bin"/><Relationship Id="rId23" Type="http://schemas.openxmlformats.org/officeDocument/2006/relationships/printerSettings" Target="../printerSettings/printerSettings344.bin"/><Relationship Id="rId28" Type="http://schemas.openxmlformats.org/officeDocument/2006/relationships/printerSettings" Target="../printerSettings/printerSettings349.bin"/><Relationship Id="rId10" Type="http://schemas.openxmlformats.org/officeDocument/2006/relationships/printerSettings" Target="../printerSettings/printerSettings331.bin"/><Relationship Id="rId19" Type="http://schemas.openxmlformats.org/officeDocument/2006/relationships/printerSettings" Target="../printerSettings/printerSettings340.bin"/><Relationship Id="rId31" Type="http://schemas.openxmlformats.org/officeDocument/2006/relationships/customProperty" Target="../customProperty20.bin"/><Relationship Id="rId4" Type="http://schemas.openxmlformats.org/officeDocument/2006/relationships/printerSettings" Target="../printerSettings/printerSettings325.bin"/><Relationship Id="rId9" Type="http://schemas.openxmlformats.org/officeDocument/2006/relationships/printerSettings" Target="../printerSettings/printerSettings330.bin"/><Relationship Id="rId14" Type="http://schemas.openxmlformats.org/officeDocument/2006/relationships/printerSettings" Target="../printerSettings/printerSettings335.bin"/><Relationship Id="rId22" Type="http://schemas.openxmlformats.org/officeDocument/2006/relationships/printerSettings" Target="../printerSettings/printerSettings343.bin"/><Relationship Id="rId27" Type="http://schemas.openxmlformats.org/officeDocument/2006/relationships/printerSettings" Target="../printerSettings/printerSettings348.bin"/><Relationship Id="rId30" Type="http://schemas.openxmlformats.org/officeDocument/2006/relationships/printerSettings" Target="../printerSettings/printerSettings35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59.bin"/><Relationship Id="rId13" Type="http://schemas.openxmlformats.org/officeDocument/2006/relationships/printerSettings" Target="../printerSettings/printerSettings364.bin"/><Relationship Id="rId18" Type="http://schemas.openxmlformats.org/officeDocument/2006/relationships/printerSettings" Target="../printerSettings/printerSettings369.bin"/><Relationship Id="rId26" Type="http://schemas.openxmlformats.org/officeDocument/2006/relationships/printerSettings" Target="../printerSettings/printerSettings377.bin"/><Relationship Id="rId3" Type="http://schemas.openxmlformats.org/officeDocument/2006/relationships/printerSettings" Target="../printerSettings/printerSettings354.bin"/><Relationship Id="rId21" Type="http://schemas.openxmlformats.org/officeDocument/2006/relationships/printerSettings" Target="../printerSettings/printerSettings372.bin"/><Relationship Id="rId7" Type="http://schemas.openxmlformats.org/officeDocument/2006/relationships/printerSettings" Target="../printerSettings/printerSettings358.bin"/><Relationship Id="rId12" Type="http://schemas.openxmlformats.org/officeDocument/2006/relationships/printerSettings" Target="../printerSettings/printerSettings363.bin"/><Relationship Id="rId17" Type="http://schemas.openxmlformats.org/officeDocument/2006/relationships/printerSettings" Target="../printerSettings/printerSettings368.bin"/><Relationship Id="rId25" Type="http://schemas.openxmlformats.org/officeDocument/2006/relationships/printerSettings" Target="../printerSettings/printerSettings376.bin"/><Relationship Id="rId2" Type="http://schemas.openxmlformats.org/officeDocument/2006/relationships/printerSettings" Target="../printerSettings/printerSettings353.bin"/><Relationship Id="rId16" Type="http://schemas.openxmlformats.org/officeDocument/2006/relationships/printerSettings" Target="../printerSettings/printerSettings367.bin"/><Relationship Id="rId20" Type="http://schemas.openxmlformats.org/officeDocument/2006/relationships/printerSettings" Target="../printerSettings/printerSettings371.bin"/><Relationship Id="rId29" Type="http://schemas.openxmlformats.org/officeDocument/2006/relationships/printerSettings" Target="../printerSettings/printerSettings380.bin"/><Relationship Id="rId1" Type="http://schemas.openxmlformats.org/officeDocument/2006/relationships/printerSettings" Target="../printerSettings/printerSettings352.bin"/><Relationship Id="rId6" Type="http://schemas.openxmlformats.org/officeDocument/2006/relationships/printerSettings" Target="../printerSettings/printerSettings357.bin"/><Relationship Id="rId11" Type="http://schemas.openxmlformats.org/officeDocument/2006/relationships/printerSettings" Target="../printerSettings/printerSettings362.bin"/><Relationship Id="rId24" Type="http://schemas.openxmlformats.org/officeDocument/2006/relationships/printerSettings" Target="../printerSettings/printerSettings375.bin"/><Relationship Id="rId5" Type="http://schemas.openxmlformats.org/officeDocument/2006/relationships/printerSettings" Target="../printerSettings/printerSettings356.bin"/><Relationship Id="rId15" Type="http://schemas.openxmlformats.org/officeDocument/2006/relationships/printerSettings" Target="../printerSettings/printerSettings366.bin"/><Relationship Id="rId23" Type="http://schemas.openxmlformats.org/officeDocument/2006/relationships/printerSettings" Target="../printerSettings/printerSettings374.bin"/><Relationship Id="rId28" Type="http://schemas.openxmlformats.org/officeDocument/2006/relationships/printerSettings" Target="../printerSettings/printerSettings379.bin"/><Relationship Id="rId10" Type="http://schemas.openxmlformats.org/officeDocument/2006/relationships/printerSettings" Target="../printerSettings/printerSettings361.bin"/><Relationship Id="rId19" Type="http://schemas.openxmlformats.org/officeDocument/2006/relationships/printerSettings" Target="../printerSettings/printerSettings370.bin"/><Relationship Id="rId31" Type="http://schemas.openxmlformats.org/officeDocument/2006/relationships/customProperty" Target="../customProperty21.bin"/><Relationship Id="rId4" Type="http://schemas.openxmlformats.org/officeDocument/2006/relationships/printerSettings" Target="../printerSettings/printerSettings355.bin"/><Relationship Id="rId9" Type="http://schemas.openxmlformats.org/officeDocument/2006/relationships/printerSettings" Target="../printerSettings/printerSettings360.bin"/><Relationship Id="rId14" Type="http://schemas.openxmlformats.org/officeDocument/2006/relationships/printerSettings" Target="../printerSettings/printerSettings365.bin"/><Relationship Id="rId22" Type="http://schemas.openxmlformats.org/officeDocument/2006/relationships/printerSettings" Target="../printerSettings/printerSettings373.bin"/><Relationship Id="rId27" Type="http://schemas.openxmlformats.org/officeDocument/2006/relationships/printerSettings" Target="../printerSettings/printerSettings378.bin"/><Relationship Id="rId30" Type="http://schemas.openxmlformats.org/officeDocument/2006/relationships/printerSettings" Target="../printerSettings/printerSettings38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82.bin"/></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4.bin"/><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 Type="http://schemas.openxmlformats.org/officeDocument/2006/relationships/printerSettings" Target="../printerSettings/printerSettings49.bin"/><Relationship Id="rId21" Type="http://schemas.openxmlformats.org/officeDocument/2006/relationships/printerSettings" Target="../printerSettings/printerSettings67.bin"/><Relationship Id="rId7" Type="http://schemas.openxmlformats.org/officeDocument/2006/relationships/printerSettings" Target="../printerSettings/printerSettings53.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0" Type="http://schemas.openxmlformats.org/officeDocument/2006/relationships/printerSettings" Target="../printerSettings/printerSettings66.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customProperty" Target="../customProperty4.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78.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K76"/>
  <sheetViews>
    <sheetView showRuler="0" workbookViewId="0">
      <selection sqref="A1:XFD1048576"/>
    </sheetView>
  </sheetViews>
  <sheetFormatPr defaultRowHeight="15"/>
  <cols>
    <col min="1" max="1" width="10.08984375" customWidth="1"/>
    <col min="2" max="2" width="16.08984375" customWidth="1"/>
  </cols>
  <sheetData>
    <row r="1" spans="1:11">
      <c r="A1" s="13" t="s">
        <v>305</v>
      </c>
      <c r="B1" s="14"/>
      <c r="C1" s="14"/>
      <c r="D1" s="14"/>
      <c r="E1" s="14"/>
      <c r="F1" s="14"/>
      <c r="G1" s="14"/>
      <c r="H1" s="3"/>
      <c r="I1" s="3"/>
      <c r="J1" s="3"/>
      <c r="K1" s="3"/>
    </row>
    <row r="2" spans="1:11">
      <c r="A2" s="15"/>
      <c r="B2" s="14"/>
      <c r="C2" s="14"/>
      <c r="D2" s="14"/>
      <c r="E2" s="14"/>
      <c r="F2" s="14"/>
      <c r="G2" s="14"/>
      <c r="H2" s="3"/>
      <c r="I2" s="3"/>
      <c r="J2" s="3"/>
      <c r="K2" s="3"/>
    </row>
    <row r="3" spans="1:11">
      <c r="A3" s="13" t="str">
        <f>+Control!A2</f>
        <v>Case No. 2018-00358</v>
      </c>
      <c r="B3" s="16"/>
      <c r="C3" s="14"/>
      <c r="D3" s="14"/>
      <c r="E3" s="14"/>
      <c r="F3" s="14"/>
      <c r="G3" s="14"/>
      <c r="H3" s="3"/>
      <c r="I3" s="3"/>
      <c r="J3" s="3"/>
      <c r="K3" s="3"/>
    </row>
    <row r="4" spans="1:11">
      <c r="A4" s="17"/>
      <c r="B4" s="14"/>
      <c r="C4" s="14"/>
      <c r="D4" s="14"/>
      <c r="E4" s="14"/>
      <c r="F4" s="14"/>
      <c r="G4" s="14"/>
      <c r="H4" s="3"/>
      <c r="I4" s="3"/>
      <c r="J4" s="3"/>
      <c r="K4" s="3"/>
    </row>
    <row r="5" spans="1:11">
      <c r="A5" s="17"/>
      <c r="B5" s="14"/>
      <c r="C5" s="14"/>
      <c r="D5" s="14"/>
      <c r="E5" s="14"/>
      <c r="F5" s="14"/>
      <c r="G5" s="14"/>
      <c r="H5" s="3"/>
      <c r="I5" s="3"/>
      <c r="J5" s="3"/>
      <c r="K5" s="3"/>
    </row>
    <row r="6" spans="1:11">
      <c r="A6" s="6" t="s">
        <v>26</v>
      </c>
      <c r="B6" s="8"/>
      <c r="C6" s="3"/>
      <c r="D6" s="3"/>
      <c r="E6" s="3"/>
      <c r="F6" s="3"/>
      <c r="G6" s="3"/>
      <c r="H6" s="3"/>
      <c r="I6" s="3"/>
      <c r="J6" s="3"/>
      <c r="K6" s="3"/>
    </row>
    <row r="7" spans="1:11">
      <c r="A7" s="6" t="s">
        <v>27</v>
      </c>
      <c r="B7" s="8"/>
      <c r="C7" s="3"/>
      <c r="D7" s="3"/>
      <c r="E7" s="3"/>
      <c r="F7" s="3"/>
      <c r="G7" s="3"/>
      <c r="H7" s="3"/>
      <c r="I7" s="3"/>
      <c r="J7" s="3"/>
      <c r="K7" s="3"/>
    </row>
    <row r="8" spans="1:11">
      <c r="A8" s="3"/>
      <c r="B8" s="3"/>
      <c r="C8" s="3"/>
      <c r="D8" s="3"/>
      <c r="E8" s="3"/>
      <c r="F8" s="3"/>
      <c r="G8" s="3"/>
      <c r="H8" s="3"/>
      <c r="I8" s="3"/>
      <c r="J8" s="3"/>
      <c r="K8" s="3"/>
    </row>
    <row r="9" spans="1:11">
      <c r="A9" s="6" t="s">
        <v>28</v>
      </c>
      <c r="B9" s="8" t="s">
        <v>36</v>
      </c>
      <c r="C9" s="3"/>
      <c r="D9" s="3"/>
      <c r="E9" s="3"/>
      <c r="F9" s="3"/>
      <c r="G9" s="3"/>
      <c r="H9" s="3"/>
      <c r="I9" s="3"/>
      <c r="J9" s="3"/>
      <c r="K9" s="3"/>
    </row>
    <row r="10" spans="1:11">
      <c r="A10" s="3"/>
      <c r="B10" s="8"/>
      <c r="C10" s="3"/>
      <c r="D10" s="3"/>
      <c r="E10" s="3"/>
      <c r="F10" s="3"/>
      <c r="G10" s="3"/>
      <c r="H10" s="3"/>
      <c r="I10" s="3"/>
      <c r="J10" s="3"/>
      <c r="K10" s="3"/>
    </row>
    <row r="11" spans="1:11">
      <c r="A11" s="3"/>
      <c r="B11" s="8"/>
      <c r="C11" s="3"/>
      <c r="D11" s="3"/>
      <c r="E11" s="3"/>
      <c r="F11" s="3"/>
      <c r="G11" s="3"/>
      <c r="H11" s="3"/>
      <c r="I11" s="3"/>
      <c r="J11" s="3"/>
      <c r="K11" s="3"/>
    </row>
    <row r="12" spans="1:11">
      <c r="A12" s="9" t="s">
        <v>29</v>
      </c>
      <c r="B12" s="3"/>
      <c r="C12" s="3"/>
      <c r="D12" s="3"/>
      <c r="E12" s="3"/>
      <c r="F12" s="3"/>
      <c r="G12" s="3"/>
      <c r="H12" s="3"/>
      <c r="I12" s="3"/>
      <c r="J12" s="3"/>
      <c r="K12" s="3"/>
    </row>
    <row r="13" spans="1:11">
      <c r="A13" s="3"/>
      <c r="B13" s="12" t="s">
        <v>37</v>
      </c>
      <c r="C13" s="3" t="s">
        <v>38</v>
      </c>
      <c r="D13" s="3"/>
      <c r="E13" s="3"/>
      <c r="F13" s="3"/>
      <c r="G13" s="6"/>
      <c r="H13" s="11"/>
      <c r="I13" s="3"/>
      <c r="J13" s="3"/>
      <c r="K13" s="3"/>
    </row>
    <row r="14" spans="1:11">
      <c r="A14" s="3"/>
      <c r="B14" s="6" t="s">
        <v>69</v>
      </c>
      <c r="C14" s="3" t="s">
        <v>70</v>
      </c>
      <c r="D14" s="3"/>
      <c r="E14" s="3"/>
      <c r="F14" s="3"/>
      <c r="G14" s="3"/>
      <c r="H14" s="8"/>
      <c r="I14" s="3"/>
      <c r="J14" s="3"/>
      <c r="K14" s="3"/>
    </row>
    <row r="15" spans="1:11">
      <c r="A15" s="3"/>
      <c r="B15" s="12" t="s">
        <v>71</v>
      </c>
      <c r="C15" s="3" t="s">
        <v>170</v>
      </c>
      <c r="D15" s="3"/>
      <c r="E15" s="3"/>
      <c r="F15" s="3"/>
      <c r="G15" s="3"/>
      <c r="H15" s="11"/>
      <c r="I15" s="3"/>
      <c r="J15" s="3"/>
      <c r="K15" s="3"/>
    </row>
    <row r="16" spans="1:11">
      <c r="A16" s="3"/>
      <c r="B16" s="6" t="s">
        <v>72</v>
      </c>
      <c r="C16" s="3" t="s">
        <v>73</v>
      </c>
      <c r="D16" s="3"/>
      <c r="E16" s="3"/>
      <c r="F16" s="3"/>
      <c r="G16" s="3"/>
      <c r="H16" s="8"/>
      <c r="I16" s="3"/>
      <c r="J16" s="3"/>
      <c r="K16" s="3"/>
    </row>
    <row r="17" spans="1:11">
      <c r="A17" s="3"/>
      <c r="B17" s="12" t="s">
        <v>74</v>
      </c>
      <c r="C17" s="3" t="s">
        <v>75</v>
      </c>
      <c r="D17" s="3"/>
      <c r="E17" s="3"/>
      <c r="F17" s="3"/>
      <c r="G17" s="3"/>
      <c r="H17" s="11"/>
      <c r="I17" s="3"/>
      <c r="J17" s="3"/>
      <c r="K17" s="3"/>
    </row>
    <row r="18" spans="1:11">
      <c r="A18" s="3"/>
      <c r="B18" s="6" t="s">
        <v>76</v>
      </c>
      <c r="C18" s="3" t="s">
        <v>77</v>
      </c>
      <c r="D18" s="3"/>
      <c r="E18" s="3"/>
      <c r="F18" s="3"/>
      <c r="G18" s="3"/>
      <c r="H18" s="11"/>
      <c r="I18" s="3"/>
      <c r="J18" s="3"/>
      <c r="K18" s="3"/>
    </row>
    <row r="19" spans="1:11">
      <c r="A19" s="3"/>
      <c r="B19" s="10"/>
      <c r="C19" s="3"/>
      <c r="D19" s="3"/>
      <c r="E19" s="3"/>
      <c r="F19" s="3"/>
      <c r="G19" s="3"/>
      <c r="H19" s="11"/>
      <c r="I19" s="3"/>
      <c r="J19" s="3"/>
      <c r="K19" s="3"/>
    </row>
    <row r="20" spans="1:11">
      <c r="A20" s="3"/>
      <c r="B20" s="6" t="s">
        <v>78</v>
      </c>
      <c r="C20" s="1" t="s">
        <v>130</v>
      </c>
      <c r="D20" s="1"/>
      <c r="E20" s="1"/>
      <c r="F20" s="1"/>
      <c r="G20" s="3"/>
      <c r="H20" s="8"/>
      <c r="I20" s="3"/>
      <c r="J20" s="3"/>
      <c r="K20" s="3"/>
    </row>
    <row r="21" spans="1:11">
      <c r="A21" s="3"/>
      <c r="B21" s="12" t="s">
        <v>79</v>
      </c>
      <c r="C21" s="3" t="s">
        <v>131</v>
      </c>
      <c r="D21" s="3"/>
      <c r="E21" s="3"/>
      <c r="F21" s="3"/>
      <c r="G21" s="3"/>
      <c r="H21" s="11"/>
      <c r="I21" s="3"/>
      <c r="J21" s="3"/>
      <c r="K21" s="3"/>
    </row>
    <row r="22" spans="1:11">
      <c r="A22" s="3"/>
      <c r="B22" s="12" t="s">
        <v>80</v>
      </c>
      <c r="C22" s="3" t="s">
        <v>132</v>
      </c>
      <c r="D22" s="3"/>
      <c r="E22" s="3"/>
      <c r="F22" s="3"/>
      <c r="G22" s="3"/>
      <c r="H22" s="3"/>
      <c r="I22" s="3"/>
      <c r="J22" s="3"/>
      <c r="K22" s="3"/>
    </row>
    <row r="23" spans="1:11">
      <c r="A23" s="3"/>
      <c r="B23" s="12" t="s">
        <v>81</v>
      </c>
      <c r="C23" s="3" t="s">
        <v>133</v>
      </c>
      <c r="D23" s="3"/>
      <c r="E23" s="3"/>
      <c r="F23" s="3"/>
      <c r="G23" s="3"/>
      <c r="H23" s="3"/>
      <c r="I23" s="3"/>
      <c r="J23" s="3"/>
      <c r="K23" s="3"/>
    </row>
    <row r="24" spans="1:11">
      <c r="A24" s="3"/>
      <c r="B24" s="12" t="s">
        <v>82</v>
      </c>
      <c r="C24" s="3" t="s">
        <v>134</v>
      </c>
      <c r="D24" s="3"/>
      <c r="E24" s="3"/>
      <c r="F24" s="3"/>
      <c r="G24" s="3"/>
      <c r="H24" s="3"/>
      <c r="I24" s="3"/>
      <c r="J24" s="3"/>
      <c r="K24" s="3"/>
    </row>
    <row r="25" spans="1:11">
      <c r="A25" s="3"/>
      <c r="B25" s="10"/>
      <c r="C25" s="3"/>
      <c r="D25" s="3"/>
      <c r="E25" s="3"/>
      <c r="F25" s="3"/>
      <c r="G25" s="3"/>
      <c r="H25" s="3"/>
      <c r="I25" s="3"/>
      <c r="J25" s="3"/>
      <c r="K25" s="3"/>
    </row>
    <row r="26" spans="1:11">
      <c r="A26" s="3"/>
      <c r="B26" s="12" t="s">
        <v>83</v>
      </c>
      <c r="C26" s="1" t="s">
        <v>85</v>
      </c>
      <c r="D26" s="3"/>
      <c r="E26" s="3"/>
      <c r="F26" s="3"/>
      <c r="G26" s="3"/>
      <c r="H26" s="3"/>
      <c r="I26" s="3"/>
      <c r="J26" s="3"/>
      <c r="K26" s="3"/>
    </row>
    <row r="27" spans="1:11">
      <c r="A27" s="3"/>
      <c r="B27" s="12" t="s">
        <v>84</v>
      </c>
      <c r="C27" s="3" t="s">
        <v>86</v>
      </c>
      <c r="D27" s="3"/>
      <c r="E27" s="3"/>
      <c r="F27" s="3"/>
      <c r="G27" s="3"/>
      <c r="H27" s="3"/>
      <c r="I27" s="3"/>
      <c r="J27" s="3"/>
      <c r="K27" s="3"/>
    </row>
    <row r="28" spans="1:11">
      <c r="A28" s="3"/>
      <c r="B28" s="12"/>
      <c r="C28" s="3"/>
      <c r="D28" s="3"/>
      <c r="E28" s="3"/>
      <c r="F28" s="3"/>
      <c r="G28" s="3"/>
      <c r="H28" s="3"/>
      <c r="I28" s="3"/>
      <c r="J28" s="3"/>
      <c r="K28" s="3"/>
    </row>
    <row r="29" spans="1:11">
      <c r="A29" s="3"/>
      <c r="B29" s="12" t="s">
        <v>95</v>
      </c>
      <c r="C29" s="3" t="s">
        <v>96</v>
      </c>
      <c r="D29" s="3"/>
      <c r="E29" s="3"/>
      <c r="F29" s="3"/>
      <c r="G29" s="3"/>
      <c r="H29" s="3"/>
      <c r="I29" s="3"/>
      <c r="J29" s="3"/>
      <c r="K29" s="3"/>
    </row>
    <row r="30" spans="1:11">
      <c r="A30" s="3"/>
      <c r="B30" s="12" t="s">
        <v>97</v>
      </c>
      <c r="C30" s="3" t="s">
        <v>98</v>
      </c>
      <c r="D30" s="3"/>
      <c r="E30" s="3"/>
      <c r="F30" s="3"/>
      <c r="G30" s="3"/>
      <c r="H30" s="3"/>
      <c r="I30" s="3"/>
      <c r="J30" s="3"/>
      <c r="K30" s="3"/>
    </row>
    <row r="31" spans="1:11">
      <c r="A31" s="3"/>
      <c r="B31" s="12"/>
      <c r="C31" s="3"/>
      <c r="D31" s="3"/>
      <c r="E31" s="3"/>
      <c r="F31" s="3"/>
      <c r="G31" s="3"/>
      <c r="H31" s="3"/>
      <c r="I31" s="3"/>
      <c r="J31" s="3"/>
      <c r="K31" s="3"/>
    </row>
    <row r="32" spans="1:11">
      <c r="A32" s="3"/>
      <c r="B32" s="12" t="s">
        <v>101</v>
      </c>
      <c r="C32" s="3" t="s">
        <v>115</v>
      </c>
      <c r="D32" s="3"/>
      <c r="E32" s="3"/>
      <c r="F32" s="3"/>
      <c r="G32" s="3"/>
      <c r="H32" s="3"/>
      <c r="I32" s="3"/>
      <c r="J32" s="3"/>
      <c r="K32" s="3"/>
    </row>
    <row r="33" spans="1:11">
      <c r="A33" s="3"/>
      <c r="B33" s="12" t="s">
        <v>95</v>
      </c>
      <c r="C33" s="3" t="s">
        <v>114</v>
      </c>
      <c r="D33" s="3"/>
      <c r="E33" s="3"/>
      <c r="F33" s="3"/>
      <c r="G33" s="3"/>
      <c r="H33" s="3"/>
      <c r="I33" s="3"/>
      <c r="J33" s="3"/>
      <c r="K33" s="3"/>
    </row>
    <row r="34" spans="1:11">
      <c r="A34" s="3"/>
      <c r="B34" s="12" t="s">
        <v>97</v>
      </c>
      <c r="C34" s="3" t="s">
        <v>116</v>
      </c>
      <c r="D34" s="3"/>
      <c r="E34" s="3"/>
      <c r="F34" s="3"/>
      <c r="G34" s="3"/>
      <c r="H34" s="3"/>
      <c r="I34" s="3"/>
      <c r="J34" s="3"/>
      <c r="K34" s="3"/>
    </row>
    <row r="35" spans="1:11">
      <c r="A35" s="3"/>
      <c r="B35" s="12" t="s">
        <v>102</v>
      </c>
      <c r="C35" s="3"/>
      <c r="D35" s="3"/>
      <c r="E35" s="3"/>
      <c r="F35" s="3"/>
      <c r="G35" s="3"/>
      <c r="H35" s="3"/>
      <c r="I35" s="3"/>
      <c r="J35" s="3"/>
      <c r="K35" s="3"/>
    </row>
    <row r="36" spans="1:11">
      <c r="A36" s="3"/>
      <c r="B36" s="12" t="s">
        <v>103</v>
      </c>
      <c r="C36" s="3"/>
      <c r="D36" s="3"/>
      <c r="E36" s="3"/>
      <c r="F36" s="3"/>
      <c r="G36" s="3"/>
      <c r="H36" s="3"/>
      <c r="I36" s="3"/>
      <c r="J36" s="3"/>
      <c r="K36" s="3"/>
    </row>
    <row r="37" spans="1:11">
      <c r="A37" s="3"/>
      <c r="B37" s="12" t="s">
        <v>104</v>
      </c>
      <c r="C37" s="3"/>
      <c r="D37" s="3"/>
      <c r="E37" s="3"/>
      <c r="F37" s="3"/>
      <c r="G37" s="3"/>
      <c r="H37" s="3"/>
      <c r="I37" s="3"/>
      <c r="J37" s="3"/>
      <c r="K37" s="3"/>
    </row>
    <row r="38" spans="1:11">
      <c r="A38" s="3"/>
      <c r="B38" s="12" t="s">
        <v>105</v>
      </c>
      <c r="C38" s="3"/>
      <c r="D38" s="3"/>
      <c r="E38" s="3"/>
      <c r="F38" s="3"/>
      <c r="G38" s="3"/>
      <c r="H38" s="3"/>
      <c r="I38" s="3"/>
      <c r="J38" s="3"/>
      <c r="K38" s="3"/>
    </row>
    <row r="39" spans="1:11">
      <c r="A39" s="3"/>
      <c r="B39" s="12" t="s">
        <v>106</v>
      </c>
      <c r="C39" s="3"/>
      <c r="D39" s="3"/>
      <c r="E39" s="3"/>
      <c r="F39" s="3"/>
      <c r="G39" s="3"/>
      <c r="H39" s="3"/>
      <c r="I39" s="3"/>
      <c r="J39" s="3"/>
      <c r="K39" s="3"/>
    </row>
    <row r="40" spans="1:11">
      <c r="A40" s="3"/>
      <c r="B40" s="12" t="s">
        <v>107</v>
      </c>
      <c r="C40" s="3"/>
      <c r="D40" s="3"/>
      <c r="E40" s="3"/>
      <c r="F40" s="3"/>
      <c r="G40" s="3"/>
      <c r="H40" s="3"/>
      <c r="I40" s="3"/>
      <c r="J40" s="3"/>
      <c r="K40" s="3"/>
    </row>
    <row r="41" spans="1:11">
      <c r="A41" s="3"/>
      <c r="B41" s="12" t="s">
        <v>108</v>
      </c>
      <c r="C41" s="3"/>
      <c r="D41" s="3"/>
      <c r="E41" s="3"/>
      <c r="F41" s="3"/>
      <c r="G41" s="3"/>
      <c r="H41" s="3"/>
      <c r="I41" s="3"/>
      <c r="J41" s="3"/>
      <c r="K41" s="3"/>
    </row>
    <row r="42" spans="1:11">
      <c r="A42" s="3"/>
      <c r="B42" s="12" t="s">
        <v>109</v>
      </c>
      <c r="C42" s="3"/>
      <c r="D42" s="3"/>
      <c r="E42" s="3"/>
      <c r="F42" s="3"/>
      <c r="G42" s="3"/>
      <c r="H42" s="3"/>
      <c r="I42" s="3"/>
      <c r="J42" s="3"/>
      <c r="K42" s="3"/>
    </row>
    <row r="43" spans="1:11">
      <c r="A43" s="3"/>
      <c r="B43" s="12" t="s">
        <v>110</v>
      </c>
      <c r="C43" s="3"/>
      <c r="D43" s="3"/>
      <c r="E43" s="3"/>
      <c r="F43" s="3"/>
      <c r="G43" s="3"/>
      <c r="H43" s="3"/>
      <c r="I43" s="3"/>
      <c r="J43" s="3"/>
      <c r="K43" s="3"/>
    </row>
    <row r="44" spans="1:11">
      <c r="A44" s="3"/>
      <c r="B44" s="12" t="s">
        <v>111</v>
      </c>
      <c r="C44" s="3"/>
      <c r="D44" s="3"/>
      <c r="E44" s="3"/>
      <c r="F44" s="3"/>
      <c r="G44" s="3"/>
      <c r="H44" s="3"/>
      <c r="I44" s="3"/>
      <c r="J44" s="3"/>
      <c r="K44" s="3"/>
    </row>
    <row r="45" spans="1:11">
      <c r="A45" s="3"/>
      <c r="B45" s="12" t="s">
        <v>112</v>
      </c>
      <c r="C45" s="3"/>
      <c r="D45" s="3"/>
      <c r="E45" s="3"/>
      <c r="F45" s="3"/>
      <c r="G45" s="3"/>
      <c r="H45" s="3"/>
      <c r="I45" s="3"/>
      <c r="J45" s="3"/>
      <c r="K45" s="3"/>
    </row>
    <row r="46" spans="1:11">
      <c r="A46" s="3"/>
      <c r="B46" s="12" t="s">
        <v>113</v>
      </c>
      <c r="C46" s="3"/>
      <c r="D46" s="3"/>
      <c r="E46" s="3"/>
      <c r="F46" s="3"/>
      <c r="G46" s="3"/>
      <c r="H46" s="3"/>
      <c r="I46" s="3"/>
      <c r="J46" s="3"/>
      <c r="K46" s="3"/>
    </row>
    <row r="47" spans="1:11">
      <c r="A47" s="3"/>
      <c r="B47" s="12"/>
      <c r="C47" s="3"/>
      <c r="D47" s="3"/>
      <c r="E47" s="3"/>
      <c r="F47" s="3"/>
      <c r="G47" s="3"/>
      <c r="H47" s="3"/>
      <c r="I47" s="3"/>
      <c r="J47" s="3"/>
      <c r="K47" s="3"/>
    </row>
    <row r="48" spans="1:11">
      <c r="A48" s="9" t="s">
        <v>30</v>
      </c>
      <c r="B48" s="6"/>
      <c r="C48" s="3"/>
      <c r="D48" s="3"/>
      <c r="E48" s="3"/>
      <c r="F48" s="3"/>
      <c r="G48" s="3"/>
      <c r="H48" s="3"/>
      <c r="I48" s="3"/>
      <c r="J48" s="3"/>
      <c r="K48" s="3"/>
    </row>
    <row r="49" spans="1:11">
      <c r="A49" s="6"/>
      <c r="B49" s="6" t="s">
        <v>87</v>
      </c>
      <c r="C49" s="3" t="s">
        <v>88</v>
      </c>
      <c r="D49" s="3"/>
      <c r="E49" s="3"/>
      <c r="F49" s="3"/>
      <c r="G49" s="3"/>
      <c r="H49" s="3"/>
      <c r="I49" s="3"/>
      <c r="J49" s="3"/>
      <c r="K49" s="3"/>
    </row>
    <row r="50" spans="1:11">
      <c r="A50" s="6"/>
      <c r="B50" s="6" t="s">
        <v>89</v>
      </c>
      <c r="C50" s="3" t="s">
        <v>90</v>
      </c>
      <c r="D50" s="3"/>
      <c r="E50" s="3"/>
      <c r="F50" s="3"/>
      <c r="G50" s="3"/>
      <c r="H50" s="3"/>
      <c r="I50" s="3"/>
      <c r="J50" s="3"/>
      <c r="K50" s="3"/>
    </row>
    <row r="51" spans="1:11">
      <c r="A51" s="6"/>
      <c r="B51" s="6" t="s">
        <v>91</v>
      </c>
      <c r="C51" s="3" t="s">
        <v>92</v>
      </c>
      <c r="D51" s="3"/>
      <c r="E51" s="3"/>
      <c r="F51" s="3"/>
      <c r="G51" s="3"/>
      <c r="H51" s="3"/>
      <c r="I51" s="3"/>
      <c r="J51" s="3"/>
      <c r="K51" s="3"/>
    </row>
    <row r="52" spans="1:11">
      <c r="A52" s="6"/>
      <c r="B52" s="6" t="s">
        <v>93</v>
      </c>
      <c r="C52" s="3" t="s">
        <v>94</v>
      </c>
      <c r="D52" s="3"/>
      <c r="E52" s="3"/>
      <c r="F52" s="3"/>
      <c r="G52" s="3"/>
      <c r="H52" s="3"/>
      <c r="I52" s="3"/>
      <c r="J52" s="3"/>
      <c r="K52" s="3"/>
    </row>
    <row r="53" spans="1:11">
      <c r="A53" s="6"/>
      <c r="B53" s="6" t="s">
        <v>99</v>
      </c>
      <c r="C53" s="3" t="s">
        <v>100</v>
      </c>
      <c r="D53" s="3"/>
      <c r="E53" s="3"/>
      <c r="F53" s="3"/>
      <c r="G53" s="3"/>
      <c r="H53" s="3"/>
      <c r="I53" s="3"/>
      <c r="J53" s="3"/>
      <c r="K53" s="3"/>
    </row>
    <row r="54" spans="1:11">
      <c r="A54" s="6"/>
      <c r="B54" s="6"/>
      <c r="C54" s="3"/>
      <c r="D54" s="3"/>
      <c r="E54" s="3"/>
      <c r="F54" s="3"/>
      <c r="G54" s="3"/>
      <c r="H54" s="3"/>
      <c r="I54" s="3"/>
      <c r="J54" s="3"/>
      <c r="K54" s="3"/>
    </row>
    <row r="55" spans="1:11">
      <c r="A55" s="9" t="s">
        <v>31</v>
      </c>
      <c r="B55" s="6"/>
      <c r="C55" s="3"/>
      <c r="D55" s="3"/>
      <c r="E55" s="3"/>
      <c r="F55" s="3"/>
      <c r="G55" s="3"/>
      <c r="H55" s="3"/>
      <c r="I55" s="3"/>
      <c r="J55" s="3"/>
      <c r="K55" s="3"/>
    </row>
    <row r="56" spans="1:11">
      <c r="A56" s="9"/>
      <c r="B56" s="6"/>
      <c r="C56" s="3"/>
      <c r="D56" s="3"/>
      <c r="E56" s="3"/>
      <c r="F56" s="3"/>
      <c r="G56" s="3"/>
      <c r="H56" s="3"/>
      <c r="I56" s="3"/>
      <c r="J56" s="3"/>
      <c r="K56" s="3"/>
    </row>
    <row r="57" spans="1:11">
      <c r="A57" s="3"/>
      <c r="B57" s="10" t="s">
        <v>32</v>
      </c>
      <c r="C57" s="3" t="s">
        <v>33</v>
      </c>
      <c r="D57" s="3"/>
      <c r="E57" s="3"/>
      <c r="F57" s="3"/>
      <c r="G57" s="3"/>
      <c r="H57" s="3"/>
      <c r="I57" s="3"/>
      <c r="J57" s="3"/>
      <c r="K57" s="3"/>
    </row>
    <row r="58" spans="1:11">
      <c r="A58" s="3"/>
      <c r="B58" s="6"/>
      <c r="C58" s="3"/>
      <c r="D58" s="3"/>
      <c r="E58" s="3"/>
      <c r="F58" s="3"/>
      <c r="G58" s="3"/>
      <c r="H58" s="3"/>
      <c r="I58" s="3"/>
      <c r="J58" s="3"/>
      <c r="K58" s="3"/>
    </row>
    <row r="59" spans="1:11">
      <c r="A59" s="3"/>
      <c r="B59" s="10" t="s">
        <v>34</v>
      </c>
      <c r="C59" s="3" t="s">
        <v>35</v>
      </c>
      <c r="D59" s="3"/>
      <c r="E59" s="3"/>
      <c r="F59" s="3"/>
      <c r="G59" s="3"/>
      <c r="H59" s="3"/>
      <c r="I59" s="3"/>
      <c r="J59" s="3"/>
      <c r="K59" s="3"/>
    </row>
    <row r="60" spans="1:11">
      <c r="A60" s="3"/>
      <c r="B60" s="6"/>
      <c r="C60" s="3"/>
      <c r="D60" s="3"/>
      <c r="E60" s="3"/>
      <c r="F60" s="3"/>
      <c r="G60" s="3"/>
      <c r="H60" s="3"/>
      <c r="I60" s="3"/>
      <c r="J60" s="3"/>
      <c r="K60" s="3"/>
    </row>
    <row r="61" spans="1:11">
      <c r="A61" s="3"/>
      <c r="B61" s="10"/>
      <c r="C61" s="3"/>
      <c r="D61" s="3"/>
      <c r="E61" s="3"/>
      <c r="F61" s="3"/>
      <c r="G61" s="3"/>
      <c r="H61" s="3"/>
      <c r="I61" s="3"/>
      <c r="J61" s="3"/>
      <c r="K61" s="3"/>
    </row>
    <row r="62" spans="1:11">
      <c r="A62" s="3"/>
      <c r="B62" s="6"/>
      <c r="C62" s="3"/>
      <c r="D62" s="3"/>
      <c r="E62" s="3"/>
      <c r="F62" s="3"/>
      <c r="G62" s="3"/>
      <c r="H62" s="3"/>
      <c r="I62" s="3"/>
      <c r="J62" s="3"/>
      <c r="K62" s="3"/>
    </row>
    <row r="63" spans="1:11">
      <c r="A63" s="3"/>
      <c r="B63" s="10"/>
      <c r="C63" s="3"/>
      <c r="D63" s="3"/>
      <c r="E63" s="3"/>
      <c r="F63" s="3"/>
      <c r="G63" s="3"/>
      <c r="H63" s="3"/>
      <c r="I63" s="3"/>
      <c r="J63" s="3"/>
      <c r="K63" s="3"/>
    </row>
    <row r="64" spans="1:11">
      <c r="A64" s="3"/>
      <c r="B64" s="6"/>
      <c r="C64" s="3"/>
      <c r="D64" s="3"/>
      <c r="E64" s="3"/>
      <c r="F64" s="3"/>
      <c r="G64" s="3"/>
      <c r="H64" s="3"/>
      <c r="I64" s="3"/>
      <c r="J64" s="3"/>
      <c r="K64" s="3"/>
    </row>
    <row r="65" spans="1:11">
      <c r="A65" s="3"/>
      <c r="B65" s="10"/>
      <c r="C65" s="3"/>
      <c r="D65" s="3"/>
      <c r="E65" s="3"/>
      <c r="F65" s="3"/>
      <c r="G65" s="3"/>
      <c r="H65" s="3"/>
      <c r="I65" s="3"/>
      <c r="J65" s="3"/>
      <c r="K65" s="3"/>
    </row>
    <row r="66" spans="1:11">
      <c r="A66" s="3"/>
      <c r="B66" s="6"/>
      <c r="C66" s="3"/>
      <c r="D66" s="3"/>
      <c r="E66" s="3"/>
      <c r="F66" s="3"/>
      <c r="G66" s="3"/>
      <c r="H66" s="3"/>
      <c r="I66" s="3"/>
      <c r="J66" s="3"/>
      <c r="K66" s="3"/>
    </row>
    <row r="67" spans="1:11">
      <c r="A67" s="3"/>
      <c r="B67" s="10"/>
      <c r="C67" s="3"/>
      <c r="D67" s="3"/>
      <c r="E67" s="3"/>
      <c r="F67" s="3"/>
      <c r="G67" s="3"/>
      <c r="H67" s="3"/>
      <c r="I67" s="3"/>
      <c r="J67" s="3"/>
      <c r="K67" s="3"/>
    </row>
    <row r="68" spans="1:11">
      <c r="A68" s="3"/>
      <c r="B68" s="6"/>
      <c r="C68" s="3"/>
      <c r="D68" s="3"/>
      <c r="E68" s="3"/>
      <c r="F68" s="3"/>
      <c r="G68" s="3"/>
      <c r="H68" s="3"/>
      <c r="I68" s="3"/>
      <c r="J68" s="3"/>
      <c r="K68" s="3"/>
    </row>
    <row r="69" spans="1:11">
      <c r="A69" s="3"/>
      <c r="B69" s="10"/>
      <c r="C69" s="3"/>
      <c r="D69" s="3"/>
      <c r="E69" s="3"/>
      <c r="F69" s="3"/>
      <c r="G69" s="3"/>
      <c r="H69" s="3"/>
      <c r="I69" s="3"/>
      <c r="J69" s="3"/>
      <c r="K69" s="3"/>
    </row>
    <row r="70" spans="1:11">
      <c r="A70" s="3"/>
      <c r="B70" s="6"/>
      <c r="C70" s="3"/>
      <c r="D70" s="3"/>
      <c r="E70" s="3"/>
      <c r="F70" s="3"/>
      <c r="G70" s="3"/>
      <c r="H70" s="3"/>
      <c r="I70" s="3"/>
      <c r="J70" s="3"/>
      <c r="K70" s="3"/>
    </row>
    <row r="71" spans="1:11">
      <c r="A71" s="3"/>
      <c r="B71" s="6"/>
      <c r="C71" s="3"/>
      <c r="D71" s="3"/>
      <c r="E71" s="3"/>
      <c r="F71" s="3"/>
      <c r="G71" s="3"/>
      <c r="H71" s="3"/>
      <c r="I71" s="3"/>
      <c r="J71" s="3"/>
      <c r="K71" s="3"/>
    </row>
    <row r="72" spans="1:11">
      <c r="A72" s="3"/>
      <c r="B72" s="10"/>
      <c r="C72" s="3"/>
      <c r="D72" s="3"/>
      <c r="E72" s="3"/>
      <c r="F72" s="3"/>
      <c r="G72" s="3"/>
      <c r="H72" s="3"/>
      <c r="I72" s="3"/>
      <c r="J72" s="3"/>
      <c r="K72" s="3"/>
    </row>
    <row r="73" spans="1:11">
      <c r="A73" s="3"/>
      <c r="B73" s="6"/>
      <c r="C73" s="3"/>
      <c r="D73" s="3"/>
      <c r="E73" s="3"/>
      <c r="F73" s="3"/>
      <c r="G73" s="3"/>
      <c r="H73" s="3"/>
      <c r="I73" s="3"/>
      <c r="J73" s="3"/>
      <c r="K73" s="3"/>
    </row>
    <row r="74" spans="1:11">
      <c r="A74" s="3"/>
      <c r="B74" s="10"/>
      <c r="C74" s="3"/>
      <c r="D74" s="3"/>
      <c r="E74" s="3"/>
      <c r="F74" s="3"/>
      <c r="G74" s="3"/>
      <c r="H74" s="3"/>
      <c r="I74" s="3"/>
      <c r="J74" s="3"/>
      <c r="K74" s="3"/>
    </row>
    <row r="75" spans="1:11">
      <c r="A75" s="3"/>
      <c r="B75" s="6"/>
      <c r="C75" s="3"/>
      <c r="D75" s="3"/>
      <c r="E75" s="3"/>
      <c r="F75" s="3"/>
      <c r="G75" s="3"/>
      <c r="H75" s="3"/>
      <c r="I75" s="3"/>
      <c r="J75" s="3"/>
      <c r="K75" s="3"/>
    </row>
    <row r="76" spans="1:11">
      <c r="A76" s="3"/>
      <c r="B76" s="10"/>
      <c r="C76" s="3"/>
      <c r="D76" s="3"/>
      <c r="E76" s="3"/>
      <c r="F76" s="3"/>
      <c r="G76" s="3"/>
      <c r="H76" s="3"/>
      <c r="I76" s="3"/>
      <c r="J76" s="3"/>
      <c r="K76" s="3"/>
    </row>
  </sheetData>
  <customSheetViews>
    <customSheetView guid="{9A6DA5E0-B602-4D30-BF57-B9A64673419A}" showRuler="0">
      <selection activeCell="B13" sqref="B13"/>
      <pageMargins left="0.75" right="0.75" top="1" bottom="1" header="0.5" footer="0.5"/>
      <headerFooter alignWithMargins="0"/>
    </customSheetView>
    <customSheetView guid="{5446BA9A-8B69-404B-A913-5A53E8937DEF}" showRuler="0">
      <selection activeCell="B13" sqref="B13"/>
      <pageMargins left="0.75" right="0.75" top="1" bottom="1" header="0.5" footer="0.5"/>
      <headerFooter alignWithMargins="0"/>
    </customSheetView>
    <customSheetView guid="{50E30236-B87B-46B0-8AB7-5CB07C32AD51}" showRuler="0">
      <selection activeCell="B13" sqref="B13"/>
      <pageMargins left="0.75" right="0.75" top="1" bottom="1" header="0.5" footer="0.5"/>
      <headerFooter alignWithMargins="0"/>
    </customSheetView>
    <customSheetView guid="{650001A7-7F5D-4C25-A793-6874747A9BCA}" showRuler="0">
      <selection activeCell="B13" sqref="B13"/>
      <pageMargins left="0.75" right="0.75" top="1" bottom="1" header="0.5" footer="0.5"/>
      <headerFooter alignWithMargins="0"/>
    </customSheetView>
    <customSheetView guid="{BEA31234-456D-4B58-9D73-CDF96CBEAFF0}" showRuler="0">
      <selection activeCell="B13" sqref="B13"/>
      <pageMargins left="0.75" right="0.75" top="1" bottom="1" header="0.5" footer="0.5"/>
      <headerFooter alignWithMargins="0"/>
    </customSheetView>
    <customSheetView guid="{9B3B6D0E-03C7-49B0-92DB-C4FD245E93BC}" showRuler="0">
      <selection activeCell="B13" sqref="B13"/>
      <pageMargins left="0.75" right="0.75" top="1" bottom="1" header="0.5" footer="0.5"/>
      <headerFooter alignWithMargins="0"/>
    </customSheetView>
    <customSheetView guid="{17F81FAD-A804-409E-AD77-E4B3A0D493B1}" showRuler="0">
      <selection activeCell="B13" sqref="B13"/>
      <pageMargins left="0.75" right="0.75" top="1" bottom="1" header="0.5" footer="0.5"/>
      <headerFooter alignWithMargins="0"/>
    </customSheetView>
    <customSheetView guid="{BA17188F-41F9-429B-8466-0B115E6076C4}" showRuler="0">
      <selection activeCell="B13" sqref="B13"/>
      <pageMargins left="0.75" right="0.75" top="1" bottom="1" header="0.5" footer="0.5"/>
      <headerFooter alignWithMargins="0"/>
    </customSheetView>
    <customSheetView guid="{0827DD1F-A9BE-4D13-BDC7-18E2F5303A4C}" showRuler="0">
      <selection activeCell="B13" sqref="B13"/>
      <pageMargins left="0.75" right="0.75" top="1" bottom="1" header="0.5" footer="0.5"/>
      <headerFooter alignWithMargins="0"/>
    </customSheetView>
    <customSheetView guid="{B11022C5-E08B-4A9C-A0FF-33A3D6D2F386}" showRuler="0">
      <selection activeCell="B13" sqref="B13"/>
      <pageMargins left="0.75" right="0.75" top="1" bottom="1" header="0.5" footer="0.5"/>
      <headerFooter alignWithMargins="0"/>
    </customSheetView>
    <customSheetView guid="{4D71A4B5-3501-4D55-925A-603836C1CD6A}" showRuler="0">
      <selection activeCell="B13" sqref="B13"/>
      <pageMargins left="0.75" right="0.75" top="1" bottom="1" header="0.5" footer="0.5"/>
      <headerFooter alignWithMargins="0"/>
    </customSheetView>
    <customSheetView guid="{6B73F06A-6B8B-492D-98E8-4B1867446724}" showRuler="0">
      <selection activeCell="B13" sqref="B13"/>
      <pageMargins left="0.75" right="0.75" top="1" bottom="1" header="0.5" footer="0.5"/>
      <headerFooter alignWithMargins="0"/>
    </customSheetView>
    <customSheetView guid="{BC5E0361-74E9-4A40-A93E-A28F6B6112CC}" showRuler="0">
      <selection activeCell="B13" sqref="B13"/>
      <pageMargins left="0.75" right="0.75" top="1" bottom="1" header="0.5" footer="0.5"/>
      <headerFooter alignWithMargins="0"/>
    </customSheetView>
    <customSheetView guid="{17EC1D8B-C312-4928-92BF-E4B8E04733C9}" showRuler="0">
      <selection activeCell="B13" sqref="B13"/>
      <pageMargins left="0.75" right="0.75" top="1" bottom="1" header="0.5" footer="0.5"/>
      <headerFooter alignWithMargins="0"/>
    </customSheetView>
    <customSheetView guid="{B768E8BE-E40F-4622-8687-5C13CF63FEF1}" showRuler="0" topLeftCell="A10">
      <selection activeCell="A35" sqref="A35"/>
      <pageMargins left="0.75" right="0.75" top="1" bottom="1" header="0.5" footer="0.5"/>
      <pageSetup orientation="portrait" r:id="rId1"/>
      <headerFooter alignWithMargins="0"/>
    </customSheetView>
    <customSheetView guid="{DF50C4EA-FB13-4C2C-90E3-833D566A43BF}" showRuler="0" topLeftCell="A10">
      <selection activeCell="A35" sqref="A35"/>
      <pageMargins left="0.75" right="0.75" top="1" bottom="1" header="0.5" footer="0.5"/>
      <pageSetup orientation="portrait" r:id="rId2"/>
      <headerFooter alignWithMargins="0"/>
    </customSheetView>
    <customSheetView guid="{C26CB08D-E75A-444E-97C0-685DE1198CEB}" showRuler="0" topLeftCell="A10">
      <selection activeCell="C37" sqref="C37"/>
      <pageMargins left="0.75" right="0.75" top="1" bottom="1" header="0.5" footer="0.5"/>
      <pageSetup orientation="portrait" r:id="rId3"/>
      <headerFooter alignWithMargins="0"/>
    </customSheetView>
    <customSheetView guid="{949C0204-0136-46BF-80A5-3F78E0511D46}" showRuler="0" topLeftCell="A10">
      <selection activeCell="C37" sqref="C37"/>
      <pageMargins left="0.75" right="0.75" top="1" bottom="1" header="0.5" footer="0.5"/>
      <pageSetup orientation="portrait" r:id="rId4"/>
      <headerFooter alignWithMargins="0"/>
    </customSheetView>
    <customSheetView guid="{5C6CC12D-4976-49E7-B4BF-0BC5FC5930C4}" showPageBreaks="1" printArea="1" showRuler="0">
      <selection sqref="A1:F53"/>
      <pageMargins left="0.75" right="0.75" top="1" bottom="1" header="0.5" footer="0.5"/>
      <pageSetup orientation="portrait" r:id="rId5"/>
      <headerFooter alignWithMargins="0"/>
    </customSheetView>
    <customSheetView guid="{6B79D4D5-16CF-4897-8F30-1E695809C85C}" showPageBreaks="1" printArea="1" showRuler="0">
      <selection sqref="A1:F53"/>
      <pageMargins left="0.75" right="0.75" top="1" bottom="1" header="0.5" footer="0.5"/>
      <pageSetup orientation="portrait" r:id="rId6"/>
      <headerFooter alignWithMargins="0"/>
    </customSheetView>
    <customSheetView guid="{7F548A59-6325-4863-A2CD-C4C2FE9990B9}" showPageBreaks="1" printArea="1" showRuler="0">
      <selection sqref="A1:F53"/>
      <pageMargins left="0.75" right="0.75" top="1" bottom="1" header="0.5" footer="0.5"/>
      <pageSetup orientation="portrait" r:id="rId7"/>
      <headerFooter alignWithMargins="0"/>
    </customSheetView>
    <customSheetView guid="{B8F938A3-B40C-4099-ABD8-B6D835D2359F}" showPageBreaks="1" printArea="1" showRuler="0">
      <selection sqref="A1:F53"/>
      <pageMargins left="0.75" right="0.75" top="1" bottom="1" header="0.5" footer="0.5"/>
      <pageSetup orientation="portrait" r:id="rId8"/>
      <headerFooter alignWithMargins="0"/>
    </customSheetView>
    <customSheetView guid="{2B785BFB-7564-44CF-85B0-B660EDED919E}" showPageBreaks="1" printArea="1" showRuler="0">
      <selection sqref="A1:F53"/>
      <pageMargins left="0.75" right="0.75" top="1" bottom="1" header="0.5" footer="0.5"/>
      <pageSetup orientation="portrait" r:id="rId9"/>
      <headerFooter alignWithMargins="0"/>
    </customSheetView>
    <customSheetView guid="{30F99172-C4F2-44CA-968C-724910CD8C0D}" showPageBreaks="1" printArea="1" showRuler="0">
      <selection sqref="A1:F53"/>
      <pageMargins left="0.75" right="0.75" top="1" bottom="1" header="0.5" footer="0.5"/>
      <pageSetup orientation="portrait" r:id="rId10"/>
      <headerFooter alignWithMargins="0"/>
    </customSheetView>
    <customSheetView guid="{B339DAC4-A962-4729-81C2-E354C0B54027}" showPageBreaks="1" printArea="1" showRuler="0">
      <selection sqref="A1:F53"/>
      <pageMargins left="0.75" right="0.75" top="1" bottom="1" header="0.5" footer="0.5"/>
      <pageSetup orientation="portrait" r:id="rId11"/>
      <headerFooter alignWithMargins="0"/>
    </customSheetView>
    <customSheetView guid="{CB2DDF95-6E3D-4BC1-9D30-54963EA34987}" showPageBreaks="1" printArea="1" showRuler="0">
      <selection sqref="A1:F53"/>
      <pageMargins left="0.75" right="0.75" top="1" bottom="1" header="0.5" footer="0.5"/>
      <pageSetup orientation="portrait" r:id="rId12"/>
      <headerFooter alignWithMargins="0"/>
    </customSheetView>
    <customSheetView guid="{6806E151-5E14-4AFD-87E4-963C9A6AC622}" showPageBreaks="1" printArea="1" showRuler="0">
      <selection sqref="A1:F53"/>
      <pageMargins left="0.75" right="0.75" top="1" bottom="1" header="0.5" footer="0.5"/>
      <pageSetup orientation="portrait" r:id="rId13"/>
      <headerFooter alignWithMargins="0"/>
    </customSheetView>
    <customSheetView guid="{DC435F00-643C-4507-82D4-894505D8FDA5}" showPageBreaks="1" printArea="1" showRuler="0">
      <selection sqref="A1:F53"/>
      <pageMargins left="0.75" right="0.75" top="1" bottom="1" header="0.5" footer="0.5"/>
      <pageSetup orientation="portrait" r:id="rId14"/>
      <headerFooter alignWithMargins="0"/>
    </customSheetView>
    <customSheetView guid="{4E8676F3-F8E9-4B82-A801-CEC84738F427}" showRuler="0" topLeftCell="A10">
      <selection activeCell="C37" sqref="C37"/>
      <pageMargins left="0.75" right="0.75" top="1" bottom="1" header="0.5" footer="0.5"/>
      <pageSetup orientation="portrait" r:id="rId15"/>
      <headerFooter alignWithMargins="0"/>
    </customSheetView>
  </customSheetViews>
  <phoneticPr fontId="21" type="noConversion"/>
  <pageMargins left="0.75" right="0.75" top="1" bottom="1" header="0.5" footer="0.5"/>
  <pageSetup orientation="portrait" r:id="rId16"/>
  <headerFooter alignWithMargins="0"/>
  <customProperties>
    <customPr name="_pios_id" r:id="rId17"/>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P124"/>
  <sheetViews>
    <sheetView zoomScaleNormal="100" workbookViewId="0">
      <pane xSplit="15" ySplit="10" topLeftCell="AF11" activePane="bottomRight" state="frozen"/>
      <selection sqref="A1:XFD1048576"/>
      <selection pane="topRight" sqref="A1:XFD1048576"/>
      <selection pane="bottomLeft" sqref="A1:XFD1048576"/>
      <selection pane="bottomRight" activeCell="AP11" sqref="AP11"/>
    </sheetView>
  </sheetViews>
  <sheetFormatPr defaultColWidth="7.453125" defaultRowHeight="14.4"/>
  <cols>
    <col min="1" max="1" width="2.08984375" style="755" customWidth="1"/>
    <col min="2" max="2" width="7.453125" style="756" customWidth="1"/>
    <col min="3" max="3" width="5.90625" style="756" customWidth="1"/>
    <col min="4" max="4" width="1.36328125" style="756" customWidth="1"/>
    <col min="5" max="5" width="8.08984375" style="756" bestFit="1" customWidth="1"/>
    <col min="6" max="6" width="1.36328125" style="756" customWidth="1"/>
    <col min="7" max="7" width="18.54296875" style="756" bestFit="1" customWidth="1"/>
    <col min="8" max="8" width="1.36328125" style="756" customWidth="1"/>
    <col min="9" max="9" width="8.08984375" style="756" hidden="1" customWidth="1"/>
    <col min="10" max="10" width="1.08984375" style="756" hidden="1" customWidth="1"/>
    <col min="11" max="11" width="6.08984375" style="756" customWidth="1"/>
    <col min="12" max="12" width="1.36328125" style="756" customWidth="1"/>
    <col min="13" max="13" width="9" style="756" customWidth="1"/>
    <col min="14" max="14" width="1.36328125" style="756" customWidth="1"/>
    <col min="15" max="15" width="10.08984375" style="756" customWidth="1"/>
    <col min="16" max="37" width="10.453125" style="756" customWidth="1"/>
    <col min="38" max="39" width="1.36328125" style="756" customWidth="1"/>
    <col min="40" max="40" width="10.08984375" style="756" bestFit="1" customWidth="1"/>
    <col min="41" max="41" width="1.36328125" style="756" customWidth="1"/>
    <col min="42" max="42" width="11.90625" style="756" customWidth="1"/>
    <col min="43" max="16384" width="7.453125" style="756"/>
  </cols>
  <sheetData>
    <row r="1" spans="1:42">
      <c r="B1" s="598" t="str">
        <f>'[1]Bal and Actv DevAdv'!B1</f>
        <v>Kentucky American Water Company</v>
      </c>
      <c r="C1" s="47"/>
      <c r="D1" s="47"/>
      <c r="E1" s="47"/>
      <c r="H1" s="47"/>
      <c r="K1" s="757"/>
      <c r="L1" s="758"/>
      <c r="M1" s="758"/>
      <c r="N1" s="758"/>
      <c r="O1" s="758"/>
    </row>
    <row r="2" spans="1:42">
      <c r="B2" s="270" t="str">
        <f>'[1]Bal and Actv DevAdv'!B2</f>
        <v>Case No. 2018-00358</v>
      </c>
      <c r="C2" s="47"/>
      <c r="D2" s="47"/>
      <c r="E2" s="47"/>
      <c r="H2" s="47"/>
      <c r="O2" s="759"/>
      <c r="AN2" s="760"/>
      <c r="AO2" s="761"/>
      <c r="AP2" s="760"/>
    </row>
    <row r="3" spans="1:42">
      <c r="B3" s="270" t="str">
        <f>'[1]Bal and Actv DevAdv'!B3</f>
        <v>Customer Advances for Construction by Month, August 2018 to June 2020</v>
      </c>
      <c r="C3" s="47"/>
      <c r="D3" s="47"/>
      <c r="E3" s="47"/>
      <c r="H3" s="47"/>
      <c r="AN3" s="760" t="s">
        <v>159</v>
      </c>
      <c r="AO3" s="761"/>
      <c r="AP3" s="760" t="s">
        <v>703</v>
      </c>
    </row>
    <row r="4" spans="1:42" ht="29.25" customHeight="1">
      <c r="B4" s="1008" t="str">
        <f>'[1]Bal and Actv DevAdv'!B4</f>
        <v>Calculated: 
Prior Month Balance + Each Month's Net Activity</v>
      </c>
      <c r="C4" s="1009">
        <f>'[1]Bal and Actv DevAdv'!C4</f>
        <v>0</v>
      </c>
      <c r="D4" s="1009">
        <f>'[1]Bal and Actv DevAdv'!D4</f>
        <v>0</v>
      </c>
      <c r="E4" s="1009">
        <f>'[1]Bal and Actv DevAdv'!E4</f>
        <v>0</v>
      </c>
      <c r="F4" s="1009">
        <f>'[1]Bal and Actv DevAdv'!F4</f>
        <v>0</v>
      </c>
      <c r="G4" s="1010">
        <f>'[1]Bal and Actv DevAdv'!G4</f>
        <v>0</v>
      </c>
      <c r="H4" s="77"/>
      <c r="I4" s="77"/>
      <c r="J4" s="77"/>
      <c r="K4" s="77"/>
      <c r="AN4" s="760" t="s">
        <v>707</v>
      </c>
      <c r="AO4" s="761"/>
      <c r="AP4" s="762" t="s">
        <v>950</v>
      </c>
    </row>
    <row r="5" spans="1:42">
      <c r="B5" s="763" t="s">
        <v>1060</v>
      </c>
      <c r="E5" s="766" t="str">
        <f>'[1]Bal and Actv DevAdv'!E5</f>
        <v>W/P - 1-6</v>
      </c>
      <c r="O5" s="764">
        <f>'[1]Bal and Actv DevAdv'!O5</f>
        <v>43343</v>
      </c>
      <c r="P5" s="764">
        <f>'[1]Bal and Actv DevAdv'!P5</f>
        <v>43373</v>
      </c>
      <c r="Q5" s="764">
        <f>'[1]Bal and Actv DevAdv'!Q5</f>
        <v>43404</v>
      </c>
      <c r="R5" s="764">
        <f>'[1]Bal and Actv DevAdv'!R5</f>
        <v>43434</v>
      </c>
      <c r="S5" s="764">
        <f>'[1]Bal and Actv DevAdv'!S5</f>
        <v>43465</v>
      </c>
      <c r="T5" s="764">
        <f>'[1]Bal and Actv DevAdv'!T5</f>
        <v>43496</v>
      </c>
      <c r="U5" s="764">
        <f>'[1]Bal and Actv DevAdv'!U5</f>
        <v>43524</v>
      </c>
      <c r="V5" s="764">
        <f>'[1]Bal and Actv DevAdv'!V5</f>
        <v>43555</v>
      </c>
      <c r="W5" s="764">
        <f>'[1]Bal and Actv DevAdv'!W5</f>
        <v>43585</v>
      </c>
      <c r="X5" s="764">
        <f>'[1]Bal and Actv DevAdv'!X5</f>
        <v>43616</v>
      </c>
      <c r="Y5" s="764">
        <f>'[1]Bal and Actv DevAdv'!Y5</f>
        <v>43646</v>
      </c>
      <c r="Z5" s="764">
        <f>'[1]Bal and Actv DevAdv'!Z5</f>
        <v>43677</v>
      </c>
      <c r="AA5" s="764">
        <f>'[1]Bal and Actv DevAdv'!AA5</f>
        <v>43708</v>
      </c>
      <c r="AB5" s="764">
        <f>'[1]Bal and Actv DevAdv'!AB5</f>
        <v>43738</v>
      </c>
      <c r="AC5" s="764">
        <f>'[1]Bal and Actv DevAdv'!AC5</f>
        <v>43769</v>
      </c>
      <c r="AD5" s="764">
        <f>'[1]Bal and Actv DevAdv'!AD5</f>
        <v>43799</v>
      </c>
      <c r="AE5" s="764">
        <f>'[1]Bal and Actv DevAdv'!AE5</f>
        <v>43830</v>
      </c>
      <c r="AF5" s="764">
        <f>'[1]Bal and Actv DevAdv'!AF5</f>
        <v>43861</v>
      </c>
      <c r="AG5" s="764">
        <f>'[1]Bal and Actv DevAdv'!AG5</f>
        <v>43890</v>
      </c>
      <c r="AH5" s="764">
        <f>'[1]Bal and Actv DevAdv'!AH5</f>
        <v>43921</v>
      </c>
      <c r="AI5" s="764">
        <f>'[1]Bal and Actv DevAdv'!AI5</f>
        <v>43951</v>
      </c>
      <c r="AJ5" s="764">
        <f>'[1]Bal and Actv DevAdv'!AJ5</f>
        <v>43982</v>
      </c>
      <c r="AK5" s="764">
        <f>'[1]Bal and Actv DevAdv'!AK5</f>
        <v>44012</v>
      </c>
      <c r="AL5" s="764">
        <f>'[1]Actv CapExpend'!AP10</f>
        <v>0</v>
      </c>
      <c r="AM5" s="764">
        <f>'[1]Actv CapExpend'!AT10</f>
        <v>0</v>
      </c>
      <c r="AN5" s="764">
        <f>U5</f>
        <v>43524</v>
      </c>
      <c r="AO5" s="761"/>
      <c r="AP5" s="764">
        <f>AK5</f>
        <v>44012</v>
      </c>
    </row>
    <row r="6" spans="1:42" s="766" customFormat="1">
      <c r="A6" s="765"/>
      <c r="C6" s="56"/>
      <c r="D6" s="767"/>
      <c r="E6" s="767"/>
      <c r="F6" s="767"/>
      <c r="H6" s="74"/>
      <c r="I6" s="56"/>
      <c r="J6" s="56"/>
      <c r="K6" s="57"/>
      <c r="L6" s="57"/>
      <c r="M6" s="768" t="s">
        <v>772</v>
      </c>
      <c r="N6" s="57"/>
      <c r="O6" s="769">
        <f>O14</f>
        <v>-11420618.5</v>
      </c>
      <c r="P6" s="769">
        <f>P14</f>
        <v>-11508257.581745502</v>
      </c>
      <c r="Q6" s="769">
        <f t="shared" ref="Q6:AK6" si="0">Q14</f>
        <v>-11646185.399866754</v>
      </c>
      <c r="R6" s="769">
        <f t="shared" si="0"/>
        <v>-11811728.217988007</v>
      </c>
      <c r="S6" s="769">
        <f t="shared" si="0"/>
        <v>-11977271.036109259</v>
      </c>
      <c r="T6" s="769">
        <f t="shared" si="0"/>
        <v>-12121319.17226116</v>
      </c>
      <c r="U6" s="769">
        <f t="shared" si="0"/>
        <v>-12265367.308413059</v>
      </c>
      <c r="V6" s="769">
        <f t="shared" si="0"/>
        <v>-12409415.444564957</v>
      </c>
      <c r="W6" s="769">
        <f t="shared" si="0"/>
        <v>-12553463.580716856</v>
      </c>
      <c r="X6" s="769">
        <f t="shared" si="0"/>
        <v>-12697511.716868754</v>
      </c>
      <c r="Y6" s="769">
        <f t="shared" si="0"/>
        <v>-12841559.853020653</v>
      </c>
      <c r="Z6" s="769">
        <f t="shared" si="0"/>
        <v>-12985607.989172552</v>
      </c>
      <c r="AA6" s="769">
        <f t="shared" si="0"/>
        <v>-13129656.12532445</v>
      </c>
      <c r="AB6" s="769">
        <f t="shared" si="0"/>
        <v>-13273704.261476349</v>
      </c>
      <c r="AC6" s="769">
        <f t="shared" si="0"/>
        <v>-13417752.397628248</v>
      </c>
      <c r="AD6" s="769">
        <f t="shared" si="0"/>
        <v>-13561800.533780146</v>
      </c>
      <c r="AE6" s="769">
        <f t="shared" si="0"/>
        <v>-13705848.669932045</v>
      </c>
      <c r="AF6" s="769">
        <f t="shared" si="0"/>
        <v>-13912490.806083944</v>
      </c>
      <c r="AG6" s="769">
        <f t="shared" si="0"/>
        <v>-14074948.942235842</v>
      </c>
      <c r="AH6" s="769">
        <f t="shared" si="0"/>
        <v>-14209792.078387741</v>
      </c>
      <c r="AI6" s="769">
        <f t="shared" si="0"/>
        <v>-14328066.21453964</v>
      </c>
      <c r="AJ6" s="769">
        <f t="shared" si="0"/>
        <v>-14446340.350691538</v>
      </c>
      <c r="AK6" s="769">
        <f t="shared" si="0"/>
        <v>-14564614.486843437</v>
      </c>
      <c r="AL6" s="769"/>
      <c r="AM6" s="769"/>
      <c r="AN6" s="769">
        <f>+U6</f>
        <v>-12265367.308413059</v>
      </c>
      <c r="AO6" s="769"/>
      <c r="AP6" s="769">
        <f>SUM(Y6:AK6)/13</f>
        <v>-13727090.977624355</v>
      </c>
    </row>
    <row r="7" spans="1:42">
      <c r="B7" s="23" t="s">
        <v>1025</v>
      </c>
      <c r="C7" s="56"/>
      <c r="D7" s="56"/>
      <c r="E7" s="48"/>
      <c r="F7" s="48"/>
      <c r="G7" s="46"/>
      <c r="H7" s="46"/>
      <c r="I7" s="56"/>
      <c r="J7" s="56"/>
      <c r="K7" s="57"/>
      <c r="L7" s="57"/>
      <c r="M7" s="57"/>
      <c r="N7" s="57"/>
      <c r="O7" s="760"/>
      <c r="AP7" s="770"/>
    </row>
    <row r="8" spans="1:42">
      <c r="C8" s="48"/>
      <c r="D8" s="56"/>
      <c r="E8" s="48"/>
      <c r="F8" s="48"/>
      <c r="G8" s="48"/>
      <c r="H8" s="46"/>
      <c r="I8" s="56"/>
      <c r="J8" s="56"/>
      <c r="K8" s="48"/>
      <c r="L8" s="48"/>
      <c r="M8" s="48"/>
      <c r="N8" s="48"/>
      <c r="O8" s="760"/>
      <c r="AP8" s="770"/>
    </row>
    <row r="9" spans="1:42">
      <c r="C9" s="58"/>
      <c r="D9" s="58"/>
      <c r="E9" s="58" t="s">
        <v>704</v>
      </c>
      <c r="F9" s="58"/>
      <c r="G9" s="58"/>
      <c r="H9" s="58"/>
      <c r="I9" s="58"/>
      <c r="J9" s="58"/>
      <c r="K9" s="58" t="s">
        <v>705</v>
      </c>
      <c r="L9" s="58"/>
      <c r="M9" s="58" t="s">
        <v>1061</v>
      </c>
      <c r="N9" s="58"/>
      <c r="O9" s="760" t="s">
        <v>162</v>
      </c>
      <c r="AM9" s="771"/>
      <c r="AN9" s="771"/>
      <c r="AO9" s="771"/>
      <c r="AP9" s="771"/>
    </row>
    <row r="10" spans="1:42" s="761" customFormat="1">
      <c r="B10" s="772" t="s">
        <v>952</v>
      </c>
      <c r="C10" s="60" t="s">
        <v>708</v>
      </c>
      <c r="D10" s="59"/>
      <c r="E10" s="60" t="s">
        <v>667</v>
      </c>
      <c r="F10" s="59"/>
      <c r="G10" s="60" t="s">
        <v>770</v>
      </c>
      <c r="H10" s="59"/>
      <c r="I10" s="60" t="s">
        <v>667</v>
      </c>
      <c r="J10" s="50"/>
      <c r="K10" s="60" t="s">
        <v>1062</v>
      </c>
      <c r="L10" s="50"/>
      <c r="M10" s="50" t="s">
        <v>1063</v>
      </c>
      <c r="N10" s="50"/>
      <c r="O10" s="764">
        <f>'[1]Bal and Actv DevAdv'!O10</f>
        <v>43343</v>
      </c>
      <c r="P10" s="764">
        <f>'[1]Bal and Actv DevAdv'!P10</f>
        <v>43373</v>
      </c>
      <c r="Q10" s="764">
        <f>'[1]Bal and Actv DevAdv'!Q10</f>
        <v>43404</v>
      </c>
      <c r="R10" s="764">
        <f>'[1]Bal and Actv DevAdv'!R10</f>
        <v>43434</v>
      </c>
      <c r="S10" s="764">
        <f>'[1]Bal and Actv DevAdv'!S10</f>
        <v>43465</v>
      </c>
      <c r="T10" s="764">
        <f>'[1]Bal and Actv DevAdv'!T10</f>
        <v>43496</v>
      </c>
      <c r="U10" s="764">
        <f>'[1]Bal and Actv DevAdv'!U10</f>
        <v>43524</v>
      </c>
      <c r="V10" s="764">
        <f>'[1]Bal and Actv DevAdv'!V10</f>
        <v>43555</v>
      </c>
      <c r="W10" s="764">
        <f>'[1]Bal and Actv DevAdv'!W10</f>
        <v>43585</v>
      </c>
      <c r="X10" s="764">
        <f>'[1]Bal and Actv DevAdv'!X10</f>
        <v>43616</v>
      </c>
      <c r="Y10" s="764">
        <f>'[1]Bal and Actv DevAdv'!Y10</f>
        <v>43646</v>
      </c>
      <c r="Z10" s="764">
        <f>'[1]Bal and Actv DevAdv'!Z10</f>
        <v>43677</v>
      </c>
      <c r="AA10" s="764">
        <f>'[1]Bal and Actv DevAdv'!AA10</f>
        <v>43708</v>
      </c>
      <c r="AB10" s="764">
        <f>'[1]Bal and Actv DevAdv'!AB10</f>
        <v>43738</v>
      </c>
      <c r="AC10" s="764">
        <f>'[1]Bal and Actv DevAdv'!AC10</f>
        <v>43769</v>
      </c>
      <c r="AD10" s="764">
        <f>'[1]Bal and Actv DevAdv'!AD10</f>
        <v>43799</v>
      </c>
      <c r="AE10" s="764">
        <f>'[1]Bal and Actv DevAdv'!AE10</f>
        <v>43830</v>
      </c>
      <c r="AF10" s="764">
        <f>'[1]Bal and Actv DevAdv'!AF10</f>
        <v>43861</v>
      </c>
      <c r="AG10" s="764">
        <f>'[1]Bal and Actv DevAdv'!AG10</f>
        <v>43890</v>
      </c>
      <c r="AH10" s="764">
        <f>'[1]Bal and Actv DevAdv'!AH10</f>
        <v>43921</v>
      </c>
      <c r="AI10" s="764">
        <f>'[1]Bal and Actv DevAdv'!AI10</f>
        <v>43951</v>
      </c>
      <c r="AJ10" s="764">
        <f>'[1]Bal and Actv DevAdv'!AJ10</f>
        <v>43982</v>
      </c>
      <c r="AK10" s="764">
        <f>'[1]Bal and Actv DevAdv'!AK10</f>
        <v>44012</v>
      </c>
      <c r="AL10" s="764">
        <v>43070</v>
      </c>
      <c r="AM10" s="771"/>
      <c r="AN10" s="771"/>
      <c r="AO10" s="771"/>
      <c r="AP10" s="771"/>
    </row>
    <row r="11" spans="1:42">
      <c r="B11" s="761">
        <v>1</v>
      </c>
      <c r="C11" s="761" t="s">
        <v>709</v>
      </c>
      <c r="E11" s="761" t="s">
        <v>1064</v>
      </c>
      <c r="G11" s="756" t="s">
        <v>1065</v>
      </c>
      <c r="I11" s="773" t="str">
        <f>'[1]1 JDE to SAP'!B2039</f>
        <v>252120</v>
      </c>
      <c r="K11" s="761">
        <v>252</v>
      </c>
      <c r="M11" s="761" t="s">
        <v>1066</v>
      </c>
      <c r="O11" s="774">
        <f>'[1]Bal and Actv DevAdv'!O11</f>
        <v>-11015647.5</v>
      </c>
      <c r="P11" s="774">
        <f>'[1]Bal and Actv DevAdv'!P11</f>
        <v>-10838359.199999999</v>
      </c>
      <c r="Q11" s="774">
        <f>'[1]Bal and Actv DevAdv'!Q11</f>
        <v>-10755514.199999999</v>
      </c>
      <c r="R11" s="774">
        <f>'[1]Bal and Actv DevAdv'!R11</f>
        <v>-10700284.199999999</v>
      </c>
      <c r="S11" s="774">
        <f>'[1]Bal and Actv DevAdv'!S11</f>
        <v>-10645054.199999999</v>
      </c>
      <c r="T11" s="774">
        <f>'[1]Bal and Actv DevAdv'!T11</f>
        <v>-10543799.199999999</v>
      </c>
      <c r="U11" s="774">
        <f>'[1]Bal and Actv DevAdv'!U11</f>
        <v>-10442544.199999999</v>
      </c>
      <c r="V11" s="774">
        <f>'[1]Bal and Actv DevAdv'!V11</f>
        <v>-10341289.199999999</v>
      </c>
      <c r="W11" s="774">
        <f>'[1]Bal and Actv DevAdv'!W11</f>
        <v>-10240034.199999999</v>
      </c>
      <c r="X11" s="774">
        <f>'[1]Bal and Actv DevAdv'!X11</f>
        <v>-10138779.199999999</v>
      </c>
      <c r="Y11" s="774">
        <f>'[1]Bal and Actv DevAdv'!Y11</f>
        <v>-10037524.199999999</v>
      </c>
      <c r="Z11" s="774">
        <f>'[1]Bal and Actv DevAdv'!Z11</f>
        <v>-9936269.1999999993</v>
      </c>
      <c r="AA11" s="774">
        <f>'[1]Bal and Actv DevAdv'!AA11</f>
        <v>-9835014.1999999993</v>
      </c>
      <c r="AB11" s="774">
        <f>'[1]Bal and Actv DevAdv'!AB11</f>
        <v>-9733759.1999999993</v>
      </c>
      <c r="AC11" s="774">
        <f>'[1]Bal and Actv DevAdv'!AC11</f>
        <v>-9632504.1999999993</v>
      </c>
      <c r="AD11" s="774">
        <f>'[1]Bal and Actv DevAdv'!AD11</f>
        <v>-9531249.1999999993</v>
      </c>
      <c r="AE11" s="774">
        <f>'[1]Bal and Actv DevAdv'!AE11</f>
        <v>-9429994.1999999993</v>
      </c>
      <c r="AF11" s="774">
        <f>'[1]Bal and Actv DevAdv'!AF11</f>
        <v>-9391333.1999999993</v>
      </c>
      <c r="AG11" s="774">
        <f>'[1]Bal and Actv DevAdv'!AG11</f>
        <v>-9308488.1999999993</v>
      </c>
      <c r="AH11" s="774">
        <f>'[1]Bal and Actv DevAdv'!AH11</f>
        <v>-9198028.1999999993</v>
      </c>
      <c r="AI11" s="774">
        <f>'[1]Bal and Actv DevAdv'!AI11</f>
        <v>-9070999.1999999993</v>
      </c>
      <c r="AJ11" s="774">
        <f>'[1]Bal and Actv DevAdv'!AJ11</f>
        <v>-8943970.1999999993</v>
      </c>
      <c r="AK11" s="774">
        <f>'[1]Bal and Actv DevAdv'!AK11</f>
        <v>-8816941.1999999993</v>
      </c>
      <c r="AL11" s="775"/>
      <c r="AM11" s="770"/>
      <c r="AN11" s="769">
        <f t="shared" ref="AN11:AN12" si="1">+U11</f>
        <v>-10442544.199999999</v>
      </c>
      <c r="AO11" s="769"/>
      <c r="AP11" s="769">
        <f t="shared" ref="AP11:AP12" si="2">SUM(Y11:AK11)/13</f>
        <v>-9451236.5076923091</v>
      </c>
    </row>
    <row r="12" spans="1:42">
      <c r="B12" s="761">
        <v>2</v>
      </c>
      <c r="C12" s="761" t="s">
        <v>709</v>
      </c>
      <c r="E12" s="776" t="s">
        <v>1064</v>
      </c>
      <c r="G12" s="756" t="s">
        <v>1065</v>
      </c>
      <c r="I12" s="773"/>
      <c r="K12" s="761">
        <v>252</v>
      </c>
      <c r="M12" s="761" t="s">
        <v>1067</v>
      </c>
      <c r="O12" s="774">
        <f>'[1]Bal and Actv DevAdv'!O12</f>
        <v>-404971</v>
      </c>
      <c r="P12" s="777">
        <f>'[1]Bal and Actv DevAdv'!P12</f>
        <v>-669898.38174550305</v>
      </c>
      <c r="Q12" s="777">
        <f>'[1]Bal and Actv DevAdv'!Q12</f>
        <v>-890671.19986675563</v>
      </c>
      <c r="R12" s="777">
        <f>'[1]Bal and Actv DevAdv'!R12</f>
        <v>-1111444.0179880082</v>
      </c>
      <c r="S12" s="777">
        <f>'[1]Bal and Actv DevAdv'!S12</f>
        <v>-1332216.8361092608</v>
      </c>
      <c r="T12" s="777">
        <f>'[1]Bal and Actv DevAdv'!T12</f>
        <v>-1577519.9722611597</v>
      </c>
      <c r="U12" s="777">
        <f>'[1]Bal and Actv DevAdv'!U12</f>
        <v>-1822823.1084130583</v>
      </c>
      <c r="V12" s="777">
        <f>'[1]Bal and Actv DevAdv'!V12</f>
        <v>-2068126.244564957</v>
      </c>
      <c r="W12" s="777">
        <f>'[1]Bal and Actv DevAdv'!W12</f>
        <v>-2313429.3807168556</v>
      </c>
      <c r="X12" s="777">
        <f>'[1]Bal and Actv DevAdv'!X12</f>
        <v>-2558732.5168687543</v>
      </c>
      <c r="Y12" s="777">
        <f>'[1]Bal and Actv DevAdv'!Y12</f>
        <v>-2804035.6530206529</v>
      </c>
      <c r="Z12" s="777">
        <f>'[1]Bal and Actv DevAdv'!Z12</f>
        <v>-3049338.7891725516</v>
      </c>
      <c r="AA12" s="777">
        <f>'[1]Bal and Actv DevAdv'!AA12</f>
        <v>-3294641.9253244502</v>
      </c>
      <c r="AB12" s="777">
        <f>'[1]Bal and Actv DevAdv'!AB12</f>
        <v>-3539945.0614763489</v>
      </c>
      <c r="AC12" s="777">
        <f>'[1]Bal and Actv DevAdv'!AC12</f>
        <v>-3785248.1976282476</v>
      </c>
      <c r="AD12" s="777">
        <f>'[1]Bal and Actv DevAdv'!AD12</f>
        <v>-4030551.3337801462</v>
      </c>
      <c r="AE12" s="777">
        <f>'[1]Bal and Actv DevAdv'!AE12</f>
        <v>-4275854.4699320449</v>
      </c>
      <c r="AF12" s="777">
        <f>'[1]Bal and Actv DevAdv'!AF12</f>
        <v>-4521157.6060839435</v>
      </c>
      <c r="AG12" s="777">
        <f>'[1]Bal and Actv DevAdv'!AG12</f>
        <v>-4766460.7422358422</v>
      </c>
      <c r="AH12" s="777">
        <f>'[1]Bal and Actv DevAdv'!AH12</f>
        <v>-5011763.8783877408</v>
      </c>
      <c r="AI12" s="777">
        <f>'[1]Bal and Actv DevAdv'!AI12</f>
        <v>-5257067.0145396395</v>
      </c>
      <c r="AJ12" s="777">
        <f>'[1]Bal and Actv DevAdv'!AJ12</f>
        <v>-5502370.1506915381</v>
      </c>
      <c r="AK12" s="777">
        <f>'[1]Bal and Actv DevAdv'!AK12</f>
        <v>-5747673.2868434368</v>
      </c>
      <c r="AL12" s="775"/>
      <c r="AM12" s="770"/>
      <c r="AN12" s="769">
        <f t="shared" si="1"/>
        <v>-1822823.1084130583</v>
      </c>
      <c r="AO12" s="769"/>
      <c r="AP12" s="769">
        <f t="shared" si="2"/>
        <v>-4275854.4699320449</v>
      </c>
    </row>
    <row r="13" spans="1:42">
      <c r="A13" s="756"/>
      <c r="B13" s="761">
        <v>3</v>
      </c>
      <c r="C13" s="761"/>
      <c r="E13" s="50"/>
      <c r="I13" s="773"/>
      <c r="K13" s="761"/>
      <c r="M13" s="761"/>
      <c r="O13" s="774"/>
      <c r="P13" s="778"/>
      <c r="Q13" s="778"/>
      <c r="R13" s="778"/>
      <c r="S13" s="778"/>
      <c r="T13" s="778"/>
      <c r="U13" s="778"/>
      <c r="V13" s="778"/>
      <c r="W13" s="778"/>
      <c r="X13" s="778"/>
      <c r="Y13" s="778"/>
      <c r="Z13" s="778"/>
      <c r="AA13" s="778"/>
      <c r="AB13" s="778"/>
      <c r="AC13" s="778"/>
      <c r="AD13" s="778"/>
      <c r="AE13" s="778"/>
      <c r="AF13" s="778"/>
      <c r="AG13" s="778"/>
      <c r="AH13" s="778"/>
      <c r="AI13" s="778"/>
      <c r="AJ13" s="778"/>
      <c r="AK13" s="778"/>
      <c r="AL13" s="775"/>
      <c r="AM13" s="770"/>
      <c r="AN13" s="770"/>
      <c r="AO13" s="770"/>
      <c r="AP13" s="770"/>
    </row>
    <row r="14" spans="1:42" ht="15" thickBot="1">
      <c r="A14" s="756"/>
      <c r="B14" s="761">
        <v>4</v>
      </c>
      <c r="C14" s="761"/>
      <c r="E14" s="50"/>
      <c r="G14" s="766" t="s">
        <v>1068</v>
      </c>
      <c r="I14" s="773"/>
      <c r="K14" s="761"/>
      <c r="M14" s="761"/>
      <c r="O14" s="779">
        <f>SUM(O11:O13)</f>
        <v>-11420618.5</v>
      </c>
      <c r="P14" s="779">
        <f t="shared" ref="P14:AP14" si="3">SUM(P11:P13)</f>
        <v>-11508257.581745502</v>
      </c>
      <c r="Q14" s="779">
        <f t="shared" si="3"/>
        <v>-11646185.399866754</v>
      </c>
      <c r="R14" s="779">
        <f t="shared" si="3"/>
        <v>-11811728.217988007</v>
      </c>
      <c r="S14" s="779">
        <f t="shared" si="3"/>
        <v>-11977271.036109259</v>
      </c>
      <c r="T14" s="779">
        <f t="shared" si="3"/>
        <v>-12121319.17226116</v>
      </c>
      <c r="U14" s="779">
        <f t="shared" si="3"/>
        <v>-12265367.308413059</v>
      </c>
      <c r="V14" s="779">
        <f t="shared" si="3"/>
        <v>-12409415.444564957</v>
      </c>
      <c r="W14" s="779">
        <f t="shared" si="3"/>
        <v>-12553463.580716856</v>
      </c>
      <c r="X14" s="779">
        <f t="shared" si="3"/>
        <v>-12697511.716868754</v>
      </c>
      <c r="Y14" s="779">
        <f t="shared" si="3"/>
        <v>-12841559.853020653</v>
      </c>
      <c r="Z14" s="779">
        <f t="shared" si="3"/>
        <v>-12985607.989172552</v>
      </c>
      <c r="AA14" s="779">
        <f t="shared" si="3"/>
        <v>-13129656.12532445</v>
      </c>
      <c r="AB14" s="779">
        <f t="shared" si="3"/>
        <v>-13273704.261476349</v>
      </c>
      <c r="AC14" s="779">
        <f t="shared" si="3"/>
        <v>-13417752.397628248</v>
      </c>
      <c r="AD14" s="779">
        <f t="shared" si="3"/>
        <v>-13561800.533780146</v>
      </c>
      <c r="AE14" s="779">
        <f t="shared" si="3"/>
        <v>-13705848.669932045</v>
      </c>
      <c r="AF14" s="779">
        <f t="shared" si="3"/>
        <v>-13912490.806083944</v>
      </c>
      <c r="AG14" s="779">
        <f t="shared" si="3"/>
        <v>-14074948.942235842</v>
      </c>
      <c r="AH14" s="779">
        <f t="shared" si="3"/>
        <v>-14209792.078387741</v>
      </c>
      <c r="AI14" s="779">
        <f t="shared" si="3"/>
        <v>-14328066.21453964</v>
      </c>
      <c r="AJ14" s="779">
        <f t="shared" si="3"/>
        <v>-14446340.350691538</v>
      </c>
      <c r="AK14" s="779">
        <f t="shared" si="3"/>
        <v>-14564614.486843437</v>
      </c>
      <c r="AL14" s="779">
        <f t="shared" si="3"/>
        <v>0</v>
      </c>
      <c r="AM14" s="779"/>
      <c r="AN14" s="779">
        <f t="shared" si="3"/>
        <v>-12265367.308413059</v>
      </c>
      <c r="AO14" s="770"/>
      <c r="AP14" s="779">
        <f t="shared" si="3"/>
        <v>-13727090.977624353</v>
      </c>
    </row>
    <row r="15" spans="1:42">
      <c r="A15" s="756"/>
      <c r="B15" s="761">
        <v>5</v>
      </c>
      <c r="C15" s="761"/>
      <c r="E15" s="50"/>
      <c r="G15" s="766"/>
      <c r="I15" s="773"/>
      <c r="K15" s="761"/>
      <c r="M15" s="761"/>
      <c r="O15" s="780"/>
      <c r="P15" s="780"/>
      <c r="Q15" s="780"/>
      <c r="R15" s="780"/>
      <c r="S15" s="780"/>
      <c r="T15" s="780"/>
      <c r="U15" s="780"/>
      <c r="V15" s="780"/>
      <c r="W15" s="780"/>
      <c r="X15" s="780"/>
      <c r="Y15" s="780"/>
      <c r="Z15" s="780"/>
      <c r="AA15" s="780"/>
      <c r="AB15" s="780"/>
      <c r="AC15" s="780"/>
      <c r="AD15" s="780"/>
      <c r="AE15" s="780"/>
      <c r="AF15" s="780"/>
      <c r="AG15" s="780"/>
      <c r="AH15" s="780"/>
      <c r="AI15" s="780"/>
      <c r="AJ15" s="780"/>
      <c r="AK15" s="780"/>
      <c r="AL15" s="780"/>
      <c r="AM15" s="780"/>
      <c r="AN15" s="770"/>
      <c r="AO15" s="770"/>
      <c r="AP15" s="770"/>
    </row>
    <row r="16" spans="1:42">
      <c r="A16" s="756"/>
      <c r="B16" s="761">
        <v>6</v>
      </c>
      <c r="C16" s="761"/>
      <c r="G16" s="766" t="s">
        <v>984</v>
      </c>
      <c r="I16" s="773"/>
      <c r="K16" s="760" t="s">
        <v>1069</v>
      </c>
      <c r="O16" s="778"/>
      <c r="P16" s="778"/>
      <c r="Q16" s="778"/>
      <c r="R16" s="778"/>
      <c r="S16" s="778"/>
      <c r="T16" s="778"/>
      <c r="U16" s="778"/>
      <c r="V16" s="778"/>
      <c r="W16" s="778"/>
      <c r="X16" s="778"/>
      <c r="Y16" s="778"/>
      <c r="Z16" s="778"/>
      <c r="AA16" s="778"/>
      <c r="AB16" s="778"/>
      <c r="AC16" s="778"/>
      <c r="AD16" s="778"/>
      <c r="AE16" s="778"/>
      <c r="AF16" s="778"/>
      <c r="AG16" s="778"/>
      <c r="AH16" s="778"/>
      <c r="AI16" s="778"/>
      <c r="AJ16" s="778"/>
      <c r="AK16" s="778"/>
      <c r="AL16" s="775"/>
      <c r="AM16" s="770"/>
      <c r="AN16" s="770"/>
      <c r="AO16" s="770"/>
      <c r="AP16" s="770"/>
    </row>
    <row r="17" spans="1:42">
      <c r="A17" s="756"/>
      <c r="B17" s="761">
        <v>7</v>
      </c>
      <c r="C17" s="761"/>
      <c r="G17" s="756" t="s">
        <v>773</v>
      </c>
      <c r="K17" s="781">
        <v>0</v>
      </c>
      <c r="M17" s="761" t="s">
        <v>1066</v>
      </c>
      <c r="O17" s="778"/>
      <c r="P17" s="770">
        <f>'[1]Bal and Actv DevAdv'!P17</f>
        <v>0</v>
      </c>
      <c r="Q17" s="770">
        <f>'[1]Bal and Actv DevAdv'!Q17</f>
        <v>0</v>
      </c>
      <c r="R17" s="770">
        <f>'[1]Bal and Actv DevAdv'!R17</f>
        <v>0</v>
      </c>
      <c r="S17" s="770">
        <f>'[1]Bal and Actv DevAdv'!S17</f>
        <v>0</v>
      </c>
      <c r="T17" s="770">
        <f>'[1]Bal and Actv DevAdv'!T17</f>
        <v>0</v>
      </c>
      <c r="U17" s="770">
        <f>'[1]Bal and Actv DevAdv'!U17</f>
        <v>0</v>
      </c>
      <c r="V17" s="770">
        <f>'[1]Bal and Actv DevAdv'!V17</f>
        <v>0</v>
      </c>
      <c r="W17" s="770">
        <f>'[1]Bal and Actv DevAdv'!W17</f>
        <v>0</v>
      </c>
      <c r="X17" s="770">
        <f>'[1]Bal and Actv DevAdv'!X17</f>
        <v>0</v>
      </c>
      <c r="Y17" s="770">
        <f>'[1]Bal and Actv DevAdv'!Y17</f>
        <v>0</v>
      </c>
      <c r="Z17" s="770">
        <f>'[1]Bal and Actv DevAdv'!Z17</f>
        <v>0</v>
      </c>
      <c r="AA17" s="770">
        <f>'[1]Bal and Actv DevAdv'!AA17</f>
        <v>0</v>
      </c>
      <c r="AB17" s="770">
        <f>'[1]Bal and Actv DevAdv'!AB17</f>
        <v>0</v>
      </c>
      <c r="AC17" s="770">
        <f>'[1]Bal and Actv DevAdv'!AC17</f>
        <v>0</v>
      </c>
      <c r="AD17" s="770">
        <f>'[1]Bal and Actv DevAdv'!AD17</f>
        <v>0</v>
      </c>
      <c r="AE17" s="770">
        <f>'[1]Bal and Actv DevAdv'!AE17</f>
        <v>0</v>
      </c>
      <c r="AF17" s="770">
        <f>'[1]Bal and Actv DevAdv'!AF17</f>
        <v>0</v>
      </c>
      <c r="AG17" s="770">
        <f>'[1]Bal and Actv DevAdv'!AG17</f>
        <v>0</v>
      </c>
      <c r="AH17" s="770">
        <f>'[1]Bal and Actv DevAdv'!AH17</f>
        <v>0</v>
      </c>
      <c r="AI17" s="770">
        <f>'[1]Bal and Actv DevAdv'!AI17</f>
        <v>0</v>
      </c>
      <c r="AJ17" s="770">
        <f>'[1]Bal and Actv DevAdv'!AJ17</f>
        <v>0</v>
      </c>
      <c r="AK17" s="770">
        <f>'[1]Bal and Actv DevAdv'!AK17</f>
        <v>0</v>
      </c>
      <c r="AL17" s="775">
        <v>-95000</v>
      </c>
      <c r="AM17" s="770"/>
      <c r="AN17" s="770"/>
      <c r="AO17" s="770"/>
      <c r="AP17" s="770"/>
    </row>
    <row r="18" spans="1:42">
      <c r="A18" s="756"/>
      <c r="B18" s="761">
        <v>8</v>
      </c>
      <c r="C18" s="761"/>
      <c r="G18" s="756" t="s">
        <v>773</v>
      </c>
      <c r="K18" s="781">
        <v>1</v>
      </c>
      <c r="M18" s="761" t="s">
        <v>1067</v>
      </c>
      <c r="O18" s="778"/>
      <c r="P18" s="770">
        <f>'[1]Bal and Actv DevAdv'!P18</f>
        <v>-264927.38174550305</v>
      </c>
      <c r="Q18" s="770">
        <f>'[1]Bal and Actv DevAdv'!Q18</f>
        <v>-220772.81812125252</v>
      </c>
      <c r="R18" s="770">
        <f>'[1]Bal and Actv DevAdv'!R18</f>
        <v>-220772.81812125252</v>
      </c>
      <c r="S18" s="770">
        <f>'[1]Bal and Actv DevAdv'!S18</f>
        <v>-220772.81812125252</v>
      </c>
      <c r="T18" s="770">
        <f>'[1]Bal and Actv DevAdv'!T18</f>
        <v>-245303.13615189877</v>
      </c>
      <c r="U18" s="770">
        <f>'[1]Bal and Actv DevAdv'!U18</f>
        <v>-245303.13615189877</v>
      </c>
      <c r="V18" s="770">
        <f>'[1]Bal and Actv DevAdv'!V18</f>
        <v>-245303.13615189877</v>
      </c>
      <c r="W18" s="770">
        <f>'[1]Bal and Actv DevAdv'!W18</f>
        <v>-245303.13615189877</v>
      </c>
      <c r="X18" s="770">
        <f>'[1]Bal and Actv DevAdv'!X18</f>
        <v>-245303.13615189877</v>
      </c>
      <c r="Y18" s="770">
        <f>'[1]Bal and Actv DevAdv'!Y18</f>
        <v>-245303.13615189877</v>
      </c>
      <c r="Z18" s="770">
        <f>'[1]Bal and Actv DevAdv'!Z18</f>
        <v>-245303.13615189877</v>
      </c>
      <c r="AA18" s="770">
        <f>'[1]Bal and Actv DevAdv'!AA18</f>
        <v>-245303.13615189877</v>
      </c>
      <c r="AB18" s="770">
        <f>'[1]Bal and Actv DevAdv'!AB18</f>
        <v>-245303.13615189877</v>
      </c>
      <c r="AC18" s="770">
        <f>'[1]Bal and Actv DevAdv'!AC18</f>
        <v>-245303.13615189877</v>
      </c>
      <c r="AD18" s="770">
        <f>'[1]Bal and Actv DevAdv'!AD18</f>
        <v>-245303.13615189877</v>
      </c>
      <c r="AE18" s="770">
        <f>'[1]Bal and Actv DevAdv'!AE18</f>
        <v>-245303.13615189877</v>
      </c>
      <c r="AF18" s="770">
        <f>'[1]Bal and Actv DevAdv'!AF18</f>
        <v>-245303.13615189877</v>
      </c>
      <c r="AG18" s="770">
        <f>'[1]Bal and Actv DevAdv'!AG18</f>
        <v>-245303.13615189877</v>
      </c>
      <c r="AH18" s="770">
        <f>'[1]Bal and Actv DevAdv'!AH18</f>
        <v>-245303.13615189877</v>
      </c>
      <c r="AI18" s="770">
        <f>'[1]Bal and Actv DevAdv'!AI18</f>
        <v>-245303.13615189877</v>
      </c>
      <c r="AJ18" s="770">
        <f>'[1]Bal and Actv DevAdv'!AJ18</f>
        <v>-245303.13615189877</v>
      </c>
      <c r="AK18" s="770">
        <f>'[1]Bal and Actv DevAdv'!AK18</f>
        <v>-245303.13615189877</v>
      </c>
      <c r="AL18" s="775"/>
      <c r="AM18" s="770"/>
      <c r="AN18" s="770"/>
      <c r="AO18" s="770"/>
      <c r="AP18" s="770"/>
    </row>
    <row r="19" spans="1:42">
      <c r="A19" s="756"/>
      <c r="B19" s="761">
        <v>9</v>
      </c>
      <c r="C19" s="761"/>
      <c r="G19" s="756" t="s">
        <v>133</v>
      </c>
      <c r="K19" s="781">
        <v>1</v>
      </c>
      <c r="M19" s="761" t="s">
        <v>1066</v>
      </c>
      <c r="O19" s="778"/>
      <c r="P19" s="782">
        <f>'[1]Bal and Actv DevAdv'!P19</f>
        <v>177288.30000000002</v>
      </c>
      <c r="Q19" s="782">
        <f>'[1]Bal and Actv DevAdv'!Q19</f>
        <v>82845</v>
      </c>
      <c r="R19" s="782">
        <f>'[1]Bal and Actv DevAdv'!R19</f>
        <v>55230</v>
      </c>
      <c r="S19" s="782">
        <f>'[1]Bal and Actv DevAdv'!S19</f>
        <v>55230</v>
      </c>
      <c r="T19" s="782">
        <f>'[1]Bal and Actv DevAdv'!T19</f>
        <v>101255.00000000001</v>
      </c>
      <c r="U19" s="782">
        <f>'[1]Bal and Actv DevAdv'!U19</f>
        <v>101255.00000000001</v>
      </c>
      <c r="V19" s="782">
        <f>'[1]Bal and Actv DevAdv'!V19</f>
        <v>101255.00000000001</v>
      </c>
      <c r="W19" s="782">
        <f>'[1]Bal and Actv DevAdv'!W19</f>
        <v>101255.00000000001</v>
      </c>
      <c r="X19" s="782">
        <f>'[1]Bal and Actv DevAdv'!X19</f>
        <v>101255.00000000001</v>
      </c>
      <c r="Y19" s="782">
        <f>'[1]Bal and Actv DevAdv'!Y19</f>
        <v>101255.00000000001</v>
      </c>
      <c r="Z19" s="782">
        <f>'[1]Bal and Actv DevAdv'!Z19</f>
        <v>101255.00000000001</v>
      </c>
      <c r="AA19" s="782">
        <f>'[1]Bal and Actv DevAdv'!AA19</f>
        <v>101255.00000000001</v>
      </c>
      <c r="AB19" s="782">
        <f>'[1]Bal and Actv DevAdv'!AB19</f>
        <v>101255.00000000001</v>
      </c>
      <c r="AC19" s="782">
        <f>'[1]Bal and Actv DevAdv'!AC19</f>
        <v>101255.00000000001</v>
      </c>
      <c r="AD19" s="782">
        <f>'[1]Bal and Actv DevAdv'!AD19</f>
        <v>101255.00000000001</v>
      </c>
      <c r="AE19" s="782">
        <f>'[1]Bal and Actv DevAdv'!AE19</f>
        <v>101255.00000000001</v>
      </c>
      <c r="AF19" s="782">
        <f>'[1]Bal and Actv DevAdv'!AF19</f>
        <v>38661</v>
      </c>
      <c r="AG19" s="782">
        <f>'[1]Bal and Actv DevAdv'!AG19</f>
        <v>82845</v>
      </c>
      <c r="AH19" s="782">
        <f>'[1]Bal and Actv DevAdv'!AH19</f>
        <v>110460</v>
      </c>
      <c r="AI19" s="782">
        <f>'[1]Bal and Actv DevAdv'!AI19</f>
        <v>127029</v>
      </c>
      <c r="AJ19" s="782">
        <f>'[1]Bal and Actv DevAdv'!AJ19</f>
        <v>127029</v>
      </c>
      <c r="AK19" s="782">
        <f>'[1]Bal and Actv DevAdv'!AK19</f>
        <v>127029</v>
      </c>
      <c r="AL19" s="775"/>
      <c r="AM19" s="770"/>
      <c r="AN19" s="770"/>
      <c r="AO19" s="770"/>
      <c r="AP19" s="770"/>
    </row>
    <row r="20" spans="1:42">
      <c r="A20" s="756"/>
      <c r="B20" s="761">
        <v>10</v>
      </c>
      <c r="C20" s="761"/>
      <c r="G20" s="783" t="s">
        <v>133</v>
      </c>
      <c r="K20" s="781">
        <v>0</v>
      </c>
      <c r="M20" s="761" t="s">
        <v>1067</v>
      </c>
      <c r="N20" s="783"/>
      <c r="O20" s="784"/>
      <c r="P20" s="782">
        <f>'[1]Bal and Actv DevAdv'!P20</f>
        <v>0</v>
      </c>
      <c r="Q20" s="782">
        <f>'[1]Bal and Actv DevAdv'!Q20</f>
        <v>0</v>
      </c>
      <c r="R20" s="782">
        <f>'[1]Bal and Actv DevAdv'!R20</f>
        <v>0</v>
      </c>
      <c r="S20" s="782">
        <f>'[1]Bal and Actv DevAdv'!S20</f>
        <v>0</v>
      </c>
      <c r="T20" s="782">
        <f>'[1]Bal and Actv DevAdv'!T20</f>
        <v>0</v>
      </c>
      <c r="U20" s="782">
        <f>'[1]Bal and Actv DevAdv'!U20</f>
        <v>0</v>
      </c>
      <c r="V20" s="782">
        <f>'[1]Bal and Actv DevAdv'!V20</f>
        <v>0</v>
      </c>
      <c r="W20" s="782">
        <f>'[1]Bal and Actv DevAdv'!W20</f>
        <v>0</v>
      </c>
      <c r="X20" s="782">
        <f>'[1]Bal and Actv DevAdv'!X20</f>
        <v>0</v>
      </c>
      <c r="Y20" s="782">
        <f>'[1]Bal and Actv DevAdv'!Y20</f>
        <v>0</v>
      </c>
      <c r="Z20" s="782">
        <f>'[1]Bal and Actv DevAdv'!Z20</f>
        <v>0</v>
      </c>
      <c r="AA20" s="782">
        <f>'[1]Bal and Actv DevAdv'!AA20</f>
        <v>0</v>
      </c>
      <c r="AB20" s="782">
        <f>'[1]Bal and Actv DevAdv'!AB20</f>
        <v>0</v>
      </c>
      <c r="AC20" s="782">
        <f>'[1]Bal and Actv DevAdv'!AC20</f>
        <v>0</v>
      </c>
      <c r="AD20" s="782">
        <f>'[1]Bal and Actv DevAdv'!AD20</f>
        <v>0</v>
      </c>
      <c r="AE20" s="782">
        <f>'[1]Bal and Actv DevAdv'!AE20</f>
        <v>0</v>
      </c>
      <c r="AF20" s="782">
        <f>'[1]Bal and Actv DevAdv'!AF20</f>
        <v>0</v>
      </c>
      <c r="AG20" s="782">
        <f>'[1]Bal and Actv DevAdv'!AG20</f>
        <v>0</v>
      </c>
      <c r="AH20" s="782">
        <f>'[1]Bal and Actv DevAdv'!AH20</f>
        <v>0</v>
      </c>
      <c r="AI20" s="782">
        <f>'[1]Bal and Actv DevAdv'!AI20</f>
        <v>0</v>
      </c>
      <c r="AJ20" s="782">
        <f>'[1]Bal and Actv DevAdv'!AJ20</f>
        <v>0</v>
      </c>
      <c r="AK20" s="782">
        <f>'[1]Bal and Actv DevAdv'!AK20</f>
        <v>0</v>
      </c>
      <c r="AL20" s="775">
        <v>100000</v>
      </c>
      <c r="AM20" s="770"/>
      <c r="AN20" s="770"/>
      <c r="AO20" s="770"/>
      <c r="AP20" s="770"/>
    </row>
    <row r="21" spans="1:42" ht="15" thickBot="1">
      <c r="A21" s="756"/>
      <c r="B21" s="761">
        <v>11</v>
      </c>
      <c r="C21" s="761"/>
      <c r="G21" s="756" t="s">
        <v>774</v>
      </c>
      <c r="O21" s="778"/>
      <c r="P21" s="785">
        <f>SUM(P17:P20)</f>
        <v>-87639.081745503034</v>
      </c>
      <c r="Q21" s="785">
        <f t="shared" ref="Q21:AK21" si="4">SUM(Q17:Q20)</f>
        <v>-137927.81812125252</v>
      </c>
      <c r="R21" s="785">
        <f t="shared" si="4"/>
        <v>-165542.81812125252</v>
      </c>
      <c r="S21" s="785">
        <f t="shared" si="4"/>
        <v>-165542.81812125252</v>
      </c>
      <c r="T21" s="785">
        <f t="shared" si="4"/>
        <v>-144048.13615189877</v>
      </c>
      <c r="U21" s="785">
        <f t="shared" si="4"/>
        <v>-144048.13615189877</v>
      </c>
      <c r="V21" s="785">
        <f t="shared" si="4"/>
        <v>-144048.13615189877</v>
      </c>
      <c r="W21" s="785">
        <f t="shared" si="4"/>
        <v>-144048.13615189877</v>
      </c>
      <c r="X21" s="785">
        <f t="shared" si="4"/>
        <v>-144048.13615189877</v>
      </c>
      <c r="Y21" s="785">
        <f t="shared" si="4"/>
        <v>-144048.13615189877</v>
      </c>
      <c r="Z21" s="785">
        <f t="shared" si="4"/>
        <v>-144048.13615189877</v>
      </c>
      <c r="AA21" s="785">
        <f t="shared" si="4"/>
        <v>-144048.13615189877</v>
      </c>
      <c r="AB21" s="785">
        <f t="shared" si="4"/>
        <v>-144048.13615189877</v>
      </c>
      <c r="AC21" s="785">
        <f t="shared" si="4"/>
        <v>-144048.13615189877</v>
      </c>
      <c r="AD21" s="785">
        <f t="shared" si="4"/>
        <v>-144048.13615189877</v>
      </c>
      <c r="AE21" s="785">
        <f t="shared" si="4"/>
        <v>-144048.13615189877</v>
      </c>
      <c r="AF21" s="785">
        <f t="shared" si="4"/>
        <v>-206642.13615189877</v>
      </c>
      <c r="AG21" s="785">
        <f t="shared" si="4"/>
        <v>-162458.13615189877</v>
      </c>
      <c r="AH21" s="785">
        <f t="shared" si="4"/>
        <v>-134843.13615189877</v>
      </c>
      <c r="AI21" s="785">
        <f t="shared" si="4"/>
        <v>-118274.13615189877</v>
      </c>
      <c r="AJ21" s="785">
        <f t="shared" si="4"/>
        <v>-118274.13615189877</v>
      </c>
      <c r="AK21" s="785">
        <f t="shared" si="4"/>
        <v>-118274.13615189877</v>
      </c>
      <c r="AL21" s="786"/>
      <c r="AM21" s="770"/>
      <c r="AN21" s="770"/>
      <c r="AO21" s="770"/>
      <c r="AP21" s="770"/>
    </row>
    <row r="22" spans="1:42">
      <c r="A22" s="756"/>
      <c r="B22" s="761">
        <v>12</v>
      </c>
      <c r="C22" s="761"/>
      <c r="M22" s="787"/>
      <c r="O22" s="778"/>
      <c r="P22" s="778"/>
      <c r="Q22" s="778"/>
      <c r="R22" s="778"/>
      <c r="S22" s="778"/>
      <c r="T22" s="778"/>
      <c r="U22" s="778"/>
      <c r="V22" s="778"/>
      <c r="W22" s="778"/>
      <c r="X22" s="778"/>
      <c r="Y22" s="778"/>
      <c r="Z22" s="778"/>
      <c r="AA22" s="778"/>
      <c r="AB22" s="778"/>
      <c r="AC22" s="778"/>
      <c r="AD22" s="778"/>
      <c r="AE22" s="778"/>
      <c r="AF22" s="778"/>
      <c r="AG22" s="778"/>
      <c r="AH22" s="778"/>
      <c r="AI22" s="778"/>
      <c r="AJ22" s="778"/>
      <c r="AK22" s="778"/>
      <c r="AL22" s="778"/>
      <c r="AP22" s="788"/>
    </row>
    <row r="23" spans="1:42">
      <c r="A23" s="756"/>
      <c r="B23" s="761"/>
      <c r="C23" s="761"/>
      <c r="M23" s="787"/>
      <c r="O23" s="778"/>
      <c r="P23" s="778"/>
      <c r="Q23" s="778"/>
      <c r="R23" s="778"/>
      <c r="S23" s="778"/>
      <c r="T23" s="778"/>
      <c r="U23" s="778"/>
      <c r="V23" s="778"/>
      <c r="W23" s="778"/>
      <c r="X23" s="778"/>
      <c r="Y23" s="778"/>
      <c r="Z23" s="778"/>
      <c r="AA23" s="778"/>
      <c r="AB23" s="778"/>
      <c r="AC23" s="778"/>
      <c r="AD23" s="778"/>
      <c r="AE23" s="778"/>
      <c r="AF23" s="778"/>
      <c r="AG23" s="778"/>
      <c r="AH23" s="778"/>
      <c r="AI23" s="778"/>
      <c r="AJ23" s="778"/>
      <c r="AK23" s="778"/>
      <c r="AL23" s="778"/>
      <c r="AP23" s="788"/>
    </row>
    <row r="24" spans="1:42" ht="15" thickBot="1">
      <c r="A24" s="756"/>
      <c r="B24" s="761"/>
      <c r="C24" s="761"/>
      <c r="M24" s="787"/>
      <c r="O24" s="778"/>
      <c r="P24" s="778"/>
      <c r="Q24" s="778"/>
      <c r="R24" s="778"/>
      <c r="S24" s="778"/>
      <c r="T24" s="778"/>
      <c r="U24" s="778"/>
      <c r="V24" s="778"/>
      <c r="W24" s="778"/>
      <c r="X24" s="778"/>
      <c r="Y24" s="778"/>
      <c r="Z24" s="778"/>
      <c r="AA24" s="778"/>
      <c r="AB24" s="778"/>
      <c r="AC24" s="778"/>
      <c r="AD24" s="778"/>
      <c r="AE24" s="778"/>
      <c r="AF24" s="778"/>
      <c r="AG24" s="778"/>
      <c r="AH24" s="778"/>
      <c r="AI24" s="778"/>
      <c r="AJ24" s="778"/>
      <c r="AK24" s="778"/>
      <c r="AL24" s="778"/>
      <c r="AP24" s="788"/>
    </row>
    <row r="25" spans="1:42">
      <c r="A25" s="756"/>
      <c r="B25" s="789"/>
      <c r="C25" s="790"/>
      <c r="D25" s="791"/>
      <c r="E25" s="791"/>
      <c r="F25" s="791"/>
      <c r="G25" s="792" t="s">
        <v>1024</v>
      </c>
      <c r="H25" s="791"/>
      <c r="I25" s="791"/>
      <c r="J25" s="791"/>
      <c r="K25" s="791"/>
      <c r="L25" s="791"/>
      <c r="M25" s="791"/>
      <c r="N25" s="791"/>
      <c r="O25" s="793">
        <f>'[1]Bal and Actv DevAdv'!O6</f>
        <v>-11420618.5</v>
      </c>
      <c r="P25" s="794">
        <f>'[1]Bal and Actv DevAdv'!P6</f>
        <v>-11508257.581745502</v>
      </c>
      <c r="Q25" s="794">
        <f>'[1]Bal and Actv DevAdv'!Q6</f>
        <v>-11646185.399866754</v>
      </c>
      <c r="R25" s="794">
        <f>'[1]Bal and Actv DevAdv'!R6</f>
        <v>-11811728.217988007</v>
      </c>
      <c r="S25" s="794">
        <f>'[1]Bal and Actv DevAdv'!S6</f>
        <v>-11977271.036109259</v>
      </c>
      <c r="T25" s="794">
        <f>'[1]Bal and Actv DevAdv'!T6</f>
        <v>-12121319.17226116</v>
      </c>
      <c r="U25" s="794">
        <f>'[1]Bal and Actv DevAdv'!U6</f>
        <v>-12265367.308413059</v>
      </c>
      <c r="V25" s="794">
        <f>'[1]Bal and Actv DevAdv'!V6</f>
        <v>-12409415.444564957</v>
      </c>
      <c r="W25" s="794">
        <f>'[1]Bal and Actv DevAdv'!W6</f>
        <v>-12553463.580716856</v>
      </c>
      <c r="X25" s="794">
        <f>'[1]Bal and Actv DevAdv'!X6</f>
        <v>-12697511.716868754</v>
      </c>
      <c r="Y25" s="794">
        <f>'[1]Bal and Actv DevAdv'!Y6</f>
        <v>-12841559.853020653</v>
      </c>
      <c r="Z25" s="794">
        <f>'[1]Bal and Actv DevAdv'!Z6</f>
        <v>-12985607.989172552</v>
      </c>
      <c r="AA25" s="794">
        <f>'[1]Bal and Actv DevAdv'!AA6</f>
        <v>-13129656.12532445</v>
      </c>
      <c r="AB25" s="794">
        <f>'[1]Bal and Actv DevAdv'!AB6</f>
        <v>-13273704.261476349</v>
      </c>
      <c r="AC25" s="794">
        <f>'[1]Bal and Actv DevAdv'!AC6</f>
        <v>-13417752.397628248</v>
      </c>
      <c r="AD25" s="794">
        <f>'[1]Bal and Actv DevAdv'!AD6</f>
        <v>-13561800.533780146</v>
      </c>
      <c r="AE25" s="794">
        <f>'[1]Bal and Actv DevAdv'!AE6</f>
        <v>-13705848.669932045</v>
      </c>
      <c r="AF25" s="794">
        <f>'[1]Bal and Actv DevAdv'!AF6</f>
        <v>-13912490.806083944</v>
      </c>
      <c r="AG25" s="794">
        <f>'[1]Bal and Actv DevAdv'!AG6</f>
        <v>-14074948.942235842</v>
      </c>
      <c r="AH25" s="794">
        <f>'[1]Bal and Actv DevAdv'!AH6</f>
        <v>-14209792.078387741</v>
      </c>
      <c r="AI25" s="794">
        <f>'[1]Bal and Actv DevAdv'!AI6</f>
        <v>-14328066.21453964</v>
      </c>
      <c r="AJ25" s="794">
        <f>'[1]Bal and Actv DevAdv'!AJ6</f>
        <v>-14446340.350691538</v>
      </c>
      <c r="AK25" s="795">
        <f>'[1]Bal and Actv DevAdv'!AK6</f>
        <v>-14564614.486843437</v>
      </c>
      <c r="AL25" s="796"/>
      <c r="AM25" s="796"/>
      <c r="AN25" s="797">
        <f>+U25</f>
        <v>-12265367.308413059</v>
      </c>
      <c r="AO25" s="791"/>
      <c r="AP25" s="798">
        <f>SUM(Y25:AK25)/13</f>
        <v>-13727090.977624355</v>
      </c>
    </row>
    <row r="26" spans="1:42">
      <c r="A26" s="756"/>
      <c r="B26" s="799"/>
      <c r="C26" s="800"/>
      <c r="D26" s="796"/>
      <c r="E26" s="796"/>
      <c r="F26" s="796"/>
      <c r="G26" s="796"/>
      <c r="H26" s="796"/>
      <c r="I26" s="796"/>
      <c r="J26" s="796"/>
      <c r="K26" s="796"/>
      <c r="L26" s="796"/>
      <c r="M26" s="796"/>
      <c r="N26" s="796"/>
      <c r="O26" s="801" t="b">
        <f>O25=O6</f>
        <v>1</v>
      </c>
      <c r="P26" s="801" t="b">
        <f>P25=P6</f>
        <v>1</v>
      </c>
      <c r="Q26" s="801" t="b">
        <f t="shared" ref="Q26:AK26" si="5">Q25=Q6</f>
        <v>1</v>
      </c>
      <c r="R26" s="801" t="b">
        <f t="shared" si="5"/>
        <v>1</v>
      </c>
      <c r="S26" s="801" t="b">
        <f t="shared" si="5"/>
        <v>1</v>
      </c>
      <c r="T26" s="801" t="b">
        <f t="shared" si="5"/>
        <v>1</v>
      </c>
      <c r="U26" s="801" t="b">
        <f t="shared" si="5"/>
        <v>1</v>
      </c>
      <c r="V26" s="801" t="b">
        <f t="shared" si="5"/>
        <v>1</v>
      </c>
      <c r="W26" s="801" t="b">
        <f t="shared" si="5"/>
        <v>1</v>
      </c>
      <c r="X26" s="801" t="b">
        <f t="shared" si="5"/>
        <v>1</v>
      </c>
      <c r="Y26" s="801" t="b">
        <f t="shared" si="5"/>
        <v>1</v>
      </c>
      <c r="Z26" s="801" t="b">
        <f t="shared" si="5"/>
        <v>1</v>
      </c>
      <c r="AA26" s="801" t="b">
        <f t="shared" si="5"/>
        <v>1</v>
      </c>
      <c r="AB26" s="801" t="b">
        <f t="shared" si="5"/>
        <v>1</v>
      </c>
      <c r="AC26" s="801" t="b">
        <f t="shared" si="5"/>
        <v>1</v>
      </c>
      <c r="AD26" s="801" t="b">
        <f t="shared" si="5"/>
        <v>1</v>
      </c>
      <c r="AE26" s="801" t="b">
        <f t="shared" si="5"/>
        <v>1</v>
      </c>
      <c r="AF26" s="801" t="b">
        <f t="shared" si="5"/>
        <v>1</v>
      </c>
      <c r="AG26" s="801" t="b">
        <f t="shared" si="5"/>
        <v>1</v>
      </c>
      <c r="AH26" s="801" t="b">
        <f t="shared" si="5"/>
        <v>1</v>
      </c>
      <c r="AI26" s="801" t="b">
        <f t="shared" si="5"/>
        <v>1</v>
      </c>
      <c r="AJ26" s="801" t="b">
        <f t="shared" si="5"/>
        <v>1</v>
      </c>
      <c r="AK26" s="802" t="b">
        <f t="shared" si="5"/>
        <v>1</v>
      </c>
      <c r="AL26" s="796"/>
      <c r="AM26" s="796"/>
      <c r="AN26" s="803" t="b">
        <f t="shared" ref="AN26:AP26" si="6">AN25=AN6</f>
        <v>1</v>
      </c>
      <c r="AO26" s="796"/>
      <c r="AP26" s="802" t="b">
        <f t="shared" si="6"/>
        <v>1</v>
      </c>
    </row>
    <row r="27" spans="1:42" s="804" customFormat="1">
      <c r="B27" s="805"/>
      <c r="C27" s="800"/>
      <c r="O27" s="806">
        <f>+O6-O25</f>
        <v>0</v>
      </c>
      <c r="P27" s="806">
        <f>+P6-P25</f>
        <v>0</v>
      </c>
      <c r="Q27" s="806">
        <f t="shared" ref="Q27:AK27" si="7">+Q6-Q25</f>
        <v>0</v>
      </c>
      <c r="R27" s="806">
        <f t="shared" si="7"/>
        <v>0</v>
      </c>
      <c r="S27" s="806">
        <f t="shared" si="7"/>
        <v>0</v>
      </c>
      <c r="T27" s="806">
        <f t="shared" si="7"/>
        <v>0</v>
      </c>
      <c r="U27" s="806">
        <f t="shared" si="7"/>
        <v>0</v>
      </c>
      <c r="V27" s="806">
        <f t="shared" si="7"/>
        <v>0</v>
      </c>
      <c r="W27" s="806">
        <f t="shared" si="7"/>
        <v>0</v>
      </c>
      <c r="X27" s="806">
        <f t="shared" si="7"/>
        <v>0</v>
      </c>
      <c r="Y27" s="806">
        <f t="shared" si="7"/>
        <v>0</v>
      </c>
      <c r="Z27" s="806">
        <f t="shared" si="7"/>
        <v>0</v>
      </c>
      <c r="AA27" s="806">
        <f t="shared" si="7"/>
        <v>0</v>
      </c>
      <c r="AB27" s="806">
        <f t="shared" si="7"/>
        <v>0</v>
      </c>
      <c r="AC27" s="806">
        <f t="shared" si="7"/>
        <v>0</v>
      </c>
      <c r="AD27" s="806">
        <f t="shared" si="7"/>
        <v>0</v>
      </c>
      <c r="AE27" s="806">
        <f t="shared" si="7"/>
        <v>0</v>
      </c>
      <c r="AF27" s="806">
        <f t="shared" si="7"/>
        <v>0</v>
      </c>
      <c r="AG27" s="806">
        <f t="shared" si="7"/>
        <v>0</v>
      </c>
      <c r="AH27" s="806">
        <f t="shared" si="7"/>
        <v>0</v>
      </c>
      <c r="AI27" s="806">
        <f t="shared" si="7"/>
        <v>0</v>
      </c>
      <c r="AJ27" s="806">
        <f t="shared" si="7"/>
        <v>0</v>
      </c>
      <c r="AK27" s="807">
        <f t="shared" si="7"/>
        <v>0</v>
      </c>
      <c r="AN27" s="808">
        <f t="shared" ref="AN27" si="8">+AN6-AN25</f>
        <v>0</v>
      </c>
      <c r="AP27" s="807">
        <f t="shared" ref="AP27" si="9">+AP6-AP25</f>
        <v>0</v>
      </c>
    </row>
    <row r="28" spans="1:42" s="804" customFormat="1" ht="15" thickBot="1">
      <c r="B28" s="809"/>
      <c r="C28" s="810"/>
      <c r="D28" s="811"/>
      <c r="E28" s="811"/>
      <c r="F28" s="811"/>
      <c r="G28" s="811"/>
      <c r="H28" s="811"/>
      <c r="I28" s="811"/>
      <c r="J28" s="811"/>
      <c r="K28" s="811"/>
      <c r="L28" s="811"/>
      <c r="M28" s="811"/>
      <c r="N28" s="811"/>
      <c r="O28" s="812"/>
      <c r="P28" s="811"/>
      <c r="Q28" s="811"/>
      <c r="R28" s="811"/>
      <c r="S28" s="811"/>
      <c r="T28" s="811"/>
      <c r="U28" s="811"/>
      <c r="V28" s="811"/>
      <c r="W28" s="811"/>
      <c r="X28" s="811"/>
      <c r="Y28" s="811"/>
      <c r="Z28" s="811"/>
      <c r="AA28" s="811"/>
      <c r="AB28" s="811"/>
      <c r="AC28" s="811"/>
      <c r="AD28" s="811"/>
      <c r="AE28" s="811"/>
      <c r="AF28" s="811"/>
      <c r="AG28" s="811"/>
      <c r="AH28" s="811"/>
      <c r="AI28" s="811"/>
      <c r="AJ28" s="811"/>
      <c r="AK28" s="813"/>
      <c r="AN28" s="814"/>
      <c r="AO28" s="811"/>
      <c r="AP28" s="815"/>
    </row>
    <row r="29" spans="1:42" s="804" customFormat="1">
      <c r="B29" s="816"/>
      <c r="C29" s="761"/>
      <c r="O29" s="817"/>
      <c r="P29" s="817"/>
      <c r="Q29" s="817"/>
      <c r="R29" s="817"/>
      <c r="S29" s="817"/>
      <c r="T29" s="817"/>
      <c r="U29" s="817"/>
      <c r="V29" s="817"/>
      <c r="W29" s="817"/>
      <c r="X29" s="817"/>
      <c r="Y29" s="817"/>
      <c r="Z29" s="817"/>
      <c r="AA29" s="817"/>
      <c r="AB29" s="817"/>
      <c r="AC29" s="817"/>
      <c r="AD29" s="817"/>
      <c r="AE29" s="817"/>
      <c r="AF29" s="817"/>
      <c r="AG29" s="817"/>
      <c r="AH29" s="817"/>
      <c r="AI29" s="817"/>
      <c r="AJ29" s="817"/>
      <c r="AP29" s="817"/>
    </row>
    <row r="30" spans="1:42" s="804" customFormat="1">
      <c r="B30" s="816"/>
      <c r="C30" s="761"/>
      <c r="O30" s="817"/>
      <c r="P30" s="817"/>
      <c r="Q30" s="817"/>
      <c r="R30" s="817"/>
      <c r="S30" s="817"/>
      <c r="T30" s="817"/>
      <c r="U30" s="817"/>
      <c r="V30" s="817"/>
      <c r="W30" s="817"/>
      <c r="X30" s="817"/>
      <c r="Y30" s="817"/>
      <c r="Z30" s="817"/>
      <c r="AA30" s="817"/>
      <c r="AB30" s="817"/>
      <c r="AC30" s="817"/>
      <c r="AD30" s="817"/>
      <c r="AE30" s="817"/>
      <c r="AF30" s="817"/>
      <c r="AG30" s="817"/>
      <c r="AH30" s="817"/>
      <c r="AI30" s="817"/>
      <c r="AJ30" s="817"/>
      <c r="AP30" s="817"/>
    </row>
    <row r="31" spans="1:42" s="804" customFormat="1">
      <c r="B31" s="816"/>
      <c r="C31" s="761"/>
      <c r="O31" s="817"/>
      <c r="P31" s="817"/>
      <c r="Q31" s="817"/>
      <c r="R31" s="817"/>
      <c r="S31" s="817"/>
      <c r="T31" s="817"/>
      <c r="U31" s="817"/>
      <c r="V31" s="817"/>
      <c r="W31" s="817"/>
      <c r="X31" s="817"/>
      <c r="Y31" s="817"/>
      <c r="Z31" s="817"/>
      <c r="AA31" s="817"/>
      <c r="AB31" s="817"/>
      <c r="AC31" s="817"/>
      <c r="AD31" s="817"/>
      <c r="AE31" s="817"/>
      <c r="AF31" s="817"/>
      <c r="AG31" s="817"/>
      <c r="AH31" s="817"/>
      <c r="AI31" s="817"/>
      <c r="AJ31" s="817"/>
      <c r="AP31" s="817"/>
    </row>
    <row r="32" spans="1:42" s="804" customFormat="1">
      <c r="B32" s="816"/>
      <c r="C32" s="761"/>
      <c r="O32" s="817"/>
      <c r="P32" s="817"/>
      <c r="Q32" s="817"/>
      <c r="R32" s="817"/>
      <c r="S32" s="817"/>
      <c r="T32" s="817"/>
      <c r="U32" s="817"/>
      <c r="V32" s="817"/>
      <c r="W32" s="817"/>
      <c r="X32" s="817"/>
      <c r="Y32" s="817"/>
      <c r="Z32" s="817"/>
      <c r="AA32" s="817"/>
      <c r="AB32" s="817"/>
      <c r="AC32" s="817"/>
      <c r="AD32" s="817"/>
      <c r="AE32" s="817"/>
      <c r="AF32" s="817"/>
      <c r="AG32" s="817"/>
      <c r="AH32" s="817"/>
      <c r="AI32" s="817"/>
      <c r="AJ32" s="817"/>
      <c r="AP32" s="817"/>
    </row>
    <row r="33" spans="2:42" s="804" customFormat="1">
      <c r="B33" s="816"/>
      <c r="C33" s="761"/>
      <c r="O33" s="817"/>
      <c r="P33" s="817"/>
      <c r="Q33" s="817"/>
      <c r="R33" s="817"/>
      <c r="S33" s="817"/>
      <c r="T33" s="817"/>
      <c r="U33" s="817"/>
      <c r="V33" s="817"/>
      <c r="W33" s="817"/>
      <c r="X33" s="817"/>
      <c r="Y33" s="817"/>
      <c r="Z33" s="817"/>
      <c r="AA33" s="817"/>
      <c r="AB33" s="817"/>
      <c r="AC33" s="817"/>
      <c r="AD33" s="817"/>
      <c r="AE33" s="817"/>
      <c r="AF33" s="817"/>
      <c r="AG33" s="817"/>
      <c r="AH33" s="817"/>
      <c r="AI33" s="817"/>
      <c r="AJ33" s="817"/>
      <c r="AP33" s="817"/>
    </row>
    <row r="34" spans="2:42" s="804" customFormat="1">
      <c r="B34" s="816"/>
      <c r="C34" s="761"/>
      <c r="O34" s="818"/>
      <c r="P34" s="819"/>
      <c r="Q34" s="819"/>
      <c r="R34" s="819"/>
      <c r="S34" s="819"/>
      <c r="T34" s="819"/>
      <c r="U34" s="819"/>
      <c r="V34" s="819"/>
      <c r="W34" s="819"/>
      <c r="X34" s="819"/>
      <c r="Y34" s="819"/>
      <c r="Z34" s="819"/>
      <c r="AA34" s="819"/>
      <c r="AB34" s="819"/>
      <c r="AC34" s="819"/>
      <c r="AD34" s="819"/>
      <c r="AE34" s="819"/>
      <c r="AF34" s="819"/>
      <c r="AG34" s="819"/>
      <c r="AH34" s="819"/>
      <c r="AI34" s="819"/>
      <c r="AJ34" s="819"/>
      <c r="AP34" s="817"/>
    </row>
    <row r="35" spans="2:42" s="804" customFormat="1">
      <c r="B35" s="816"/>
      <c r="P35" s="817"/>
      <c r="Q35" s="817"/>
      <c r="R35" s="817"/>
      <c r="S35" s="817"/>
      <c r="T35" s="817"/>
      <c r="U35" s="817"/>
      <c r="V35" s="817"/>
      <c r="W35" s="817"/>
      <c r="X35" s="817"/>
      <c r="Y35" s="817"/>
      <c r="Z35" s="817"/>
      <c r="AA35" s="817"/>
      <c r="AB35" s="817"/>
      <c r="AC35" s="817"/>
      <c r="AD35" s="817"/>
      <c r="AE35" s="817"/>
      <c r="AF35" s="817"/>
      <c r="AG35" s="817"/>
      <c r="AH35" s="817"/>
      <c r="AI35" s="817"/>
      <c r="AJ35" s="817"/>
      <c r="AP35" s="817"/>
    </row>
    <row r="36" spans="2:42" s="804" customFormat="1">
      <c r="B36" s="816"/>
      <c r="O36" s="817"/>
      <c r="P36" s="817"/>
      <c r="Q36" s="817"/>
      <c r="R36" s="817"/>
      <c r="S36" s="817"/>
      <c r="T36" s="817"/>
      <c r="U36" s="817"/>
      <c r="V36" s="817"/>
      <c r="W36" s="817"/>
      <c r="X36" s="817"/>
      <c r="Y36" s="817"/>
      <c r="Z36" s="817"/>
      <c r="AA36" s="817"/>
      <c r="AB36" s="817"/>
      <c r="AC36" s="817"/>
      <c r="AD36" s="817"/>
      <c r="AE36" s="817"/>
      <c r="AF36" s="817"/>
      <c r="AG36" s="817"/>
      <c r="AH36" s="817"/>
      <c r="AI36" s="817"/>
      <c r="AJ36" s="817"/>
      <c r="AP36" s="817"/>
    </row>
    <row r="37" spans="2:42" s="804" customFormat="1">
      <c r="B37" s="816"/>
      <c r="O37" s="817"/>
      <c r="P37" s="817"/>
      <c r="Q37" s="817"/>
      <c r="R37" s="817"/>
      <c r="S37" s="817"/>
      <c r="T37" s="817"/>
      <c r="U37" s="817"/>
      <c r="V37" s="817"/>
      <c r="W37" s="817"/>
      <c r="X37" s="817"/>
      <c r="Y37" s="817"/>
      <c r="Z37" s="817"/>
      <c r="AA37" s="817"/>
      <c r="AB37" s="817"/>
      <c r="AC37" s="817"/>
      <c r="AD37" s="817"/>
      <c r="AE37" s="817"/>
      <c r="AF37" s="817"/>
      <c r="AG37" s="817"/>
      <c r="AH37" s="817"/>
      <c r="AI37" s="817"/>
      <c r="AJ37" s="817"/>
      <c r="AP37" s="817"/>
    </row>
    <row r="38" spans="2:42" s="804" customFormat="1">
      <c r="B38" s="816"/>
      <c r="O38" s="817"/>
      <c r="P38" s="817"/>
      <c r="Q38" s="817"/>
      <c r="R38" s="817"/>
      <c r="S38" s="817"/>
      <c r="T38" s="817"/>
      <c r="U38" s="817"/>
      <c r="V38" s="817"/>
      <c r="W38" s="817"/>
      <c r="X38" s="817"/>
      <c r="Y38" s="817"/>
      <c r="Z38" s="817"/>
      <c r="AA38" s="817"/>
      <c r="AB38" s="817"/>
      <c r="AC38" s="817"/>
      <c r="AD38" s="817"/>
      <c r="AE38" s="817"/>
      <c r="AF38" s="817"/>
      <c r="AG38" s="817"/>
      <c r="AH38" s="817"/>
      <c r="AI38" s="817"/>
      <c r="AJ38" s="817"/>
      <c r="AP38" s="817"/>
    </row>
    <row r="39" spans="2:42" s="804" customFormat="1">
      <c r="B39" s="816"/>
      <c r="O39" s="817"/>
      <c r="P39" s="817"/>
      <c r="Q39" s="817"/>
      <c r="R39" s="817"/>
      <c r="S39" s="817"/>
      <c r="T39" s="817"/>
      <c r="U39" s="817"/>
      <c r="V39" s="817"/>
      <c r="W39" s="817"/>
      <c r="X39" s="817"/>
      <c r="Y39" s="817"/>
      <c r="Z39" s="817"/>
      <c r="AA39" s="817"/>
      <c r="AB39" s="817"/>
      <c r="AC39" s="817"/>
      <c r="AD39" s="817"/>
      <c r="AE39" s="817"/>
      <c r="AF39" s="817"/>
      <c r="AG39" s="817"/>
      <c r="AH39" s="817"/>
      <c r="AI39" s="817"/>
      <c r="AJ39" s="817"/>
      <c r="AP39" s="817"/>
    </row>
    <row r="40" spans="2:42" s="804" customFormat="1">
      <c r="B40" s="816"/>
      <c r="O40" s="817"/>
      <c r="P40" s="817"/>
      <c r="Q40" s="817"/>
      <c r="R40" s="817"/>
      <c r="S40" s="817"/>
      <c r="T40" s="817"/>
      <c r="U40" s="817"/>
      <c r="V40" s="817"/>
      <c r="W40" s="817"/>
      <c r="X40" s="817"/>
      <c r="Y40" s="817"/>
      <c r="Z40" s="817"/>
      <c r="AA40" s="817"/>
      <c r="AB40" s="817"/>
      <c r="AC40" s="817"/>
      <c r="AD40" s="817"/>
      <c r="AE40" s="817"/>
      <c r="AF40" s="817"/>
      <c r="AG40" s="817"/>
      <c r="AH40" s="817"/>
      <c r="AI40" s="817"/>
      <c r="AJ40" s="817"/>
      <c r="AP40" s="817"/>
    </row>
    <row r="41" spans="2:42" s="804" customFormat="1">
      <c r="B41" s="816"/>
      <c r="O41" s="817"/>
      <c r="P41" s="817"/>
      <c r="Q41" s="817"/>
      <c r="R41" s="817"/>
      <c r="S41" s="817"/>
      <c r="T41" s="817"/>
      <c r="U41" s="817"/>
      <c r="V41" s="817"/>
      <c r="W41" s="817"/>
      <c r="X41" s="817"/>
      <c r="Y41" s="817"/>
      <c r="Z41" s="817"/>
      <c r="AA41" s="817"/>
      <c r="AB41" s="817"/>
      <c r="AC41" s="817"/>
      <c r="AD41" s="817"/>
      <c r="AE41" s="817"/>
      <c r="AF41" s="817"/>
      <c r="AG41" s="817"/>
      <c r="AH41" s="817"/>
      <c r="AI41" s="817"/>
      <c r="AJ41" s="817"/>
      <c r="AP41" s="817"/>
    </row>
    <row r="42" spans="2:42" s="804" customFormat="1">
      <c r="B42" s="816"/>
      <c r="O42" s="818"/>
      <c r="P42" s="819"/>
      <c r="Q42" s="819"/>
      <c r="R42" s="819"/>
      <c r="S42" s="819"/>
      <c r="T42" s="819"/>
      <c r="U42" s="819"/>
      <c r="V42" s="819"/>
      <c r="W42" s="819"/>
      <c r="X42" s="819"/>
      <c r="Y42" s="819"/>
      <c r="Z42" s="819"/>
      <c r="AA42" s="819"/>
      <c r="AB42" s="819"/>
      <c r="AC42" s="819"/>
      <c r="AD42" s="819"/>
      <c r="AE42" s="819"/>
      <c r="AF42" s="819"/>
      <c r="AG42" s="819"/>
      <c r="AH42" s="819"/>
      <c r="AI42" s="819"/>
      <c r="AJ42" s="819"/>
      <c r="AP42" s="817"/>
    </row>
    <row r="43" spans="2:42" s="804" customFormat="1">
      <c r="B43" s="816"/>
      <c r="AP43" s="817"/>
    </row>
    <row r="44" spans="2:42" s="804" customFormat="1" ht="11.25" customHeight="1">
      <c r="B44" s="816"/>
      <c r="AP44" s="817"/>
    </row>
    <row r="45" spans="2:42" s="804" customFormat="1">
      <c r="B45" s="816"/>
      <c r="AP45" s="817"/>
    </row>
    <row r="46" spans="2:42" s="804" customFormat="1">
      <c r="B46" s="816"/>
      <c r="AP46" s="817"/>
    </row>
    <row r="47" spans="2:42" s="804" customFormat="1">
      <c r="B47" s="816"/>
      <c r="AP47" s="817"/>
    </row>
    <row r="48" spans="2:42" s="804" customFormat="1">
      <c r="B48" s="816"/>
      <c r="AP48" s="817"/>
    </row>
    <row r="49" spans="1:42" s="804" customFormat="1">
      <c r="B49" s="816"/>
      <c r="AP49" s="817"/>
    </row>
    <row r="50" spans="1:42" s="804" customFormat="1">
      <c r="B50" s="816"/>
      <c r="AP50" s="817"/>
    </row>
    <row r="51" spans="1:42" s="804" customFormat="1">
      <c r="B51" s="816"/>
      <c r="AP51" s="817"/>
    </row>
    <row r="52" spans="1:42" s="804" customFormat="1">
      <c r="B52" s="816"/>
      <c r="AP52" s="817"/>
    </row>
    <row r="53" spans="1:42" s="804" customFormat="1">
      <c r="B53" s="816"/>
      <c r="AP53" s="817"/>
    </row>
    <row r="54" spans="1:42" s="804" customFormat="1">
      <c r="B54" s="816"/>
      <c r="AP54" s="817"/>
    </row>
    <row r="55" spans="1:42">
      <c r="A55" s="756"/>
      <c r="B55" s="755"/>
      <c r="AP55" s="788"/>
    </row>
    <row r="56" spans="1:42">
      <c r="A56" s="756"/>
      <c r="B56" s="755"/>
      <c r="AP56" s="788"/>
    </row>
    <row r="57" spans="1:42">
      <c r="A57" s="756"/>
      <c r="B57" s="755"/>
      <c r="AP57" s="788"/>
    </row>
    <row r="58" spans="1:42">
      <c r="A58" s="756"/>
      <c r="B58" s="755"/>
      <c r="AP58" s="788"/>
    </row>
    <row r="59" spans="1:42">
      <c r="A59" s="756"/>
      <c r="B59" s="755"/>
      <c r="AP59" s="788"/>
    </row>
    <row r="60" spans="1:42">
      <c r="A60" s="756"/>
      <c r="B60" s="755"/>
      <c r="AP60" s="788"/>
    </row>
    <row r="61" spans="1:42">
      <c r="A61" s="756"/>
      <c r="B61" s="755"/>
      <c r="AP61" s="788"/>
    </row>
    <row r="62" spans="1:42">
      <c r="A62" s="756"/>
      <c r="B62" s="755"/>
      <c r="AP62" s="788"/>
    </row>
    <row r="63" spans="1:42">
      <c r="A63" s="756"/>
      <c r="B63" s="755"/>
      <c r="AP63" s="788"/>
    </row>
    <row r="64" spans="1:42">
      <c r="A64" s="756"/>
      <c r="B64" s="755"/>
      <c r="AP64" s="788"/>
    </row>
    <row r="65" spans="42:42">
      <c r="AP65" s="788"/>
    </row>
    <row r="66" spans="42:42">
      <c r="AP66" s="788"/>
    </row>
    <row r="67" spans="42:42">
      <c r="AP67" s="788"/>
    </row>
    <row r="68" spans="42:42">
      <c r="AP68" s="788"/>
    </row>
    <row r="69" spans="42:42">
      <c r="AP69" s="788"/>
    </row>
    <row r="70" spans="42:42">
      <c r="AP70" s="788"/>
    </row>
    <row r="71" spans="42:42">
      <c r="AP71" s="788"/>
    </row>
    <row r="72" spans="42:42">
      <c r="AP72" s="788"/>
    </row>
    <row r="73" spans="42:42">
      <c r="AP73" s="788"/>
    </row>
    <row r="74" spans="42:42">
      <c r="AP74" s="788"/>
    </row>
    <row r="75" spans="42:42">
      <c r="AP75" s="788"/>
    </row>
    <row r="76" spans="42:42">
      <c r="AP76" s="788"/>
    </row>
    <row r="77" spans="42:42">
      <c r="AP77" s="788"/>
    </row>
    <row r="78" spans="42:42">
      <c r="AP78" s="788"/>
    </row>
    <row r="79" spans="42:42">
      <c r="AP79" s="788"/>
    </row>
    <row r="80" spans="42:42">
      <c r="AP80" s="788"/>
    </row>
    <row r="81" spans="42:42">
      <c r="AP81" s="788"/>
    </row>
    <row r="82" spans="42:42">
      <c r="AP82" s="788"/>
    </row>
    <row r="83" spans="42:42">
      <c r="AP83" s="788"/>
    </row>
    <row r="84" spans="42:42">
      <c r="AP84" s="788"/>
    </row>
    <row r="85" spans="42:42">
      <c r="AP85" s="788"/>
    </row>
    <row r="86" spans="42:42">
      <c r="AP86" s="788"/>
    </row>
    <row r="87" spans="42:42">
      <c r="AP87" s="788"/>
    </row>
    <row r="88" spans="42:42">
      <c r="AP88" s="788"/>
    </row>
    <row r="89" spans="42:42">
      <c r="AP89" s="788"/>
    </row>
    <row r="90" spans="42:42">
      <c r="AP90" s="788"/>
    </row>
    <row r="91" spans="42:42">
      <c r="AP91" s="788"/>
    </row>
    <row r="92" spans="42:42">
      <c r="AP92" s="788"/>
    </row>
    <row r="93" spans="42:42">
      <c r="AP93" s="788"/>
    </row>
    <row r="94" spans="42:42">
      <c r="AP94" s="788"/>
    </row>
    <row r="95" spans="42:42">
      <c r="AP95" s="788"/>
    </row>
    <row r="96" spans="42:42">
      <c r="AP96" s="788"/>
    </row>
    <row r="97" spans="42:42">
      <c r="AP97" s="788"/>
    </row>
    <row r="98" spans="42:42">
      <c r="AP98" s="788"/>
    </row>
    <row r="99" spans="42:42">
      <c r="AP99" s="788"/>
    </row>
    <row r="100" spans="42:42">
      <c r="AP100" s="788"/>
    </row>
    <row r="101" spans="42:42">
      <c r="AP101" s="788"/>
    </row>
    <row r="102" spans="42:42">
      <c r="AP102" s="788"/>
    </row>
    <row r="103" spans="42:42">
      <c r="AP103" s="788"/>
    </row>
    <row r="104" spans="42:42">
      <c r="AP104" s="788"/>
    </row>
    <row r="105" spans="42:42">
      <c r="AP105" s="788"/>
    </row>
    <row r="106" spans="42:42">
      <c r="AP106" s="788"/>
    </row>
    <row r="107" spans="42:42">
      <c r="AP107" s="788"/>
    </row>
    <row r="108" spans="42:42">
      <c r="AP108" s="788"/>
    </row>
    <row r="109" spans="42:42">
      <c r="AP109" s="788"/>
    </row>
    <row r="110" spans="42:42">
      <c r="AP110" s="788"/>
    </row>
    <row r="111" spans="42:42">
      <c r="AP111" s="788"/>
    </row>
    <row r="112" spans="42:42">
      <c r="AP112" s="788"/>
    </row>
    <row r="113" spans="42:42">
      <c r="AP113" s="788"/>
    </row>
    <row r="114" spans="42:42">
      <c r="AP114" s="788"/>
    </row>
    <row r="115" spans="42:42">
      <c r="AP115" s="788"/>
    </row>
    <row r="116" spans="42:42">
      <c r="AP116" s="788"/>
    </row>
    <row r="117" spans="42:42">
      <c r="AP117" s="788"/>
    </row>
    <row r="118" spans="42:42">
      <c r="AP118" s="788"/>
    </row>
    <row r="119" spans="42:42">
      <c r="AP119" s="788"/>
    </row>
    <row r="120" spans="42:42">
      <c r="AP120" s="788"/>
    </row>
    <row r="121" spans="42:42">
      <c r="AP121" s="788"/>
    </row>
    <row r="122" spans="42:42">
      <c r="AP122" s="788"/>
    </row>
    <row r="123" spans="42:42">
      <c r="AP123" s="788"/>
    </row>
    <row r="124" spans="42:42">
      <c r="AP124" s="788"/>
    </row>
  </sheetData>
  <mergeCells count="1">
    <mergeCell ref="B4:G4"/>
  </mergeCells>
  <pageMargins left="0.33" right="0.28000000000000003" top="0.75" bottom="0.75" header="0.3" footer="0.3"/>
  <pageSetup scale="65" fitToWidth="4" orientation="landscape" verticalDpi="1200"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R184"/>
  <sheetViews>
    <sheetView zoomScaleNormal="100" workbookViewId="0">
      <pane xSplit="18" ySplit="10" topLeftCell="AJ26" activePane="bottomRight" state="frozen"/>
      <selection sqref="A1:XFD1048576"/>
      <selection pane="topRight" sqref="A1:XFD1048576"/>
      <selection pane="bottomLeft" sqref="A1:XFD1048576"/>
      <selection pane="bottomRight" activeCell="AR32" sqref="AR32:AR33"/>
    </sheetView>
  </sheetViews>
  <sheetFormatPr defaultColWidth="7.453125" defaultRowHeight="14.4"/>
  <cols>
    <col min="1" max="1" width="2.08984375" style="755" customWidth="1"/>
    <col min="2" max="2" width="13.453125" style="756" hidden="1" customWidth="1"/>
    <col min="3" max="3" width="1.36328125" style="756" hidden="1" customWidth="1"/>
    <col min="4" max="4" width="9.453125" style="756" hidden="1" customWidth="1"/>
    <col min="5" max="5" width="1.36328125" style="756" hidden="1" customWidth="1"/>
    <col min="6" max="6" width="8.453125" style="756" hidden="1" customWidth="1"/>
    <col min="7" max="7" width="1.36328125" style="756" hidden="1" customWidth="1"/>
    <col min="8" max="8" width="5.453125" style="756" customWidth="1"/>
    <col min="9" max="9" width="1.36328125" style="756" customWidth="1"/>
    <col min="10" max="10" width="8.08984375" style="756" customWidth="1"/>
    <col min="11" max="11" width="1.36328125" style="756" customWidth="1"/>
    <col min="12" max="12" width="17.08984375" style="756" customWidth="1"/>
    <col min="13" max="13" width="7.90625" style="756" customWidth="1"/>
    <col min="14" max="14" width="8.08984375" style="756" customWidth="1"/>
    <col min="15" max="15" width="1.36328125" style="756" customWidth="1"/>
    <col min="16" max="16" width="8.6328125" style="756" customWidth="1"/>
    <col min="17" max="17" width="1.36328125" style="756" customWidth="1"/>
    <col min="18" max="18" width="14.453125" style="756" bestFit="1" customWidth="1"/>
    <col min="19" max="38" width="11.54296875" style="756" customWidth="1"/>
    <col min="39" max="40" width="13.90625" style="756" customWidth="1"/>
    <col min="41" max="41" width="2.36328125" style="756" hidden="1" customWidth="1"/>
    <col min="42" max="42" width="12.08984375" style="756" customWidth="1"/>
    <col min="43" max="43" width="0.54296875" style="756" customWidth="1"/>
    <col min="44" max="44" width="13.90625" style="756" bestFit="1" customWidth="1"/>
    <col min="45" max="16384" width="7.453125" style="756"/>
  </cols>
  <sheetData>
    <row r="1" spans="1:44">
      <c r="B1" s="46"/>
      <c r="C1" s="46"/>
      <c r="D1" s="46"/>
      <c r="E1" s="46"/>
      <c r="F1" s="47"/>
      <c r="G1" s="47"/>
      <c r="H1" s="598" t="str">
        <f>'[1]Bal CIAC'!H1</f>
        <v>Kentucky American Water Company</v>
      </c>
      <c r="I1" s="47"/>
      <c r="J1" s="47"/>
      <c r="K1" s="47"/>
      <c r="L1" s="820"/>
      <c r="R1" s="760"/>
      <c r="S1" s="777"/>
      <c r="T1" s="777"/>
      <c r="U1" s="777"/>
      <c r="V1" s="777"/>
      <c r="W1" s="777"/>
      <c r="X1" s="777"/>
      <c r="Y1" s="777"/>
      <c r="Z1" s="777"/>
      <c r="AA1" s="777"/>
      <c r="AB1" s="777"/>
      <c r="AC1" s="777"/>
      <c r="AD1" s="777"/>
      <c r="AE1" s="777"/>
      <c r="AF1" s="777"/>
      <c r="AG1" s="777"/>
      <c r="AH1" s="777"/>
      <c r="AI1" s="777"/>
      <c r="AJ1" s="777"/>
      <c r="AK1" s="777"/>
      <c r="AL1" s="777"/>
      <c r="AM1" s="777"/>
      <c r="AN1" s="777"/>
    </row>
    <row r="2" spans="1:44">
      <c r="B2" s="47"/>
      <c r="C2" s="47"/>
      <c r="D2" s="47"/>
      <c r="E2" s="47"/>
      <c r="F2" s="47"/>
      <c r="G2" s="47"/>
      <c r="H2" s="270" t="str">
        <f>'[1]Bal CIAC'!H2</f>
        <v>Case No. 2018-00358</v>
      </c>
      <c r="I2" s="47"/>
      <c r="J2" s="47"/>
      <c r="K2" s="47"/>
      <c r="R2" s="760"/>
      <c r="AP2" s="760" t="s">
        <v>159</v>
      </c>
      <c r="AR2" s="760" t="s">
        <v>703</v>
      </c>
    </row>
    <row r="3" spans="1:44">
      <c r="B3" s="47"/>
      <c r="C3" s="47"/>
      <c r="D3" s="47"/>
      <c r="E3" s="47"/>
      <c r="F3" s="47"/>
      <c r="G3" s="47"/>
      <c r="H3" s="821" t="str">
        <f>'[1]Bal CIAC'!H3</f>
        <v>Contributions in Aid of Construction Balances by Month, August 2018 - June 2020</v>
      </c>
      <c r="I3" s="822"/>
      <c r="J3" s="47"/>
      <c r="K3" s="47"/>
      <c r="R3" s="823"/>
      <c r="AO3" s="771"/>
      <c r="AP3" s="760" t="s">
        <v>707</v>
      </c>
      <c r="AQ3" s="760"/>
      <c r="AR3" s="760" t="s">
        <v>767</v>
      </c>
    </row>
    <row r="4" spans="1:44" ht="32.25" customHeight="1">
      <c r="B4" s="824"/>
      <c r="C4" s="824"/>
      <c r="D4" s="824"/>
      <c r="E4" s="824"/>
      <c r="F4" s="824"/>
      <c r="G4" s="824"/>
      <c r="H4" s="1017" t="str">
        <f>'[1]Bal CIAC'!H4</f>
        <v>Calculated: Prior Month Balance + CIAC Additions - CIAC Amortizations</v>
      </c>
      <c r="I4" s="1017">
        <f>'[1]Bal CIAC'!I4</f>
        <v>0</v>
      </c>
      <c r="J4" s="1017">
        <f>'[1]Bal CIAC'!J4</f>
        <v>0</v>
      </c>
      <c r="K4" s="1017">
        <f>'[1]Bal CIAC'!K4</f>
        <v>0</v>
      </c>
      <c r="L4" s="1017">
        <f>'[1]Bal CIAC'!L4</f>
        <v>0</v>
      </c>
      <c r="M4" s="77"/>
      <c r="N4" s="77"/>
      <c r="P4" s="768"/>
      <c r="R4" s="764">
        <f>'[1]Bal CIAC'!R4</f>
        <v>43343</v>
      </c>
      <c r="S4" s="764">
        <f>'[1]Bal CIAC'!S4</f>
        <v>43373</v>
      </c>
      <c r="T4" s="764">
        <f>'[1]Bal CIAC'!T4</f>
        <v>43404</v>
      </c>
      <c r="U4" s="764">
        <f>'[1]Bal CIAC'!U4</f>
        <v>43434</v>
      </c>
      <c r="V4" s="764">
        <f>'[1]Bal CIAC'!V4</f>
        <v>43465</v>
      </c>
      <c r="W4" s="764">
        <f>'[1]Bal CIAC'!W4</f>
        <v>43496</v>
      </c>
      <c r="X4" s="764">
        <f>'[1]Bal CIAC'!X4</f>
        <v>43524</v>
      </c>
      <c r="Y4" s="764">
        <f>'[1]Bal CIAC'!Y4</f>
        <v>43555</v>
      </c>
      <c r="Z4" s="764">
        <f>'[1]Bal CIAC'!Z4</f>
        <v>43585</v>
      </c>
      <c r="AA4" s="764">
        <f>'[1]Bal CIAC'!AA4</f>
        <v>43616</v>
      </c>
      <c r="AB4" s="764">
        <f>'[1]Bal CIAC'!AB4</f>
        <v>43646</v>
      </c>
      <c r="AC4" s="764">
        <f>'[1]Bal CIAC'!AC4</f>
        <v>43677</v>
      </c>
      <c r="AD4" s="764">
        <f>'[1]Bal CIAC'!AD4</f>
        <v>43708</v>
      </c>
      <c r="AE4" s="764">
        <f>'[1]Bal CIAC'!AE4</f>
        <v>43738</v>
      </c>
      <c r="AF4" s="764">
        <f>'[1]Bal CIAC'!AF4</f>
        <v>43769</v>
      </c>
      <c r="AG4" s="764">
        <f>'[1]Bal CIAC'!AG4</f>
        <v>43799</v>
      </c>
      <c r="AH4" s="764">
        <f>'[1]Bal CIAC'!AH4</f>
        <v>43830</v>
      </c>
      <c r="AI4" s="764">
        <f>'[1]Bal CIAC'!AI4</f>
        <v>43861</v>
      </c>
      <c r="AJ4" s="764">
        <f>'[1]Bal CIAC'!AJ4</f>
        <v>43890</v>
      </c>
      <c r="AK4" s="764">
        <f>'[1]Bal CIAC'!AK4</f>
        <v>43921</v>
      </c>
      <c r="AL4" s="764">
        <f>'[1]Bal CIAC'!AL4</f>
        <v>43951</v>
      </c>
      <c r="AM4" s="764">
        <f>'[1]Bal CIAC'!AM4</f>
        <v>43982</v>
      </c>
      <c r="AN4" s="764">
        <f>'[1]Bal CIAC'!AN4</f>
        <v>44012</v>
      </c>
      <c r="AO4" s="771"/>
      <c r="AP4" s="764">
        <f>'[1]Bal CIAC'!AP4</f>
        <v>43524</v>
      </c>
      <c r="AQ4" s="760">
        <f>'[1]Bal CIAC'!AQ4</f>
        <v>0</v>
      </c>
      <c r="AR4" s="764">
        <f>'[1]Bal CIAC'!AR4</f>
        <v>44012</v>
      </c>
    </row>
    <row r="5" spans="1:44">
      <c r="E5" s="77"/>
      <c r="F5" s="825" t="str">
        <f>'[1]Link Out'!C68</f>
        <v>W/P - 1-7</v>
      </c>
      <c r="H5" s="763" t="str">
        <f>'[1]Bal CIAC'!H5</f>
        <v>Workpaper: W/P 1-7</v>
      </c>
      <c r="P5" s="768" t="s">
        <v>1071</v>
      </c>
      <c r="R5" s="826">
        <f>'[1]Bal CIAC'!R5</f>
        <v>-69802031.480000019</v>
      </c>
      <c r="S5" s="826">
        <f>'[1]Bal CIAC'!S5</f>
        <v>-70009447.368256748</v>
      </c>
      <c r="T5" s="826">
        <f>'[1]Bal CIAC'!T5</f>
        <v>-70260374.46386075</v>
      </c>
      <c r="U5" s="826">
        <f>'[1]Bal CIAC'!U5</f>
        <v>-70510586.719156951</v>
      </c>
      <c r="V5" s="826">
        <f>'[1]Bal CIAC'!V5</f>
        <v>-70745365.946270615</v>
      </c>
      <c r="W5" s="826">
        <f>'[1]Bal CIAC'!W5</f>
        <v>-71487844.905499756</v>
      </c>
      <c r="X5" s="826">
        <f>'[1]Bal CIAC'!X5</f>
        <v>-71713673.217619494</v>
      </c>
      <c r="Y5" s="826">
        <f>'[1]Bal CIAC'!Y5</f>
        <v>-71938821.438605085</v>
      </c>
      <c r="Z5" s="826">
        <f>'[1]Bal CIAC'!Z5</f>
        <v>-72163289.56845659</v>
      </c>
      <c r="AA5" s="826">
        <f>'[1]Bal CIAC'!AA5</f>
        <v>-72387077.607173964</v>
      </c>
      <c r="AB5" s="826">
        <f>'[1]Bal CIAC'!AB5</f>
        <v>-72610185.554757267</v>
      </c>
      <c r="AC5" s="826">
        <f>'[1]Bal CIAC'!AC5</f>
        <v>-72832613.411206439</v>
      </c>
      <c r="AD5" s="826">
        <f>'[1]Bal CIAC'!AD5</f>
        <v>-73054361.176521495</v>
      </c>
      <c r="AE5" s="826">
        <f>'[1]Bal CIAC'!AE5</f>
        <v>-73275428.85070245</v>
      </c>
      <c r="AF5" s="826">
        <f>'[1]Bal CIAC'!AF5</f>
        <v>-73495816.433749288</v>
      </c>
      <c r="AG5" s="826">
        <f>'[1]Bal CIAC'!AG5</f>
        <v>-73715523.925662056</v>
      </c>
      <c r="AH5" s="826">
        <f>'[1]Bal CIAC'!AH5</f>
        <v>-73934551.326440662</v>
      </c>
      <c r="AI5" s="826">
        <f>'[1]Bal CIAC'!AI5</f>
        <v>-74152898.636085182</v>
      </c>
      <c r="AJ5" s="826">
        <f>'[1]Bal CIAC'!AJ5</f>
        <v>-74370565.854595602</v>
      </c>
      <c r="AK5" s="826">
        <f>'[1]Bal CIAC'!AK5</f>
        <v>-74587552.98197192</v>
      </c>
      <c r="AL5" s="826">
        <f>'[1]Bal CIAC'!AL5</f>
        <v>-74803860.018214092</v>
      </c>
      <c r="AM5" s="826">
        <f>'[1]Bal CIAC'!AM5</f>
        <v>-75019486.963322178</v>
      </c>
      <c r="AN5" s="826">
        <f>'[1]Bal CIAC'!AN5</f>
        <v>-75234433.817296162</v>
      </c>
      <c r="AO5" s="777"/>
      <c r="AP5" s="827">
        <f>'[1]Bal CIAC'!AP5</f>
        <v>-71713673.217619494</v>
      </c>
      <c r="AQ5" s="828">
        <f>'[1]Bal CIAC'!AQ5</f>
        <v>0</v>
      </c>
      <c r="AR5" s="829">
        <f>'[1]Bal CIAC'!AR5</f>
        <v>-73929790.688501909</v>
      </c>
    </row>
    <row r="6" spans="1:44" s="766" customFormat="1">
      <c r="A6" s="765"/>
      <c r="E6" s="830"/>
      <c r="F6" s="1018" t="s">
        <v>1025</v>
      </c>
      <c r="G6" s="1018"/>
      <c r="H6" s="1018"/>
      <c r="I6" s="1018"/>
      <c r="J6" s="1018"/>
      <c r="K6" s="1018"/>
      <c r="L6" s="1018"/>
      <c r="M6" s="56"/>
      <c r="N6" s="57"/>
      <c r="O6" s="57"/>
      <c r="P6" s="57"/>
      <c r="Q6" s="57"/>
      <c r="S6" s="831"/>
      <c r="T6" s="831"/>
      <c r="U6" s="831"/>
      <c r="V6" s="831"/>
      <c r="W6" s="831"/>
      <c r="X6" s="831"/>
      <c r="Y6" s="831"/>
      <c r="Z6" s="831"/>
      <c r="AA6" s="831"/>
      <c r="AB6" s="831"/>
      <c r="AC6" s="831"/>
      <c r="AD6" s="831"/>
      <c r="AE6" s="831"/>
      <c r="AF6" s="831"/>
      <c r="AG6" s="831"/>
      <c r="AH6" s="831"/>
      <c r="AI6" s="831"/>
      <c r="AJ6" s="831"/>
      <c r="AK6" s="831"/>
      <c r="AL6" s="831"/>
      <c r="AM6" s="831"/>
      <c r="AN6" s="831"/>
      <c r="AP6" s="832"/>
      <c r="AQ6" s="832"/>
      <c r="AR6" s="832"/>
    </row>
    <row r="7" spans="1:44">
      <c r="B7" s="833" t="s">
        <v>1072</v>
      </c>
      <c r="C7" s="833"/>
      <c r="D7" s="833"/>
      <c r="E7" s="833"/>
      <c r="F7" s="834"/>
      <c r="G7" s="56"/>
      <c r="H7" s="48"/>
      <c r="I7" s="48"/>
      <c r="J7" s="46"/>
      <c r="K7" s="46"/>
      <c r="L7" s="56"/>
      <c r="M7" s="56"/>
      <c r="N7" s="57"/>
      <c r="O7" s="57"/>
      <c r="P7" s="57"/>
      <c r="Q7" s="57"/>
      <c r="R7" s="760"/>
      <c r="S7" s="835"/>
      <c r="T7" s="835"/>
      <c r="U7" s="835"/>
      <c r="V7" s="835"/>
      <c r="W7" s="835"/>
      <c r="X7" s="835"/>
      <c r="Y7" s="835"/>
      <c r="Z7" s="835"/>
      <c r="AA7" s="835"/>
      <c r="AB7" s="835"/>
      <c r="AC7" s="835"/>
      <c r="AD7" s="835"/>
      <c r="AE7" s="835"/>
      <c r="AF7" s="835"/>
      <c r="AG7" s="835"/>
      <c r="AH7" s="835"/>
      <c r="AI7" s="835"/>
      <c r="AJ7" s="835"/>
      <c r="AK7" s="835"/>
      <c r="AL7" s="835"/>
      <c r="AM7" s="835"/>
      <c r="AN7" s="835"/>
      <c r="AP7" s="836"/>
      <c r="AQ7" s="836"/>
      <c r="AR7" s="836"/>
    </row>
    <row r="8" spans="1:44">
      <c r="B8" s="837" t="s">
        <v>1012</v>
      </c>
      <c r="D8" s="48" t="s">
        <v>215</v>
      </c>
      <c r="F8" s="48" t="s">
        <v>215</v>
      </c>
      <c r="G8" s="56"/>
      <c r="H8" s="48"/>
      <c r="I8" s="48"/>
      <c r="J8" s="48"/>
      <c r="K8" s="46"/>
      <c r="L8" s="56"/>
      <c r="M8" s="56"/>
      <c r="N8" s="48"/>
      <c r="O8" s="48"/>
      <c r="P8" s="48"/>
      <c r="Q8" s="48"/>
      <c r="R8" s="760" t="s">
        <v>162</v>
      </c>
      <c r="S8" s="835"/>
      <c r="T8" s="835"/>
      <c r="U8" s="835"/>
      <c r="V8" s="835"/>
      <c r="W8" s="835"/>
      <c r="X8" s="835"/>
      <c r="Y8" s="835"/>
      <c r="Z8" s="835"/>
      <c r="AA8" s="835"/>
      <c r="AB8" s="835"/>
      <c r="AC8" s="835"/>
      <c r="AD8" s="835"/>
      <c r="AE8" s="835"/>
      <c r="AF8" s="835"/>
      <c r="AG8" s="835"/>
      <c r="AH8" s="835"/>
      <c r="AI8" s="835"/>
      <c r="AJ8" s="835"/>
      <c r="AK8" s="835"/>
      <c r="AL8" s="835"/>
      <c r="AM8" s="835"/>
      <c r="AN8" s="835"/>
      <c r="AP8" s="760" t="s">
        <v>159</v>
      </c>
      <c r="AR8" s="760" t="s">
        <v>703</v>
      </c>
    </row>
    <row r="9" spans="1:44">
      <c r="B9" s="838" t="s">
        <v>1073</v>
      </c>
      <c r="D9" s="58" t="s">
        <v>1074</v>
      </c>
      <c r="F9" s="58" t="s">
        <v>1075</v>
      </c>
      <c r="G9" s="58"/>
      <c r="H9" s="58"/>
      <c r="I9" s="58"/>
      <c r="J9" s="58" t="s">
        <v>704</v>
      </c>
      <c r="K9" s="58"/>
      <c r="L9" s="58"/>
      <c r="M9" s="58"/>
      <c r="N9" s="58" t="s">
        <v>1076</v>
      </c>
      <c r="O9" s="58"/>
      <c r="P9" s="58" t="s">
        <v>705</v>
      </c>
      <c r="Q9" s="58"/>
      <c r="R9" s="760" t="s">
        <v>1077</v>
      </c>
      <c r="S9" s="835"/>
      <c r="T9" s="835"/>
      <c r="U9" s="835"/>
      <c r="V9" s="835"/>
      <c r="W9" s="835"/>
      <c r="X9" s="835"/>
      <c r="Y9" s="835"/>
      <c r="Z9" s="835"/>
      <c r="AA9" s="835"/>
      <c r="AB9" s="835"/>
      <c r="AC9" s="835"/>
      <c r="AD9" s="835"/>
      <c r="AE9" s="835"/>
      <c r="AF9" s="835"/>
      <c r="AG9" s="835"/>
      <c r="AH9" s="835"/>
      <c r="AI9" s="835"/>
      <c r="AJ9" s="835"/>
      <c r="AK9" s="835"/>
      <c r="AL9" s="835"/>
      <c r="AM9" s="835"/>
      <c r="AN9" s="835"/>
      <c r="AO9" s="771"/>
      <c r="AP9" s="760" t="s">
        <v>707</v>
      </c>
      <c r="AQ9" s="771"/>
      <c r="AR9" s="760" t="s">
        <v>767</v>
      </c>
    </row>
    <row r="10" spans="1:44" s="761" customFormat="1">
      <c r="A10" s="755"/>
      <c r="B10" s="839" t="s">
        <v>1078</v>
      </c>
      <c r="D10" s="60" t="s">
        <v>217</v>
      </c>
      <c r="F10" s="60" t="s">
        <v>217</v>
      </c>
      <c r="G10" s="59"/>
      <c r="H10" s="60" t="s">
        <v>708</v>
      </c>
      <c r="I10" s="59"/>
      <c r="J10" s="60" t="s">
        <v>667</v>
      </c>
      <c r="K10" s="59"/>
      <c r="L10" s="60" t="s">
        <v>770</v>
      </c>
      <c r="M10" s="59" t="s">
        <v>1063</v>
      </c>
      <c r="N10" s="60" t="s">
        <v>301</v>
      </c>
      <c r="O10" s="50"/>
      <c r="P10" s="60" t="s">
        <v>1062</v>
      </c>
      <c r="Q10" s="50"/>
      <c r="R10" s="764">
        <f>+R4</f>
        <v>43343</v>
      </c>
      <c r="S10" s="764">
        <f>S4</f>
        <v>43373</v>
      </c>
      <c r="T10" s="764">
        <f t="shared" ref="T10:AN10" si="0">T4</f>
        <v>43404</v>
      </c>
      <c r="U10" s="764">
        <f t="shared" si="0"/>
        <v>43434</v>
      </c>
      <c r="V10" s="764">
        <f t="shared" si="0"/>
        <v>43465</v>
      </c>
      <c r="W10" s="764">
        <f t="shared" si="0"/>
        <v>43496</v>
      </c>
      <c r="X10" s="764">
        <f t="shared" si="0"/>
        <v>43524</v>
      </c>
      <c r="Y10" s="764">
        <f t="shared" si="0"/>
        <v>43555</v>
      </c>
      <c r="Z10" s="764">
        <f t="shared" si="0"/>
        <v>43585</v>
      </c>
      <c r="AA10" s="764">
        <f t="shared" si="0"/>
        <v>43616</v>
      </c>
      <c r="AB10" s="764">
        <f t="shared" si="0"/>
        <v>43646</v>
      </c>
      <c r="AC10" s="764">
        <f t="shared" si="0"/>
        <v>43677</v>
      </c>
      <c r="AD10" s="764">
        <f t="shared" si="0"/>
        <v>43708</v>
      </c>
      <c r="AE10" s="764">
        <f t="shared" si="0"/>
        <v>43738</v>
      </c>
      <c r="AF10" s="764">
        <f t="shared" si="0"/>
        <v>43769</v>
      </c>
      <c r="AG10" s="764">
        <f t="shared" si="0"/>
        <v>43799</v>
      </c>
      <c r="AH10" s="764">
        <f t="shared" si="0"/>
        <v>43830</v>
      </c>
      <c r="AI10" s="764">
        <f t="shared" si="0"/>
        <v>43861</v>
      </c>
      <c r="AJ10" s="764">
        <f t="shared" si="0"/>
        <v>43890</v>
      </c>
      <c r="AK10" s="764">
        <f t="shared" si="0"/>
        <v>43921</v>
      </c>
      <c r="AL10" s="764">
        <f t="shared" si="0"/>
        <v>43951</v>
      </c>
      <c r="AM10" s="764">
        <f t="shared" si="0"/>
        <v>43982</v>
      </c>
      <c r="AN10" s="764">
        <f t="shared" si="0"/>
        <v>44012</v>
      </c>
      <c r="AO10" s="771"/>
      <c r="AP10" s="764">
        <f>AP4</f>
        <v>43524</v>
      </c>
      <c r="AQ10" s="771"/>
      <c r="AR10" s="764">
        <f>AR4</f>
        <v>44012</v>
      </c>
    </row>
    <row r="11" spans="1:44">
      <c r="B11" s="840"/>
      <c r="D11" s="841"/>
      <c r="F11" s="841"/>
      <c r="H11" s="761" t="str">
        <f>'[1]Bal CIAC'!H11</f>
        <v>Water</v>
      </c>
      <c r="I11" s="761"/>
      <c r="J11" s="842" t="str">
        <f>'[1]Bal CIAC'!J11</f>
        <v>27111000</v>
      </c>
      <c r="L11" s="843" t="str">
        <f>'[1]Bal CIAC'!L11</f>
        <v>CIAC-NT Mains</v>
      </c>
      <c r="M11" s="761" t="str">
        <f>'[1]Bal CIAC'!M11</f>
        <v>NTax</v>
      </c>
      <c r="N11" s="761" t="str">
        <f>'[1]Bal CIAC'!N11</f>
        <v>271110</v>
      </c>
      <c r="P11" s="761">
        <f>'[1]Bal CIAC'!P11</f>
        <v>271.10000000000002</v>
      </c>
      <c r="R11" s="844">
        <f>'[1]Bal CIAC'!R11</f>
        <v>-25969079.52</v>
      </c>
      <c r="S11" s="844">
        <f>'[1]Bal CIAC'!S11</f>
        <v>-25969079.52</v>
      </c>
      <c r="T11" s="844">
        <f>'[1]Bal CIAC'!T11</f>
        <v>-25969079.52</v>
      </c>
      <c r="U11" s="844">
        <f>'[1]Bal CIAC'!U11</f>
        <v>-25969079.52</v>
      </c>
      <c r="V11" s="844">
        <f>'[1]Bal CIAC'!V11</f>
        <v>-25969079.52</v>
      </c>
      <c r="W11" s="844">
        <f>'[1]Bal CIAC'!W11</f>
        <v>-25969079.52</v>
      </c>
      <c r="X11" s="844">
        <f>'[1]Bal CIAC'!X11</f>
        <v>-25969079.52</v>
      </c>
      <c r="Y11" s="844">
        <f>'[1]Bal CIAC'!Y11</f>
        <v>-25969079.52</v>
      </c>
      <c r="Z11" s="844">
        <f>'[1]Bal CIAC'!Z11</f>
        <v>-25969079.52</v>
      </c>
      <c r="AA11" s="844">
        <f>'[1]Bal CIAC'!AA11</f>
        <v>-25969079.52</v>
      </c>
      <c r="AB11" s="844">
        <f>'[1]Bal CIAC'!AB11</f>
        <v>-25969079.52</v>
      </c>
      <c r="AC11" s="844">
        <f>'[1]Bal CIAC'!AC11</f>
        <v>-25969079.52</v>
      </c>
      <c r="AD11" s="844">
        <f>'[1]Bal CIAC'!AD11</f>
        <v>-25969079.52</v>
      </c>
      <c r="AE11" s="844">
        <f>'[1]Bal CIAC'!AE11</f>
        <v>-25969079.52</v>
      </c>
      <c r="AF11" s="844">
        <f>'[1]Bal CIAC'!AF11</f>
        <v>-25969079.52</v>
      </c>
      <c r="AG11" s="844">
        <f>'[1]Bal CIAC'!AG11</f>
        <v>-25969079.52</v>
      </c>
      <c r="AH11" s="844">
        <f>'[1]Bal CIAC'!AH11</f>
        <v>-25969079.52</v>
      </c>
      <c r="AI11" s="844">
        <f>'[1]Bal CIAC'!AI11</f>
        <v>-25969079.52</v>
      </c>
      <c r="AJ11" s="844">
        <f>'[1]Bal CIAC'!AJ11</f>
        <v>-25969079.52</v>
      </c>
      <c r="AK11" s="844">
        <f>'[1]Bal CIAC'!AK11</f>
        <v>-25969079.52</v>
      </c>
      <c r="AL11" s="844">
        <f>'[1]Bal CIAC'!AL11</f>
        <v>-25969079.52</v>
      </c>
      <c r="AM11" s="844">
        <f>'[1]Bal CIAC'!AM11</f>
        <v>-25969079.52</v>
      </c>
      <c r="AN11" s="844">
        <f>'[1]Bal CIAC'!AN11</f>
        <v>-25969079.52</v>
      </c>
      <c r="AO11" s="845"/>
      <c r="AP11" s="846">
        <f t="shared" ref="AP11:AP31" si="1">X11</f>
        <v>-25969079.52</v>
      </c>
      <c r="AQ11" s="845"/>
      <c r="AR11" s="847">
        <f t="shared" ref="AR11:AR31" si="2">AVERAGE(AB11:AN11)</f>
        <v>-25969079.52</v>
      </c>
    </row>
    <row r="12" spans="1:44">
      <c r="B12" s="840"/>
      <c r="D12" s="841"/>
      <c r="F12" s="841"/>
      <c r="H12" s="761" t="str">
        <f>'[1]Bal CIAC'!H12</f>
        <v>Water</v>
      </c>
      <c r="I12" s="761"/>
      <c r="J12" s="842" t="str">
        <f>'[1]Bal CIAC'!J12</f>
        <v>27112000</v>
      </c>
      <c r="L12" s="843" t="str">
        <f>'[1]Bal CIAC'!L12</f>
        <v>CIAC-NT Ext Dep</v>
      </c>
      <c r="M12" s="761" t="str">
        <f>'[1]Bal CIAC'!M12</f>
        <v>NTax</v>
      </c>
      <c r="N12" s="761" t="str">
        <f>'[1]Bal CIAC'!N12</f>
        <v>271120</v>
      </c>
      <c r="P12" s="761">
        <f>'[1]Bal CIAC'!P12</f>
        <v>271.10000000000002</v>
      </c>
      <c r="R12" s="844">
        <f>'[1]Bal CIAC'!R12</f>
        <v>-22099993.359999999</v>
      </c>
      <c r="S12" s="844">
        <f>'[1]Bal CIAC'!S12</f>
        <v>-22099993.359999999</v>
      </c>
      <c r="T12" s="844">
        <f>'[1]Bal CIAC'!T12</f>
        <v>-22099993.359999999</v>
      </c>
      <c r="U12" s="844">
        <f>'[1]Bal CIAC'!U12</f>
        <v>-22099993.359999999</v>
      </c>
      <c r="V12" s="844">
        <f>'[1]Bal CIAC'!V12</f>
        <v>-22099993.359999999</v>
      </c>
      <c r="W12" s="844">
        <f>'[1]Bal CIAC'!W12</f>
        <v>-22099993.359999999</v>
      </c>
      <c r="X12" s="844">
        <f>'[1]Bal CIAC'!X12</f>
        <v>-22099993.359999999</v>
      </c>
      <c r="Y12" s="844">
        <f>'[1]Bal CIAC'!Y12</f>
        <v>-22099993.359999999</v>
      </c>
      <c r="Z12" s="844">
        <f>'[1]Bal CIAC'!Z12</f>
        <v>-22099993.359999999</v>
      </c>
      <c r="AA12" s="844">
        <f>'[1]Bal CIAC'!AA12</f>
        <v>-22099993.359999999</v>
      </c>
      <c r="AB12" s="844">
        <f>'[1]Bal CIAC'!AB12</f>
        <v>-22099993.359999999</v>
      </c>
      <c r="AC12" s="844">
        <f>'[1]Bal CIAC'!AC12</f>
        <v>-22099993.359999999</v>
      </c>
      <c r="AD12" s="844">
        <f>'[1]Bal CIAC'!AD12</f>
        <v>-22099993.359999999</v>
      </c>
      <c r="AE12" s="844">
        <f>'[1]Bal CIAC'!AE12</f>
        <v>-22099993.359999999</v>
      </c>
      <c r="AF12" s="844">
        <f>'[1]Bal CIAC'!AF12</f>
        <v>-22099993.359999999</v>
      </c>
      <c r="AG12" s="844">
        <f>'[1]Bal CIAC'!AG12</f>
        <v>-22099993.359999999</v>
      </c>
      <c r="AH12" s="844">
        <f>'[1]Bal CIAC'!AH12</f>
        <v>-22099993.359999999</v>
      </c>
      <c r="AI12" s="844">
        <f>'[1]Bal CIAC'!AI12</f>
        <v>-22099993.359999999</v>
      </c>
      <c r="AJ12" s="844">
        <f>'[1]Bal CIAC'!AJ12</f>
        <v>-22099993.359999999</v>
      </c>
      <c r="AK12" s="844">
        <f>'[1]Bal CIAC'!AK12</f>
        <v>-22099993.359999999</v>
      </c>
      <c r="AL12" s="844">
        <f>'[1]Bal CIAC'!AL12</f>
        <v>-22099993.359999999</v>
      </c>
      <c r="AM12" s="844">
        <f>'[1]Bal CIAC'!AM12</f>
        <v>-22099993.359999999</v>
      </c>
      <c r="AN12" s="844">
        <f>'[1]Bal CIAC'!AN12</f>
        <v>-22099993.359999999</v>
      </c>
      <c r="AO12" s="778"/>
      <c r="AP12" s="848">
        <f t="shared" si="1"/>
        <v>-22099993.359999999</v>
      </c>
      <c r="AQ12" s="849"/>
      <c r="AR12" s="850">
        <f t="shared" si="2"/>
        <v>-22099993.360000007</v>
      </c>
    </row>
    <row r="13" spans="1:44">
      <c r="B13" s="840"/>
      <c r="D13" s="841"/>
      <c r="F13" s="841"/>
      <c r="H13" s="761" t="str">
        <f>'[1]Bal CIAC'!H13</f>
        <v>Water</v>
      </c>
      <c r="I13" s="761"/>
      <c r="J13" s="842" t="str">
        <f>'[1]Bal CIAC'!J13</f>
        <v>27113000</v>
      </c>
      <c r="L13" s="843" t="str">
        <f>'[1]Bal CIAC'!L13</f>
        <v>CIAC-NT Svcs</v>
      </c>
      <c r="M13" s="761" t="str">
        <f>'[1]Bal CIAC'!M13</f>
        <v>NTax</v>
      </c>
      <c r="N13" s="761" t="str">
        <f>'[1]Bal CIAC'!N13</f>
        <v>271130</v>
      </c>
      <c r="P13" s="761">
        <f>'[1]Bal CIAC'!P13</f>
        <v>271.10000000000002</v>
      </c>
      <c r="R13" s="844">
        <f>'[1]Bal CIAC'!R13</f>
        <v>-11066944.92</v>
      </c>
      <c r="S13" s="844">
        <f>'[1]Bal CIAC'!S13</f>
        <v>-11066944.92</v>
      </c>
      <c r="T13" s="844">
        <f>'[1]Bal CIAC'!T13</f>
        <v>-11066944.92</v>
      </c>
      <c r="U13" s="844">
        <f>'[1]Bal CIAC'!U13</f>
        <v>-11066944.92</v>
      </c>
      <c r="V13" s="844">
        <f>'[1]Bal CIAC'!V13</f>
        <v>-11066944.92</v>
      </c>
      <c r="W13" s="844">
        <f>'[1]Bal CIAC'!W13</f>
        <v>-11066944.92</v>
      </c>
      <c r="X13" s="844">
        <f>'[1]Bal CIAC'!X13</f>
        <v>-11066944.92</v>
      </c>
      <c r="Y13" s="844">
        <f>'[1]Bal CIAC'!Y13</f>
        <v>-11066944.92</v>
      </c>
      <c r="Z13" s="844">
        <f>'[1]Bal CIAC'!Z13</f>
        <v>-11066944.92</v>
      </c>
      <c r="AA13" s="844">
        <f>'[1]Bal CIAC'!AA13</f>
        <v>-11066944.92</v>
      </c>
      <c r="AB13" s="844">
        <f>'[1]Bal CIAC'!AB13</f>
        <v>-11066944.92</v>
      </c>
      <c r="AC13" s="844">
        <f>'[1]Bal CIAC'!AC13</f>
        <v>-11066944.92</v>
      </c>
      <c r="AD13" s="844">
        <f>'[1]Bal CIAC'!AD13</f>
        <v>-11066944.92</v>
      </c>
      <c r="AE13" s="844">
        <f>'[1]Bal CIAC'!AE13</f>
        <v>-11066944.92</v>
      </c>
      <c r="AF13" s="844">
        <f>'[1]Bal CIAC'!AF13</f>
        <v>-11066944.92</v>
      </c>
      <c r="AG13" s="844">
        <f>'[1]Bal CIAC'!AG13</f>
        <v>-11066944.92</v>
      </c>
      <c r="AH13" s="844">
        <f>'[1]Bal CIAC'!AH13</f>
        <v>-11066944.92</v>
      </c>
      <c r="AI13" s="844">
        <f>'[1]Bal CIAC'!AI13</f>
        <v>-11066944.92</v>
      </c>
      <c r="AJ13" s="844">
        <f>'[1]Bal CIAC'!AJ13</f>
        <v>-11066944.92</v>
      </c>
      <c r="AK13" s="844">
        <f>'[1]Bal CIAC'!AK13</f>
        <v>-11066944.92</v>
      </c>
      <c r="AL13" s="844">
        <f>'[1]Bal CIAC'!AL13</f>
        <v>-11066944.92</v>
      </c>
      <c r="AM13" s="844">
        <f>'[1]Bal CIAC'!AM13</f>
        <v>-11066944.92</v>
      </c>
      <c r="AN13" s="844">
        <f>'[1]Bal CIAC'!AN13</f>
        <v>-11066944.92</v>
      </c>
      <c r="AO13" s="778"/>
      <c r="AP13" s="848">
        <f t="shared" si="1"/>
        <v>-11066944.92</v>
      </c>
      <c r="AQ13" s="849"/>
      <c r="AR13" s="850">
        <f t="shared" si="2"/>
        <v>-11066944.92</v>
      </c>
    </row>
    <row r="14" spans="1:44">
      <c r="B14" s="840"/>
      <c r="D14" s="841"/>
      <c r="F14" s="841"/>
      <c r="H14" s="761" t="str">
        <f>'[1]Bal CIAC'!H14</f>
        <v>Water</v>
      </c>
      <c r="I14" s="761"/>
      <c r="J14" s="842" t="str">
        <f>'[1]Bal CIAC'!J14</f>
        <v>27114000</v>
      </c>
      <c r="L14" s="843" t="str">
        <f>'[1]Bal CIAC'!L14</f>
        <v>CIAC-NT Meters</v>
      </c>
      <c r="M14" s="761" t="str">
        <f>'[1]Bal CIAC'!M14</f>
        <v>NTax</v>
      </c>
      <c r="N14" s="761" t="str">
        <f>'[1]Bal CIAC'!N14</f>
        <v>271140</v>
      </c>
      <c r="P14" s="761">
        <f>'[1]Bal CIAC'!P14</f>
        <v>271.10000000000002</v>
      </c>
      <c r="R14" s="844">
        <f>'[1]Bal CIAC'!R14</f>
        <v>-15753673.84</v>
      </c>
      <c r="S14" s="844">
        <f>'[1]Bal CIAC'!S14</f>
        <v>-15753673.84</v>
      </c>
      <c r="T14" s="844">
        <f>'[1]Bal CIAC'!T14</f>
        <v>-15753673.84</v>
      </c>
      <c r="U14" s="844">
        <f>'[1]Bal CIAC'!U14</f>
        <v>-15753673.84</v>
      </c>
      <c r="V14" s="844">
        <f>'[1]Bal CIAC'!V14</f>
        <v>-15753673.84</v>
      </c>
      <c r="W14" s="844">
        <f>'[1]Bal CIAC'!W14</f>
        <v>-15753673.84</v>
      </c>
      <c r="X14" s="844">
        <f>'[1]Bal CIAC'!X14</f>
        <v>-15753673.84</v>
      </c>
      <c r="Y14" s="844">
        <f>'[1]Bal CIAC'!Y14</f>
        <v>-15753673.84</v>
      </c>
      <c r="Z14" s="844">
        <f>'[1]Bal CIAC'!Z14</f>
        <v>-15753673.84</v>
      </c>
      <c r="AA14" s="844">
        <f>'[1]Bal CIAC'!AA14</f>
        <v>-15753673.84</v>
      </c>
      <c r="AB14" s="844">
        <f>'[1]Bal CIAC'!AB14</f>
        <v>-15753673.84</v>
      </c>
      <c r="AC14" s="844">
        <f>'[1]Bal CIAC'!AC14</f>
        <v>-15753673.84</v>
      </c>
      <c r="AD14" s="844">
        <f>'[1]Bal CIAC'!AD14</f>
        <v>-15753673.84</v>
      </c>
      <c r="AE14" s="844">
        <f>'[1]Bal CIAC'!AE14</f>
        <v>-15753673.84</v>
      </c>
      <c r="AF14" s="844">
        <f>'[1]Bal CIAC'!AF14</f>
        <v>-15753673.84</v>
      </c>
      <c r="AG14" s="844">
        <f>'[1]Bal CIAC'!AG14</f>
        <v>-15753673.84</v>
      </c>
      <c r="AH14" s="844">
        <f>'[1]Bal CIAC'!AH14</f>
        <v>-15753673.84</v>
      </c>
      <c r="AI14" s="844">
        <f>'[1]Bal CIAC'!AI14</f>
        <v>-15753673.84</v>
      </c>
      <c r="AJ14" s="844">
        <f>'[1]Bal CIAC'!AJ14</f>
        <v>-15753673.84</v>
      </c>
      <c r="AK14" s="844">
        <f>'[1]Bal CIAC'!AK14</f>
        <v>-15753673.84</v>
      </c>
      <c r="AL14" s="844">
        <f>'[1]Bal CIAC'!AL14</f>
        <v>-15753673.84</v>
      </c>
      <c r="AM14" s="844">
        <f>'[1]Bal CIAC'!AM14</f>
        <v>-15753673.84</v>
      </c>
      <c r="AN14" s="844">
        <f>'[1]Bal CIAC'!AN14</f>
        <v>-15753673.84</v>
      </c>
      <c r="AO14" s="778"/>
      <c r="AP14" s="848">
        <f t="shared" si="1"/>
        <v>-15753673.84</v>
      </c>
      <c r="AQ14" s="849"/>
      <c r="AR14" s="850">
        <f t="shared" si="2"/>
        <v>-15753673.840000002</v>
      </c>
    </row>
    <row r="15" spans="1:44">
      <c r="B15" s="840"/>
      <c r="D15" s="841"/>
      <c r="F15" s="841"/>
      <c r="H15" s="761" t="str">
        <f>'[1]Bal CIAC'!H15</f>
        <v>Water</v>
      </c>
      <c r="I15" s="761"/>
      <c r="J15" s="842" t="str">
        <f>'[1]Bal CIAC'!J15</f>
        <v>27115000</v>
      </c>
      <c r="L15" s="843" t="str">
        <f>'[1]Bal CIAC'!L15</f>
        <v>CIAC-NT Hydrants</v>
      </c>
      <c r="M15" s="761" t="str">
        <f>'[1]Bal CIAC'!M15</f>
        <v>NTax</v>
      </c>
      <c r="N15" s="761" t="str">
        <f>'[1]Bal CIAC'!N15</f>
        <v>271150</v>
      </c>
      <c r="P15" s="761">
        <f>'[1]Bal CIAC'!P15</f>
        <v>271.10000000000002</v>
      </c>
      <c r="R15" s="844">
        <f>'[1]Bal CIAC'!R15</f>
        <v>-3005437.38</v>
      </c>
      <c r="S15" s="844">
        <f>'[1]Bal CIAC'!S15</f>
        <v>-3005437.38</v>
      </c>
      <c r="T15" s="844">
        <f>'[1]Bal CIAC'!T15</f>
        <v>-3005437.38</v>
      </c>
      <c r="U15" s="844">
        <f>'[1]Bal CIAC'!U15</f>
        <v>-3005437.38</v>
      </c>
      <c r="V15" s="844">
        <f>'[1]Bal CIAC'!V15</f>
        <v>-3005437.38</v>
      </c>
      <c r="W15" s="844">
        <f>'[1]Bal CIAC'!W15</f>
        <v>-3005437.38</v>
      </c>
      <c r="X15" s="844">
        <f>'[1]Bal CIAC'!X15</f>
        <v>-3005437.38</v>
      </c>
      <c r="Y15" s="844">
        <f>'[1]Bal CIAC'!Y15</f>
        <v>-3005437.38</v>
      </c>
      <c r="Z15" s="844">
        <f>'[1]Bal CIAC'!Z15</f>
        <v>-3005437.38</v>
      </c>
      <c r="AA15" s="844">
        <f>'[1]Bal CIAC'!AA15</f>
        <v>-3005437.38</v>
      </c>
      <c r="AB15" s="844">
        <f>'[1]Bal CIAC'!AB15</f>
        <v>-3005437.38</v>
      </c>
      <c r="AC15" s="844">
        <f>'[1]Bal CIAC'!AC15</f>
        <v>-3005437.38</v>
      </c>
      <c r="AD15" s="844">
        <f>'[1]Bal CIAC'!AD15</f>
        <v>-3005437.38</v>
      </c>
      <c r="AE15" s="844">
        <f>'[1]Bal CIAC'!AE15</f>
        <v>-3005437.38</v>
      </c>
      <c r="AF15" s="844">
        <f>'[1]Bal CIAC'!AF15</f>
        <v>-3005437.38</v>
      </c>
      <c r="AG15" s="844">
        <f>'[1]Bal CIAC'!AG15</f>
        <v>-3005437.38</v>
      </c>
      <c r="AH15" s="844">
        <f>'[1]Bal CIAC'!AH15</f>
        <v>-3005437.38</v>
      </c>
      <c r="AI15" s="844">
        <f>'[1]Bal CIAC'!AI15</f>
        <v>-3005437.38</v>
      </c>
      <c r="AJ15" s="844">
        <f>'[1]Bal CIAC'!AJ15</f>
        <v>-3005437.38</v>
      </c>
      <c r="AK15" s="844">
        <f>'[1]Bal CIAC'!AK15</f>
        <v>-3005437.38</v>
      </c>
      <c r="AL15" s="844">
        <f>'[1]Bal CIAC'!AL15</f>
        <v>-3005437.38</v>
      </c>
      <c r="AM15" s="844">
        <f>'[1]Bal CIAC'!AM15</f>
        <v>-3005437.38</v>
      </c>
      <c r="AN15" s="844">
        <f>'[1]Bal CIAC'!AN15</f>
        <v>-3005437.38</v>
      </c>
      <c r="AO15" s="778"/>
      <c r="AP15" s="848">
        <f t="shared" si="1"/>
        <v>-3005437.38</v>
      </c>
      <c r="AQ15" s="849"/>
      <c r="AR15" s="850">
        <f t="shared" si="2"/>
        <v>-3005437.38</v>
      </c>
    </row>
    <row r="16" spans="1:44">
      <c r="B16" s="840"/>
      <c r="D16" s="841"/>
      <c r="F16" s="841"/>
      <c r="H16" s="761" t="str">
        <f>'[1]Bal CIAC'!H16</f>
        <v>Water</v>
      </c>
      <c r="I16" s="761"/>
      <c r="J16" s="842" t="str">
        <f>'[1]Bal CIAC'!J16</f>
        <v>27116000</v>
      </c>
      <c r="L16" s="843" t="str">
        <f>'[1]Bal CIAC'!L16</f>
        <v>CIAC-NT Other</v>
      </c>
      <c r="M16" s="761" t="str">
        <f>'[1]Bal CIAC'!M16</f>
        <v>NTax</v>
      </c>
      <c r="N16" s="761" t="str">
        <f>'[1]Bal CIAC'!N16</f>
        <v>271160</v>
      </c>
      <c r="P16" s="761">
        <f>'[1]Bal CIAC'!P16</f>
        <v>271.10000000000002</v>
      </c>
      <c r="R16" s="844">
        <f>'[1]Bal CIAC'!R16</f>
        <v>-3821128.3400000003</v>
      </c>
      <c r="S16" s="844">
        <f>'[1]Bal CIAC'!S16</f>
        <v>-3821128.3400000003</v>
      </c>
      <c r="T16" s="844">
        <f>'[1]Bal CIAC'!T16</f>
        <v>-3821128.3400000003</v>
      </c>
      <c r="U16" s="844">
        <f>'[1]Bal CIAC'!U16</f>
        <v>-3821128.3400000003</v>
      </c>
      <c r="V16" s="844">
        <f>'[1]Bal CIAC'!V16</f>
        <v>-3821128.3400000003</v>
      </c>
      <c r="W16" s="844">
        <f>'[1]Bal CIAC'!W16</f>
        <v>-3821128.3400000003</v>
      </c>
      <c r="X16" s="844">
        <f>'[1]Bal CIAC'!X16</f>
        <v>-3821128.3400000003</v>
      </c>
      <c r="Y16" s="844">
        <f>'[1]Bal CIAC'!Y16</f>
        <v>-3821128.3400000003</v>
      </c>
      <c r="Z16" s="844">
        <f>'[1]Bal CIAC'!Z16</f>
        <v>-3821128.3400000003</v>
      </c>
      <c r="AA16" s="844">
        <f>'[1]Bal CIAC'!AA16</f>
        <v>-3821128.3400000003</v>
      </c>
      <c r="AB16" s="844">
        <f>'[1]Bal CIAC'!AB16</f>
        <v>-3821128.3400000003</v>
      </c>
      <c r="AC16" s="844">
        <f>'[1]Bal CIAC'!AC16</f>
        <v>-3821128.3400000003</v>
      </c>
      <c r="AD16" s="844">
        <f>'[1]Bal CIAC'!AD16</f>
        <v>-3821128.3400000003</v>
      </c>
      <c r="AE16" s="844">
        <f>'[1]Bal CIAC'!AE16</f>
        <v>-3821128.3400000003</v>
      </c>
      <c r="AF16" s="844">
        <f>'[1]Bal CIAC'!AF16</f>
        <v>-3821128.3400000003</v>
      </c>
      <c r="AG16" s="844">
        <f>'[1]Bal CIAC'!AG16</f>
        <v>-3821128.3400000003</v>
      </c>
      <c r="AH16" s="844">
        <f>'[1]Bal CIAC'!AH16</f>
        <v>-3821128.3400000003</v>
      </c>
      <c r="AI16" s="844">
        <f>'[1]Bal CIAC'!AI16</f>
        <v>-3821128.3400000003</v>
      </c>
      <c r="AJ16" s="844">
        <f>'[1]Bal CIAC'!AJ16</f>
        <v>-3821128.3400000003</v>
      </c>
      <c r="AK16" s="844">
        <f>'[1]Bal CIAC'!AK16</f>
        <v>-3821128.3400000003</v>
      </c>
      <c r="AL16" s="844">
        <f>'[1]Bal CIAC'!AL16</f>
        <v>-3821128.3400000003</v>
      </c>
      <c r="AM16" s="844">
        <f>'[1]Bal CIAC'!AM16</f>
        <v>-3821128.3400000003</v>
      </c>
      <c r="AN16" s="844">
        <f>'[1]Bal CIAC'!AN16</f>
        <v>-3821128.3400000003</v>
      </c>
      <c r="AO16" s="778"/>
      <c r="AP16" s="848">
        <f t="shared" si="1"/>
        <v>-3821128.3400000003</v>
      </c>
      <c r="AQ16" s="851"/>
      <c r="AR16" s="850">
        <f t="shared" si="2"/>
        <v>-3821128.3400000012</v>
      </c>
    </row>
    <row r="17" spans="2:44">
      <c r="B17" s="840"/>
      <c r="D17" s="841"/>
      <c r="F17" s="841"/>
      <c r="H17" s="761" t="str">
        <f>'[1]Bal CIAC'!H17</f>
        <v>Water</v>
      </c>
      <c r="I17" s="761"/>
      <c r="J17" s="842" t="str">
        <f>'[1]Bal CIAC'!J17</f>
        <v>27117000</v>
      </c>
      <c r="L17" s="843" t="str">
        <f>'[1]Bal CIAC'!L17</f>
        <v>CIAC-NT WIP</v>
      </c>
      <c r="M17" s="761" t="str">
        <f>'[1]Bal CIAC'!M17</f>
        <v>NTax</v>
      </c>
      <c r="N17" s="761" t="str">
        <f>'[1]Bal CIAC'!N17</f>
        <v>271170</v>
      </c>
      <c r="P17" s="761">
        <f>'[1]Bal CIAC'!P17</f>
        <v>271.10000000000002</v>
      </c>
      <c r="R17" s="844">
        <f>'[1]Bal CIAC'!R17</f>
        <v>-388251.25</v>
      </c>
      <c r="S17" s="844">
        <f>'[1]Bal CIAC'!S17</f>
        <v>-388251.25</v>
      </c>
      <c r="T17" s="844">
        <f>'[1]Bal CIAC'!T17</f>
        <v>-388251.25</v>
      </c>
      <c r="U17" s="844">
        <f>'[1]Bal CIAC'!U17</f>
        <v>-388251.25</v>
      </c>
      <c r="V17" s="844">
        <f>'[1]Bal CIAC'!V17</f>
        <v>-388251.25</v>
      </c>
      <c r="W17" s="844">
        <f>'[1]Bal CIAC'!W17</f>
        <v>-388251.25</v>
      </c>
      <c r="X17" s="844">
        <f>'[1]Bal CIAC'!X17</f>
        <v>-388251.25</v>
      </c>
      <c r="Y17" s="844">
        <f>'[1]Bal CIAC'!Y17</f>
        <v>-388251.25</v>
      </c>
      <c r="Z17" s="844">
        <f>'[1]Bal CIAC'!Z17</f>
        <v>-388251.25</v>
      </c>
      <c r="AA17" s="844">
        <f>'[1]Bal CIAC'!AA17</f>
        <v>-388251.25</v>
      </c>
      <c r="AB17" s="844">
        <f>'[1]Bal CIAC'!AB17</f>
        <v>-388251.25</v>
      </c>
      <c r="AC17" s="844">
        <f>'[1]Bal CIAC'!AC17</f>
        <v>-388251.25</v>
      </c>
      <c r="AD17" s="844">
        <f>'[1]Bal CIAC'!AD17</f>
        <v>-388251.25</v>
      </c>
      <c r="AE17" s="844">
        <f>'[1]Bal CIAC'!AE17</f>
        <v>-388251.25</v>
      </c>
      <c r="AF17" s="844">
        <f>'[1]Bal CIAC'!AF17</f>
        <v>-388251.25</v>
      </c>
      <c r="AG17" s="844">
        <f>'[1]Bal CIAC'!AG17</f>
        <v>-388251.25</v>
      </c>
      <c r="AH17" s="844">
        <f>'[1]Bal CIAC'!AH17</f>
        <v>-388251.25</v>
      </c>
      <c r="AI17" s="844">
        <f>'[1]Bal CIAC'!AI17</f>
        <v>-388251.25</v>
      </c>
      <c r="AJ17" s="844">
        <f>'[1]Bal CIAC'!AJ17</f>
        <v>-388251.25</v>
      </c>
      <c r="AK17" s="844">
        <f>'[1]Bal CIAC'!AK17</f>
        <v>-388251.25</v>
      </c>
      <c r="AL17" s="844">
        <f>'[1]Bal CIAC'!AL17</f>
        <v>-388251.25</v>
      </c>
      <c r="AM17" s="844">
        <f>'[1]Bal CIAC'!AM17</f>
        <v>-388251.25</v>
      </c>
      <c r="AN17" s="844">
        <f>'[1]Bal CIAC'!AN17</f>
        <v>-388251.25</v>
      </c>
      <c r="AO17" s="778"/>
      <c r="AP17" s="848">
        <f t="shared" si="1"/>
        <v>-388251.25</v>
      </c>
      <c r="AQ17" s="851"/>
      <c r="AR17" s="850">
        <f t="shared" si="2"/>
        <v>-388251.25</v>
      </c>
    </row>
    <row r="18" spans="2:44">
      <c r="B18" s="840"/>
      <c r="D18" s="841"/>
      <c r="F18" s="841"/>
      <c r="H18" s="761" t="str">
        <f>'[1]Bal CIAC'!H18</f>
        <v>Water</v>
      </c>
      <c r="I18" s="761"/>
      <c r="J18" s="842" t="str">
        <f>'[1]Bal CIAC'!J18</f>
        <v>27118000</v>
      </c>
      <c r="L18" s="843" t="str">
        <f>'[1]Bal CIAC'!L18</f>
        <v>CIAC-NT NUP Property</v>
      </c>
      <c r="M18" s="761" t="str">
        <f>'[1]Bal CIAC'!M18</f>
        <v>NTax</v>
      </c>
      <c r="N18" s="761" t="str">
        <f>'[1]Bal CIAC'!N18</f>
        <v>271180</v>
      </c>
      <c r="P18" s="761">
        <f>'[1]Bal CIAC'!P18</f>
        <v>271.10000000000002</v>
      </c>
      <c r="R18" s="844">
        <f>'[1]Bal CIAC'!R18</f>
        <v>-249724.86</v>
      </c>
      <c r="S18" s="844">
        <f>'[1]Bal CIAC'!S18</f>
        <v>-249724.86</v>
      </c>
      <c r="T18" s="844">
        <f>'[1]Bal CIAC'!T18</f>
        <v>-249724.86</v>
      </c>
      <c r="U18" s="844">
        <f>'[1]Bal CIAC'!U18</f>
        <v>-249724.86</v>
      </c>
      <c r="V18" s="844">
        <f>'[1]Bal CIAC'!V18</f>
        <v>-249724.86</v>
      </c>
      <c r="W18" s="844">
        <f>'[1]Bal CIAC'!W18</f>
        <v>-249724.86</v>
      </c>
      <c r="X18" s="844">
        <f>'[1]Bal CIAC'!X18</f>
        <v>-249724.86</v>
      </c>
      <c r="Y18" s="844">
        <f>'[1]Bal CIAC'!Y18</f>
        <v>-249724.86</v>
      </c>
      <c r="Z18" s="844">
        <f>'[1]Bal CIAC'!Z18</f>
        <v>-249724.86</v>
      </c>
      <c r="AA18" s="844">
        <f>'[1]Bal CIAC'!AA18</f>
        <v>-249724.86</v>
      </c>
      <c r="AB18" s="844">
        <f>'[1]Bal CIAC'!AB18</f>
        <v>-249724.86</v>
      </c>
      <c r="AC18" s="844">
        <f>'[1]Bal CIAC'!AC18</f>
        <v>-249724.86</v>
      </c>
      <c r="AD18" s="844">
        <f>'[1]Bal CIAC'!AD18</f>
        <v>-249724.86</v>
      </c>
      <c r="AE18" s="844">
        <f>'[1]Bal CIAC'!AE18</f>
        <v>-249724.86</v>
      </c>
      <c r="AF18" s="844">
        <f>'[1]Bal CIAC'!AF18</f>
        <v>-249724.86</v>
      </c>
      <c r="AG18" s="844">
        <f>'[1]Bal CIAC'!AG18</f>
        <v>-249724.86</v>
      </c>
      <c r="AH18" s="844">
        <f>'[1]Bal CIAC'!AH18</f>
        <v>-249724.86</v>
      </c>
      <c r="AI18" s="844">
        <f>'[1]Bal CIAC'!AI18</f>
        <v>-249724.86</v>
      </c>
      <c r="AJ18" s="844">
        <f>'[1]Bal CIAC'!AJ18</f>
        <v>-249724.86</v>
      </c>
      <c r="AK18" s="844">
        <f>'[1]Bal CIAC'!AK18</f>
        <v>-249724.86</v>
      </c>
      <c r="AL18" s="844">
        <f>'[1]Bal CIAC'!AL18</f>
        <v>-249724.86</v>
      </c>
      <c r="AM18" s="844">
        <f>'[1]Bal CIAC'!AM18</f>
        <v>-249724.86</v>
      </c>
      <c r="AN18" s="844">
        <f>'[1]Bal CIAC'!AN18</f>
        <v>-249724.86</v>
      </c>
      <c r="AO18" s="778"/>
      <c r="AP18" s="848">
        <f t="shared" si="1"/>
        <v>-249724.86</v>
      </c>
      <c r="AQ18" s="851"/>
      <c r="AR18" s="850">
        <f t="shared" si="2"/>
        <v>-249724.8599999999</v>
      </c>
    </row>
    <row r="19" spans="2:44">
      <c r="B19" s="840"/>
      <c r="D19" s="841"/>
      <c r="F19" s="841"/>
      <c r="H19" s="761" t="str">
        <f>'[1]Bal CIAC'!H19</f>
        <v>Water</v>
      </c>
      <c r="I19" s="761"/>
      <c r="J19" s="842" t="str">
        <f>'[1]Bal CIAC'!J19</f>
        <v>27121000</v>
      </c>
      <c r="L19" s="843" t="str">
        <f>'[1]Bal CIAC'!L19</f>
        <v>CIAC-Tax Mains</v>
      </c>
      <c r="M19" s="761" t="str">
        <f>'[1]Bal CIAC'!M19</f>
        <v>Tax</v>
      </c>
      <c r="N19" s="761" t="str">
        <f>'[1]Bal CIAC'!N19</f>
        <v>271210</v>
      </c>
      <c r="P19" s="761">
        <f>'[1]Bal CIAC'!P19</f>
        <v>271.10000000000002</v>
      </c>
      <c r="R19" s="844">
        <f>'[1]Bal CIAC'!R19</f>
        <v>-1998493.38</v>
      </c>
      <c r="S19" s="844">
        <f>'[1]Bal CIAC'!S19</f>
        <v>-2058102.0408927382</v>
      </c>
      <c r="T19" s="844">
        <f>'[1]Bal CIAC'!T19</f>
        <v>-2124333.886329114</v>
      </c>
      <c r="U19" s="844">
        <f>'[1]Bal CIAC'!U19</f>
        <v>-2190565.7317654896</v>
      </c>
      <c r="V19" s="844">
        <f>'[1]Bal CIAC'!V19</f>
        <v>-2254589.8490206529</v>
      </c>
      <c r="W19" s="844">
        <f>'[1]Bal CIAC'!W19</f>
        <v>-2394872.5779377748</v>
      </c>
      <c r="X19" s="844">
        <f>'[1]Bal CIAC'!X19</f>
        <v>-2457884.8205124582</v>
      </c>
      <c r="Y19" s="844">
        <f>'[1]Bal CIAC'!Y19</f>
        <v>-2520897.0630871416</v>
      </c>
      <c r="Z19" s="844">
        <f>'[1]Bal CIAC'!Z19</f>
        <v>-2583909.305661825</v>
      </c>
      <c r="AA19" s="844">
        <f>'[1]Bal CIAC'!AA19</f>
        <v>-2646921.5482365084</v>
      </c>
      <c r="AB19" s="844">
        <f>'[1]Bal CIAC'!AB19</f>
        <v>-2709933.7908111918</v>
      </c>
      <c r="AC19" s="844">
        <f>'[1]Bal CIAC'!AC19</f>
        <v>-2772946.0333858752</v>
      </c>
      <c r="AD19" s="844">
        <f>'[1]Bal CIAC'!AD19</f>
        <v>-2835958.2759605586</v>
      </c>
      <c r="AE19" s="844">
        <f>'[1]Bal CIAC'!AE19</f>
        <v>-2898970.518535242</v>
      </c>
      <c r="AF19" s="844">
        <f>'[1]Bal CIAC'!AF19</f>
        <v>-2961982.7611099253</v>
      </c>
      <c r="AG19" s="844">
        <f>'[1]Bal CIAC'!AG19</f>
        <v>-3024995.0036846087</v>
      </c>
      <c r="AH19" s="844">
        <f>'[1]Bal CIAC'!AH19</f>
        <v>-3088007.2462592921</v>
      </c>
      <c r="AI19" s="844">
        <f>'[1]Bal CIAC'!AI19</f>
        <v>-3151019.4888339755</v>
      </c>
      <c r="AJ19" s="844">
        <f>'[1]Bal CIAC'!AJ19</f>
        <v>-3214031.7314086589</v>
      </c>
      <c r="AK19" s="844">
        <f>'[1]Bal CIAC'!AK19</f>
        <v>-3277043.9739833423</v>
      </c>
      <c r="AL19" s="844">
        <f>'[1]Bal CIAC'!AL19</f>
        <v>-3340056.2165580257</v>
      </c>
      <c r="AM19" s="844">
        <f>'[1]Bal CIAC'!AM19</f>
        <v>-3403068.4591327091</v>
      </c>
      <c r="AN19" s="844">
        <f>'[1]Bal CIAC'!AN19</f>
        <v>-3466080.7017073925</v>
      </c>
      <c r="AO19" s="778"/>
      <c r="AP19" s="848">
        <f t="shared" si="1"/>
        <v>-2457884.8205124582</v>
      </c>
      <c r="AQ19" s="851"/>
      <c r="AR19" s="850">
        <f t="shared" si="2"/>
        <v>-3088007.2462592921</v>
      </c>
    </row>
    <row r="20" spans="2:44">
      <c r="B20" s="840"/>
      <c r="D20" s="841"/>
      <c r="F20" s="841"/>
      <c r="H20" s="761" t="str">
        <f>'[1]Bal CIAC'!H20</f>
        <v>Water</v>
      </c>
      <c r="I20" s="761"/>
      <c r="J20" s="842" t="str">
        <f>'[1]Bal CIAC'!J20</f>
        <v>27122000</v>
      </c>
      <c r="L20" s="843" t="str">
        <f>'[1]Bal CIAC'!L20</f>
        <v>CIAC-Tax Ext Dep</v>
      </c>
      <c r="M20" s="761" t="str">
        <f>'[1]Bal CIAC'!M20</f>
        <v>Tax</v>
      </c>
      <c r="N20" s="761" t="str">
        <f>'[1]Bal CIAC'!N20</f>
        <v>271220</v>
      </c>
      <c r="P20" s="761">
        <f>'[1]Bal CIAC'!P20</f>
        <v>271.10000000000002</v>
      </c>
      <c r="R20" s="844">
        <f>'[1]Bal CIAC'!R20</f>
        <v>-766585.92</v>
      </c>
      <c r="S20" s="844">
        <f>'[1]Bal CIAC'!S20</f>
        <v>-855601.52026648913</v>
      </c>
      <c r="T20" s="844">
        <f>'[1]Bal CIAC'!T20</f>
        <v>-954507.74278481025</v>
      </c>
      <c r="U20" s="844">
        <f>'[1]Bal CIAC'!U20</f>
        <v>-1053413.9653031314</v>
      </c>
      <c r="V20" s="844">
        <f>'[1]Bal CIAC'!V20</f>
        <v>-1149023.3137375084</v>
      </c>
      <c r="W20" s="844">
        <f>'[1]Bal CIAC'!W20</f>
        <v>-1358512.1889204106</v>
      </c>
      <c r="X20" s="844">
        <f>'[1]Bal CIAC'!X20</f>
        <v>-1452610.4711652715</v>
      </c>
      <c r="Y20" s="844">
        <f>'[1]Bal CIAC'!Y20</f>
        <v>-1546708.7534101324</v>
      </c>
      <c r="Z20" s="844">
        <f>'[1]Bal CIAC'!Z20</f>
        <v>-1640807.0356549933</v>
      </c>
      <c r="AA20" s="844">
        <f>'[1]Bal CIAC'!AA20</f>
        <v>-1734905.3178998542</v>
      </c>
      <c r="AB20" s="844">
        <f>'[1]Bal CIAC'!AB20</f>
        <v>-1829003.600144715</v>
      </c>
      <c r="AC20" s="844">
        <f>'[1]Bal CIAC'!AC20</f>
        <v>-1923101.8823895759</v>
      </c>
      <c r="AD20" s="844">
        <f>'[1]Bal CIAC'!AD20</f>
        <v>-2017200.1646344368</v>
      </c>
      <c r="AE20" s="844">
        <f>'[1]Bal CIAC'!AE20</f>
        <v>-2111298.4468792975</v>
      </c>
      <c r="AF20" s="844">
        <f>'[1]Bal CIAC'!AF20</f>
        <v>-2205396.7291241582</v>
      </c>
      <c r="AG20" s="844">
        <f>'[1]Bal CIAC'!AG20</f>
        <v>-2299495.0113690188</v>
      </c>
      <c r="AH20" s="844">
        <f>'[1]Bal CIAC'!AH20</f>
        <v>-2393593.2936138795</v>
      </c>
      <c r="AI20" s="844">
        <f>'[1]Bal CIAC'!AI20</f>
        <v>-2487691.5758587401</v>
      </c>
      <c r="AJ20" s="844">
        <f>'[1]Bal CIAC'!AJ20</f>
        <v>-2581789.8581036008</v>
      </c>
      <c r="AK20" s="844">
        <f>'[1]Bal CIAC'!AK20</f>
        <v>-2675888.1403484615</v>
      </c>
      <c r="AL20" s="844">
        <f>'[1]Bal CIAC'!AL20</f>
        <v>-2769986.4225933221</v>
      </c>
      <c r="AM20" s="844">
        <f>'[1]Bal CIAC'!AM20</f>
        <v>-2864084.7048381828</v>
      </c>
      <c r="AN20" s="844">
        <f>'[1]Bal CIAC'!AN20</f>
        <v>-2958182.9870830434</v>
      </c>
      <c r="AO20" s="778"/>
      <c r="AP20" s="848">
        <f t="shared" si="1"/>
        <v>-1452610.4711652715</v>
      </c>
      <c r="AQ20" s="851"/>
      <c r="AR20" s="850">
        <f t="shared" si="2"/>
        <v>-2393593.293613879</v>
      </c>
    </row>
    <row r="21" spans="2:44">
      <c r="B21" s="840"/>
      <c r="D21" s="841"/>
      <c r="F21" s="841"/>
      <c r="H21" s="761" t="str">
        <f>'[1]Bal CIAC'!H21</f>
        <v>Water</v>
      </c>
      <c r="I21" s="761"/>
      <c r="J21" s="842" t="str">
        <f>'[1]Bal CIAC'!J21</f>
        <v>27123000</v>
      </c>
      <c r="L21" s="843" t="str">
        <f>'[1]Bal CIAC'!L21</f>
        <v>CIAC-Tax Svcs</v>
      </c>
      <c r="M21" s="761" t="str">
        <f>'[1]Bal CIAC'!M21</f>
        <v>Tax</v>
      </c>
      <c r="N21" s="761" t="str">
        <f>'[1]Bal CIAC'!N21</f>
        <v>271230</v>
      </c>
      <c r="P21" s="761">
        <f>'[1]Bal CIAC'!P21</f>
        <v>271.10000000000002</v>
      </c>
      <c r="R21" s="844">
        <f>'[1]Bal CIAC'!R21</f>
        <v>-12467677.01</v>
      </c>
      <c r="S21" s="844">
        <f>'[1]Bal CIAC'!S21</f>
        <v>-12635773.433717521</v>
      </c>
      <c r="T21" s="844">
        <f>'[1]Bal CIAC'!T21</f>
        <v>-12822547.237848101</v>
      </c>
      <c r="U21" s="844">
        <f>'[1]Bal CIAC'!U21</f>
        <v>-13009321.041978681</v>
      </c>
      <c r="V21" s="844">
        <f>'[1]Bal CIAC'!V21</f>
        <v>-13189869.052638242</v>
      </c>
      <c r="W21" s="844">
        <f>'[1]Bal CIAC'!W21</f>
        <v>-13585466.348184526</v>
      </c>
      <c r="X21" s="844">
        <f>'[1]Bal CIAC'!X21</f>
        <v>-13763160.872245133</v>
      </c>
      <c r="Y21" s="844">
        <f>'[1]Bal CIAC'!Y21</f>
        <v>-13940855.39630574</v>
      </c>
      <c r="Z21" s="844">
        <f>'[1]Bal CIAC'!Z21</f>
        <v>-14118549.920366347</v>
      </c>
      <c r="AA21" s="844">
        <f>'[1]Bal CIAC'!AA21</f>
        <v>-14296244.444426954</v>
      </c>
      <c r="AB21" s="844">
        <f>'[1]Bal CIAC'!AB21</f>
        <v>-14473938.968487561</v>
      </c>
      <c r="AC21" s="844">
        <f>'[1]Bal CIAC'!AC21</f>
        <v>-14651633.492548168</v>
      </c>
      <c r="AD21" s="844">
        <f>'[1]Bal CIAC'!AD21</f>
        <v>-14829328.016608775</v>
      </c>
      <c r="AE21" s="844">
        <f>'[1]Bal CIAC'!AE21</f>
        <v>-15007022.540669382</v>
      </c>
      <c r="AF21" s="844">
        <f>'[1]Bal CIAC'!AF21</f>
        <v>-15184717.064729989</v>
      </c>
      <c r="AG21" s="844">
        <f>'[1]Bal CIAC'!AG21</f>
        <v>-15362411.588790596</v>
      </c>
      <c r="AH21" s="844">
        <f>'[1]Bal CIAC'!AH21</f>
        <v>-15540106.112851202</v>
      </c>
      <c r="AI21" s="844">
        <f>'[1]Bal CIAC'!AI21</f>
        <v>-15717800.636911809</v>
      </c>
      <c r="AJ21" s="844">
        <f>'[1]Bal CIAC'!AJ21</f>
        <v>-15895495.160972416</v>
      </c>
      <c r="AK21" s="844">
        <f>'[1]Bal CIAC'!AK21</f>
        <v>-16073189.685033023</v>
      </c>
      <c r="AL21" s="844">
        <f>'[1]Bal CIAC'!AL21</f>
        <v>-16250884.20909363</v>
      </c>
      <c r="AM21" s="844">
        <f>'[1]Bal CIAC'!AM21</f>
        <v>-16428578.733154237</v>
      </c>
      <c r="AN21" s="844">
        <f>'[1]Bal CIAC'!AN21</f>
        <v>-16606273.257214844</v>
      </c>
      <c r="AO21" s="778"/>
      <c r="AP21" s="848">
        <f t="shared" si="1"/>
        <v>-13763160.872245133</v>
      </c>
      <c r="AQ21" s="851"/>
      <c r="AR21" s="850">
        <f t="shared" si="2"/>
        <v>-15540106.112851202</v>
      </c>
    </row>
    <row r="22" spans="2:44">
      <c r="B22" s="840"/>
      <c r="D22" s="841"/>
      <c r="F22" s="841"/>
      <c r="H22" s="761" t="str">
        <f>'[1]Bal CIAC'!H22</f>
        <v>Water</v>
      </c>
      <c r="I22" s="761"/>
      <c r="J22" s="842" t="str">
        <f>'[1]Bal CIAC'!J22</f>
        <v>27124000</v>
      </c>
      <c r="L22" s="843" t="str">
        <f>'[1]Bal CIAC'!L22</f>
        <v>CIAC-Tax Meters</v>
      </c>
      <c r="M22" s="761" t="str">
        <f>'[1]Bal CIAC'!M22</f>
        <v>Tax</v>
      </c>
      <c r="N22" s="761" t="str">
        <f>'[1]Bal CIAC'!N22</f>
        <v>271240</v>
      </c>
      <c r="P22" s="761">
        <f>'[1]Bal CIAC'!P22</f>
        <v>271.10000000000002</v>
      </c>
      <c r="R22" s="844">
        <f>'[1]Bal CIAC'!R22</f>
        <v>-3299.01</v>
      </c>
      <c r="S22" s="844">
        <f>'[1]Bal CIAC'!S22</f>
        <v>-21976.390413057969</v>
      </c>
      <c r="T22" s="844">
        <f>'[1]Bal CIAC'!T22</f>
        <v>-42729.035316455702</v>
      </c>
      <c r="U22" s="844">
        <f>'[1]Bal CIAC'!U22</f>
        <v>-63481.680219853442</v>
      </c>
      <c r="V22" s="844">
        <f>'[1]Bal CIAC'!V22</f>
        <v>-83542.57029313792</v>
      </c>
      <c r="W22" s="844">
        <f>'[1]Bal CIAC'!W22</f>
        <v>-127497.82535383613</v>
      </c>
      <c r="X22" s="844">
        <f>'[1]Bal CIAC'!X22</f>
        <v>-147241.66136057032</v>
      </c>
      <c r="Y22" s="844">
        <f>'[1]Bal CIAC'!Y22</f>
        <v>-166985.49736730452</v>
      </c>
      <c r="Z22" s="844">
        <f>'[1]Bal CIAC'!Z22</f>
        <v>-186729.33337403869</v>
      </c>
      <c r="AA22" s="844">
        <f>'[1]Bal CIAC'!AA22</f>
        <v>-206473.16938077286</v>
      </c>
      <c r="AB22" s="844">
        <f>'[1]Bal CIAC'!AB22</f>
        <v>-226217.00538750703</v>
      </c>
      <c r="AC22" s="844">
        <f>'[1]Bal CIAC'!AC22</f>
        <v>-245960.8413942412</v>
      </c>
      <c r="AD22" s="844">
        <f>'[1]Bal CIAC'!AD22</f>
        <v>-265704.67740097537</v>
      </c>
      <c r="AE22" s="844">
        <f>'[1]Bal CIAC'!AE22</f>
        <v>-285448.51340770954</v>
      </c>
      <c r="AF22" s="844">
        <f>'[1]Bal CIAC'!AF22</f>
        <v>-305192.34941444371</v>
      </c>
      <c r="AG22" s="844">
        <f>'[1]Bal CIAC'!AG22</f>
        <v>-324936.18542117788</v>
      </c>
      <c r="AH22" s="844">
        <f>'[1]Bal CIAC'!AH22</f>
        <v>-344680.02142791206</v>
      </c>
      <c r="AI22" s="844">
        <f>'[1]Bal CIAC'!AI22</f>
        <v>-364423.85743464623</v>
      </c>
      <c r="AJ22" s="844">
        <f>'[1]Bal CIAC'!AJ22</f>
        <v>-384167.6934413804</v>
      </c>
      <c r="AK22" s="844">
        <f>'[1]Bal CIAC'!AK22</f>
        <v>-403911.52944811457</v>
      </c>
      <c r="AL22" s="844">
        <f>'[1]Bal CIAC'!AL22</f>
        <v>-423655.36545484874</v>
      </c>
      <c r="AM22" s="844">
        <f>'[1]Bal CIAC'!AM22</f>
        <v>-443399.20146158291</v>
      </c>
      <c r="AN22" s="844">
        <f>'[1]Bal CIAC'!AN22</f>
        <v>-463143.03746831708</v>
      </c>
      <c r="AO22" s="778"/>
      <c r="AP22" s="848">
        <f t="shared" si="1"/>
        <v>-147241.66136057032</v>
      </c>
      <c r="AQ22" s="851"/>
      <c r="AR22" s="850">
        <f t="shared" si="2"/>
        <v>-344680.02142791206</v>
      </c>
    </row>
    <row r="23" spans="2:44">
      <c r="B23" s="840"/>
      <c r="D23" s="841"/>
      <c r="F23" s="841"/>
      <c r="H23" s="761" t="str">
        <f>'[1]Bal CIAC'!H23</f>
        <v>Water</v>
      </c>
      <c r="I23" s="761"/>
      <c r="J23" s="842" t="str">
        <f>'[1]Bal CIAC'!J23</f>
        <v>27125000</v>
      </c>
      <c r="L23" s="843" t="str">
        <f>'[1]Bal CIAC'!L23</f>
        <v>CIAC-Tax Hydrants</v>
      </c>
      <c r="M23" s="761" t="str">
        <f>'[1]Bal CIAC'!M23</f>
        <v>Tax</v>
      </c>
      <c r="N23" s="761" t="str">
        <f>'[1]Bal CIAC'!N23</f>
        <v>271250</v>
      </c>
      <c r="P23" s="761">
        <f>'[1]Bal CIAC'!P23</f>
        <v>271.10000000000002</v>
      </c>
      <c r="R23" s="844">
        <f>'[1]Bal CIAC'!R23</f>
        <v>-487486.5</v>
      </c>
      <c r="S23" s="844">
        <f>'[1]Bal CIAC'!S23</f>
        <v>-498216.0589606929</v>
      </c>
      <c r="T23" s="844">
        <f>'[1]Bal CIAC'!T23</f>
        <v>-510137.79113924055</v>
      </c>
      <c r="U23" s="844">
        <f>'[1]Bal CIAC'!U23</f>
        <v>-522059.5233177882</v>
      </c>
      <c r="V23" s="844">
        <f>'[1]Bal CIAC'!V23</f>
        <v>-533583.8644237176</v>
      </c>
      <c r="W23" s="844">
        <f>'[1]Bal CIAC'!W23</f>
        <v>-558834.75562879955</v>
      </c>
      <c r="X23" s="844">
        <f>'[1]Bal CIAC'!X23</f>
        <v>-570176.95929224265</v>
      </c>
      <c r="Y23" s="844">
        <f>'[1]Bal CIAC'!Y23</f>
        <v>-581519.16295568575</v>
      </c>
      <c r="Z23" s="844">
        <f>'[1]Bal CIAC'!Z23</f>
        <v>-592861.36661912885</v>
      </c>
      <c r="AA23" s="844">
        <f>'[1]Bal CIAC'!AA23</f>
        <v>-604203.57028257195</v>
      </c>
      <c r="AB23" s="844">
        <f>'[1]Bal CIAC'!AB23</f>
        <v>-615545.77394601505</v>
      </c>
      <c r="AC23" s="844">
        <f>'[1]Bal CIAC'!AC23</f>
        <v>-626887.97760945815</v>
      </c>
      <c r="AD23" s="844">
        <f>'[1]Bal CIAC'!AD23</f>
        <v>-638230.18127290125</v>
      </c>
      <c r="AE23" s="844">
        <f>'[1]Bal CIAC'!AE23</f>
        <v>-649572.38493634434</v>
      </c>
      <c r="AF23" s="844">
        <f>'[1]Bal CIAC'!AF23</f>
        <v>-660914.58859978744</v>
      </c>
      <c r="AG23" s="844">
        <f>'[1]Bal CIAC'!AG23</f>
        <v>-672256.79226323054</v>
      </c>
      <c r="AH23" s="844">
        <f>'[1]Bal CIAC'!AH23</f>
        <v>-683598.99592667364</v>
      </c>
      <c r="AI23" s="844">
        <f>'[1]Bal CIAC'!AI23</f>
        <v>-694941.19959011674</v>
      </c>
      <c r="AJ23" s="844">
        <f>'[1]Bal CIAC'!AJ23</f>
        <v>-706283.40325355984</v>
      </c>
      <c r="AK23" s="844">
        <f>'[1]Bal CIAC'!AK23</f>
        <v>-717625.60691700294</v>
      </c>
      <c r="AL23" s="844">
        <f>'[1]Bal CIAC'!AL23</f>
        <v>-728967.81058044604</v>
      </c>
      <c r="AM23" s="844">
        <f>'[1]Bal CIAC'!AM23</f>
        <v>-740310.01424388913</v>
      </c>
      <c r="AN23" s="844">
        <f>'[1]Bal CIAC'!AN23</f>
        <v>-751652.21790733223</v>
      </c>
      <c r="AO23" s="778"/>
      <c r="AP23" s="848">
        <f t="shared" si="1"/>
        <v>-570176.95929224265</v>
      </c>
      <c r="AQ23" s="851"/>
      <c r="AR23" s="850">
        <f t="shared" si="2"/>
        <v>-683598.99592667364</v>
      </c>
    </row>
    <row r="24" spans="2:44">
      <c r="B24" s="840"/>
      <c r="C24" s="758"/>
      <c r="D24" s="841"/>
      <c r="F24" s="841"/>
      <c r="G24" s="758"/>
      <c r="H24" s="761" t="str">
        <f>'[1]Bal CIAC'!H24</f>
        <v>Water</v>
      </c>
      <c r="I24" s="761"/>
      <c r="J24" s="842" t="str">
        <f>'[1]Bal CIAC'!J24</f>
        <v>27126000</v>
      </c>
      <c r="L24" s="843" t="str">
        <f>'[1]Bal CIAC'!L24</f>
        <v>CIAC-Tax Other</v>
      </c>
      <c r="M24" s="761" t="str">
        <f>'[1]Bal CIAC'!M24</f>
        <v>Tax</v>
      </c>
      <c r="N24" s="761" t="str">
        <f>'[1]Bal CIAC'!N24</f>
        <v>271260</v>
      </c>
      <c r="P24" s="761">
        <f>'[1]Bal CIAC'!P24</f>
        <v>271.10000000000002</v>
      </c>
      <c r="R24" s="844">
        <f>'[1]Bal CIAC'!R24</f>
        <v>-446613.18</v>
      </c>
      <c r="S24" s="844">
        <f>'[1]Bal CIAC'!S24</f>
        <v>-447407.9621452365</v>
      </c>
      <c r="T24" s="844">
        <f>'[1]Bal CIAC'!T24</f>
        <v>-448291.05341772153</v>
      </c>
      <c r="U24" s="844">
        <f>'[1]Bal CIAC'!U24</f>
        <v>-449174.14469020657</v>
      </c>
      <c r="V24" s="844">
        <f>'[1]Bal CIAC'!V24</f>
        <v>-450027.79958694207</v>
      </c>
      <c r="W24" s="844">
        <f>'[1]Bal CIAC'!W24</f>
        <v>-451898.23597250372</v>
      </c>
      <c r="X24" s="844">
        <f>'[1]Bal CIAC'!X24</f>
        <v>-452738.39920683287</v>
      </c>
      <c r="Y24" s="844">
        <f>'[1]Bal CIAC'!Y24</f>
        <v>-453578.56244116201</v>
      </c>
      <c r="Z24" s="844">
        <f>'[1]Bal CIAC'!Z24</f>
        <v>-454418.72567549115</v>
      </c>
      <c r="AA24" s="844">
        <f>'[1]Bal CIAC'!AA24</f>
        <v>-455258.88890982029</v>
      </c>
      <c r="AB24" s="844">
        <f>'[1]Bal CIAC'!AB24</f>
        <v>-456099.05214414943</v>
      </c>
      <c r="AC24" s="844">
        <f>'[1]Bal CIAC'!AC24</f>
        <v>-456939.21537847858</v>
      </c>
      <c r="AD24" s="844">
        <f>'[1]Bal CIAC'!AD24</f>
        <v>-457779.37861280772</v>
      </c>
      <c r="AE24" s="844">
        <f>'[1]Bal CIAC'!AE24</f>
        <v>-458619.54184713686</v>
      </c>
      <c r="AF24" s="844">
        <f>'[1]Bal CIAC'!AF24</f>
        <v>-459459.705081466</v>
      </c>
      <c r="AG24" s="844">
        <f>'[1]Bal CIAC'!AG24</f>
        <v>-460299.86831579515</v>
      </c>
      <c r="AH24" s="844">
        <f>'[1]Bal CIAC'!AH24</f>
        <v>-461140.03155012429</v>
      </c>
      <c r="AI24" s="844">
        <f>'[1]Bal CIAC'!AI24</f>
        <v>-461980.19478445343</v>
      </c>
      <c r="AJ24" s="844">
        <f>'[1]Bal CIAC'!AJ24</f>
        <v>-462820.35801878257</v>
      </c>
      <c r="AK24" s="844">
        <f>'[1]Bal CIAC'!AK24</f>
        <v>-463660.52125311171</v>
      </c>
      <c r="AL24" s="844">
        <f>'[1]Bal CIAC'!AL24</f>
        <v>-464500.68448744086</v>
      </c>
      <c r="AM24" s="844">
        <f>'[1]Bal CIAC'!AM24</f>
        <v>-465340.84772177</v>
      </c>
      <c r="AN24" s="844">
        <f>'[1]Bal CIAC'!AN24</f>
        <v>-466181.01095609914</v>
      </c>
      <c r="AO24" s="778"/>
      <c r="AP24" s="848">
        <f t="shared" si="1"/>
        <v>-452738.39920683287</v>
      </c>
      <c r="AQ24" s="851"/>
      <c r="AR24" s="850">
        <f t="shared" si="2"/>
        <v>-461140.03155012429</v>
      </c>
    </row>
    <row r="25" spans="2:44">
      <c r="B25" s="840"/>
      <c r="C25" s="758"/>
      <c r="D25" s="841"/>
      <c r="F25" s="841"/>
      <c r="G25" s="758"/>
      <c r="H25" s="761" t="str">
        <f>'[1]Bal CIAC'!H25</f>
        <v>Water</v>
      </c>
      <c r="I25" s="761"/>
      <c r="J25" s="842" t="str">
        <f>'[1]Bal CIAC'!J25</f>
        <v>27127000</v>
      </c>
      <c r="L25" s="843" t="str">
        <f>'[1]Bal CIAC'!L25</f>
        <v>CIAC-Tax WIP</v>
      </c>
      <c r="M25" s="761" t="str">
        <f>'[1]Bal CIAC'!M25</f>
        <v>Tax</v>
      </c>
      <c r="N25" s="761" t="str">
        <f>'[1]Bal CIAC'!N25</f>
        <v>271270</v>
      </c>
      <c r="P25" s="761">
        <f>'[1]Bal CIAC'!P25</f>
        <v>271.10000000000002</v>
      </c>
      <c r="R25" s="844">
        <f>'[1]Bal CIAC'!R25</f>
        <v>-780556.80000000005</v>
      </c>
      <c r="S25" s="844">
        <f>'[1]Bal CIAC'!S25</f>
        <v>-831025.46622251836</v>
      </c>
      <c r="T25" s="844">
        <f>'[1]Bal CIAC'!T25</f>
        <v>-887101.76202531648</v>
      </c>
      <c r="U25" s="844">
        <f>'[1]Bal CIAC'!U25</f>
        <v>-943178.0578281146</v>
      </c>
      <c r="V25" s="844">
        <f>'[1]Bal CIAC'!V25</f>
        <v>-997385.14377081953</v>
      </c>
      <c r="W25" s="844">
        <f>'[1]Bal CIAC'!W25</f>
        <v>-1116157.8542539827</v>
      </c>
      <c r="X25" s="844">
        <f>'[1]Bal CIAC'!X25</f>
        <v>-1169508.2196338815</v>
      </c>
      <c r="Y25" s="844">
        <f>'[1]Bal CIAC'!Y25</f>
        <v>-1222858.5850137803</v>
      </c>
      <c r="Z25" s="844">
        <f>'[1]Bal CIAC'!Z25</f>
        <v>-1276208.9503936791</v>
      </c>
      <c r="AA25" s="844">
        <f>'[1]Bal CIAC'!AA25</f>
        <v>-1329559.3157735779</v>
      </c>
      <c r="AB25" s="844">
        <f>'[1]Bal CIAC'!AB25</f>
        <v>-1382909.6811534767</v>
      </c>
      <c r="AC25" s="844">
        <f>'[1]Bal CIAC'!AC25</f>
        <v>-1436260.0465333755</v>
      </c>
      <c r="AD25" s="844">
        <f>'[1]Bal CIAC'!AD25</f>
        <v>-1489610.4119132743</v>
      </c>
      <c r="AE25" s="844">
        <f>'[1]Bal CIAC'!AE25</f>
        <v>-1542960.7772931731</v>
      </c>
      <c r="AF25" s="844">
        <f>'[1]Bal CIAC'!AF25</f>
        <v>-1596311.1426730719</v>
      </c>
      <c r="AG25" s="844">
        <f>'[1]Bal CIAC'!AG25</f>
        <v>-1649661.5080529707</v>
      </c>
      <c r="AH25" s="844">
        <f>'[1]Bal CIAC'!AH25</f>
        <v>-1703011.8734328696</v>
      </c>
      <c r="AI25" s="844">
        <f>'[1]Bal CIAC'!AI25</f>
        <v>-1756362.2388127684</v>
      </c>
      <c r="AJ25" s="844">
        <f>'[1]Bal CIAC'!AJ25</f>
        <v>-1809712.6041926672</v>
      </c>
      <c r="AK25" s="844">
        <f>'[1]Bal CIAC'!AK25</f>
        <v>-1863062.969572566</v>
      </c>
      <c r="AL25" s="844">
        <f>'[1]Bal CIAC'!AL25</f>
        <v>-1916413.3349524648</v>
      </c>
      <c r="AM25" s="844">
        <f>'[1]Bal CIAC'!AM25</f>
        <v>-1969763.7003323636</v>
      </c>
      <c r="AN25" s="844">
        <f>'[1]Bal CIAC'!AN25</f>
        <v>-2023114.0657122624</v>
      </c>
      <c r="AO25" s="778"/>
      <c r="AP25" s="848">
        <f t="shared" si="1"/>
        <v>-1169508.2196338815</v>
      </c>
      <c r="AQ25" s="851"/>
      <c r="AR25" s="850">
        <f t="shared" si="2"/>
        <v>-1703011.8734328696</v>
      </c>
    </row>
    <row r="26" spans="2:44">
      <c r="B26" s="840"/>
      <c r="C26" s="758"/>
      <c r="D26" s="841"/>
      <c r="F26" s="841"/>
      <c r="G26" s="758"/>
      <c r="H26" s="761" t="str">
        <f>'[1]Bal CIAC'!H26</f>
        <v>Water</v>
      </c>
      <c r="I26" s="761"/>
      <c r="J26" s="842">
        <f>'[1]Bal CIAC'!J26</f>
        <v>0</v>
      </c>
      <c r="L26" s="843" t="str">
        <f>'[1]Bal CIAC'!L26</f>
        <v>Reserved</v>
      </c>
      <c r="M26" s="761">
        <f>'[1]Bal CIAC'!M26</f>
        <v>0</v>
      </c>
      <c r="N26" s="761" t="str">
        <f>'[1]Bal CIAC'!N26</f>
        <v/>
      </c>
      <c r="P26" s="761" t="str">
        <f>'[1]Bal CIAC'!P26</f>
        <v/>
      </c>
      <c r="R26" s="844">
        <f>'[1]Bal CIAC'!R26</f>
        <v>0</v>
      </c>
      <c r="S26" s="844">
        <f>'[1]Bal CIAC'!S26</f>
        <v>0</v>
      </c>
      <c r="T26" s="844">
        <f>'[1]Bal CIAC'!T26</f>
        <v>0</v>
      </c>
      <c r="U26" s="844">
        <f>'[1]Bal CIAC'!U26</f>
        <v>0</v>
      </c>
      <c r="V26" s="844">
        <f>'[1]Bal CIAC'!V26</f>
        <v>0</v>
      </c>
      <c r="W26" s="844">
        <f>'[1]Bal CIAC'!W26</f>
        <v>0</v>
      </c>
      <c r="X26" s="844">
        <f>'[1]Bal CIAC'!X26</f>
        <v>0</v>
      </c>
      <c r="Y26" s="844">
        <f>'[1]Bal CIAC'!Y26</f>
        <v>0</v>
      </c>
      <c r="Z26" s="844">
        <f>'[1]Bal CIAC'!Z26</f>
        <v>0</v>
      </c>
      <c r="AA26" s="844">
        <f>'[1]Bal CIAC'!AA26</f>
        <v>0</v>
      </c>
      <c r="AB26" s="844">
        <f>'[1]Bal CIAC'!AB26</f>
        <v>0</v>
      </c>
      <c r="AC26" s="844">
        <f>'[1]Bal CIAC'!AC26</f>
        <v>0</v>
      </c>
      <c r="AD26" s="844">
        <f>'[1]Bal CIAC'!AD26</f>
        <v>0</v>
      </c>
      <c r="AE26" s="844">
        <f>'[1]Bal CIAC'!AE26</f>
        <v>0</v>
      </c>
      <c r="AF26" s="844">
        <f>'[1]Bal CIAC'!AF26</f>
        <v>0</v>
      </c>
      <c r="AG26" s="844">
        <f>'[1]Bal CIAC'!AG26</f>
        <v>0</v>
      </c>
      <c r="AH26" s="844">
        <f>'[1]Bal CIAC'!AH26</f>
        <v>0</v>
      </c>
      <c r="AI26" s="844">
        <f>'[1]Bal CIAC'!AI26</f>
        <v>0</v>
      </c>
      <c r="AJ26" s="844">
        <f>'[1]Bal CIAC'!AJ26</f>
        <v>0</v>
      </c>
      <c r="AK26" s="844">
        <f>'[1]Bal CIAC'!AK26</f>
        <v>0</v>
      </c>
      <c r="AL26" s="844">
        <f>'[1]Bal CIAC'!AL26</f>
        <v>0</v>
      </c>
      <c r="AM26" s="844">
        <f>'[1]Bal CIAC'!AM26</f>
        <v>0</v>
      </c>
      <c r="AN26" s="844">
        <f>'[1]Bal CIAC'!AN26</f>
        <v>0</v>
      </c>
      <c r="AO26" s="778"/>
      <c r="AP26" s="848">
        <f t="shared" si="1"/>
        <v>0</v>
      </c>
      <c r="AQ26" s="851"/>
      <c r="AR26" s="850">
        <f t="shared" si="2"/>
        <v>0</v>
      </c>
    </row>
    <row r="27" spans="2:44">
      <c r="B27" s="840"/>
      <c r="C27" s="758"/>
      <c r="D27" s="841"/>
      <c r="F27" s="841"/>
      <c r="G27" s="758"/>
      <c r="H27" s="761" t="str">
        <f>'[1]Bal CIAC'!H27</f>
        <v>Water</v>
      </c>
      <c r="I27" s="761"/>
      <c r="J27" s="842">
        <f>'[1]Bal CIAC'!J27</f>
        <v>0</v>
      </c>
      <c r="L27" s="843" t="str">
        <f>'[1]Bal CIAC'!L27</f>
        <v>Reserved</v>
      </c>
      <c r="M27" s="761">
        <f>'[1]Bal CIAC'!M27</f>
        <v>0</v>
      </c>
      <c r="N27" s="761" t="str">
        <f>'[1]Bal CIAC'!N27</f>
        <v/>
      </c>
      <c r="P27" s="761" t="str">
        <f>'[1]Bal CIAC'!P27</f>
        <v/>
      </c>
      <c r="R27" s="844">
        <f>'[1]Bal CIAC'!R27</f>
        <v>0</v>
      </c>
      <c r="S27" s="844">
        <f>'[1]Bal CIAC'!S27</f>
        <v>0</v>
      </c>
      <c r="T27" s="844">
        <f>'[1]Bal CIAC'!T27</f>
        <v>0</v>
      </c>
      <c r="U27" s="844">
        <f>'[1]Bal CIAC'!U27</f>
        <v>0</v>
      </c>
      <c r="V27" s="844">
        <f>'[1]Bal CIAC'!V27</f>
        <v>0</v>
      </c>
      <c r="W27" s="844">
        <f>'[1]Bal CIAC'!W27</f>
        <v>0</v>
      </c>
      <c r="X27" s="844">
        <f>'[1]Bal CIAC'!X27</f>
        <v>0</v>
      </c>
      <c r="Y27" s="844">
        <f>'[1]Bal CIAC'!Y27</f>
        <v>0</v>
      </c>
      <c r="Z27" s="844">
        <f>'[1]Bal CIAC'!Z27</f>
        <v>0</v>
      </c>
      <c r="AA27" s="844">
        <f>'[1]Bal CIAC'!AA27</f>
        <v>0</v>
      </c>
      <c r="AB27" s="844">
        <f>'[1]Bal CIAC'!AB27</f>
        <v>0</v>
      </c>
      <c r="AC27" s="844">
        <f>'[1]Bal CIAC'!AC27</f>
        <v>0</v>
      </c>
      <c r="AD27" s="844">
        <f>'[1]Bal CIAC'!AD27</f>
        <v>0</v>
      </c>
      <c r="AE27" s="844">
        <f>'[1]Bal CIAC'!AE27</f>
        <v>0</v>
      </c>
      <c r="AF27" s="844">
        <f>'[1]Bal CIAC'!AF27</f>
        <v>0</v>
      </c>
      <c r="AG27" s="844">
        <f>'[1]Bal CIAC'!AG27</f>
        <v>0</v>
      </c>
      <c r="AH27" s="844">
        <f>'[1]Bal CIAC'!AH27</f>
        <v>0</v>
      </c>
      <c r="AI27" s="844">
        <f>'[1]Bal CIAC'!AI27</f>
        <v>0</v>
      </c>
      <c r="AJ27" s="844">
        <f>'[1]Bal CIAC'!AJ27</f>
        <v>0</v>
      </c>
      <c r="AK27" s="844">
        <f>'[1]Bal CIAC'!AK27</f>
        <v>0</v>
      </c>
      <c r="AL27" s="844">
        <f>'[1]Bal CIAC'!AL27</f>
        <v>0</v>
      </c>
      <c r="AM27" s="844">
        <f>'[1]Bal CIAC'!AM27</f>
        <v>0</v>
      </c>
      <c r="AN27" s="844">
        <f>'[1]Bal CIAC'!AN27</f>
        <v>0</v>
      </c>
      <c r="AO27" s="778"/>
      <c r="AP27" s="848">
        <f t="shared" si="1"/>
        <v>0</v>
      </c>
      <c r="AQ27" s="851"/>
      <c r="AR27" s="850">
        <f t="shared" si="2"/>
        <v>0</v>
      </c>
    </row>
    <row r="28" spans="2:44">
      <c r="B28" s="840"/>
      <c r="C28" s="758"/>
      <c r="D28" s="841"/>
      <c r="F28" s="841"/>
      <c r="G28" s="758"/>
      <c r="H28" s="761" t="str">
        <f>'[1]Bal CIAC'!H28</f>
        <v>Water</v>
      </c>
      <c r="I28" s="761"/>
      <c r="J28" s="842">
        <f>'[1]Bal CIAC'!J28</f>
        <v>0</v>
      </c>
      <c r="L28" s="843" t="str">
        <f>'[1]Bal CIAC'!L28</f>
        <v>Reserved</v>
      </c>
      <c r="M28" s="761">
        <f>'[1]Bal CIAC'!M28</f>
        <v>0</v>
      </c>
      <c r="N28" s="761" t="str">
        <f>'[1]Bal CIAC'!N28</f>
        <v/>
      </c>
      <c r="P28" s="761" t="str">
        <f>'[1]Bal CIAC'!P28</f>
        <v/>
      </c>
      <c r="R28" s="844">
        <f>'[1]Bal CIAC'!R28</f>
        <v>0</v>
      </c>
      <c r="S28" s="844">
        <f>'[1]Bal CIAC'!S28</f>
        <v>0</v>
      </c>
      <c r="T28" s="844">
        <f>'[1]Bal CIAC'!T28</f>
        <v>0</v>
      </c>
      <c r="U28" s="844">
        <f>'[1]Bal CIAC'!U28</f>
        <v>0</v>
      </c>
      <c r="V28" s="844">
        <f>'[1]Bal CIAC'!V28</f>
        <v>0</v>
      </c>
      <c r="W28" s="844">
        <f>'[1]Bal CIAC'!W28</f>
        <v>0</v>
      </c>
      <c r="X28" s="844">
        <f>'[1]Bal CIAC'!X28</f>
        <v>0</v>
      </c>
      <c r="Y28" s="844">
        <f>'[1]Bal CIAC'!Y28</f>
        <v>0</v>
      </c>
      <c r="Z28" s="844">
        <f>'[1]Bal CIAC'!Z28</f>
        <v>0</v>
      </c>
      <c r="AA28" s="844">
        <f>'[1]Bal CIAC'!AA28</f>
        <v>0</v>
      </c>
      <c r="AB28" s="844">
        <f>'[1]Bal CIAC'!AB28</f>
        <v>0</v>
      </c>
      <c r="AC28" s="844">
        <f>'[1]Bal CIAC'!AC28</f>
        <v>0</v>
      </c>
      <c r="AD28" s="844">
        <f>'[1]Bal CIAC'!AD28</f>
        <v>0</v>
      </c>
      <c r="AE28" s="844">
        <f>'[1]Bal CIAC'!AE28</f>
        <v>0</v>
      </c>
      <c r="AF28" s="844">
        <f>'[1]Bal CIAC'!AF28</f>
        <v>0</v>
      </c>
      <c r="AG28" s="844">
        <f>'[1]Bal CIAC'!AG28</f>
        <v>0</v>
      </c>
      <c r="AH28" s="844">
        <f>'[1]Bal CIAC'!AH28</f>
        <v>0</v>
      </c>
      <c r="AI28" s="844">
        <f>'[1]Bal CIAC'!AI28</f>
        <v>0</v>
      </c>
      <c r="AJ28" s="844">
        <f>'[1]Bal CIAC'!AJ28</f>
        <v>0</v>
      </c>
      <c r="AK28" s="844">
        <f>'[1]Bal CIAC'!AK28</f>
        <v>0</v>
      </c>
      <c r="AL28" s="844">
        <f>'[1]Bal CIAC'!AL28</f>
        <v>0</v>
      </c>
      <c r="AM28" s="844">
        <f>'[1]Bal CIAC'!AM28</f>
        <v>0</v>
      </c>
      <c r="AN28" s="844">
        <f>'[1]Bal CIAC'!AN28</f>
        <v>0</v>
      </c>
      <c r="AO28" s="778"/>
      <c r="AP28" s="848">
        <f t="shared" si="1"/>
        <v>0</v>
      </c>
      <c r="AQ28" s="851"/>
      <c r="AR28" s="850">
        <f t="shared" si="2"/>
        <v>0</v>
      </c>
    </row>
    <row r="29" spans="2:44">
      <c r="B29" s="840"/>
      <c r="C29" s="758"/>
      <c r="D29" s="841"/>
      <c r="F29" s="841"/>
      <c r="G29" s="758"/>
      <c r="H29" s="761" t="str">
        <f>'[1]Bal CIAC'!H29</f>
        <v>Water</v>
      </c>
      <c r="I29" s="761"/>
      <c r="J29" s="842">
        <f>'[1]Bal CIAC'!J29</f>
        <v>0</v>
      </c>
      <c r="L29" s="843" t="str">
        <f>'[1]Bal CIAC'!L29</f>
        <v>Reserved</v>
      </c>
      <c r="M29" s="761">
        <f>'[1]Bal CIAC'!M29</f>
        <v>0</v>
      </c>
      <c r="N29" s="761" t="str">
        <f>'[1]Bal CIAC'!N29</f>
        <v/>
      </c>
      <c r="P29" s="761" t="str">
        <f>'[1]Bal CIAC'!P29</f>
        <v/>
      </c>
      <c r="R29" s="844">
        <f>'[1]Bal CIAC'!R29</f>
        <v>0</v>
      </c>
      <c r="S29" s="844">
        <f>'[1]Bal CIAC'!S29</f>
        <v>0</v>
      </c>
      <c r="T29" s="844">
        <f>'[1]Bal CIAC'!T29</f>
        <v>0</v>
      </c>
      <c r="U29" s="844">
        <f>'[1]Bal CIAC'!U29</f>
        <v>0</v>
      </c>
      <c r="V29" s="844">
        <f>'[1]Bal CIAC'!V29</f>
        <v>0</v>
      </c>
      <c r="W29" s="844">
        <f>'[1]Bal CIAC'!W29</f>
        <v>0</v>
      </c>
      <c r="X29" s="844">
        <f>'[1]Bal CIAC'!X29</f>
        <v>0</v>
      </c>
      <c r="Y29" s="844">
        <f>'[1]Bal CIAC'!Y29</f>
        <v>0</v>
      </c>
      <c r="Z29" s="844">
        <f>'[1]Bal CIAC'!Z29</f>
        <v>0</v>
      </c>
      <c r="AA29" s="844">
        <f>'[1]Bal CIAC'!AA29</f>
        <v>0</v>
      </c>
      <c r="AB29" s="844">
        <f>'[1]Bal CIAC'!AB29</f>
        <v>0</v>
      </c>
      <c r="AC29" s="844">
        <f>'[1]Bal CIAC'!AC29</f>
        <v>0</v>
      </c>
      <c r="AD29" s="844">
        <f>'[1]Bal CIAC'!AD29</f>
        <v>0</v>
      </c>
      <c r="AE29" s="844">
        <f>'[1]Bal CIAC'!AE29</f>
        <v>0</v>
      </c>
      <c r="AF29" s="844">
        <f>'[1]Bal CIAC'!AF29</f>
        <v>0</v>
      </c>
      <c r="AG29" s="844">
        <f>'[1]Bal CIAC'!AG29</f>
        <v>0</v>
      </c>
      <c r="AH29" s="844">
        <f>'[1]Bal CIAC'!AH29</f>
        <v>0</v>
      </c>
      <c r="AI29" s="844">
        <f>'[1]Bal CIAC'!AI29</f>
        <v>0</v>
      </c>
      <c r="AJ29" s="844">
        <f>'[1]Bal CIAC'!AJ29</f>
        <v>0</v>
      </c>
      <c r="AK29" s="844">
        <f>'[1]Bal CIAC'!AK29</f>
        <v>0</v>
      </c>
      <c r="AL29" s="844">
        <f>'[1]Bal CIAC'!AL29</f>
        <v>0</v>
      </c>
      <c r="AM29" s="844">
        <f>'[1]Bal CIAC'!AM29</f>
        <v>0</v>
      </c>
      <c r="AN29" s="844">
        <f>'[1]Bal CIAC'!AN29</f>
        <v>0</v>
      </c>
      <c r="AO29" s="778"/>
      <c r="AP29" s="848">
        <f t="shared" si="1"/>
        <v>0</v>
      </c>
      <c r="AQ29" s="851"/>
      <c r="AR29" s="850">
        <f t="shared" si="2"/>
        <v>0</v>
      </c>
    </row>
    <row r="30" spans="2:44">
      <c r="B30" s="840"/>
      <c r="C30" s="758"/>
      <c r="D30" s="841"/>
      <c r="F30" s="841"/>
      <c r="G30" s="758"/>
      <c r="H30" s="761" t="str">
        <f>'[1]Bal CIAC'!H30</f>
        <v>Water</v>
      </c>
      <c r="I30" s="761"/>
      <c r="J30" s="842">
        <f>'[1]Bal CIAC'!J30</f>
        <v>0</v>
      </c>
      <c r="L30" s="843" t="str">
        <f>'[1]Bal CIAC'!L30</f>
        <v>Reserved</v>
      </c>
      <c r="M30" s="761" t="str">
        <f>'[1]Bal CIAC'!M30</f>
        <v>NTax</v>
      </c>
      <c r="N30" s="761" t="str">
        <f>'[1]Bal CIAC'!N30</f>
        <v/>
      </c>
      <c r="P30" s="761" t="str">
        <f>'[1]Bal CIAC'!P30</f>
        <v/>
      </c>
      <c r="R30" s="844">
        <f>'[1]Bal CIAC'!R30</f>
        <v>0</v>
      </c>
      <c r="S30" s="844">
        <f>'[1]Bal CIAC'!S30</f>
        <v>0</v>
      </c>
      <c r="T30" s="844">
        <f>'[1]Bal CIAC'!T30</f>
        <v>0</v>
      </c>
      <c r="U30" s="844">
        <f>'[1]Bal CIAC'!U30</f>
        <v>0</v>
      </c>
      <c r="V30" s="844">
        <f>'[1]Bal CIAC'!V30</f>
        <v>0</v>
      </c>
      <c r="W30" s="844">
        <f>'[1]Bal CIAC'!W30</f>
        <v>0</v>
      </c>
      <c r="X30" s="844">
        <f>'[1]Bal CIAC'!X30</f>
        <v>0</v>
      </c>
      <c r="Y30" s="844">
        <f>'[1]Bal CIAC'!Y30</f>
        <v>0</v>
      </c>
      <c r="Z30" s="844">
        <f>'[1]Bal CIAC'!Z30</f>
        <v>0</v>
      </c>
      <c r="AA30" s="844">
        <f>'[1]Bal CIAC'!AA30</f>
        <v>0</v>
      </c>
      <c r="AB30" s="844">
        <f>'[1]Bal CIAC'!AB30</f>
        <v>0</v>
      </c>
      <c r="AC30" s="844">
        <f>'[1]Bal CIAC'!AC30</f>
        <v>0</v>
      </c>
      <c r="AD30" s="844">
        <f>'[1]Bal CIAC'!AD30</f>
        <v>0</v>
      </c>
      <c r="AE30" s="844">
        <f>'[1]Bal CIAC'!AE30</f>
        <v>0</v>
      </c>
      <c r="AF30" s="844">
        <f>'[1]Bal CIAC'!AF30</f>
        <v>0</v>
      </c>
      <c r="AG30" s="844">
        <f>'[1]Bal CIAC'!AG30</f>
        <v>0</v>
      </c>
      <c r="AH30" s="844">
        <f>'[1]Bal CIAC'!AH30</f>
        <v>0</v>
      </c>
      <c r="AI30" s="844">
        <f>'[1]Bal CIAC'!AI30</f>
        <v>0</v>
      </c>
      <c r="AJ30" s="844">
        <f>'[1]Bal CIAC'!AJ30</f>
        <v>0</v>
      </c>
      <c r="AK30" s="844">
        <f>'[1]Bal CIAC'!AK30</f>
        <v>0</v>
      </c>
      <c r="AL30" s="844">
        <f>'[1]Bal CIAC'!AL30</f>
        <v>0</v>
      </c>
      <c r="AM30" s="844">
        <f>'[1]Bal CIAC'!AM30</f>
        <v>0</v>
      </c>
      <c r="AN30" s="844">
        <f>'[1]Bal CIAC'!AN30</f>
        <v>0</v>
      </c>
      <c r="AO30" s="778"/>
      <c r="AP30" s="848">
        <f t="shared" si="1"/>
        <v>0</v>
      </c>
      <c r="AQ30" s="851"/>
      <c r="AR30" s="850">
        <f t="shared" si="2"/>
        <v>0</v>
      </c>
    </row>
    <row r="31" spans="2:44">
      <c r="B31" s="840"/>
      <c r="C31" s="758"/>
      <c r="D31" s="841"/>
      <c r="F31" s="841"/>
      <c r="G31" s="758"/>
      <c r="H31" s="761" t="str">
        <f>'[1]Bal CIAC'!H31</f>
        <v>Water</v>
      </c>
      <c r="I31" s="761"/>
      <c r="J31" s="842">
        <f>'[1]Bal CIAC'!J31</f>
        <v>0</v>
      </c>
      <c r="L31" s="843" t="str">
        <f>'[1]Bal CIAC'!L31</f>
        <v>Reserved</v>
      </c>
      <c r="M31" s="761" t="str">
        <f>'[1]Bal CIAC'!M31</f>
        <v>NTax</v>
      </c>
      <c r="N31" s="761" t="str">
        <f>'[1]Bal CIAC'!N31</f>
        <v/>
      </c>
      <c r="P31" s="761" t="str">
        <f>'[1]Bal CIAC'!P31</f>
        <v/>
      </c>
      <c r="R31" s="844">
        <f>'[1]Bal CIAC'!R31</f>
        <v>0</v>
      </c>
      <c r="S31" s="844">
        <f>'[1]Bal CIAC'!S31</f>
        <v>0</v>
      </c>
      <c r="T31" s="844">
        <f>'[1]Bal CIAC'!T31</f>
        <v>0</v>
      </c>
      <c r="U31" s="844">
        <f>'[1]Bal CIAC'!U31</f>
        <v>0</v>
      </c>
      <c r="V31" s="844">
        <f>'[1]Bal CIAC'!V31</f>
        <v>0</v>
      </c>
      <c r="W31" s="844">
        <f>'[1]Bal CIAC'!W31</f>
        <v>0</v>
      </c>
      <c r="X31" s="844">
        <f>'[1]Bal CIAC'!X31</f>
        <v>0</v>
      </c>
      <c r="Y31" s="844">
        <f>'[1]Bal CIAC'!Y31</f>
        <v>0</v>
      </c>
      <c r="Z31" s="844">
        <f>'[1]Bal CIAC'!Z31</f>
        <v>0</v>
      </c>
      <c r="AA31" s="844">
        <f>'[1]Bal CIAC'!AA31</f>
        <v>0</v>
      </c>
      <c r="AB31" s="844">
        <f>'[1]Bal CIAC'!AB31</f>
        <v>0</v>
      </c>
      <c r="AC31" s="844">
        <f>'[1]Bal CIAC'!AC31</f>
        <v>0</v>
      </c>
      <c r="AD31" s="844">
        <f>'[1]Bal CIAC'!AD31</f>
        <v>0</v>
      </c>
      <c r="AE31" s="844">
        <f>'[1]Bal CIAC'!AE31</f>
        <v>0</v>
      </c>
      <c r="AF31" s="844">
        <f>'[1]Bal CIAC'!AF31</f>
        <v>0</v>
      </c>
      <c r="AG31" s="844">
        <f>'[1]Bal CIAC'!AG31</f>
        <v>0</v>
      </c>
      <c r="AH31" s="844">
        <f>'[1]Bal CIAC'!AH31</f>
        <v>0</v>
      </c>
      <c r="AI31" s="844">
        <f>'[1]Bal CIAC'!AI31</f>
        <v>0</v>
      </c>
      <c r="AJ31" s="844">
        <f>'[1]Bal CIAC'!AJ31</f>
        <v>0</v>
      </c>
      <c r="AK31" s="844">
        <f>'[1]Bal CIAC'!AK31</f>
        <v>0</v>
      </c>
      <c r="AL31" s="844">
        <f>'[1]Bal CIAC'!AL31</f>
        <v>0</v>
      </c>
      <c r="AM31" s="844">
        <f>'[1]Bal CIAC'!AM31</f>
        <v>0</v>
      </c>
      <c r="AN31" s="844">
        <f>'[1]Bal CIAC'!AN31</f>
        <v>0</v>
      </c>
      <c r="AO31" s="778"/>
      <c r="AP31" s="848">
        <f t="shared" si="1"/>
        <v>0</v>
      </c>
      <c r="AQ31" s="851"/>
      <c r="AR31" s="850">
        <f t="shared" si="2"/>
        <v>0</v>
      </c>
    </row>
    <row r="32" spans="2:44">
      <c r="D32" s="758"/>
      <c r="E32" s="758"/>
      <c r="F32" s="852"/>
      <c r="H32" s="761" t="str">
        <f>'[1]Bal CIAC'!H32</f>
        <v>Water</v>
      </c>
      <c r="I32" s="761"/>
      <c r="J32" s="842" t="str">
        <f>'[1]Bal CIAC'!J32</f>
        <v>27206000</v>
      </c>
      <c r="L32" s="843" t="str">
        <f>'[1]Bal CIAC'!L32</f>
        <v>AccAmort CIAC-Other</v>
      </c>
      <c r="M32" s="761" t="str">
        <f>'[1]Bal CIAC'!M32</f>
        <v>NTax</v>
      </c>
      <c r="N32" s="761" t="str">
        <f>'[1]Bal CIAC'!N32</f>
        <v>272060</v>
      </c>
      <c r="P32" s="761">
        <f>'[1]Bal CIAC'!P32</f>
        <v>272.2</v>
      </c>
      <c r="R32" s="844">
        <f>'[1]Bal CIAC'!R32</f>
        <v>25834579.57</v>
      </c>
      <c r="S32" s="844">
        <f>'[1]Bal CIAC'!S32</f>
        <v>25987366.550326999</v>
      </c>
      <c r="T32" s="844">
        <f>'[1]Bal CIAC'!T32</f>
        <v>26140153.530653998</v>
      </c>
      <c r="U32" s="844">
        <f>'[1]Bal CIAC'!U32</f>
        <v>26292940.510980997</v>
      </c>
      <c r="V32" s="844">
        <f>'[1]Bal CIAC'!V32</f>
        <v>26445727.491307996</v>
      </c>
      <c r="W32" s="844">
        <f>'[1]Bal CIAC'!W32</f>
        <v>26598514.471634995</v>
      </c>
      <c r="X32" s="844">
        <f>'[1]Bal CIAC'!X32</f>
        <v>26751301.451961994</v>
      </c>
      <c r="Y32" s="844">
        <f>'[1]Bal CIAC'!Y32</f>
        <v>26904088.432288993</v>
      </c>
      <c r="Z32" s="844">
        <f>'[1]Bal CIAC'!Z32</f>
        <v>27056875.412615992</v>
      </c>
      <c r="AA32" s="844">
        <f>'[1]Bal CIAC'!AA32</f>
        <v>27209662.392942991</v>
      </c>
      <c r="AB32" s="844">
        <f>'[1]Bal CIAC'!AB32</f>
        <v>27362449.37326999</v>
      </c>
      <c r="AC32" s="844">
        <f>'[1]Bal CIAC'!AC32</f>
        <v>27515236.353596989</v>
      </c>
      <c r="AD32" s="844">
        <f>'[1]Bal CIAC'!AD32</f>
        <v>27668023.333923988</v>
      </c>
      <c r="AE32" s="844">
        <f>'[1]Bal CIAC'!AE32</f>
        <v>27820810.314250987</v>
      </c>
      <c r="AF32" s="844">
        <f>'[1]Bal CIAC'!AF32</f>
        <v>27973597.294577986</v>
      </c>
      <c r="AG32" s="844">
        <f>'[1]Bal CIAC'!AG32</f>
        <v>28126384.274904985</v>
      </c>
      <c r="AH32" s="844">
        <f>'[1]Bal CIAC'!AH32</f>
        <v>28279171.255231984</v>
      </c>
      <c r="AI32" s="844">
        <f>'[1]Bal CIAC'!AI32</f>
        <v>28431958.235558983</v>
      </c>
      <c r="AJ32" s="844">
        <f>'[1]Bal CIAC'!AJ32</f>
        <v>28584745.215885982</v>
      </c>
      <c r="AK32" s="844">
        <f>'[1]Bal CIAC'!AK32</f>
        <v>28737532.196212981</v>
      </c>
      <c r="AL32" s="844">
        <f>'[1]Bal CIAC'!AL32</f>
        <v>28890319.17653998</v>
      </c>
      <c r="AM32" s="844">
        <f>'[1]Bal CIAC'!AM32</f>
        <v>29043106.156866979</v>
      </c>
      <c r="AN32" s="844">
        <f>'[1]Bal CIAC'!AN32</f>
        <v>29195893.137193978</v>
      </c>
      <c r="AO32" s="778"/>
      <c r="AP32" s="848">
        <f>X32</f>
        <v>26751301.451961994</v>
      </c>
      <c r="AQ32" s="851"/>
      <c r="AR32" s="850">
        <f>AVERAGE(AB32:AN32)</f>
        <v>28279171.25523198</v>
      </c>
    </row>
    <row r="33" spans="1:44" s="804" customFormat="1">
      <c r="A33" s="816"/>
      <c r="B33" s="783"/>
      <c r="C33" s="783"/>
      <c r="D33" s="853"/>
      <c r="E33" s="853"/>
      <c r="F33" s="854"/>
      <c r="G33" s="783"/>
      <c r="H33" s="761" t="str">
        <f>'[1]Bal CIAC'!H33</f>
        <v>Water</v>
      </c>
      <c r="I33" s="761"/>
      <c r="J33" s="842" t="str">
        <f>'[1]Bal CIAC'!J33</f>
        <v>27210000</v>
      </c>
      <c r="K33" s="756"/>
      <c r="L33" s="843" t="str">
        <f>'[1]Bal CIAC'!L33</f>
        <v>AccAmort CIAC-Tax</v>
      </c>
      <c r="M33" s="761" t="str">
        <f>'[1]Bal CIAC'!M33</f>
        <v>Tax</v>
      </c>
      <c r="N33" s="761" t="str">
        <f>'[1]Bal CIAC'!N33</f>
        <v>272100</v>
      </c>
      <c r="O33" s="756"/>
      <c r="P33" s="761">
        <f>'[1]Bal CIAC'!P33</f>
        <v>272.2</v>
      </c>
      <c r="Q33" s="756"/>
      <c r="R33" s="844">
        <f>'[1]Bal CIAC'!R33</f>
        <v>3418609.36</v>
      </c>
      <c r="S33" s="844">
        <f>'[1]Bal CIAC'!S33</f>
        <v>3455797.5640344997</v>
      </c>
      <c r="T33" s="844">
        <f>'[1]Bal CIAC'!T33</f>
        <v>3493629.124346015</v>
      </c>
      <c r="U33" s="844">
        <f>'[1]Bal CIAC'!U33</f>
        <v>3532175.5249653254</v>
      </c>
      <c r="V33" s="844">
        <f>'[1]Bal CIAC'!V33</f>
        <v>3571436.7658924302</v>
      </c>
      <c r="W33" s="844">
        <f>'[1]Bal CIAC'!W33</f>
        <v>3611389.0191170699</v>
      </c>
      <c r="X33" s="844">
        <f>'[1]Bal CIAC'!X33</f>
        <v>3652855.3438349124</v>
      </c>
      <c r="Y33" s="844">
        <f>'[1]Bal CIAC'!Y33</f>
        <v>3695001.7596868635</v>
      </c>
      <c r="Z33" s="844">
        <f>'[1]Bal CIAC'!Z33</f>
        <v>3737828.2666729232</v>
      </c>
      <c r="AA33" s="844">
        <f>'[1]Bal CIAC'!AA33</f>
        <v>3781334.8647930911</v>
      </c>
      <c r="AB33" s="844">
        <f>'[1]Bal CIAC'!AB33</f>
        <v>3825521.5540473675</v>
      </c>
      <c r="AC33" s="844">
        <f>'[1]Bal CIAC'!AC33</f>
        <v>3870388.3344357526</v>
      </c>
      <c r="AD33" s="844">
        <f>'[1]Bal CIAC'!AD33</f>
        <v>3915935.2059582463</v>
      </c>
      <c r="AE33" s="844">
        <f>'[1]Bal CIAC'!AE33</f>
        <v>3962162.1686148485</v>
      </c>
      <c r="AF33" s="844">
        <f>'[1]Bal CIAC'!AF33</f>
        <v>4009069.2224055594</v>
      </c>
      <c r="AG33" s="844">
        <f>'[1]Bal CIAC'!AG33</f>
        <v>4056656.3673303789</v>
      </c>
      <c r="AH33" s="844">
        <f>'[1]Bal CIAC'!AH33</f>
        <v>4104923.6033893069</v>
      </c>
      <c r="AI33" s="844">
        <f>'[1]Bal CIAC'!AI33</f>
        <v>4153870.9305823436</v>
      </c>
      <c r="AJ33" s="844">
        <f>'[1]Bal CIAC'!AJ33</f>
        <v>4203498.3489094889</v>
      </c>
      <c r="AK33" s="844">
        <f>'[1]Bal CIAC'!AK33</f>
        <v>4253805.8583707428</v>
      </c>
      <c r="AL33" s="844">
        <f>'[1]Bal CIAC'!AL33</f>
        <v>4304793.4589661052</v>
      </c>
      <c r="AM33" s="844">
        <f>'[1]Bal CIAC'!AM33</f>
        <v>4356461.1506955763</v>
      </c>
      <c r="AN33" s="844">
        <f>'[1]Bal CIAC'!AN33</f>
        <v>4408808.933559156</v>
      </c>
      <c r="AO33" s="855"/>
      <c r="AP33" s="856">
        <f>X33</f>
        <v>3652855.3438349124</v>
      </c>
      <c r="AQ33" s="857"/>
      <c r="AR33" s="850">
        <f>AVERAGE(AB33:AN33)</f>
        <v>4109684.2413280676</v>
      </c>
    </row>
    <row r="34" spans="1:44" s="804" customFormat="1">
      <c r="A34" s="816"/>
      <c r="B34" s="756" t="str">
        <f t="shared" ref="B34:B36" si="3">H34&amp;" "&amp;J34</f>
        <v xml:space="preserve"> </v>
      </c>
      <c r="C34" s="756"/>
      <c r="D34" s="758"/>
      <c r="E34" s="758"/>
      <c r="F34" s="758"/>
      <c r="G34" s="756"/>
      <c r="H34" s="761"/>
      <c r="I34" s="756"/>
      <c r="J34" s="761"/>
      <c r="K34" s="756"/>
      <c r="L34" s="756"/>
      <c r="M34" s="756"/>
      <c r="N34" s="761"/>
      <c r="O34" s="756"/>
      <c r="P34" s="768" t="s">
        <v>771</v>
      </c>
      <c r="Q34" s="756"/>
      <c r="R34" s="770">
        <f t="shared" ref="R34:AN34" si="4">SUM(R11:R33)</f>
        <v>-70051756.340000018</v>
      </c>
      <c r="S34" s="858">
        <f t="shared" si="4"/>
        <v>-70259172.228256747</v>
      </c>
      <c r="T34" s="858">
        <f t="shared" si="4"/>
        <v>-70510099.32386075</v>
      </c>
      <c r="U34" s="858">
        <f t="shared" si="4"/>
        <v>-70760311.57915695</v>
      </c>
      <c r="V34" s="858">
        <f t="shared" si="4"/>
        <v>-70995090.806270614</v>
      </c>
      <c r="W34" s="858">
        <f t="shared" si="4"/>
        <v>-71737569.765499756</v>
      </c>
      <c r="X34" s="858">
        <f t="shared" si="4"/>
        <v>-71963398.077619493</v>
      </c>
      <c r="Y34" s="858">
        <f t="shared" si="4"/>
        <v>-72188546.298605084</v>
      </c>
      <c r="Z34" s="858">
        <f t="shared" si="4"/>
        <v>-72413014.42845659</v>
      </c>
      <c r="AA34" s="858">
        <f t="shared" si="4"/>
        <v>-72636802.467173964</v>
      </c>
      <c r="AB34" s="858">
        <f t="shared" si="4"/>
        <v>-72859910.414757267</v>
      </c>
      <c r="AC34" s="858">
        <f t="shared" si="4"/>
        <v>-73082338.271206439</v>
      </c>
      <c r="AD34" s="858">
        <f t="shared" si="4"/>
        <v>-73304086.036521494</v>
      </c>
      <c r="AE34" s="858">
        <f t="shared" si="4"/>
        <v>-73525153.710702449</v>
      </c>
      <c r="AF34" s="858">
        <f t="shared" si="4"/>
        <v>-73745541.293749288</v>
      </c>
      <c r="AG34" s="858">
        <f t="shared" si="4"/>
        <v>-73965248.785662055</v>
      </c>
      <c r="AH34" s="858">
        <f t="shared" si="4"/>
        <v>-74184276.186440662</v>
      </c>
      <c r="AI34" s="858">
        <f t="shared" si="4"/>
        <v>-74402623.496085182</v>
      </c>
      <c r="AJ34" s="858">
        <f t="shared" si="4"/>
        <v>-74620290.714595601</v>
      </c>
      <c r="AK34" s="858">
        <f t="shared" si="4"/>
        <v>-74837277.841971919</v>
      </c>
      <c r="AL34" s="858">
        <f t="shared" si="4"/>
        <v>-75053584.878214091</v>
      </c>
      <c r="AM34" s="858">
        <f t="shared" si="4"/>
        <v>-75269211.823322177</v>
      </c>
      <c r="AN34" s="858">
        <f t="shared" si="4"/>
        <v>-75484158.677296162</v>
      </c>
      <c r="AO34" s="780"/>
      <c r="AP34" s="859">
        <f>SUM(AP11:AP33)</f>
        <v>-71963398.077619493</v>
      </c>
      <c r="AQ34" s="860"/>
      <c r="AR34" s="859">
        <f>SUM(AR11:AR33)</f>
        <v>-74179515.548501939</v>
      </c>
    </row>
    <row r="35" spans="1:44" s="804" customFormat="1">
      <c r="A35" s="816"/>
      <c r="B35" s="756" t="str">
        <f t="shared" si="3"/>
        <v xml:space="preserve"> </v>
      </c>
      <c r="C35" s="756"/>
      <c r="D35" s="758"/>
      <c r="E35" s="758"/>
      <c r="F35" s="758"/>
      <c r="G35" s="756"/>
      <c r="H35" s="761"/>
      <c r="I35" s="756"/>
      <c r="J35" s="761"/>
      <c r="K35" s="756"/>
      <c r="L35" s="756"/>
      <c r="M35" s="756"/>
      <c r="N35" s="761"/>
      <c r="O35" s="756"/>
      <c r="P35" s="768" t="s">
        <v>1079</v>
      </c>
      <c r="Q35" s="756"/>
      <c r="R35" s="770">
        <f>R18</f>
        <v>-249724.86</v>
      </c>
      <c r="S35" s="770">
        <f t="shared" ref="S35:AN35" si="5">S18</f>
        <v>-249724.86</v>
      </c>
      <c r="T35" s="770">
        <f t="shared" si="5"/>
        <v>-249724.86</v>
      </c>
      <c r="U35" s="770">
        <f t="shared" si="5"/>
        <v>-249724.86</v>
      </c>
      <c r="V35" s="770">
        <f t="shared" si="5"/>
        <v>-249724.86</v>
      </c>
      <c r="W35" s="770">
        <f t="shared" si="5"/>
        <v>-249724.86</v>
      </c>
      <c r="X35" s="770">
        <f t="shared" si="5"/>
        <v>-249724.86</v>
      </c>
      <c r="Y35" s="770">
        <f t="shared" si="5"/>
        <v>-249724.86</v>
      </c>
      <c r="Z35" s="770">
        <f t="shared" si="5"/>
        <v>-249724.86</v>
      </c>
      <c r="AA35" s="770">
        <f t="shared" si="5"/>
        <v>-249724.86</v>
      </c>
      <c r="AB35" s="770">
        <f t="shared" si="5"/>
        <v>-249724.86</v>
      </c>
      <c r="AC35" s="770">
        <f t="shared" si="5"/>
        <v>-249724.86</v>
      </c>
      <c r="AD35" s="770">
        <f t="shared" si="5"/>
        <v>-249724.86</v>
      </c>
      <c r="AE35" s="770">
        <f t="shared" si="5"/>
        <v>-249724.86</v>
      </c>
      <c r="AF35" s="770">
        <f t="shared" si="5"/>
        <v>-249724.86</v>
      </c>
      <c r="AG35" s="770">
        <f t="shared" si="5"/>
        <v>-249724.86</v>
      </c>
      <c r="AH35" s="770">
        <f t="shared" si="5"/>
        <v>-249724.86</v>
      </c>
      <c r="AI35" s="770">
        <f t="shared" si="5"/>
        <v>-249724.86</v>
      </c>
      <c r="AJ35" s="770">
        <f t="shared" si="5"/>
        <v>-249724.86</v>
      </c>
      <c r="AK35" s="770">
        <f t="shared" si="5"/>
        <v>-249724.86</v>
      </c>
      <c r="AL35" s="770">
        <f t="shared" si="5"/>
        <v>-249724.86</v>
      </c>
      <c r="AM35" s="770">
        <f t="shared" si="5"/>
        <v>-249724.86</v>
      </c>
      <c r="AN35" s="770">
        <f t="shared" si="5"/>
        <v>-249724.86</v>
      </c>
      <c r="AO35" s="780"/>
      <c r="AP35" s="846">
        <f>+AP18</f>
        <v>-249724.86</v>
      </c>
      <c r="AQ35" s="860"/>
      <c r="AR35" s="846">
        <f>+AR18</f>
        <v>-249724.8599999999</v>
      </c>
    </row>
    <row r="36" spans="1:44" s="804" customFormat="1">
      <c r="A36" s="816"/>
      <c r="B36" s="756" t="str">
        <f t="shared" si="3"/>
        <v xml:space="preserve"> </v>
      </c>
      <c r="C36" s="756"/>
      <c r="D36" s="861"/>
      <c r="F36" s="862"/>
      <c r="G36" s="796"/>
      <c r="H36" s="800"/>
      <c r="I36" s="796"/>
      <c r="J36" s="796"/>
      <c r="K36" s="796"/>
      <c r="L36" s="796"/>
      <c r="M36" s="796"/>
      <c r="N36" s="800"/>
      <c r="O36" s="796"/>
      <c r="P36" s="768" t="s">
        <v>1071</v>
      </c>
      <c r="Q36" s="796"/>
      <c r="R36" s="826">
        <f>R34-R35</f>
        <v>-69802031.480000019</v>
      </c>
      <c r="S36" s="826">
        <f t="shared" ref="S36:AR36" si="6">S34-S35</f>
        <v>-70009447.368256748</v>
      </c>
      <c r="T36" s="826">
        <f t="shared" si="6"/>
        <v>-70260374.46386075</v>
      </c>
      <c r="U36" s="826">
        <f t="shared" si="6"/>
        <v>-70510586.719156951</v>
      </c>
      <c r="V36" s="826">
        <f t="shared" si="6"/>
        <v>-70745365.946270615</v>
      </c>
      <c r="W36" s="826">
        <f t="shared" si="6"/>
        <v>-71487844.905499756</v>
      </c>
      <c r="X36" s="826">
        <f t="shared" si="6"/>
        <v>-71713673.217619494</v>
      </c>
      <c r="Y36" s="826">
        <f t="shared" si="6"/>
        <v>-71938821.438605085</v>
      </c>
      <c r="Z36" s="826">
        <f t="shared" si="6"/>
        <v>-72163289.56845659</v>
      </c>
      <c r="AA36" s="826">
        <f t="shared" si="6"/>
        <v>-72387077.607173964</v>
      </c>
      <c r="AB36" s="826">
        <f t="shared" si="6"/>
        <v>-72610185.554757267</v>
      </c>
      <c r="AC36" s="826">
        <f t="shared" si="6"/>
        <v>-72832613.411206439</v>
      </c>
      <c r="AD36" s="826">
        <f t="shared" si="6"/>
        <v>-73054361.176521495</v>
      </c>
      <c r="AE36" s="826">
        <f t="shared" si="6"/>
        <v>-73275428.85070245</v>
      </c>
      <c r="AF36" s="826">
        <f t="shared" si="6"/>
        <v>-73495816.433749288</v>
      </c>
      <c r="AG36" s="826">
        <f t="shared" si="6"/>
        <v>-73715523.925662056</v>
      </c>
      <c r="AH36" s="826">
        <f t="shared" si="6"/>
        <v>-73934551.326440662</v>
      </c>
      <c r="AI36" s="826">
        <f t="shared" si="6"/>
        <v>-74152898.636085182</v>
      </c>
      <c r="AJ36" s="826">
        <f t="shared" si="6"/>
        <v>-74370565.854595602</v>
      </c>
      <c r="AK36" s="826">
        <f t="shared" si="6"/>
        <v>-74587552.98197192</v>
      </c>
      <c r="AL36" s="826">
        <f t="shared" si="6"/>
        <v>-74803860.018214092</v>
      </c>
      <c r="AM36" s="826">
        <f t="shared" si="6"/>
        <v>-75019486.963322178</v>
      </c>
      <c r="AN36" s="826">
        <f t="shared" si="6"/>
        <v>-75234433.817296162</v>
      </c>
      <c r="AP36" s="826">
        <f t="shared" si="6"/>
        <v>-71713673.217619494</v>
      </c>
      <c r="AQ36" s="864"/>
      <c r="AR36" s="826">
        <f t="shared" si="6"/>
        <v>-73929790.688501939</v>
      </c>
    </row>
    <row r="37" spans="1:44" s="804" customFormat="1">
      <c r="A37" s="816"/>
      <c r="D37" s="861"/>
      <c r="F37" s="862"/>
      <c r="G37" s="796"/>
      <c r="H37" s="796"/>
      <c r="I37" s="796"/>
      <c r="J37" s="796"/>
      <c r="K37" s="796"/>
      <c r="L37" s="796"/>
      <c r="M37" s="796"/>
      <c r="N37" s="796"/>
      <c r="O37" s="796"/>
      <c r="P37" s="796"/>
      <c r="Q37" s="796"/>
      <c r="R37" s="801"/>
      <c r="S37" s="817"/>
      <c r="T37" s="817"/>
      <c r="U37" s="817"/>
      <c r="V37" s="817"/>
      <c r="W37" s="817"/>
      <c r="X37" s="817"/>
      <c r="Y37" s="817"/>
      <c r="Z37" s="817"/>
      <c r="AA37" s="817"/>
      <c r="AB37" s="817"/>
      <c r="AC37" s="817"/>
      <c r="AD37" s="817"/>
      <c r="AE37" s="817"/>
      <c r="AF37" s="817"/>
      <c r="AG37" s="817"/>
      <c r="AH37" s="817"/>
      <c r="AI37" s="817"/>
      <c r="AJ37" s="817"/>
      <c r="AK37" s="817"/>
      <c r="AL37" s="817"/>
      <c r="AM37" s="817"/>
      <c r="AP37" s="863"/>
      <c r="AQ37" s="864"/>
      <c r="AR37" s="864"/>
    </row>
    <row r="38" spans="1:44" s="804" customFormat="1">
      <c r="A38" s="816"/>
      <c r="D38" s="861"/>
      <c r="F38" s="862"/>
      <c r="G38" s="796"/>
      <c r="H38" s="796"/>
      <c r="I38" s="796"/>
      <c r="J38" s="796"/>
      <c r="K38" s="796"/>
      <c r="L38" s="796"/>
      <c r="M38" s="796"/>
      <c r="N38" s="796"/>
      <c r="O38" s="796"/>
      <c r="P38" s="796"/>
      <c r="Q38" s="796"/>
      <c r="R38" s="801"/>
      <c r="S38" s="817"/>
      <c r="T38" s="817"/>
      <c r="U38" s="817"/>
      <c r="V38" s="817"/>
      <c r="W38" s="817"/>
      <c r="X38" s="817"/>
      <c r="Y38" s="817"/>
      <c r="Z38" s="817"/>
      <c r="AA38" s="817"/>
      <c r="AB38" s="817"/>
      <c r="AC38" s="817"/>
      <c r="AD38" s="817"/>
      <c r="AE38" s="817"/>
      <c r="AF38" s="817"/>
      <c r="AG38" s="817"/>
      <c r="AH38" s="817"/>
      <c r="AI38" s="817"/>
      <c r="AJ38" s="817"/>
      <c r="AK38" s="817"/>
      <c r="AL38" s="817"/>
      <c r="AM38" s="817"/>
      <c r="AP38" s="863"/>
      <c r="AQ38" s="864"/>
      <c r="AR38" s="864"/>
    </row>
    <row r="39" spans="1:44" s="804" customFormat="1" ht="15" thickBot="1">
      <c r="A39" s="816"/>
      <c r="D39" s="861"/>
      <c r="F39" s="862"/>
      <c r="G39" s="796"/>
      <c r="H39" s="796"/>
      <c r="I39" s="796"/>
      <c r="J39" s="796"/>
      <c r="K39" s="796"/>
      <c r="L39" s="796"/>
      <c r="M39" s="796"/>
      <c r="N39" s="796"/>
      <c r="O39" s="796"/>
      <c r="P39" s="796"/>
      <c r="Q39" s="796"/>
      <c r="R39" s="801"/>
      <c r="S39" s="817"/>
      <c r="T39" s="817"/>
      <c r="U39" s="817"/>
      <c r="V39" s="817"/>
      <c r="W39" s="817"/>
      <c r="X39" s="817"/>
      <c r="Y39" s="817"/>
      <c r="Z39" s="817"/>
      <c r="AA39" s="817"/>
      <c r="AB39" s="817"/>
      <c r="AC39" s="817"/>
      <c r="AD39" s="817"/>
      <c r="AE39" s="817"/>
      <c r="AF39" s="817"/>
      <c r="AG39" s="817"/>
      <c r="AH39" s="817"/>
      <c r="AI39" s="817"/>
      <c r="AJ39" s="817"/>
      <c r="AK39" s="817"/>
      <c r="AL39" s="817"/>
      <c r="AM39" s="817"/>
      <c r="AP39" s="863"/>
      <c r="AQ39" s="864"/>
      <c r="AR39" s="864"/>
    </row>
    <row r="40" spans="1:44" s="804" customFormat="1">
      <c r="A40" s="816"/>
      <c r="D40" s="861"/>
      <c r="F40" s="862"/>
      <c r="G40" s="796"/>
      <c r="H40" s="865"/>
      <c r="I40" s="791"/>
      <c r="J40" s="791"/>
      <c r="K40" s="791"/>
      <c r="L40" s="792" t="s">
        <v>1024</v>
      </c>
      <c r="M40" s="791"/>
      <c r="N40" s="791"/>
      <c r="O40" s="791"/>
      <c r="P40" s="791"/>
      <c r="Q40" s="791"/>
      <c r="R40" s="794">
        <f>'[1]Data CIAC'!I34</f>
        <v>-69802031.480000004</v>
      </c>
      <c r="S40" s="794">
        <f>'[1]Bal CIAC'!S5</f>
        <v>-70009447.368256748</v>
      </c>
      <c r="T40" s="794">
        <f>'[1]Bal CIAC'!T5</f>
        <v>-70260374.46386075</v>
      </c>
      <c r="U40" s="794">
        <f>'[1]Bal CIAC'!U5</f>
        <v>-70510586.719156951</v>
      </c>
      <c r="V40" s="794">
        <f>'[1]Bal CIAC'!V5</f>
        <v>-70745365.946270615</v>
      </c>
      <c r="W40" s="794">
        <f>'[1]Bal CIAC'!W5</f>
        <v>-71487844.905499756</v>
      </c>
      <c r="X40" s="794">
        <f>'[1]Bal CIAC'!X5</f>
        <v>-71713673.217619494</v>
      </c>
      <c r="Y40" s="794">
        <f>'[1]Bal CIAC'!Y5</f>
        <v>-71938821.438605085</v>
      </c>
      <c r="Z40" s="794">
        <f>'[1]Bal CIAC'!Z5</f>
        <v>-72163289.56845659</v>
      </c>
      <c r="AA40" s="794">
        <f>'[1]Bal CIAC'!AA5</f>
        <v>-72387077.607173964</v>
      </c>
      <c r="AB40" s="794">
        <f>'[1]Bal CIAC'!AB5</f>
        <v>-72610185.554757267</v>
      </c>
      <c r="AC40" s="794">
        <f>'[1]Bal CIAC'!AC5</f>
        <v>-72832613.411206439</v>
      </c>
      <c r="AD40" s="794">
        <f>'[1]Bal CIAC'!AD5</f>
        <v>-73054361.176521495</v>
      </c>
      <c r="AE40" s="794">
        <f>'[1]Bal CIAC'!AE5</f>
        <v>-73275428.85070245</v>
      </c>
      <c r="AF40" s="794">
        <f>'[1]Bal CIAC'!AF5</f>
        <v>-73495816.433749288</v>
      </c>
      <c r="AG40" s="794">
        <f>'[1]Bal CIAC'!AG5</f>
        <v>-73715523.925662056</v>
      </c>
      <c r="AH40" s="794">
        <f>'[1]Bal CIAC'!AH5</f>
        <v>-73934551.326440662</v>
      </c>
      <c r="AI40" s="794">
        <f>'[1]Bal CIAC'!AI5</f>
        <v>-74152898.636085182</v>
      </c>
      <c r="AJ40" s="794">
        <f>'[1]Bal CIAC'!AJ5</f>
        <v>-74370565.854595602</v>
      </c>
      <c r="AK40" s="794">
        <f>'[1]Bal CIAC'!AK5</f>
        <v>-74587552.98197192</v>
      </c>
      <c r="AL40" s="794">
        <f>'[1]Bal CIAC'!AL5</f>
        <v>-74803860.018214092</v>
      </c>
      <c r="AM40" s="794">
        <f>'[1]Bal CIAC'!AM5</f>
        <v>-75019486.963322178</v>
      </c>
      <c r="AN40" s="795">
        <f>'[1]Bal CIAC'!AN5</f>
        <v>-75234433.817296162</v>
      </c>
      <c r="AP40" s="866">
        <f t="shared" ref="AP40" si="7">X40</f>
        <v>-71713673.217619494</v>
      </c>
      <c r="AQ40" s="867"/>
      <c r="AR40" s="868">
        <f t="shared" ref="AR40" si="8">AVERAGE(AB40:AN40)</f>
        <v>-73929790.688501909</v>
      </c>
    </row>
    <row r="41" spans="1:44" s="804" customFormat="1">
      <c r="A41" s="816"/>
      <c r="D41" s="861"/>
      <c r="F41" s="862"/>
      <c r="G41" s="796"/>
      <c r="H41" s="869"/>
      <c r="I41" s="796"/>
      <c r="J41" s="796"/>
      <c r="K41" s="796"/>
      <c r="L41" s="796"/>
      <c r="M41" s="796"/>
      <c r="N41" s="796"/>
      <c r="O41" s="796"/>
      <c r="P41" s="796"/>
      <c r="Q41" s="796"/>
      <c r="R41" s="870" t="b">
        <f>R40=R5</f>
        <v>1</v>
      </c>
      <c r="S41" s="870" t="b">
        <f>S40=S5</f>
        <v>1</v>
      </c>
      <c r="T41" s="870" t="b">
        <f t="shared" ref="T41:AR41" si="9">T40=T5</f>
        <v>1</v>
      </c>
      <c r="U41" s="870" t="b">
        <f t="shared" si="9"/>
        <v>1</v>
      </c>
      <c r="V41" s="870" t="b">
        <f t="shared" si="9"/>
        <v>1</v>
      </c>
      <c r="W41" s="870" t="b">
        <f t="shared" si="9"/>
        <v>1</v>
      </c>
      <c r="X41" s="870" t="b">
        <f t="shared" si="9"/>
        <v>1</v>
      </c>
      <c r="Y41" s="870" t="b">
        <f t="shared" si="9"/>
        <v>1</v>
      </c>
      <c r="Z41" s="870" t="b">
        <f t="shared" si="9"/>
        <v>1</v>
      </c>
      <c r="AA41" s="870" t="b">
        <f t="shared" si="9"/>
        <v>1</v>
      </c>
      <c r="AB41" s="870" t="b">
        <f t="shared" si="9"/>
        <v>1</v>
      </c>
      <c r="AC41" s="870" t="b">
        <f t="shared" si="9"/>
        <v>1</v>
      </c>
      <c r="AD41" s="870" t="b">
        <f t="shared" si="9"/>
        <v>1</v>
      </c>
      <c r="AE41" s="870" t="b">
        <f t="shared" si="9"/>
        <v>1</v>
      </c>
      <c r="AF41" s="870" t="b">
        <f t="shared" si="9"/>
        <v>1</v>
      </c>
      <c r="AG41" s="870" t="b">
        <f t="shared" si="9"/>
        <v>1</v>
      </c>
      <c r="AH41" s="870" t="b">
        <f t="shared" si="9"/>
        <v>1</v>
      </c>
      <c r="AI41" s="870" t="b">
        <f t="shared" si="9"/>
        <v>1</v>
      </c>
      <c r="AJ41" s="870" t="b">
        <f t="shared" si="9"/>
        <v>1</v>
      </c>
      <c r="AK41" s="870" t="b">
        <f t="shared" si="9"/>
        <v>1</v>
      </c>
      <c r="AL41" s="870" t="b">
        <f t="shared" si="9"/>
        <v>1</v>
      </c>
      <c r="AM41" s="870" t="b">
        <f t="shared" si="9"/>
        <v>1</v>
      </c>
      <c r="AN41" s="871" t="b">
        <f t="shared" si="9"/>
        <v>1</v>
      </c>
      <c r="AO41" s="870" t="b">
        <f t="shared" si="9"/>
        <v>1</v>
      </c>
      <c r="AP41" s="872" t="b">
        <f t="shared" si="9"/>
        <v>1</v>
      </c>
      <c r="AQ41" s="864"/>
      <c r="AR41" s="871" t="b">
        <f t="shared" si="9"/>
        <v>1</v>
      </c>
    </row>
    <row r="42" spans="1:44" s="804" customFormat="1">
      <c r="A42" s="816"/>
      <c r="D42" s="873"/>
      <c r="E42" s="758"/>
      <c r="F42" s="841"/>
      <c r="G42" s="756"/>
      <c r="H42" s="869"/>
      <c r="I42" s="796"/>
      <c r="J42" s="796"/>
      <c r="K42" s="796"/>
      <c r="L42" s="796"/>
      <c r="M42" s="796"/>
      <c r="N42" s="796"/>
      <c r="O42" s="796"/>
      <c r="P42" s="796"/>
      <c r="Q42" s="796"/>
      <c r="R42" s="806">
        <f>+R5-R40</f>
        <v>0</v>
      </c>
      <c r="S42" s="806">
        <f>+S5-S40</f>
        <v>0</v>
      </c>
      <c r="T42" s="806">
        <f t="shared" ref="T42:AP42" si="10">+T5-T40</f>
        <v>0</v>
      </c>
      <c r="U42" s="806">
        <f t="shared" si="10"/>
        <v>0</v>
      </c>
      <c r="V42" s="806">
        <f t="shared" si="10"/>
        <v>0</v>
      </c>
      <c r="W42" s="806">
        <f t="shared" si="10"/>
        <v>0</v>
      </c>
      <c r="X42" s="806">
        <f t="shared" si="10"/>
        <v>0</v>
      </c>
      <c r="Y42" s="806">
        <f t="shared" si="10"/>
        <v>0</v>
      </c>
      <c r="Z42" s="806">
        <f t="shared" si="10"/>
        <v>0</v>
      </c>
      <c r="AA42" s="806">
        <f t="shared" si="10"/>
        <v>0</v>
      </c>
      <c r="AB42" s="806">
        <f t="shared" si="10"/>
        <v>0</v>
      </c>
      <c r="AC42" s="806">
        <f t="shared" si="10"/>
        <v>0</v>
      </c>
      <c r="AD42" s="806">
        <f t="shared" si="10"/>
        <v>0</v>
      </c>
      <c r="AE42" s="806">
        <f t="shared" si="10"/>
        <v>0</v>
      </c>
      <c r="AF42" s="806">
        <f t="shared" si="10"/>
        <v>0</v>
      </c>
      <c r="AG42" s="806">
        <f t="shared" si="10"/>
        <v>0</v>
      </c>
      <c r="AH42" s="806">
        <f t="shared" si="10"/>
        <v>0</v>
      </c>
      <c r="AI42" s="806">
        <f t="shared" si="10"/>
        <v>0</v>
      </c>
      <c r="AJ42" s="806">
        <f t="shared" si="10"/>
        <v>0</v>
      </c>
      <c r="AK42" s="806">
        <f t="shared" si="10"/>
        <v>0</v>
      </c>
      <c r="AL42" s="806">
        <f t="shared" si="10"/>
        <v>0</v>
      </c>
      <c r="AM42" s="806">
        <f t="shared" si="10"/>
        <v>0</v>
      </c>
      <c r="AN42" s="807">
        <f t="shared" si="10"/>
        <v>0</v>
      </c>
      <c r="AO42" s="874">
        <f t="shared" si="10"/>
        <v>0</v>
      </c>
      <c r="AP42" s="808">
        <f t="shared" si="10"/>
        <v>0</v>
      </c>
      <c r="AQ42" s="864"/>
      <c r="AR42" s="807">
        <f t="shared" ref="AR42" si="11">+AR5-AR40</f>
        <v>0</v>
      </c>
    </row>
    <row r="43" spans="1:44" s="804" customFormat="1" ht="15" thickBot="1">
      <c r="A43" s="816"/>
      <c r="D43" s="873"/>
      <c r="E43" s="758"/>
      <c r="F43" s="841"/>
      <c r="G43" s="756"/>
      <c r="H43" s="875"/>
      <c r="I43" s="876"/>
      <c r="J43" s="876"/>
      <c r="K43" s="876"/>
      <c r="L43" s="876"/>
      <c r="M43" s="876"/>
      <c r="N43" s="876"/>
      <c r="O43" s="876"/>
      <c r="P43" s="876"/>
      <c r="Q43" s="876"/>
      <c r="R43" s="877"/>
      <c r="S43" s="811"/>
      <c r="T43" s="811"/>
      <c r="U43" s="811"/>
      <c r="V43" s="811"/>
      <c r="W43" s="811"/>
      <c r="X43" s="811"/>
      <c r="Y43" s="811"/>
      <c r="Z43" s="811"/>
      <c r="AA43" s="811"/>
      <c r="AB43" s="811"/>
      <c r="AC43" s="811"/>
      <c r="AD43" s="811"/>
      <c r="AE43" s="811"/>
      <c r="AF43" s="811"/>
      <c r="AG43" s="811"/>
      <c r="AH43" s="811"/>
      <c r="AI43" s="811"/>
      <c r="AJ43" s="811"/>
      <c r="AK43" s="811"/>
      <c r="AL43" s="811"/>
      <c r="AM43" s="811"/>
      <c r="AN43" s="813"/>
      <c r="AP43" s="878"/>
      <c r="AQ43" s="879"/>
      <c r="AR43" s="880"/>
    </row>
    <row r="44" spans="1:44" s="804" customFormat="1">
      <c r="A44" s="816"/>
      <c r="D44" s="873"/>
      <c r="E44" s="758"/>
      <c r="F44" s="841"/>
      <c r="G44" s="756"/>
      <c r="H44" s="756"/>
      <c r="I44" s="756"/>
      <c r="J44" s="756"/>
      <c r="K44" s="756"/>
      <c r="L44" s="756"/>
      <c r="M44" s="756"/>
      <c r="N44" s="756"/>
      <c r="O44" s="756"/>
      <c r="P44" s="756"/>
      <c r="Q44" s="756"/>
      <c r="R44" s="788"/>
      <c r="S44" s="817"/>
      <c r="T44" s="817"/>
      <c r="U44" s="817"/>
      <c r="V44" s="817"/>
      <c r="W44" s="817"/>
      <c r="X44" s="817"/>
      <c r="Y44" s="817"/>
      <c r="Z44" s="817"/>
      <c r="AA44" s="817"/>
      <c r="AB44" s="817"/>
      <c r="AC44" s="817"/>
      <c r="AD44" s="817"/>
      <c r="AE44" s="817"/>
      <c r="AF44" s="817"/>
      <c r="AG44" s="817"/>
      <c r="AH44" s="817"/>
      <c r="AI44" s="817"/>
      <c r="AJ44" s="817"/>
      <c r="AK44" s="817"/>
      <c r="AL44" s="817"/>
      <c r="AM44" s="817"/>
      <c r="AP44" s="881"/>
      <c r="AQ44" s="864"/>
      <c r="AR44" s="882"/>
    </row>
    <row r="45" spans="1:44" s="804" customFormat="1">
      <c r="A45" s="816"/>
      <c r="D45" s="873"/>
      <c r="E45" s="758"/>
      <c r="F45" s="841"/>
      <c r="G45" s="756"/>
      <c r="H45" s="756"/>
      <c r="I45" s="756"/>
      <c r="J45" s="756"/>
      <c r="K45" s="756"/>
      <c r="L45" s="756"/>
      <c r="M45" s="756"/>
      <c r="N45" s="756"/>
      <c r="O45" s="756"/>
      <c r="P45" s="756"/>
      <c r="Q45" s="756"/>
      <c r="R45" s="788"/>
      <c r="S45" s="817"/>
      <c r="T45" s="817"/>
      <c r="U45" s="817"/>
      <c r="V45" s="817"/>
      <c r="W45" s="817"/>
      <c r="X45" s="817"/>
      <c r="Y45" s="817"/>
      <c r="Z45" s="817"/>
      <c r="AA45" s="817"/>
      <c r="AB45" s="817"/>
      <c r="AC45" s="817"/>
      <c r="AD45" s="817"/>
      <c r="AE45" s="817"/>
      <c r="AF45" s="817"/>
      <c r="AG45" s="817"/>
      <c r="AH45" s="817"/>
      <c r="AI45" s="817"/>
      <c r="AJ45" s="817"/>
      <c r="AK45" s="817"/>
      <c r="AL45" s="817"/>
      <c r="AM45" s="817"/>
      <c r="AP45" s="881"/>
      <c r="AQ45" s="864"/>
      <c r="AR45" s="882"/>
    </row>
    <row r="46" spans="1:44" s="804" customFormat="1">
      <c r="A46" s="816"/>
      <c r="D46" s="873"/>
      <c r="E46" s="758"/>
      <c r="F46" s="841"/>
      <c r="G46" s="756"/>
      <c r="H46" s="756"/>
      <c r="I46" s="756"/>
      <c r="J46" s="756"/>
      <c r="K46" s="756"/>
      <c r="L46" s="756"/>
      <c r="M46" s="756"/>
      <c r="N46" s="756"/>
      <c r="O46" s="756"/>
      <c r="P46" s="756"/>
      <c r="Q46" s="756"/>
      <c r="R46" s="788"/>
      <c r="S46" s="817"/>
      <c r="T46" s="817"/>
      <c r="U46" s="817"/>
      <c r="V46" s="817"/>
      <c r="W46" s="817"/>
      <c r="X46" s="817"/>
      <c r="Y46" s="817"/>
      <c r="Z46" s="817"/>
      <c r="AA46" s="817"/>
      <c r="AB46" s="817"/>
      <c r="AC46" s="817"/>
      <c r="AD46" s="817"/>
      <c r="AE46" s="817"/>
      <c r="AF46" s="817"/>
      <c r="AG46" s="817"/>
      <c r="AH46" s="817"/>
      <c r="AI46" s="817"/>
      <c r="AJ46" s="817"/>
      <c r="AK46" s="817"/>
      <c r="AL46" s="817"/>
      <c r="AM46" s="817"/>
      <c r="AP46" s="881"/>
      <c r="AQ46" s="864"/>
      <c r="AR46" s="882"/>
    </row>
    <row r="47" spans="1:44" s="804" customFormat="1">
      <c r="A47" s="816"/>
      <c r="D47" s="873"/>
      <c r="E47" s="758"/>
      <c r="F47" s="841"/>
      <c r="G47" s="756"/>
      <c r="H47" s="756"/>
      <c r="I47" s="756"/>
      <c r="J47" s="756"/>
      <c r="K47" s="756"/>
      <c r="L47" s="756"/>
      <c r="M47" s="756"/>
      <c r="N47" s="756"/>
      <c r="O47" s="756"/>
      <c r="P47" s="756"/>
      <c r="Q47" s="756"/>
      <c r="R47" s="788"/>
      <c r="S47" s="817"/>
      <c r="T47" s="817"/>
      <c r="U47" s="817"/>
      <c r="V47" s="817"/>
      <c r="W47" s="817"/>
      <c r="X47" s="817"/>
      <c r="Y47" s="817"/>
      <c r="Z47" s="817"/>
      <c r="AA47" s="817"/>
      <c r="AB47" s="817"/>
      <c r="AC47" s="817"/>
      <c r="AD47" s="817"/>
      <c r="AE47" s="817"/>
      <c r="AF47" s="817"/>
      <c r="AG47" s="817"/>
      <c r="AH47" s="817"/>
      <c r="AI47" s="817"/>
      <c r="AJ47" s="817"/>
      <c r="AK47" s="817"/>
      <c r="AL47" s="817"/>
      <c r="AM47" s="817"/>
      <c r="AP47" s="881"/>
      <c r="AQ47" s="864"/>
      <c r="AR47" s="882"/>
    </row>
    <row r="48" spans="1:44" s="804" customFormat="1">
      <c r="A48" s="816"/>
      <c r="D48" s="873"/>
      <c r="E48" s="758"/>
      <c r="F48" s="841"/>
      <c r="G48" s="756"/>
      <c r="H48" s="756"/>
      <c r="I48" s="756"/>
      <c r="J48" s="756"/>
      <c r="K48" s="756"/>
      <c r="L48" s="756"/>
      <c r="M48" s="756"/>
      <c r="N48" s="756"/>
      <c r="O48" s="756"/>
      <c r="P48" s="756"/>
      <c r="Q48" s="756"/>
      <c r="R48" s="788"/>
      <c r="S48" s="817"/>
      <c r="T48" s="817"/>
      <c r="U48" s="817"/>
      <c r="V48" s="817"/>
      <c r="W48" s="817"/>
      <c r="X48" s="817"/>
      <c r="Y48" s="817"/>
      <c r="Z48" s="817"/>
      <c r="AA48" s="817"/>
      <c r="AB48" s="817"/>
      <c r="AC48" s="817"/>
      <c r="AD48" s="817"/>
      <c r="AE48" s="817"/>
      <c r="AF48" s="817"/>
      <c r="AG48" s="817"/>
      <c r="AH48" s="817"/>
      <c r="AI48" s="817"/>
      <c r="AJ48" s="817"/>
      <c r="AK48" s="817"/>
      <c r="AL48" s="817"/>
      <c r="AM48" s="817"/>
      <c r="AP48" s="881"/>
      <c r="AQ48" s="864"/>
      <c r="AR48" s="882"/>
    </row>
    <row r="49" spans="1:44" s="804" customFormat="1">
      <c r="A49" s="816"/>
      <c r="D49" s="873"/>
      <c r="E49" s="758"/>
      <c r="F49" s="841"/>
      <c r="G49" s="756"/>
      <c r="H49" s="756"/>
      <c r="I49" s="756"/>
      <c r="J49" s="756"/>
      <c r="K49" s="756"/>
      <c r="L49" s="756"/>
      <c r="M49" s="756"/>
      <c r="N49" s="756"/>
      <c r="O49" s="756"/>
      <c r="P49" s="756"/>
      <c r="Q49" s="756"/>
      <c r="R49" s="788"/>
      <c r="S49" s="817"/>
      <c r="T49" s="817"/>
      <c r="U49" s="817"/>
      <c r="V49" s="817"/>
      <c r="W49" s="817"/>
      <c r="X49" s="817"/>
      <c r="Y49" s="817"/>
      <c r="Z49" s="817"/>
      <c r="AA49" s="817"/>
      <c r="AB49" s="817"/>
      <c r="AC49" s="817"/>
      <c r="AD49" s="817"/>
      <c r="AE49" s="817"/>
      <c r="AF49" s="817"/>
      <c r="AG49" s="817"/>
      <c r="AH49" s="817"/>
      <c r="AI49" s="817"/>
      <c r="AJ49" s="817"/>
      <c r="AK49" s="817"/>
      <c r="AL49" s="817"/>
      <c r="AM49" s="817"/>
      <c r="AP49" s="881"/>
      <c r="AQ49" s="864"/>
      <c r="AR49" s="882"/>
    </row>
    <row r="50" spans="1:44" s="804" customFormat="1">
      <c r="A50" s="816"/>
      <c r="D50" s="758"/>
      <c r="E50" s="758"/>
      <c r="F50" s="873"/>
      <c r="G50" s="756"/>
      <c r="H50" s="756"/>
      <c r="I50" s="756"/>
      <c r="J50" s="756"/>
      <c r="K50" s="756"/>
      <c r="L50" s="756"/>
      <c r="M50" s="756"/>
      <c r="N50" s="756"/>
      <c r="O50" s="756"/>
      <c r="P50" s="756"/>
      <c r="Q50" s="756"/>
      <c r="R50" s="788"/>
      <c r="S50" s="817"/>
      <c r="T50" s="817"/>
      <c r="U50" s="817"/>
      <c r="V50" s="817"/>
      <c r="W50" s="817"/>
      <c r="X50" s="817"/>
      <c r="Y50" s="817"/>
      <c r="Z50" s="817"/>
      <c r="AA50" s="817"/>
      <c r="AB50" s="817"/>
      <c r="AC50" s="817"/>
      <c r="AD50" s="817"/>
      <c r="AE50" s="817"/>
      <c r="AF50" s="817"/>
      <c r="AG50" s="817"/>
      <c r="AH50" s="817"/>
      <c r="AI50" s="817"/>
      <c r="AJ50" s="817"/>
      <c r="AK50" s="817"/>
      <c r="AL50" s="817"/>
      <c r="AM50" s="817"/>
      <c r="AP50" s="881"/>
      <c r="AQ50" s="864"/>
      <c r="AR50" s="882"/>
    </row>
    <row r="51" spans="1:44" s="804" customFormat="1">
      <c r="A51" s="816"/>
      <c r="D51" s="758"/>
      <c r="E51" s="758"/>
      <c r="F51" s="873"/>
      <c r="G51" s="756"/>
      <c r="H51" s="756"/>
      <c r="I51" s="756"/>
      <c r="J51" s="756"/>
      <c r="K51" s="756"/>
      <c r="L51" s="756"/>
      <c r="M51" s="756"/>
      <c r="N51" s="756"/>
      <c r="O51" s="756"/>
      <c r="P51" s="756"/>
      <c r="Q51" s="756"/>
      <c r="R51" s="788"/>
      <c r="S51" s="817"/>
      <c r="T51" s="817"/>
      <c r="U51" s="817"/>
      <c r="V51" s="817"/>
      <c r="W51" s="817"/>
      <c r="X51" s="817"/>
      <c r="Y51" s="817"/>
      <c r="Z51" s="817"/>
      <c r="AA51" s="817"/>
      <c r="AB51" s="817"/>
      <c r="AC51" s="817"/>
      <c r="AD51" s="817"/>
      <c r="AE51" s="817"/>
      <c r="AF51" s="817"/>
      <c r="AG51" s="817"/>
      <c r="AH51" s="817"/>
      <c r="AI51" s="817"/>
      <c r="AJ51" s="817"/>
      <c r="AK51" s="817"/>
      <c r="AL51" s="817"/>
      <c r="AM51" s="817"/>
      <c r="AP51" s="881"/>
      <c r="AQ51" s="864"/>
      <c r="AR51" s="882"/>
    </row>
    <row r="52" spans="1:44" s="804" customFormat="1">
      <c r="A52" s="816"/>
      <c r="D52" s="758"/>
      <c r="E52" s="758"/>
      <c r="F52" s="758"/>
      <c r="G52" s="756"/>
      <c r="H52" s="756"/>
      <c r="I52" s="756"/>
      <c r="J52" s="756"/>
      <c r="K52" s="756"/>
      <c r="L52" s="756"/>
      <c r="M52" s="756"/>
      <c r="N52" s="756"/>
      <c r="O52" s="756"/>
      <c r="P52" s="756"/>
      <c r="Q52" s="756"/>
      <c r="R52" s="756"/>
      <c r="S52" s="819"/>
      <c r="T52" s="819"/>
      <c r="U52" s="819"/>
      <c r="V52" s="819"/>
      <c r="W52" s="819"/>
      <c r="X52" s="819"/>
      <c r="Y52" s="819"/>
      <c r="Z52" s="819"/>
      <c r="AA52" s="819"/>
      <c r="AB52" s="819"/>
      <c r="AC52" s="819"/>
      <c r="AD52" s="819"/>
      <c r="AE52" s="819"/>
      <c r="AF52" s="819"/>
      <c r="AG52" s="819"/>
      <c r="AH52" s="819"/>
      <c r="AI52" s="819"/>
      <c r="AJ52" s="819"/>
      <c r="AK52" s="819"/>
      <c r="AL52" s="819"/>
      <c r="AM52" s="819"/>
      <c r="AP52" s="881"/>
      <c r="AQ52" s="864"/>
      <c r="AR52" s="882"/>
    </row>
    <row r="53" spans="1:44" s="804" customFormat="1">
      <c r="A53" s="816"/>
      <c r="D53" s="758"/>
      <c r="E53" s="758"/>
      <c r="F53" s="758"/>
      <c r="G53" s="756"/>
      <c r="H53" s="756"/>
      <c r="I53" s="756"/>
      <c r="J53" s="756"/>
      <c r="K53" s="756"/>
      <c r="L53" s="756"/>
      <c r="M53" s="756"/>
      <c r="N53" s="756"/>
      <c r="O53" s="756"/>
      <c r="P53" s="756"/>
      <c r="Q53" s="756"/>
      <c r="R53" s="756"/>
      <c r="AP53" s="881"/>
      <c r="AQ53" s="864"/>
      <c r="AR53" s="882"/>
    </row>
    <row r="54" spans="1:44" s="804" customFormat="1">
      <c r="A54" s="816"/>
      <c r="D54" s="758"/>
      <c r="E54" s="758"/>
      <c r="F54" s="758"/>
      <c r="G54" s="756"/>
      <c r="H54" s="756"/>
      <c r="I54" s="756"/>
      <c r="J54" s="756"/>
      <c r="K54" s="756"/>
      <c r="L54" s="756"/>
      <c r="M54" s="756"/>
      <c r="N54" s="756"/>
      <c r="O54" s="756"/>
      <c r="P54" s="756"/>
      <c r="Q54" s="756"/>
      <c r="R54" s="756"/>
      <c r="AP54" s="881"/>
      <c r="AQ54" s="864"/>
      <c r="AR54" s="882"/>
    </row>
    <row r="55" spans="1:44" s="804" customFormat="1">
      <c r="A55" s="816"/>
      <c r="D55" s="758"/>
      <c r="E55" s="758"/>
      <c r="F55" s="758"/>
      <c r="G55" s="756"/>
      <c r="H55" s="756"/>
      <c r="I55" s="756"/>
      <c r="J55" s="756"/>
      <c r="K55" s="756"/>
      <c r="L55" s="756"/>
      <c r="M55" s="756"/>
      <c r="N55" s="756"/>
      <c r="O55" s="756"/>
      <c r="P55" s="756"/>
      <c r="Q55" s="756"/>
      <c r="R55" s="756"/>
      <c r="AP55" s="881"/>
      <c r="AQ55" s="864"/>
      <c r="AR55" s="882"/>
    </row>
    <row r="56" spans="1:44" s="804" customFormat="1">
      <c r="A56" s="816"/>
      <c r="D56" s="758"/>
      <c r="E56" s="758"/>
      <c r="F56" s="758"/>
      <c r="G56" s="756"/>
      <c r="H56" s="756"/>
      <c r="I56" s="756"/>
      <c r="J56" s="756"/>
      <c r="K56" s="756"/>
      <c r="L56" s="756"/>
      <c r="M56" s="756"/>
      <c r="N56" s="756"/>
      <c r="O56" s="756"/>
      <c r="P56" s="756"/>
      <c r="Q56" s="756"/>
      <c r="R56" s="756"/>
      <c r="AP56" s="881"/>
      <c r="AQ56" s="864"/>
      <c r="AR56" s="882"/>
    </row>
    <row r="57" spans="1:44" s="804" customFormat="1">
      <c r="A57" s="816"/>
      <c r="D57" s="758"/>
      <c r="E57" s="758"/>
      <c r="F57" s="758"/>
      <c r="G57" s="756"/>
      <c r="H57" s="756"/>
      <c r="I57" s="756"/>
      <c r="J57" s="756"/>
      <c r="K57" s="756"/>
      <c r="L57" s="756"/>
      <c r="M57" s="756"/>
      <c r="N57" s="756"/>
      <c r="O57" s="756"/>
      <c r="P57" s="756"/>
      <c r="Q57" s="756"/>
      <c r="R57" s="756"/>
      <c r="AP57" s="881"/>
      <c r="AQ57" s="864"/>
      <c r="AR57" s="882"/>
    </row>
    <row r="58" spans="1:44" s="804" customFormat="1">
      <c r="A58" s="816"/>
      <c r="D58" s="758"/>
      <c r="E58" s="758"/>
      <c r="F58" s="758"/>
      <c r="G58" s="756"/>
      <c r="H58" s="756"/>
      <c r="I58" s="756"/>
      <c r="J58" s="756"/>
      <c r="K58" s="756"/>
      <c r="L58" s="756"/>
      <c r="M58" s="756"/>
      <c r="N58" s="756"/>
      <c r="O58" s="756"/>
      <c r="P58" s="756"/>
      <c r="Q58" s="756"/>
      <c r="R58" s="756"/>
      <c r="AP58" s="881"/>
      <c r="AQ58" s="864"/>
      <c r="AR58" s="882"/>
    </row>
    <row r="59" spans="1:44" s="804" customFormat="1">
      <c r="A59" s="816"/>
      <c r="D59" s="758"/>
      <c r="E59" s="758"/>
      <c r="F59" s="758"/>
      <c r="G59" s="758"/>
      <c r="H59" s="758"/>
      <c r="I59" s="758"/>
      <c r="J59" s="758"/>
      <c r="K59" s="758"/>
      <c r="L59" s="758"/>
      <c r="M59" s="758"/>
      <c r="N59" s="758"/>
      <c r="O59" s="758"/>
      <c r="P59" s="758"/>
      <c r="Q59" s="758"/>
      <c r="R59" s="758"/>
      <c r="AP59" s="881"/>
      <c r="AQ59" s="864"/>
      <c r="AR59" s="882"/>
    </row>
    <row r="60" spans="1:44" s="804" customFormat="1">
      <c r="A60" s="816"/>
      <c r="D60" s="758"/>
      <c r="E60" s="758"/>
      <c r="F60" s="758"/>
      <c r="G60" s="758"/>
      <c r="H60" s="758"/>
      <c r="I60" s="758"/>
      <c r="J60" s="758"/>
      <c r="K60" s="758"/>
      <c r="L60" s="758"/>
      <c r="M60" s="758"/>
      <c r="N60" s="758"/>
      <c r="O60" s="758"/>
      <c r="P60" s="758"/>
      <c r="Q60" s="758"/>
      <c r="R60" s="758"/>
      <c r="AP60" s="881"/>
      <c r="AQ60" s="864"/>
      <c r="AR60" s="882"/>
    </row>
    <row r="61" spans="1:44" s="804" customFormat="1">
      <c r="A61" s="816"/>
      <c r="D61" s="758"/>
      <c r="E61" s="758"/>
      <c r="F61" s="758"/>
      <c r="G61" s="758"/>
      <c r="H61" s="758"/>
      <c r="I61" s="758"/>
      <c r="J61" s="758"/>
      <c r="K61" s="758"/>
      <c r="L61" s="758"/>
      <c r="M61" s="758"/>
      <c r="N61" s="758"/>
      <c r="O61" s="758"/>
      <c r="P61" s="758"/>
      <c r="Q61" s="758"/>
      <c r="R61" s="758"/>
      <c r="AP61" s="881"/>
      <c r="AQ61" s="864"/>
      <c r="AR61" s="882"/>
    </row>
    <row r="62" spans="1:44" s="804" customFormat="1">
      <c r="A62" s="816"/>
      <c r="D62" s="758"/>
      <c r="E62" s="758"/>
      <c r="F62" s="758"/>
      <c r="G62" s="758"/>
      <c r="H62" s="758"/>
      <c r="I62" s="758"/>
      <c r="J62" s="758"/>
      <c r="K62" s="758"/>
      <c r="L62" s="758"/>
      <c r="M62" s="758"/>
      <c r="N62" s="758"/>
      <c r="O62" s="758"/>
      <c r="P62" s="758"/>
      <c r="Q62" s="758"/>
      <c r="R62" s="758"/>
      <c r="AP62" s="881"/>
      <c r="AQ62" s="864"/>
      <c r="AR62" s="882"/>
    </row>
    <row r="63" spans="1:44" s="804" customFormat="1">
      <c r="A63" s="816"/>
      <c r="D63" s="756"/>
      <c r="E63" s="756"/>
      <c r="F63" s="756"/>
      <c r="G63" s="756"/>
      <c r="H63" s="756"/>
      <c r="I63" s="756"/>
      <c r="J63" s="756"/>
      <c r="K63" s="756"/>
      <c r="L63" s="756"/>
      <c r="M63" s="756"/>
      <c r="N63" s="756"/>
      <c r="O63" s="756"/>
      <c r="P63" s="756"/>
      <c r="Q63" s="756"/>
      <c r="R63" s="756"/>
      <c r="AP63" s="881"/>
      <c r="AQ63" s="864"/>
      <c r="AR63" s="882"/>
    </row>
    <row r="64" spans="1:44" s="804" customFormat="1">
      <c r="A64" s="816"/>
      <c r="D64" s="756"/>
      <c r="E64" s="756"/>
      <c r="F64" s="756"/>
      <c r="G64" s="756"/>
      <c r="H64" s="756"/>
      <c r="I64" s="756"/>
      <c r="J64" s="756"/>
      <c r="K64" s="756"/>
      <c r="L64" s="756"/>
      <c r="M64" s="756"/>
      <c r="N64" s="756"/>
      <c r="O64" s="756"/>
      <c r="P64" s="756"/>
      <c r="Q64" s="756"/>
      <c r="R64" s="756"/>
      <c r="AP64" s="863"/>
      <c r="AQ64" s="864"/>
      <c r="AR64" s="864"/>
    </row>
    <row r="65" spans="1:44" s="804" customFormat="1">
      <c r="A65" s="816"/>
      <c r="D65" s="756"/>
      <c r="E65" s="756"/>
      <c r="F65" s="756"/>
      <c r="G65" s="756"/>
      <c r="H65" s="756"/>
      <c r="I65" s="756"/>
      <c r="J65" s="756"/>
      <c r="K65" s="756"/>
      <c r="L65" s="756"/>
      <c r="M65" s="756"/>
      <c r="N65" s="756"/>
      <c r="O65" s="756"/>
      <c r="P65" s="756"/>
      <c r="Q65" s="756"/>
      <c r="R65" s="756"/>
      <c r="AP65" s="863"/>
      <c r="AQ65" s="864"/>
      <c r="AR65" s="864"/>
    </row>
    <row r="66" spans="1:44">
      <c r="AO66" s="796"/>
      <c r="AP66" s="863"/>
      <c r="AQ66" s="864"/>
      <c r="AR66" s="864"/>
    </row>
    <row r="67" spans="1:44">
      <c r="AO67" s="796"/>
      <c r="AP67" s="863"/>
      <c r="AQ67" s="864"/>
      <c r="AR67" s="864"/>
    </row>
    <row r="68" spans="1:44">
      <c r="AO68" s="796"/>
      <c r="AP68" s="863"/>
      <c r="AQ68" s="864"/>
      <c r="AR68" s="864"/>
    </row>
    <row r="69" spans="1:44">
      <c r="AO69" s="796"/>
      <c r="AP69" s="863"/>
      <c r="AQ69" s="864"/>
      <c r="AR69" s="864"/>
    </row>
    <row r="70" spans="1:44">
      <c r="AO70" s="796"/>
      <c r="AP70" s="863"/>
      <c r="AQ70" s="864"/>
      <c r="AR70" s="864"/>
    </row>
    <row r="71" spans="1:44">
      <c r="AO71" s="796"/>
      <c r="AP71" s="863"/>
      <c r="AQ71" s="864"/>
      <c r="AR71" s="864"/>
    </row>
    <row r="72" spans="1:44">
      <c r="AO72" s="796"/>
      <c r="AP72" s="863"/>
      <c r="AQ72" s="864"/>
      <c r="AR72" s="864"/>
    </row>
    <row r="73" spans="1:44">
      <c r="AO73" s="796"/>
      <c r="AP73" s="883"/>
      <c r="AQ73" s="883"/>
      <c r="AR73" s="883"/>
    </row>
    <row r="74" spans="1:44">
      <c r="AO74" s="796"/>
      <c r="AP74" s="863"/>
      <c r="AQ74" s="864"/>
      <c r="AR74" s="864"/>
    </row>
    <row r="75" spans="1:44">
      <c r="AO75" s="796"/>
      <c r="AP75" s="863"/>
      <c r="AQ75" s="864"/>
      <c r="AR75" s="864"/>
    </row>
    <row r="76" spans="1:44">
      <c r="AO76" s="796"/>
      <c r="AP76" s="863"/>
      <c r="AQ76" s="864"/>
      <c r="AR76" s="864"/>
    </row>
    <row r="77" spans="1:44">
      <c r="AO77" s="796"/>
      <c r="AP77" s="796"/>
      <c r="AQ77" s="796"/>
      <c r="AR77" s="796"/>
    </row>
    <row r="78" spans="1:44">
      <c r="AO78" s="796"/>
      <c r="AP78" s="796"/>
      <c r="AQ78" s="796"/>
      <c r="AR78" s="796"/>
    </row>
    <row r="79" spans="1:44">
      <c r="AO79" s="796"/>
      <c r="AP79" s="796"/>
      <c r="AQ79" s="796"/>
      <c r="AR79" s="796"/>
    </row>
    <row r="80" spans="1:44">
      <c r="AO80" s="796"/>
      <c r="AP80" s="796"/>
      <c r="AQ80" s="796"/>
      <c r="AR80" s="796"/>
    </row>
    <row r="81" spans="41:44">
      <c r="AO81" s="796"/>
      <c r="AP81" s="796"/>
      <c r="AQ81" s="796"/>
      <c r="AR81" s="796"/>
    </row>
    <row r="82" spans="41:44">
      <c r="AO82" s="796"/>
      <c r="AP82" s="796"/>
      <c r="AQ82" s="796"/>
      <c r="AR82" s="796"/>
    </row>
    <row r="83" spans="41:44">
      <c r="AO83" s="796"/>
      <c r="AP83" s="796"/>
      <c r="AQ83" s="796"/>
      <c r="AR83" s="796"/>
    </row>
    <row r="84" spans="41:44">
      <c r="AO84" s="796"/>
      <c r="AP84" s="796"/>
      <c r="AQ84" s="796"/>
      <c r="AR84" s="796"/>
    </row>
    <row r="85" spans="41:44">
      <c r="AO85" s="796"/>
      <c r="AP85" s="796"/>
      <c r="AQ85" s="796"/>
      <c r="AR85" s="796"/>
    </row>
    <row r="86" spans="41:44">
      <c r="AO86" s="796"/>
      <c r="AP86" s="796"/>
      <c r="AQ86" s="796"/>
      <c r="AR86" s="796"/>
    </row>
    <row r="87" spans="41:44">
      <c r="AO87" s="796"/>
      <c r="AP87" s="796"/>
      <c r="AQ87" s="796"/>
      <c r="AR87" s="796"/>
    </row>
    <row r="88" spans="41:44">
      <c r="AO88" s="796"/>
      <c r="AP88" s="796"/>
      <c r="AQ88" s="796"/>
      <c r="AR88" s="796"/>
    </row>
    <row r="89" spans="41:44">
      <c r="AO89" s="796"/>
      <c r="AP89" s="796"/>
      <c r="AQ89" s="796"/>
      <c r="AR89" s="796"/>
    </row>
    <row r="90" spans="41:44">
      <c r="AO90" s="796"/>
      <c r="AP90" s="796"/>
      <c r="AQ90" s="796"/>
      <c r="AR90" s="796"/>
    </row>
    <row r="91" spans="41:44">
      <c r="AO91" s="796"/>
      <c r="AP91" s="796"/>
      <c r="AQ91" s="796"/>
      <c r="AR91" s="796"/>
    </row>
    <row r="92" spans="41:44">
      <c r="AO92" s="796"/>
      <c r="AP92" s="796"/>
      <c r="AQ92" s="796"/>
      <c r="AR92" s="796"/>
    </row>
    <row r="93" spans="41:44">
      <c r="AO93" s="796"/>
      <c r="AP93" s="796"/>
      <c r="AQ93" s="796"/>
      <c r="AR93" s="796"/>
    </row>
    <row r="94" spans="41:44">
      <c r="AO94" s="796"/>
      <c r="AP94" s="796"/>
      <c r="AQ94" s="796"/>
      <c r="AR94" s="796"/>
    </row>
    <row r="95" spans="41:44">
      <c r="AO95" s="796"/>
      <c r="AP95" s="796"/>
      <c r="AQ95" s="796"/>
      <c r="AR95" s="796"/>
    </row>
    <row r="96" spans="41:44">
      <c r="AO96" s="796"/>
      <c r="AP96" s="796"/>
      <c r="AQ96" s="796"/>
      <c r="AR96" s="796"/>
    </row>
    <row r="97" spans="41:44">
      <c r="AO97" s="796"/>
      <c r="AP97" s="796"/>
      <c r="AQ97" s="796"/>
      <c r="AR97" s="796"/>
    </row>
    <row r="98" spans="41:44">
      <c r="AO98" s="796"/>
      <c r="AP98" s="796"/>
      <c r="AQ98" s="796"/>
      <c r="AR98" s="796"/>
    </row>
    <row r="99" spans="41:44">
      <c r="AO99" s="796"/>
      <c r="AP99" s="796"/>
      <c r="AQ99" s="796"/>
      <c r="AR99" s="796"/>
    </row>
    <row r="100" spans="41:44">
      <c r="AO100" s="796"/>
      <c r="AP100" s="796"/>
      <c r="AQ100" s="796"/>
      <c r="AR100" s="796"/>
    </row>
    <row r="101" spans="41:44">
      <c r="AO101" s="796"/>
      <c r="AP101" s="796"/>
      <c r="AQ101" s="796"/>
      <c r="AR101" s="796"/>
    </row>
    <row r="102" spans="41:44">
      <c r="AO102" s="796"/>
      <c r="AP102" s="796"/>
      <c r="AQ102" s="796"/>
      <c r="AR102" s="796"/>
    </row>
    <row r="103" spans="41:44">
      <c r="AO103" s="796"/>
      <c r="AP103" s="796"/>
      <c r="AQ103" s="796"/>
      <c r="AR103" s="796"/>
    </row>
    <row r="104" spans="41:44">
      <c r="AO104" s="796"/>
      <c r="AP104" s="796"/>
      <c r="AQ104" s="796"/>
      <c r="AR104" s="796"/>
    </row>
    <row r="105" spans="41:44">
      <c r="AO105" s="796"/>
      <c r="AP105" s="796"/>
      <c r="AQ105" s="796"/>
      <c r="AR105" s="796"/>
    </row>
    <row r="106" spans="41:44">
      <c r="AO106" s="796"/>
      <c r="AP106" s="796"/>
      <c r="AQ106" s="796"/>
      <c r="AR106" s="796"/>
    </row>
    <row r="107" spans="41:44">
      <c r="AO107" s="796"/>
      <c r="AP107" s="796"/>
      <c r="AQ107" s="796"/>
      <c r="AR107" s="796"/>
    </row>
    <row r="108" spans="41:44">
      <c r="AO108" s="796"/>
      <c r="AP108" s="796"/>
      <c r="AQ108" s="796"/>
      <c r="AR108" s="796"/>
    </row>
    <row r="109" spans="41:44">
      <c r="AO109" s="796"/>
      <c r="AP109" s="796"/>
      <c r="AQ109" s="796"/>
      <c r="AR109" s="796"/>
    </row>
    <row r="110" spans="41:44">
      <c r="AO110" s="796"/>
      <c r="AP110" s="796"/>
      <c r="AQ110" s="796"/>
      <c r="AR110" s="796"/>
    </row>
    <row r="111" spans="41:44">
      <c r="AO111" s="796"/>
      <c r="AP111" s="796"/>
      <c r="AQ111" s="796"/>
      <c r="AR111" s="796"/>
    </row>
    <row r="112" spans="41:44">
      <c r="AO112" s="796"/>
      <c r="AP112" s="796"/>
      <c r="AQ112" s="796"/>
      <c r="AR112" s="796"/>
    </row>
    <row r="113" spans="41:44">
      <c r="AO113" s="796"/>
      <c r="AP113" s="796"/>
      <c r="AQ113" s="796"/>
      <c r="AR113" s="796"/>
    </row>
    <row r="114" spans="41:44">
      <c r="AO114" s="796"/>
      <c r="AP114" s="796"/>
      <c r="AQ114" s="796"/>
      <c r="AR114" s="796"/>
    </row>
    <row r="115" spans="41:44">
      <c r="AO115" s="796"/>
      <c r="AP115" s="796"/>
      <c r="AQ115" s="796"/>
      <c r="AR115" s="796"/>
    </row>
    <row r="116" spans="41:44">
      <c r="AO116" s="796"/>
      <c r="AP116" s="796"/>
      <c r="AQ116" s="796"/>
      <c r="AR116" s="796"/>
    </row>
    <row r="117" spans="41:44">
      <c r="AO117" s="796"/>
      <c r="AP117" s="796"/>
      <c r="AQ117" s="796"/>
      <c r="AR117" s="796"/>
    </row>
    <row r="118" spans="41:44">
      <c r="AP118" s="796"/>
      <c r="AQ118" s="796"/>
      <c r="AR118" s="796"/>
    </row>
    <row r="119" spans="41:44">
      <c r="AP119" s="796"/>
      <c r="AQ119" s="796"/>
      <c r="AR119" s="796"/>
    </row>
    <row r="120" spans="41:44">
      <c r="AP120" s="796"/>
      <c r="AQ120" s="796"/>
      <c r="AR120" s="796"/>
    </row>
    <row r="121" spans="41:44">
      <c r="AP121" s="796"/>
      <c r="AQ121" s="796"/>
      <c r="AR121" s="796"/>
    </row>
    <row r="122" spans="41:44">
      <c r="AP122" s="796"/>
      <c r="AQ122" s="796"/>
      <c r="AR122" s="796"/>
    </row>
    <row r="123" spans="41:44">
      <c r="AP123" s="796"/>
      <c r="AQ123" s="796"/>
      <c r="AR123" s="796"/>
    </row>
    <row r="124" spans="41:44">
      <c r="AP124" s="796"/>
      <c r="AQ124" s="796"/>
      <c r="AR124" s="796"/>
    </row>
    <row r="125" spans="41:44">
      <c r="AP125" s="796"/>
      <c r="AQ125" s="796"/>
      <c r="AR125" s="796"/>
    </row>
    <row r="126" spans="41:44">
      <c r="AP126" s="796"/>
      <c r="AQ126" s="796"/>
      <c r="AR126" s="796"/>
    </row>
    <row r="127" spans="41:44">
      <c r="AP127" s="796"/>
      <c r="AQ127" s="796"/>
      <c r="AR127" s="796"/>
    </row>
    <row r="128" spans="41:44">
      <c r="AP128" s="796"/>
      <c r="AQ128" s="796"/>
      <c r="AR128" s="796"/>
    </row>
    <row r="129" spans="42:44">
      <c r="AP129" s="796"/>
      <c r="AQ129" s="796"/>
      <c r="AR129" s="796"/>
    </row>
    <row r="130" spans="42:44">
      <c r="AP130" s="796"/>
      <c r="AQ130" s="796"/>
      <c r="AR130" s="796"/>
    </row>
    <row r="131" spans="42:44">
      <c r="AP131" s="796"/>
      <c r="AQ131" s="796"/>
      <c r="AR131" s="796"/>
    </row>
    <row r="132" spans="42:44">
      <c r="AP132" s="796"/>
      <c r="AQ132" s="796"/>
      <c r="AR132" s="796"/>
    </row>
    <row r="133" spans="42:44">
      <c r="AP133" s="796"/>
      <c r="AQ133" s="796"/>
      <c r="AR133" s="796"/>
    </row>
    <row r="134" spans="42:44">
      <c r="AP134" s="796"/>
      <c r="AQ134" s="796"/>
      <c r="AR134" s="796"/>
    </row>
    <row r="135" spans="42:44">
      <c r="AP135" s="796"/>
      <c r="AQ135" s="796"/>
      <c r="AR135" s="796"/>
    </row>
    <row r="136" spans="42:44">
      <c r="AP136" s="796"/>
      <c r="AQ136" s="796"/>
      <c r="AR136" s="796"/>
    </row>
    <row r="137" spans="42:44">
      <c r="AP137" s="796"/>
      <c r="AQ137" s="796"/>
      <c r="AR137" s="796"/>
    </row>
    <row r="138" spans="42:44">
      <c r="AP138" s="796"/>
      <c r="AQ138" s="796"/>
      <c r="AR138" s="796"/>
    </row>
    <row r="139" spans="42:44">
      <c r="AP139" s="796"/>
      <c r="AQ139" s="796"/>
      <c r="AR139" s="796"/>
    </row>
    <row r="140" spans="42:44">
      <c r="AP140" s="796"/>
      <c r="AQ140" s="796"/>
      <c r="AR140" s="796"/>
    </row>
    <row r="141" spans="42:44">
      <c r="AP141" s="796"/>
      <c r="AQ141" s="796"/>
      <c r="AR141" s="796"/>
    </row>
    <row r="142" spans="42:44">
      <c r="AP142" s="796"/>
      <c r="AQ142" s="796"/>
      <c r="AR142" s="796"/>
    </row>
    <row r="143" spans="42:44">
      <c r="AP143" s="796"/>
      <c r="AQ143" s="796"/>
      <c r="AR143" s="796"/>
    </row>
    <row r="144" spans="42:44">
      <c r="AP144" s="796"/>
      <c r="AQ144" s="796"/>
      <c r="AR144" s="796"/>
    </row>
    <row r="145" spans="42:44">
      <c r="AP145" s="796"/>
      <c r="AQ145" s="796"/>
      <c r="AR145" s="796"/>
    </row>
    <row r="146" spans="42:44">
      <c r="AP146" s="796"/>
      <c r="AQ146" s="796"/>
      <c r="AR146" s="796"/>
    </row>
    <row r="147" spans="42:44">
      <c r="AP147" s="796"/>
      <c r="AQ147" s="796"/>
      <c r="AR147" s="796"/>
    </row>
    <row r="148" spans="42:44">
      <c r="AP148" s="796"/>
      <c r="AQ148" s="796"/>
      <c r="AR148" s="796"/>
    </row>
    <row r="149" spans="42:44">
      <c r="AP149" s="796"/>
      <c r="AQ149" s="796"/>
      <c r="AR149" s="796"/>
    </row>
    <row r="150" spans="42:44">
      <c r="AP150" s="796"/>
      <c r="AQ150" s="796"/>
      <c r="AR150" s="796"/>
    </row>
    <row r="151" spans="42:44">
      <c r="AP151" s="796"/>
      <c r="AQ151" s="796"/>
      <c r="AR151" s="796"/>
    </row>
    <row r="152" spans="42:44">
      <c r="AP152" s="796"/>
      <c r="AQ152" s="796"/>
      <c r="AR152" s="796"/>
    </row>
    <row r="153" spans="42:44">
      <c r="AP153" s="796"/>
      <c r="AQ153" s="796"/>
      <c r="AR153" s="796"/>
    </row>
    <row r="154" spans="42:44">
      <c r="AP154" s="796"/>
      <c r="AQ154" s="796"/>
      <c r="AR154" s="796"/>
    </row>
    <row r="155" spans="42:44">
      <c r="AP155" s="796"/>
      <c r="AQ155" s="796"/>
      <c r="AR155" s="796"/>
    </row>
    <row r="156" spans="42:44">
      <c r="AP156" s="796"/>
      <c r="AQ156" s="796"/>
      <c r="AR156" s="796"/>
    </row>
    <row r="157" spans="42:44">
      <c r="AP157" s="796"/>
      <c r="AQ157" s="796"/>
      <c r="AR157" s="796"/>
    </row>
    <row r="158" spans="42:44">
      <c r="AP158" s="796"/>
      <c r="AQ158" s="796"/>
      <c r="AR158" s="796"/>
    </row>
    <row r="159" spans="42:44">
      <c r="AP159" s="796"/>
      <c r="AQ159" s="796"/>
      <c r="AR159" s="796"/>
    </row>
    <row r="160" spans="42:44">
      <c r="AP160" s="796"/>
      <c r="AQ160" s="796"/>
      <c r="AR160" s="796"/>
    </row>
    <row r="161" spans="42:44">
      <c r="AP161" s="796"/>
      <c r="AQ161" s="796"/>
      <c r="AR161" s="796"/>
    </row>
    <row r="162" spans="42:44">
      <c r="AP162" s="796"/>
      <c r="AQ162" s="796"/>
      <c r="AR162" s="796"/>
    </row>
    <row r="163" spans="42:44">
      <c r="AP163" s="796"/>
      <c r="AQ163" s="796"/>
      <c r="AR163" s="796"/>
    </row>
    <row r="164" spans="42:44">
      <c r="AP164" s="796"/>
      <c r="AQ164" s="796"/>
      <c r="AR164" s="796"/>
    </row>
    <row r="165" spans="42:44">
      <c r="AP165" s="796"/>
      <c r="AQ165" s="796"/>
      <c r="AR165" s="796"/>
    </row>
    <row r="166" spans="42:44">
      <c r="AP166" s="796"/>
      <c r="AQ166" s="796"/>
      <c r="AR166" s="796"/>
    </row>
    <row r="167" spans="42:44">
      <c r="AP167" s="796"/>
      <c r="AQ167" s="796"/>
      <c r="AR167" s="796"/>
    </row>
    <row r="168" spans="42:44">
      <c r="AP168" s="796"/>
      <c r="AQ168" s="796"/>
      <c r="AR168" s="796"/>
    </row>
    <row r="169" spans="42:44">
      <c r="AP169" s="796"/>
      <c r="AQ169" s="796"/>
      <c r="AR169" s="796"/>
    </row>
    <row r="170" spans="42:44">
      <c r="AP170" s="796"/>
      <c r="AQ170" s="796"/>
      <c r="AR170" s="796"/>
    </row>
    <row r="171" spans="42:44">
      <c r="AP171" s="796"/>
      <c r="AQ171" s="796"/>
      <c r="AR171" s="796"/>
    </row>
    <row r="172" spans="42:44">
      <c r="AP172" s="796"/>
      <c r="AQ172" s="796"/>
      <c r="AR172" s="796"/>
    </row>
    <row r="173" spans="42:44">
      <c r="AP173" s="796"/>
      <c r="AQ173" s="796"/>
      <c r="AR173" s="796"/>
    </row>
    <row r="174" spans="42:44">
      <c r="AP174" s="796"/>
      <c r="AQ174" s="796"/>
      <c r="AR174" s="796"/>
    </row>
    <row r="175" spans="42:44">
      <c r="AP175" s="796"/>
      <c r="AQ175" s="796"/>
      <c r="AR175" s="796"/>
    </row>
    <row r="176" spans="42:44">
      <c r="AP176" s="796"/>
      <c r="AQ176" s="796"/>
      <c r="AR176" s="796"/>
    </row>
    <row r="177" spans="42:44">
      <c r="AP177" s="796"/>
      <c r="AQ177" s="796"/>
      <c r="AR177" s="796"/>
    </row>
    <row r="178" spans="42:44">
      <c r="AP178" s="796"/>
      <c r="AQ178" s="796"/>
      <c r="AR178" s="796"/>
    </row>
    <row r="179" spans="42:44">
      <c r="AP179" s="796"/>
      <c r="AQ179" s="796"/>
      <c r="AR179" s="796"/>
    </row>
    <row r="180" spans="42:44">
      <c r="AP180" s="796"/>
      <c r="AQ180" s="796"/>
      <c r="AR180" s="796"/>
    </row>
    <row r="181" spans="42:44">
      <c r="AP181" s="796"/>
      <c r="AQ181" s="796"/>
      <c r="AR181" s="796"/>
    </row>
    <row r="182" spans="42:44">
      <c r="AP182" s="796"/>
      <c r="AQ182" s="796"/>
      <c r="AR182" s="796"/>
    </row>
    <row r="183" spans="42:44">
      <c r="AP183" s="796"/>
      <c r="AQ183" s="796"/>
      <c r="AR183" s="796"/>
    </row>
    <row r="184" spans="42:44">
      <c r="AP184" s="796"/>
      <c r="AQ184" s="796"/>
      <c r="AR184" s="796"/>
    </row>
  </sheetData>
  <mergeCells count="2">
    <mergeCell ref="H4:L4"/>
    <mergeCell ref="F6:L6"/>
  </mergeCells>
  <pageMargins left="0.2" right="0.21" top="0.42" bottom="0.47" header="0.3" footer="0.3"/>
  <pageSetup scale="79" fitToWidth="4" orientation="landscape"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fitToPage="1"/>
  </sheetPr>
  <dimension ref="A1:D150"/>
  <sheetViews>
    <sheetView showRuler="0" zoomScale="80" zoomScaleNormal="80" workbookViewId="0">
      <selection activeCell="C18" sqref="C18"/>
    </sheetView>
  </sheetViews>
  <sheetFormatPr defaultColWidth="6.90625" defaultRowHeight="15" customHeight="1"/>
  <cols>
    <col min="1" max="1" width="21" style="386" customWidth="1"/>
    <col min="2" max="2" width="17.08984375" style="386" customWidth="1"/>
    <col min="3" max="3" width="54.6328125" style="386" customWidth="1"/>
    <col min="4" max="4" width="44" style="386" bestFit="1" customWidth="1"/>
    <col min="5" max="16384" width="6.90625" style="387"/>
  </cols>
  <sheetData>
    <row r="1" spans="1:4" ht="15" customHeight="1">
      <c r="A1" s="385" t="s">
        <v>444</v>
      </c>
      <c r="B1" s="367"/>
      <c r="C1" s="61"/>
    </row>
    <row r="2" spans="1:4" ht="15" customHeight="1">
      <c r="A2" s="388" t="str">
        <f>'[13]Rate Case Constants'!$C$11</f>
        <v>Case No. 2018-00358</v>
      </c>
      <c r="B2" s="940">
        <v>44002</v>
      </c>
      <c r="C2" s="61"/>
    </row>
    <row r="3" spans="1:4" ht="15" customHeight="1">
      <c r="A3" s="384"/>
      <c r="B3" s="940">
        <v>43524</v>
      </c>
      <c r="C3" s="61"/>
    </row>
    <row r="4" spans="1:4" ht="15" customHeight="1">
      <c r="A4" s="389" t="s">
        <v>22</v>
      </c>
      <c r="B4" s="390">
        <f>'[13]Rate Case Constants'!$C$12</f>
        <v>43524</v>
      </c>
      <c r="C4" s="61"/>
    </row>
    <row r="5" spans="1:4" ht="15" customHeight="1">
      <c r="A5" s="391"/>
      <c r="B5" s="392" t="str">
        <f>'[13]Rate Case Constants'!$D$15</f>
        <v>Base Year at 2/28/19</v>
      </c>
      <c r="C5" s="61"/>
    </row>
    <row r="6" spans="1:4" ht="15" customHeight="1">
      <c r="A6" s="384"/>
      <c r="B6" s="390">
        <f>'[13]Rate Case Constants'!$C$12</f>
        <v>43524</v>
      </c>
      <c r="C6" s="61"/>
    </row>
    <row r="7" spans="1:4" ht="15" customHeight="1">
      <c r="A7" s="385"/>
      <c r="B7" s="390">
        <f>B6</f>
        <v>43524</v>
      </c>
      <c r="C7" s="368"/>
    </row>
    <row r="8" spans="1:4" ht="15" customHeight="1">
      <c r="A8" s="384"/>
      <c r="B8" s="393" t="str">
        <f>'[13]Rate Case Constants'!$E$15</f>
        <v>Base Year for the 12 Months Ended 2/28/19</v>
      </c>
      <c r="C8" s="61"/>
    </row>
    <row r="9" spans="1:4" ht="15" customHeight="1">
      <c r="A9" s="389" t="s">
        <v>23</v>
      </c>
      <c r="B9" s="394" t="s">
        <v>1020</v>
      </c>
      <c r="C9" s="61"/>
    </row>
    <row r="10" spans="1:4" ht="15" customHeight="1">
      <c r="A10" s="384"/>
      <c r="B10" s="392" t="str">
        <f>'[13]Rate Case Constants'!$D$17</f>
        <v>Forecast Year at 6/30/2020</v>
      </c>
      <c r="C10" s="61"/>
    </row>
    <row r="11" spans="1:4" ht="15" customHeight="1">
      <c r="A11" s="384"/>
      <c r="B11" s="390" t="str">
        <f>'[13]Rate Case Constants'!$C$17</f>
        <v>Forecast Year for the 12 Months Ended June 30, 2020</v>
      </c>
      <c r="C11" s="61"/>
    </row>
    <row r="12" spans="1:4" ht="15" customHeight="1">
      <c r="A12" s="384"/>
      <c r="B12" s="390" t="str">
        <f>B11</f>
        <v>Forecast Year for the 12 Months Ended June 30, 2020</v>
      </c>
      <c r="C12" s="61"/>
    </row>
    <row r="13" spans="1:4" ht="15" customHeight="1">
      <c r="A13" s="384"/>
      <c r="B13" s="393" t="str">
        <f>'[13]Rate Case Constants'!$C$17</f>
        <v>Forecast Year for the 12 Months Ended June 30, 2020</v>
      </c>
      <c r="C13" s="355"/>
    </row>
    <row r="14" spans="1:4" ht="15" customHeight="1">
      <c r="A14" s="384"/>
      <c r="B14" s="393" t="s">
        <v>1021</v>
      </c>
      <c r="C14" s="61"/>
      <c r="D14" s="61"/>
    </row>
    <row r="15" spans="1:4" ht="15" customHeight="1">
      <c r="A15" s="395" t="s">
        <v>943</v>
      </c>
      <c r="B15" s="396" t="s">
        <v>699</v>
      </c>
      <c r="C15" s="382"/>
      <c r="D15" s="61"/>
    </row>
    <row r="16" spans="1:4" ht="15" customHeight="1">
      <c r="A16" s="397" t="s">
        <v>0</v>
      </c>
      <c r="B16" s="392"/>
      <c r="C16" s="61"/>
      <c r="D16" s="397" t="s">
        <v>1</v>
      </c>
    </row>
    <row r="17" spans="1:4" ht="15" customHeight="1">
      <c r="A17" s="70"/>
      <c r="B17" s="70"/>
      <c r="C17" s="398"/>
      <c r="D17" s="66"/>
    </row>
    <row r="18" spans="1:4" ht="15" customHeight="1">
      <c r="A18" s="70" t="s">
        <v>2</v>
      </c>
      <c r="B18" s="70">
        <v>1</v>
      </c>
      <c r="C18" s="72" t="s">
        <v>445</v>
      </c>
      <c r="D18" s="61" t="str">
        <f>'[13]Rate Case Constants'!$C$39</f>
        <v>Witness Responsible:   Melissa Schwarzell</v>
      </c>
    </row>
    <row r="19" spans="1:4" ht="15" customHeight="1">
      <c r="A19" s="70"/>
      <c r="B19" s="70"/>
      <c r="C19" s="398" t="s">
        <v>3</v>
      </c>
      <c r="D19" s="61" t="str">
        <f>D18</f>
        <v>Witness Responsible:   Melissa Schwarzell</v>
      </c>
    </row>
    <row r="20" spans="1:4" ht="15" customHeight="1">
      <c r="A20" s="70"/>
      <c r="B20" s="70">
        <v>2</v>
      </c>
      <c r="C20" s="72" t="s">
        <v>445</v>
      </c>
      <c r="D20" s="61" t="str">
        <f t="shared" ref="D20:D83" si="0">D19</f>
        <v>Witness Responsible:   Melissa Schwarzell</v>
      </c>
    </row>
    <row r="21" spans="1:4" ht="15" customHeight="1">
      <c r="A21" s="70"/>
      <c r="B21" s="70"/>
      <c r="C21" s="398" t="s">
        <v>3</v>
      </c>
      <c r="D21" s="61" t="str">
        <f t="shared" si="0"/>
        <v>Witness Responsible:   Melissa Schwarzell</v>
      </c>
    </row>
    <row r="22" spans="1:4" ht="15" customHeight="1">
      <c r="A22" s="70" t="s">
        <v>204</v>
      </c>
      <c r="B22" s="70">
        <v>1</v>
      </c>
      <c r="C22" s="66" t="s">
        <v>451</v>
      </c>
      <c r="D22" s="61" t="str">
        <f t="shared" si="0"/>
        <v>Witness Responsible:   Melissa Schwarzell</v>
      </c>
    </row>
    <row r="23" spans="1:4" ht="15" customHeight="1">
      <c r="A23" s="70"/>
      <c r="B23" s="70"/>
      <c r="C23" s="398" t="s">
        <v>3</v>
      </c>
      <c r="D23" s="61" t="str">
        <f t="shared" si="0"/>
        <v>Witness Responsible:   Melissa Schwarzell</v>
      </c>
    </row>
    <row r="24" spans="1:4" ht="15" customHeight="1">
      <c r="A24" s="70"/>
      <c r="B24" s="70">
        <v>2</v>
      </c>
      <c r="C24" s="66" t="s">
        <v>451</v>
      </c>
      <c r="D24" s="61" t="str">
        <f t="shared" si="0"/>
        <v>Witness Responsible:   Melissa Schwarzell</v>
      </c>
    </row>
    <row r="25" spans="1:4" ht="15" customHeight="1">
      <c r="A25" s="70"/>
      <c r="B25" s="70"/>
      <c r="C25" s="398" t="s">
        <v>3</v>
      </c>
      <c r="D25" s="61" t="str">
        <f t="shared" si="0"/>
        <v>Witness Responsible:   Melissa Schwarzell</v>
      </c>
    </row>
    <row r="26" spans="1:4" ht="15" customHeight="1">
      <c r="A26" s="70" t="s">
        <v>4</v>
      </c>
      <c r="B26" s="70">
        <v>1</v>
      </c>
      <c r="C26" s="66" t="s">
        <v>452</v>
      </c>
      <c r="D26" s="61" t="str">
        <f t="shared" si="0"/>
        <v>Witness Responsible:   Melissa Schwarzell</v>
      </c>
    </row>
    <row r="27" spans="1:4" ht="15" customHeight="1">
      <c r="A27" s="70"/>
      <c r="B27" s="70"/>
      <c r="C27" s="398" t="s">
        <v>3</v>
      </c>
      <c r="D27" s="61" t="str">
        <f t="shared" si="0"/>
        <v>Witness Responsible:   Melissa Schwarzell</v>
      </c>
    </row>
    <row r="28" spans="1:4" ht="15" customHeight="1">
      <c r="A28" s="70"/>
      <c r="B28" s="70">
        <v>2</v>
      </c>
      <c r="C28" s="66" t="s">
        <v>452</v>
      </c>
      <c r="D28" s="61" t="str">
        <f t="shared" si="0"/>
        <v>Witness Responsible:   Melissa Schwarzell</v>
      </c>
    </row>
    <row r="29" spans="1:4" ht="15" customHeight="1">
      <c r="A29" s="70"/>
      <c r="B29" s="70"/>
      <c r="C29" s="398" t="s">
        <v>3</v>
      </c>
      <c r="D29" s="61" t="str">
        <f t="shared" si="0"/>
        <v>Witness Responsible:   Melissa Schwarzell</v>
      </c>
    </row>
    <row r="30" spans="1:4" ht="15" customHeight="1">
      <c r="A30" s="70"/>
      <c r="B30" s="70">
        <v>3</v>
      </c>
      <c r="C30" s="66" t="s">
        <v>452</v>
      </c>
      <c r="D30" s="61" t="str">
        <f t="shared" si="0"/>
        <v>Witness Responsible:   Melissa Schwarzell</v>
      </c>
    </row>
    <row r="31" spans="1:4" ht="15" customHeight="1">
      <c r="A31" s="70"/>
      <c r="B31" s="70"/>
      <c r="C31" s="398" t="s">
        <v>3</v>
      </c>
      <c r="D31" s="61" t="str">
        <f t="shared" si="0"/>
        <v>Witness Responsible:   Melissa Schwarzell</v>
      </c>
    </row>
    <row r="32" spans="1:4" ht="15" customHeight="1">
      <c r="A32" s="70"/>
      <c r="B32" s="70">
        <v>4</v>
      </c>
      <c r="C32" s="66" t="s">
        <v>452</v>
      </c>
      <c r="D32" s="61" t="str">
        <f t="shared" si="0"/>
        <v>Witness Responsible:   Melissa Schwarzell</v>
      </c>
    </row>
    <row r="33" spans="1:4" ht="15" customHeight="1">
      <c r="A33" s="70"/>
      <c r="B33" s="70"/>
      <c r="C33" s="398" t="s">
        <v>3</v>
      </c>
      <c r="D33" s="61" t="str">
        <f t="shared" si="0"/>
        <v>Witness Responsible:   Melissa Schwarzell</v>
      </c>
    </row>
    <row r="34" spans="1:4" ht="15" customHeight="1">
      <c r="A34" s="70" t="s">
        <v>5</v>
      </c>
      <c r="B34" s="70">
        <v>1</v>
      </c>
      <c r="C34" s="66" t="s">
        <v>453</v>
      </c>
      <c r="D34" s="61" t="str">
        <f t="shared" si="0"/>
        <v>Witness Responsible:   Melissa Schwarzell</v>
      </c>
    </row>
    <row r="35" spans="1:4" ht="15" customHeight="1">
      <c r="A35" s="70"/>
      <c r="B35" s="70"/>
      <c r="C35" s="398" t="s">
        <v>3</v>
      </c>
      <c r="D35" s="61" t="str">
        <f t="shared" si="0"/>
        <v>Witness Responsible:   Melissa Schwarzell</v>
      </c>
    </row>
    <row r="36" spans="1:4" ht="15" customHeight="1">
      <c r="A36" s="70"/>
      <c r="B36" s="70">
        <v>2</v>
      </c>
      <c r="C36" s="66" t="s">
        <v>453</v>
      </c>
      <c r="D36" s="61" t="str">
        <f t="shared" si="0"/>
        <v>Witness Responsible:   Melissa Schwarzell</v>
      </c>
    </row>
    <row r="37" spans="1:4" ht="15" customHeight="1">
      <c r="A37" s="70"/>
      <c r="B37" s="70"/>
      <c r="C37" s="398" t="s">
        <v>3</v>
      </c>
      <c r="D37" s="61" t="str">
        <f t="shared" si="0"/>
        <v>Witness Responsible:   Melissa Schwarzell</v>
      </c>
    </row>
    <row r="38" spans="1:4" ht="15" customHeight="1">
      <c r="A38" s="70" t="s">
        <v>6</v>
      </c>
      <c r="B38" s="70">
        <v>1</v>
      </c>
      <c r="C38" s="66" t="s">
        <v>455</v>
      </c>
      <c r="D38" s="61" t="str">
        <f t="shared" si="0"/>
        <v>Witness Responsible:   Melissa Schwarzell</v>
      </c>
    </row>
    <row r="39" spans="1:4" ht="15" customHeight="1">
      <c r="A39" s="70"/>
      <c r="B39" s="70"/>
      <c r="C39" s="398" t="s">
        <v>3</v>
      </c>
      <c r="D39" s="61" t="str">
        <f t="shared" si="0"/>
        <v>Witness Responsible:   Melissa Schwarzell</v>
      </c>
    </row>
    <row r="40" spans="1:4" ht="15" customHeight="1">
      <c r="A40" s="70"/>
      <c r="B40" s="70">
        <v>2</v>
      </c>
      <c r="C40" s="66" t="s">
        <v>455</v>
      </c>
      <c r="D40" s="61" t="str">
        <f t="shared" si="0"/>
        <v>Witness Responsible:   Melissa Schwarzell</v>
      </c>
    </row>
    <row r="41" spans="1:4" ht="15" customHeight="1">
      <c r="A41" s="70"/>
      <c r="B41" s="70"/>
      <c r="C41" s="398" t="s">
        <v>3</v>
      </c>
      <c r="D41" s="61" t="str">
        <f t="shared" si="0"/>
        <v>Witness Responsible:   Melissa Schwarzell</v>
      </c>
    </row>
    <row r="42" spans="1:4" ht="15" customHeight="1">
      <c r="A42" s="70"/>
      <c r="B42" s="70">
        <v>3</v>
      </c>
      <c r="C42" s="66" t="s">
        <v>455</v>
      </c>
      <c r="D42" s="61" t="str">
        <f t="shared" si="0"/>
        <v>Witness Responsible:   Melissa Schwarzell</v>
      </c>
    </row>
    <row r="43" spans="1:4" ht="15" customHeight="1">
      <c r="A43" s="70"/>
      <c r="B43" s="70"/>
      <c r="C43" s="398" t="s">
        <v>3</v>
      </c>
      <c r="D43" s="61" t="str">
        <f t="shared" si="0"/>
        <v>Witness Responsible:   Melissa Schwarzell</v>
      </c>
    </row>
    <row r="44" spans="1:4" ht="15" customHeight="1">
      <c r="A44" s="70"/>
      <c r="B44" s="70">
        <v>4</v>
      </c>
      <c r="C44" s="66" t="s">
        <v>455</v>
      </c>
      <c r="D44" s="61" t="str">
        <f t="shared" si="0"/>
        <v>Witness Responsible:   Melissa Schwarzell</v>
      </c>
    </row>
    <row r="45" spans="1:4" ht="15" customHeight="1">
      <c r="A45" s="70"/>
      <c r="B45" s="70"/>
      <c r="C45" s="398" t="s">
        <v>3</v>
      </c>
      <c r="D45" s="61" t="str">
        <f t="shared" si="0"/>
        <v>Witness Responsible:   Melissa Schwarzell</v>
      </c>
    </row>
    <row r="46" spans="1:4" ht="15" customHeight="1">
      <c r="A46" s="70" t="s">
        <v>7</v>
      </c>
      <c r="B46" s="70">
        <v>1</v>
      </c>
      <c r="C46" s="66" t="s">
        <v>457</v>
      </c>
      <c r="D46" s="61" t="str">
        <f t="shared" si="0"/>
        <v>Witness Responsible:   Melissa Schwarzell</v>
      </c>
    </row>
    <row r="47" spans="1:4" ht="15" customHeight="1">
      <c r="A47" s="70"/>
      <c r="B47" s="70"/>
      <c r="C47" s="398" t="s">
        <v>3</v>
      </c>
      <c r="D47" s="61" t="str">
        <f t="shared" si="0"/>
        <v>Witness Responsible:   Melissa Schwarzell</v>
      </c>
    </row>
    <row r="48" spans="1:4" ht="15" customHeight="1">
      <c r="A48" s="70"/>
      <c r="B48" s="70">
        <v>2</v>
      </c>
      <c r="C48" s="66" t="s">
        <v>457</v>
      </c>
      <c r="D48" s="61" t="str">
        <f t="shared" si="0"/>
        <v>Witness Responsible:   Melissa Schwarzell</v>
      </c>
    </row>
    <row r="49" spans="1:4" ht="15" customHeight="1">
      <c r="A49" s="70"/>
      <c r="B49" s="70"/>
      <c r="C49" s="398" t="s">
        <v>3</v>
      </c>
      <c r="D49" s="61" t="str">
        <f t="shared" si="0"/>
        <v>Witness Responsible:   Melissa Schwarzell</v>
      </c>
    </row>
    <row r="50" spans="1:4" ht="15" customHeight="1">
      <c r="A50" s="70" t="s">
        <v>8</v>
      </c>
      <c r="B50" s="70">
        <v>1</v>
      </c>
      <c r="C50" s="66" t="s">
        <v>458</v>
      </c>
      <c r="D50" s="61" t="str">
        <f t="shared" si="0"/>
        <v>Witness Responsible:   Melissa Schwarzell</v>
      </c>
    </row>
    <row r="51" spans="1:4" ht="15" customHeight="1">
      <c r="A51" s="70"/>
      <c r="B51" s="70"/>
      <c r="C51" s="398" t="s">
        <v>3</v>
      </c>
      <c r="D51" s="61" t="str">
        <f t="shared" si="0"/>
        <v>Witness Responsible:   Melissa Schwarzell</v>
      </c>
    </row>
    <row r="52" spans="1:4" ht="15" customHeight="1">
      <c r="A52" s="70"/>
      <c r="B52" s="70">
        <v>2</v>
      </c>
      <c r="C52" s="66" t="s">
        <v>458</v>
      </c>
      <c r="D52" s="61" t="str">
        <f t="shared" si="0"/>
        <v>Witness Responsible:   Melissa Schwarzell</v>
      </c>
    </row>
    <row r="53" spans="1:4" ht="15" customHeight="1">
      <c r="A53" s="70"/>
      <c r="B53" s="70"/>
      <c r="C53" s="398" t="s">
        <v>3</v>
      </c>
      <c r="D53" s="61" t="str">
        <f t="shared" si="0"/>
        <v>Witness Responsible:   Melissa Schwarzell</v>
      </c>
    </row>
    <row r="54" spans="1:4" ht="15" customHeight="1">
      <c r="A54" s="70" t="s">
        <v>205</v>
      </c>
      <c r="B54" s="70">
        <v>1</v>
      </c>
      <c r="C54" s="66" t="s">
        <v>459</v>
      </c>
      <c r="D54" s="61" t="str">
        <f t="shared" si="0"/>
        <v>Witness Responsible:   Melissa Schwarzell</v>
      </c>
    </row>
    <row r="55" spans="1:4" ht="15" customHeight="1">
      <c r="A55" s="70"/>
      <c r="B55" s="70"/>
      <c r="C55" s="398" t="s">
        <v>3</v>
      </c>
      <c r="D55" s="61" t="str">
        <f t="shared" si="0"/>
        <v>Witness Responsible:   Melissa Schwarzell</v>
      </c>
    </row>
    <row r="56" spans="1:4" ht="15" customHeight="1">
      <c r="A56" s="70"/>
      <c r="B56" s="70">
        <v>2</v>
      </c>
      <c r="C56" s="66" t="s">
        <v>459</v>
      </c>
      <c r="D56" s="61" t="str">
        <f t="shared" si="0"/>
        <v>Witness Responsible:   Melissa Schwarzell</v>
      </c>
    </row>
    <row r="57" spans="1:4" ht="15" customHeight="1">
      <c r="A57" s="70"/>
      <c r="B57" s="70"/>
      <c r="C57" s="398" t="s">
        <v>3</v>
      </c>
      <c r="D57" s="61" t="str">
        <f t="shared" si="0"/>
        <v>Witness Responsible:   Melissa Schwarzell</v>
      </c>
    </row>
    <row r="58" spans="1:4" ht="15" customHeight="1">
      <c r="A58" s="70" t="s">
        <v>9</v>
      </c>
      <c r="B58" s="70">
        <v>1</v>
      </c>
      <c r="C58" s="66" t="s">
        <v>460</v>
      </c>
      <c r="D58" s="61" t="str">
        <f t="shared" si="0"/>
        <v>Witness Responsible:   Melissa Schwarzell</v>
      </c>
    </row>
    <row r="59" spans="1:4" ht="15" customHeight="1">
      <c r="A59" s="70"/>
      <c r="B59" s="70"/>
      <c r="C59" s="398" t="s">
        <v>3</v>
      </c>
      <c r="D59" s="61" t="str">
        <f t="shared" si="0"/>
        <v>Witness Responsible:   Melissa Schwarzell</v>
      </c>
    </row>
    <row r="60" spans="1:4" ht="15" customHeight="1">
      <c r="A60" s="70"/>
      <c r="B60" s="70">
        <v>2</v>
      </c>
      <c r="C60" s="66" t="s">
        <v>460</v>
      </c>
      <c r="D60" s="61" t="str">
        <f t="shared" si="0"/>
        <v>Witness Responsible:   Melissa Schwarzell</v>
      </c>
    </row>
    <row r="61" spans="1:4" ht="15" customHeight="1">
      <c r="A61" s="70"/>
      <c r="B61" s="70"/>
      <c r="C61" s="398" t="s">
        <v>3</v>
      </c>
      <c r="D61" s="61" t="str">
        <f t="shared" si="0"/>
        <v>Witness Responsible:   Melissa Schwarzell</v>
      </c>
    </row>
    <row r="62" spans="1:4" ht="15" customHeight="1">
      <c r="A62" s="70" t="s">
        <v>206</v>
      </c>
      <c r="B62" s="70">
        <v>1</v>
      </c>
      <c r="C62" s="66" t="s">
        <v>461</v>
      </c>
      <c r="D62" s="61" t="str">
        <f t="shared" si="0"/>
        <v>Witness Responsible:   Melissa Schwarzell</v>
      </c>
    </row>
    <row r="63" spans="1:4" ht="15" customHeight="1">
      <c r="A63" s="70"/>
      <c r="B63" s="70"/>
      <c r="C63" s="398" t="s">
        <v>3</v>
      </c>
      <c r="D63" s="61" t="str">
        <f t="shared" si="0"/>
        <v>Witness Responsible:   Melissa Schwarzell</v>
      </c>
    </row>
    <row r="64" spans="1:4" ht="15" customHeight="1">
      <c r="A64" s="70"/>
      <c r="B64" s="70">
        <v>2</v>
      </c>
      <c r="C64" s="66" t="s">
        <v>461</v>
      </c>
      <c r="D64" s="61" t="str">
        <f t="shared" si="0"/>
        <v>Witness Responsible:   Melissa Schwarzell</v>
      </c>
    </row>
    <row r="65" spans="1:4" ht="15" customHeight="1">
      <c r="A65" s="70"/>
      <c r="B65" s="70"/>
      <c r="C65" s="398" t="s">
        <v>3</v>
      </c>
      <c r="D65" s="61" t="str">
        <f t="shared" si="0"/>
        <v>Witness Responsible:   Melissa Schwarzell</v>
      </c>
    </row>
    <row r="66" spans="1:4" ht="15" customHeight="1">
      <c r="A66" s="70"/>
      <c r="B66" s="70">
        <v>3</v>
      </c>
      <c r="C66" s="66" t="s">
        <v>461</v>
      </c>
      <c r="D66" s="61" t="str">
        <f t="shared" si="0"/>
        <v>Witness Responsible:   Melissa Schwarzell</v>
      </c>
    </row>
    <row r="67" spans="1:4" ht="15" customHeight="1">
      <c r="A67" s="70"/>
      <c r="B67" s="70"/>
      <c r="C67" s="398" t="s">
        <v>3</v>
      </c>
      <c r="D67" s="61" t="str">
        <f t="shared" si="0"/>
        <v>Witness Responsible:   Melissa Schwarzell</v>
      </c>
    </row>
    <row r="68" spans="1:4" ht="15" customHeight="1">
      <c r="A68" s="70"/>
      <c r="B68" s="70">
        <v>4</v>
      </c>
      <c r="C68" s="66" t="s">
        <v>461</v>
      </c>
      <c r="D68" s="61" t="str">
        <f t="shared" si="0"/>
        <v>Witness Responsible:   Melissa Schwarzell</v>
      </c>
    </row>
    <row r="69" spans="1:4" ht="15" customHeight="1">
      <c r="A69" s="70"/>
      <c r="B69" s="70"/>
      <c r="C69" s="398" t="s">
        <v>3</v>
      </c>
      <c r="D69" s="61" t="str">
        <f t="shared" si="0"/>
        <v>Witness Responsible:   Melissa Schwarzell</v>
      </c>
    </row>
    <row r="70" spans="1:4" ht="15" customHeight="1">
      <c r="A70" s="70" t="s">
        <v>10</v>
      </c>
      <c r="B70" s="70">
        <v>1</v>
      </c>
      <c r="C70" s="66" t="s">
        <v>463</v>
      </c>
      <c r="D70" s="61" t="str">
        <f t="shared" si="0"/>
        <v>Witness Responsible:   Melissa Schwarzell</v>
      </c>
    </row>
    <row r="71" spans="1:4" ht="15" customHeight="1">
      <c r="A71" s="70"/>
      <c r="B71" s="70"/>
      <c r="C71" s="398" t="s">
        <v>3</v>
      </c>
      <c r="D71" s="61" t="str">
        <f t="shared" si="0"/>
        <v>Witness Responsible:   Melissa Schwarzell</v>
      </c>
    </row>
    <row r="72" spans="1:4" ht="15" customHeight="1">
      <c r="A72" s="70"/>
      <c r="B72" s="70">
        <v>2</v>
      </c>
      <c r="C72" s="66" t="s">
        <v>463</v>
      </c>
      <c r="D72" s="61" t="str">
        <f t="shared" si="0"/>
        <v>Witness Responsible:   Melissa Schwarzell</v>
      </c>
    </row>
    <row r="73" spans="1:4" ht="15" customHeight="1">
      <c r="A73" s="70"/>
      <c r="B73" s="70"/>
      <c r="C73" s="398" t="s">
        <v>3</v>
      </c>
      <c r="D73" s="61" t="str">
        <f t="shared" si="0"/>
        <v>Witness Responsible:   Melissa Schwarzell</v>
      </c>
    </row>
    <row r="74" spans="1:4" ht="15" customHeight="1">
      <c r="A74" s="70" t="s">
        <v>11</v>
      </c>
      <c r="B74" s="70">
        <v>1</v>
      </c>
      <c r="C74" s="66" t="s">
        <v>12</v>
      </c>
      <c r="D74" s="61" t="str">
        <f t="shared" si="0"/>
        <v>Witness Responsible:   Melissa Schwarzell</v>
      </c>
    </row>
    <row r="75" spans="1:4" ht="15" customHeight="1">
      <c r="A75" s="70"/>
      <c r="B75" s="70"/>
      <c r="C75" s="398" t="s">
        <v>3</v>
      </c>
      <c r="D75" s="61" t="str">
        <f t="shared" si="0"/>
        <v>Witness Responsible:   Melissa Schwarzell</v>
      </c>
    </row>
    <row r="76" spans="1:4" ht="15" customHeight="1">
      <c r="A76" s="70"/>
      <c r="B76" s="70">
        <v>2</v>
      </c>
      <c r="C76" s="66" t="s">
        <v>12</v>
      </c>
      <c r="D76" s="61" t="str">
        <f t="shared" si="0"/>
        <v>Witness Responsible:   Melissa Schwarzell</v>
      </c>
    </row>
    <row r="77" spans="1:4" ht="15" customHeight="1">
      <c r="A77" s="70"/>
      <c r="B77" s="70"/>
      <c r="C77" s="398" t="s">
        <v>3</v>
      </c>
      <c r="D77" s="61" t="str">
        <f t="shared" si="0"/>
        <v>Witness Responsible:   Melissa Schwarzell</v>
      </c>
    </row>
    <row r="78" spans="1:4" ht="15" customHeight="1">
      <c r="A78" s="70"/>
      <c r="B78" s="70">
        <v>3</v>
      </c>
      <c r="C78" s="66" t="s">
        <v>12</v>
      </c>
      <c r="D78" s="61" t="str">
        <f t="shared" si="0"/>
        <v>Witness Responsible:   Melissa Schwarzell</v>
      </c>
    </row>
    <row r="79" spans="1:4" ht="15" customHeight="1">
      <c r="A79" s="70"/>
      <c r="B79" s="70"/>
      <c r="C79" s="398" t="s">
        <v>3</v>
      </c>
      <c r="D79" s="61" t="str">
        <f t="shared" si="0"/>
        <v>Witness Responsible:   Melissa Schwarzell</v>
      </c>
    </row>
    <row r="80" spans="1:4" ht="15" customHeight="1">
      <c r="A80" s="70"/>
      <c r="B80" s="70">
        <v>4</v>
      </c>
      <c r="C80" s="66" t="s">
        <v>12</v>
      </c>
      <c r="D80" s="61" t="str">
        <f t="shared" si="0"/>
        <v>Witness Responsible:   Melissa Schwarzell</v>
      </c>
    </row>
    <row r="81" spans="1:4" ht="15" customHeight="1">
      <c r="A81" s="70"/>
      <c r="B81" s="70"/>
      <c r="C81" s="398" t="s">
        <v>3</v>
      </c>
      <c r="D81" s="61" t="str">
        <f t="shared" si="0"/>
        <v>Witness Responsible:   Melissa Schwarzell</v>
      </c>
    </row>
    <row r="82" spans="1:4" ht="15" customHeight="1">
      <c r="A82" s="70" t="s">
        <v>207</v>
      </c>
      <c r="B82" s="70">
        <v>1</v>
      </c>
      <c r="C82" s="66" t="s">
        <v>466</v>
      </c>
      <c r="D82" s="61" t="str">
        <f t="shared" si="0"/>
        <v>Witness Responsible:   Melissa Schwarzell</v>
      </c>
    </row>
    <row r="83" spans="1:4" ht="15" customHeight="1">
      <c r="A83" s="70"/>
      <c r="B83" s="70"/>
      <c r="C83" s="398" t="s">
        <v>3</v>
      </c>
      <c r="D83" s="61" t="str">
        <f t="shared" si="0"/>
        <v>Witness Responsible:   Melissa Schwarzell</v>
      </c>
    </row>
    <row r="84" spans="1:4" ht="15" customHeight="1">
      <c r="A84" s="70"/>
      <c r="B84" s="70">
        <v>2</v>
      </c>
      <c r="C84" s="66" t="s">
        <v>466</v>
      </c>
      <c r="D84" s="61" t="str">
        <f t="shared" ref="D84:D123" si="1">D83</f>
        <v>Witness Responsible:   Melissa Schwarzell</v>
      </c>
    </row>
    <row r="85" spans="1:4" ht="15" customHeight="1">
      <c r="A85" s="70"/>
      <c r="B85" s="70"/>
      <c r="C85" s="398" t="s">
        <v>3</v>
      </c>
      <c r="D85" s="61" t="str">
        <f t="shared" si="1"/>
        <v>Witness Responsible:   Melissa Schwarzell</v>
      </c>
    </row>
    <row r="86" spans="1:4" ht="15" customHeight="1">
      <c r="A86" s="70" t="s">
        <v>13</v>
      </c>
      <c r="B86" s="70">
        <v>1</v>
      </c>
      <c r="C86" s="66" t="s">
        <v>467</v>
      </c>
      <c r="D86" s="61" t="str">
        <f t="shared" si="1"/>
        <v>Witness Responsible:   Melissa Schwarzell</v>
      </c>
    </row>
    <row r="87" spans="1:4" ht="15" customHeight="1">
      <c r="A87" s="70"/>
      <c r="B87" s="70"/>
      <c r="C87" s="398" t="s">
        <v>3</v>
      </c>
      <c r="D87" s="61" t="str">
        <f t="shared" si="1"/>
        <v>Witness Responsible:   Melissa Schwarzell</v>
      </c>
    </row>
    <row r="88" spans="1:4" ht="15" customHeight="1">
      <c r="A88" s="70"/>
      <c r="B88" s="70">
        <v>2</v>
      </c>
      <c r="C88" s="66" t="s">
        <v>467</v>
      </c>
      <c r="D88" s="61" t="str">
        <f t="shared" si="1"/>
        <v>Witness Responsible:   Melissa Schwarzell</v>
      </c>
    </row>
    <row r="89" spans="1:4" ht="15" customHeight="1">
      <c r="A89" s="70"/>
      <c r="B89" s="70"/>
      <c r="C89" s="398" t="s">
        <v>3</v>
      </c>
      <c r="D89" s="61" t="str">
        <f t="shared" si="1"/>
        <v>Witness Responsible:   Melissa Schwarzell</v>
      </c>
    </row>
    <row r="90" spans="1:4" ht="15" customHeight="1">
      <c r="A90" s="70" t="s">
        <v>208</v>
      </c>
      <c r="B90" s="70">
        <v>1</v>
      </c>
      <c r="C90" s="66" t="s">
        <v>468</v>
      </c>
      <c r="D90" s="61" t="str">
        <f t="shared" si="1"/>
        <v>Witness Responsible:   Melissa Schwarzell</v>
      </c>
    </row>
    <row r="91" spans="1:4" ht="15" customHeight="1">
      <c r="A91" s="70"/>
      <c r="B91" s="70"/>
      <c r="C91" s="398" t="s">
        <v>3</v>
      </c>
      <c r="D91" s="61" t="str">
        <f t="shared" si="1"/>
        <v>Witness Responsible:   Melissa Schwarzell</v>
      </c>
    </row>
    <row r="92" spans="1:4" ht="15" customHeight="1">
      <c r="A92" s="70"/>
      <c r="B92" s="70">
        <v>2</v>
      </c>
      <c r="C92" s="66" t="s">
        <v>468</v>
      </c>
      <c r="D92" s="61" t="str">
        <f t="shared" si="1"/>
        <v>Witness Responsible:   Melissa Schwarzell</v>
      </c>
    </row>
    <row r="93" spans="1:4" ht="15" customHeight="1">
      <c r="A93" s="70"/>
      <c r="B93" s="70"/>
      <c r="C93" s="398" t="s">
        <v>3</v>
      </c>
      <c r="D93" s="61" t="str">
        <f t="shared" si="1"/>
        <v>Witness Responsible:   Melissa Schwarzell</v>
      </c>
    </row>
    <row r="94" spans="1:4" ht="15" customHeight="1">
      <c r="A94" s="70" t="s">
        <v>219</v>
      </c>
      <c r="B94" s="70">
        <v>1</v>
      </c>
      <c r="C94" s="66" t="s">
        <v>470</v>
      </c>
      <c r="D94" s="61" t="str">
        <f t="shared" si="1"/>
        <v>Witness Responsible:   Melissa Schwarzell</v>
      </c>
    </row>
    <row r="95" spans="1:4" ht="15" customHeight="1">
      <c r="A95" s="70"/>
      <c r="B95" s="70"/>
      <c r="C95" s="398" t="s">
        <v>3</v>
      </c>
      <c r="D95" s="61" t="str">
        <f t="shared" si="1"/>
        <v>Witness Responsible:   Melissa Schwarzell</v>
      </c>
    </row>
    <row r="96" spans="1:4" ht="15" customHeight="1">
      <c r="A96" s="70"/>
      <c r="B96" s="70">
        <v>2</v>
      </c>
      <c r="C96" s="66" t="s">
        <v>470</v>
      </c>
      <c r="D96" s="61" t="str">
        <f t="shared" si="1"/>
        <v>Witness Responsible:   Melissa Schwarzell</v>
      </c>
    </row>
    <row r="97" spans="1:4" ht="15" customHeight="1">
      <c r="A97" s="70"/>
      <c r="B97" s="70"/>
      <c r="C97" s="398" t="s">
        <v>3</v>
      </c>
      <c r="D97" s="61" t="str">
        <f t="shared" si="1"/>
        <v>Witness Responsible:   Melissa Schwarzell</v>
      </c>
    </row>
    <row r="98" spans="1:4" ht="15" customHeight="1">
      <c r="A98" s="70" t="s">
        <v>14</v>
      </c>
      <c r="B98" s="70">
        <v>1</v>
      </c>
      <c r="C98" s="66" t="s">
        <v>15</v>
      </c>
      <c r="D98" s="61" t="str">
        <f t="shared" si="1"/>
        <v>Witness Responsible:   Melissa Schwarzell</v>
      </c>
    </row>
    <row r="99" spans="1:4" ht="15" customHeight="1">
      <c r="A99" s="70"/>
      <c r="B99" s="70"/>
      <c r="C99" s="398" t="s">
        <v>3</v>
      </c>
      <c r="D99" s="61" t="str">
        <f t="shared" si="1"/>
        <v>Witness Responsible:   Melissa Schwarzell</v>
      </c>
    </row>
    <row r="100" spans="1:4" ht="15" customHeight="1">
      <c r="A100" s="70"/>
      <c r="B100" s="70">
        <v>2</v>
      </c>
      <c r="C100" s="66" t="s">
        <v>15</v>
      </c>
      <c r="D100" s="61" t="str">
        <f t="shared" si="1"/>
        <v>Witness Responsible:   Melissa Schwarzell</v>
      </c>
    </row>
    <row r="101" spans="1:4" ht="15" customHeight="1">
      <c r="A101" s="70"/>
      <c r="B101" s="70"/>
      <c r="C101" s="398" t="s">
        <v>3</v>
      </c>
      <c r="D101" s="61" t="str">
        <f t="shared" si="1"/>
        <v>Witness Responsible:   Melissa Schwarzell</v>
      </c>
    </row>
    <row r="102" spans="1:4" ht="15" customHeight="1">
      <c r="A102" s="70"/>
      <c r="B102" s="70">
        <v>3</v>
      </c>
      <c r="C102" s="66" t="s">
        <v>15</v>
      </c>
      <c r="D102" s="61" t="str">
        <f t="shared" si="1"/>
        <v>Witness Responsible:   Melissa Schwarzell</v>
      </c>
    </row>
    <row r="103" spans="1:4" ht="15" customHeight="1">
      <c r="A103" s="70"/>
      <c r="B103" s="70"/>
      <c r="C103" s="398" t="s">
        <v>3</v>
      </c>
      <c r="D103" s="61" t="str">
        <f t="shared" si="1"/>
        <v>Witness Responsible:   Melissa Schwarzell</v>
      </c>
    </row>
    <row r="104" spans="1:4" ht="15" customHeight="1">
      <c r="A104" s="70"/>
      <c r="B104" s="70">
        <v>4</v>
      </c>
      <c r="C104" s="66" t="s">
        <v>15</v>
      </c>
      <c r="D104" s="61" t="str">
        <f t="shared" si="1"/>
        <v>Witness Responsible:   Melissa Schwarzell</v>
      </c>
    </row>
    <row r="105" spans="1:4" ht="15" customHeight="1">
      <c r="A105" s="70"/>
      <c r="B105" s="70"/>
      <c r="C105" s="398" t="s">
        <v>3</v>
      </c>
      <c r="D105" s="61" t="str">
        <f t="shared" si="1"/>
        <v>Witness Responsible:   Melissa Schwarzell</v>
      </c>
    </row>
    <row r="106" spans="1:4" ht="15" customHeight="1">
      <c r="A106" s="70"/>
      <c r="B106" s="70">
        <v>5</v>
      </c>
      <c r="C106" s="66" t="s">
        <v>15</v>
      </c>
      <c r="D106" s="61" t="str">
        <f t="shared" si="1"/>
        <v>Witness Responsible:   Melissa Schwarzell</v>
      </c>
    </row>
    <row r="107" spans="1:4" ht="15" customHeight="1">
      <c r="A107" s="70"/>
      <c r="B107" s="70"/>
      <c r="C107" s="398" t="s">
        <v>3</v>
      </c>
      <c r="D107" s="61" t="str">
        <f t="shared" si="1"/>
        <v>Witness Responsible:   Melissa Schwarzell</v>
      </c>
    </row>
    <row r="108" spans="1:4" ht="15" customHeight="1">
      <c r="A108" s="70"/>
      <c r="B108" s="70">
        <v>6</v>
      </c>
      <c r="C108" s="66" t="s">
        <v>15</v>
      </c>
      <c r="D108" s="61" t="str">
        <f t="shared" si="1"/>
        <v>Witness Responsible:   Melissa Schwarzell</v>
      </c>
    </row>
    <row r="109" spans="1:4" ht="15" customHeight="1">
      <c r="A109" s="70"/>
      <c r="B109" s="70"/>
      <c r="C109" s="398" t="s">
        <v>3</v>
      </c>
      <c r="D109" s="61" t="str">
        <f t="shared" si="1"/>
        <v>Witness Responsible:   Melissa Schwarzell</v>
      </c>
    </row>
    <row r="110" spans="1:4" ht="15" customHeight="1">
      <c r="A110" s="70" t="s">
        <v>209</v>
      </c>
      <c r="B110" s="70">
        <v>1</v>
      </c>
      <c r="C110" s="66" t="s">
        <v>473</v>
      </c>
      <c r="D110" s="61" t="str">
        <f t="shared" si="1"/>
        <v>Witness Responsible:   Melissa Schwarzell</v>
      </c>
    </row>
    <row r="111" spans="1:4" ht="15" customHeight="1">
      <c r="A111" s="70"/>
      <c r="B111" s="70"/>
      <c r="C111" s="398" t="s">
        <v>3</v>
      </c>
      <c r="D111" s="61" t="str">
        <f t="shared" si="1"/>
        <v>Witness Responsible:   Melissa Schwarzell</v>
      </c>
    </row>
    <row r="112" spans="1:4" ht="15" customHeight="1">
      <c r="A112" s="70"/>
      <c r="B112" s="70">
        <v>2</v>
      </c>
      <c r="C112" s="66" t="s">
        <v>473</v>
      </c>
      <c r="D112" s="61" t="str">
        <f t="shared" si="1"/>
        <v>Witness Responsible:   Melissa Schwarzell</v>
      </c>
    </row>
    <row r="113" spans="1:4" ht="15" customHeight="1">
      <c r="A113" s="70"/>
      <c r="B113" s="70"/>
      <c r="C113" s="398" t="s">
        <v>3</v>
      </c>
      <c r="D113" s="61" t="str">
        <f t="shared" si="1"/>
        <v>Witness Responsible:   Melissa Schwarzell</v>
      </c>
    </row>
    <row r="114" spans="1:4" ht="15" customHeight="1">
      <c r="A114" s="70" t="s">
        <v>16</v>
      </c>
      <c r="B114" s="70">
        <v>1</v>
      </c>
      <c r="C114" s="66" t="s">
        <v>474</v>
      </c>
      <c r="D114" s="61" t="str">
        <f t="shared" si="1"/>
        <v>Witness Responsible:   Melissa Schwarzell</v>
      </c>
    </row>
    <row r="115" spans="1:4" ht="15" customHeight="1">
      <c r="A115" s="70"/>
      <c r="B115" s="70"/>
      <c r="C115" s="398" t="s">
        <v>3</v>
      </c>
      <c r="D115" s="61" t="str">
        <f t="shared" si="1"/>
        <v>Witness Responsible:   Melissa Schwarzell</v>
      </c>
    </row>
    <row r="116" spans="1:4" ht="15" customHeight="1">
      <c r="A116" s="70" t="s">
        <v>17</v>
      </c>
      <c r="B116" s="70">
        <v>1</v>
      </c>
      <c r="C116" s="66" t="s">
        <v>476</v>
      </c>
      <c r="D116" s="61" t="str">
        <f t="shared" si="1"/>
        <v>Witness Responsible:   Melissa Schwarzell</v>
      </c>
    </row>
    <row r="117" spans="1:4" ht="15" customHeight="1">
      <c r="A117" s="70"/>
      <c r="B117" s="70"/>
      <c r="C117" s="398" t="s">
        <v>3</v>
      </c>
      <c r="D117" s="61" t="str">
        <f t="shared" si="1"/>
        <v>Witness Responsible:   Melissa Schwarzell</v>
      </c>
    </row>
    <row r="118" spans="1:4" ht="15" customHeight="1">
      <c r="A118" s="70" t="s">
        <v>18</v>
      </c>
      <c r="B118" s="70">
        <v>1</v>
      </c>
      <c r="C118" s="66" t="s">
        <v>477</v>
      </c>
      <c r="D118" s="61" t="str">
        <f t="shared" si="1"/>
        <v>Witness Responsible:   Melissa Schwarzell</v>
      </c>
    </row>
    <row r="119" spans="1:4" ht="15" customHeight="1">
      <c r="A119" s="70"/>
      <c r="B119" s="70"/>
      <c r="C119" s="398" t="s">
        <v>3</v>
      </c>
      <c r="D119" s="61" t="str">
        <f t="shared" si="1"/>
        <v>Witness Responsible:   Melissa Schwarzell</v>
      </c>
    </row>
    <row r="120" spans="1:4" ht="15" customHeight="1">
      <c r="A120" s="70" t="s">
        <v>19</v>
      </c>
      <c r="B120" s="70">
        <v>1</v>
      </c>
      <c r="C120" s="66" t="s">
        <v>478</v>
      </c>
      <c r="D120" s="61" t="str">
        <f t="shared" si="1"/>
        <v>Witness Responsible:   Melissa Schwarzell</v>
      </c>
    </row>
    <row r="121" spans="1:4" ht="15" customHeight="1">
      <c r="A121" s="70"/>
      <c r="B121" s="70"/>
      <c r="C121" s="398" t="s">
        <v>3</v>
      </c>
      <c r="D121" s="61" t="str">
        <f t="shared" si="1"/>
        <v>Witness Responsible:   Melissa Schwarzell</v>
      </c>
    </row>
    <row r="122" spans="1:4" ht="15" customHeight="1">
      <c r="A122" s="70"/>
      <c r="B122" s="70">
        <v>2</v>
      </c>
      <c r="C122" s="66" t="s">
        <v>478</v>
      </c>
      <c r="D122" s="61" t="str">
        <f t="shared" si="1"/>
        <v>Witness Responsible:   Melissa Schwarzell</v>
      </c>
    </row>
    <row r="123" spans="1:4" ht="15" customHeight="1">
      <c r="A123" s="70"/>
      <c r="B123" s="70"/>
      <c r="C123" s="398" t="s">
        <v>3</v>
      </c>
      <c r="D123" s="61" t="str">
        <f t="shared" si="1"/>
        <v>Witness Responsible:   Melissa Schwarzell</v>
      </c>
    </row>
    <row r="124" spans="1:4" ht="15" customHeight="1">
      <c r="A124" s="70"/>
      <c r="B124" s="70"/>
      <c r="C124" s="66"/>
      <c r="D124" s="66"/>
    </row>
    <row r="125" spans="1:4" ht="15" customHeight="1">
      <c r="A125" s="399"/>
      <c r="B125" s="399"/>
    </row>
    <row r="126" spans="1:4" ht="15" customHeight="1">
      <c r="A126" s="399"/>
      <c r="B126" s="399"/>
    </row>
    <row r="127" spans="1:4" ht="15" customHeight="1">
      <c r="A127" s="399"/>
      <c r="B127" s="399"/>
    </row>
    <row r="128" spans="1:4" ht="15" customHeight="1">
      <c r="A128" s="399"/>
      <c r="B128" s="399"/>
    </row>
    <row r="129" spans="1:2" ht="15" customHeight="1">
      <c r="A129" s="399"/>
      <c r="B129" s="399"/>
    </row>
    <row r="130" spans="1:2" ht="15" customHeight="1">
      <c r="A130" s="399"/>
      <c r="B130" s="399"/>
    </row>
    <row r="131" spans="1:2" ht="15" customHeight="1">
      <c r="A131" s="399"/>
      <c r="B131" s="399"/>
    </row>
    <row r="132" spans="1:2" ht="15" customHeight="1">
      <c r="A132" s="399"/>
      <c r="B132" s="399"/>
    </row>
    <row r="133" spans="1:2" ht="15" customHeight="1">
      <c r="A133" s="399"/>
      <c r="B133" s="399"/>
    </row>
    <row r="134" spans="1:2" ht="15" customHeight="1">
      <c r="A134" s="399"/>
      <c r="B134" s="399"/>
    </row>
    <row r="135" spans="1:2" ht="15" customHeight="1">
      <c r="A135" s="399"/>
      <c r="B135" s="399"/>
    </row>
    <row r="136" spans="1:2" ht="15" customHeight="1">
      <c r="A136" s="399"/>
      <c r="B136" s="399"/>
    </row>
    <row r="137" spans="1:2" ht="15" customHeight="1">
      <c r="A137" s="399"/>
      <c r="B137" s="399"/>
    </row>
    <row r="138" spans="1:2" ht="15" customHeight="1">
      <c r="A138" s="399"/>
      <c r="B138" s="399"/>
    </row>
    <row r="139" spans="1:2" ht="15" customHeight="1">
      <c r="A139" s="399"/>
      <c r="B139" s="399"/>
    </row>
    <row r="140" spans="1:2" ht="15" customHeight="1">
      <c r="A140" s="399"/>
      <c r="B140" s="399"/>
    </row>
    <row r="141" spans="1:2" ht="15" customHeight="1">
      <c r="A141" s="399"/>
      <c r="B141" s="399"/>
    </row>
    <row r="142" spans="1:2" ht="15" customHeight="1">
      <c r="A142" s="399"/>
      <c r="B142" s="399"/>
    </row>
    <row r="143" spans="1:2" ht="15" customHeight="1">
      <c r="A143" s="399"/>
      <c r="B143" s="399"/>
    </row>
    <row r="144" spans="1:2" ht="15" customHeight="1">
      <c r="A144" s="399"/>
      <c r="B144" s="399"/>
    </row>
    <row r="145" spans="1:2" ht="15" customHeight="1">
      <c r="A145" s="399"/>
      <c r="B145" s="399"/>
    </row>
    <row r="146" spans="1:2" ht="15" customHeight="1">
      <c r="A146" s="399"/>
      <c r="B146" s="399"/>
    </row>
    <row r="147" spans="1:2" ht="15" customHeight="1">
      <c r="A147" s="399"/>
      <c r="B147" s="399"/>
    </row>
    <row r="148" spans="1:2" ht="15" customHeight="1">
      <c r="A148" s="399"/>
      <c r="B148" s="399"/>
    </row>
    <row r="149" spans="1:2" ht="15" customHeight="1">
      <c r="A149" s="399"/>
      <c r="B149" s="399"/>
    </row>
    <row r="150" spans="1:2" ht="15" customHeight="1">
      <c r="A150" s="399"/>
      <c r="B150" s="399"/>
    </row>
  </sheetData>
  <customSheetViews>
    <customSheetView guid="{9A6DA5E0-B602-4D30-BF57-B9A64673419A}" scale="63" fitToPage="1" printArea="1" showRuler="0">
      <selection activeCell="B6" sqref="B6"/>
      <pageMargins left="0.75" right="0.75" top="1" bottom="1" header="0.5" footer="0.5"/>
      <pageSetup scale="57" orientation="portrait" r:id="rId1"/>
      <headerFooter alignWithMargins="0"/>
    </customSheetView>
    <customSheetView guid="{5446BA9A-8B69-404B-A913-5A53E8937DEF}" scale="63" fitToPage="1" printArea="1" showRuler="0">
      <selection activeCell="B6" sqref="B6"/>
      <pageMargins left="0.75" right="0.75" top="1" bottom="1" header="0.5" footer="0.5"/>
      <pageSetup scale="57" orientation="portrait" r:id="rId2"/>
      <headerFooter alignWithMargins="0"/>
    </customSheetView>
    <customSheetView guid="{50E30236-B87B-46B0-8AB7-5CB07C32AD51}" scale="63" fitToPage="1" printArea="1" showRuler="0">
      <selection activeCell="B6" sqref="B6"/>
      <pageMargins left="0.75" right="0.75" top="1" bottom="1" header="0.5" footer="0.5"/>
      <pageSetup scale="57" orientation="portrait" r:id="rId3"/>
      <headerFooter alignWithMargins="0"/>
    </customSheetView>
    <customSheetView guid="{650001A7-7F5D-4C25-A793-6874747A9BCA}" scale="63" fitToPage="1" printArea="1" showRuler="0">
      <selection activeCell="B6" sqref="B6"/>
      <pageMargins left="0.75" right="0.75" top="1" bottom="1" header="0.5" footer="0.5"/>
      <pageSetup scale="57" orientation="portrait" r:id="rId4"/>
      <headerFooter alignWithMargins="0"/>
    </customSheetView>
    <customSheetView guid="{BEA31234-456D-4B58-9D73-CDF96CBEAFF0}" scale="63" fitToPage="1" printArea="1" showRuler="0">
      <selection activeCell="B6" sqref="B6"/>
      <pageMargins left="0.75" right="0.75" top="1" bottom="1" header="0.5" footer="0.5"/>
      <pageSetup scale="57" orientation="portrait" r:id="rId5"/>
      <headerFooter alignWithMargins="0"/>
    </customSheetView>
    <customSheetView guid="{9B3B6D0E-03C7-49B0-92DB-C4FD245E93BC}" scale="63" fitToPage="1" printArea="1" showRuler="0">
      <selection activeCell="B6" sqref="B6"/>
      <pageMargins left="0.75" right="0.75" top="1" bottom="1" header="0.5" footer="0.5"/>
      <pageSetup scale="57" orientation="portrait" r:id="rId6"/>
      <headerFooter alignWithMargins="0"/>
    </customSheetView>
    <customSheetView guid="{17F81FAD-A804-409E-AD77-E4B3A0D493B1}" scale="63" fitToPage="1" printArea="1" showRuler="0">
      <selection activeCell="B6" sqref="B6"/>
      <pageMargins left="0.75" right="0.75" top="1" bottom="1" header="0.5" footer="0.5"/>
      <pageSetup scale="57" orientation="portrait" r:id="rId7"/>
      <headerFooter alignWithMargins="0"/>
    </customSheetView>
    <customSheetView guid="{BA17188F-41F9-429B-8466-0B115E6076C4}" scale="63" fitToPage="1" printArea="1" showRuler="0">
      <selection activeCell="B6" sqref="B6"/>
      <pageMargins left="0.75" right="0.75" top="1" bottom="1" header="0.5" footer="0.5"/>
      <pageSetup scale="57" orientation="portrait" r:id="rId8"/>
      <headerFooter alignWithMargins="0"/>
    </customSheetView>
    <customSheetView guid="{0827DD1F-A9BE-4D13-BDC7-18E2F5303A4C}" scale="63" fitToPage="1" printArea="1" showRuler="0">
      <selection activeCell="B6" sqref="B6"/>
      <pageMargins left="0.75" right="0.75" top="1" bottom="1" header="0.5" footer="0.5"/>
      <pageSetup scale="57" orientation="portrait" r:id="rId9"/>
      <headerFooter alignWithMargins="0"/>
    </customSheetView>
    <customSheetView guid="{B11022C5-E08B-4A9C-A0FF-33A3D6D2F386}" scale="63" fitToPage="1" printArea="1" showRuler="0">
      <selection activeCell="B6" sqref="B6"/>
      <pageMargins left="0.75" right="0.75" top="1" bottom="1" header="0.5" footer="0.5"/>
      <pageSetup scale="57" orientation="portrait" r:id="rId10"/>
      <headerFooter alignWithMargins="0"/>
    </customSheetView>
    <customSheetView guid="{4D71A4B5-3501-4D55-925A-603836C1CD6A}" scale="63" fitToPage="1" printArea="1" showRuler="0">
      <selection activeCell="B6" sqref="B6"/>
      <pageMargins left="0.75" right="0.75" top="1" bottom="1" header="0.5" footer="0.5"/>
      <pageSetup scale="57" orientation="portrait" r:id="rId11"/>
      <headerFooter alignWithMargins="0"/>
    </customSheetView>
    <customSheetView guid="{6B73F06A-6B8B-492D-98E8-4B1867446724}" scale="63" fitToPage="1" printArea="1" showRuler="0">
      <selection activeCell="B6" sqref="B6"/>
      <pageMargins left="0.75" right="0.75" top="1" bottom="1" header="0.5" footer="0.5"/>
      <pageSetup scale="57" orientation="portrait" r:id="rId12"/>
      <headerFooter alignWithMargins="0"/>
    </customSheetView>
    <customSheetView guid="{BC5E0361-74E9-4A40-A93E-A28F6B6112CC}" scale="63" fitToPage="1" printArea="1" showRuler="0">
      <selection activeCell="C64" sqref="C64"/>
      <pageMargins left="0.75" right="0.75" top="1" bottom="1" header="0.5" footer="0.5"/>
      <pageSetup scale="57" orientation="portrait" r:id="rId13"/>
      <headerFooter alignWithMargins="0"/>
    </customSheetView>
    <customSheetView guid="{17EC1D8B-C312-4928-92BF-E4B8E04733C9}" scale="63" fitToPage="1" printArea="1" showRuler="0">
      <selection activeCell="C64" sqref="C64"/>
      <pageMargins left="0.75" right="0.75" top="1" bottom="1" header="0.5" footer="0.5"/>
      <pageSetup scale="57" orientation="portrait" r:id="rId14"/>
      <headerFooter alignWithMargins="0"/>
    </customSheetView>
    <customSheetView guid="{B768E8BE-E40F-4622-8687-5C13CF63FEF1}" scale="63" fitToPage="1" printArea="1" showRuler="0">
      <selection activeCell="C64" sqref="C64"/>
      <pageMargins left="0.75" right="0.75" top="1" bottom="1" header="0.5" footer="0.5"/>
      <pageSetup scale="57" orientation="portrait" r:id="rId15"/>
      <headerFooter alignWithMargins="0"/>
    </customSheetView>
    <customSheetView guid="{DF50C4EA-FB13-4C2C-90E3-833D566A43BF}" scale="63" fitToPage="1" printArea="1" showRuler="0">
      <selection activeCell="C64" sqref="C64"/>
      <pageMargins left="0.75" right="0.75" top="1" bottom="1" header="0.5" footer="0.5"/>
      <pageSetup scale="57" orientation="portrait" r:id="rId16"/>
      <headerFooter alignWithMargins="0"/>
    </customSheetView>
    <customSheetView guid="{C26CB08D-E75A-444E-97C0-685DE1198CEB}" scale="63" fitToPage="1" printArea="1" showRuler="0">
      <selection activeCell="C64" sqref="C64"/>
      <pageMargins left="0.75" right="0.75" top="1" bottom="1" header="0.5" footer="0.5"/>
      <pageSetup scale="57" orientation="portrait" r:id="rId17"/>
      <headerFooter alignWithMargins="0"/>
    </customSheetView>
    <customSheetView guid="{949C0204-0136-46BF-80A5-3F78E0511D46}" scale="63" fitToPage="1" printArea="1" showRuler="0">
      <selection activeCell="C64" sqref="C64"/>
      <pageMargins left="0.75" right="0.75" top="1" bottom="1" header="0.5" footer="0.5"/>
      <pageSetup scale="57" orientation="portrait" r:id="rId18"/>
      <headerFooter alignWithMargins="0"/>
    </customSheetView>
    <customSheetView guid="{5C6CC12D-4976-49E7-B4BF-0BC5FC5930C4}" scale="63" fitToPage="1" printArea="1" showRuler="0">
      <selection activeCell="C64" sqref="C64"/>
      <pageMargins left="0.75" right="0.75" top="1" bottom="1" header="0.5" footer="0.5"/>
      <pageSetup scale="57" orientation="portrait" r:id="rId19"/>
      <headerFooter alignWithMargins="0"/>
    </customSheetView>
    <customSheetView guid="{6B79D4D5-16CF-4897-8F30-1E695809C85C}" scale="63" fitToPage="1" printArea="1" showRuler="0">
      <selection activeCell="C1" sqref="C1"/>
      <pageMargins left="0.75" right="0.75" top="1" bottom="1" header="0.5" footer="0.5"/>
      <pageSetup scale="55" orientation="portrait" r:id="rId20"/>
      <headerFooter alignWithMargins="0"/>
    </customSheetView>
    <customSheetView guid="{7F548A59-6325-4863-A2CD-C4C2FE9990B9}" scale="63" fitToPage="1" printArea="1" showRuler="0">
      <selection activeCell="C1" sqref="C1"/>
      <pageMargins left="0.75" right="0.75" top="1" bottom="1" header="0.5" footer="0.5"/>
      <pageSetup scale="55" orientation="portrait" r:id="rId21"/>
      <headerFooter alignWithMargins="0"/>
    </customSheetView>
    <customSheetView guid="{B8F938A3-B40C-4099-ABD8-B6D835D2359F}" scale="63" fitToPage="1" printArea="1" showRuler="0">
      <selection activeCell="C1" sqref="C1"/>
      <pageMargins left="0.75" right="0.75" top="1" bottom="1" header="0.5" footer="0.5"/>
      <pageSetup scale="55" orientation="portrait" r:id="rId22"/>
      <headerFooter alignWithMargins="0"/>
    </customSheetView>
    <customSheetView guid="{2B785BFB-7564-44CF-85B0-B660EDED919E}" scale="63" fitToPage="1" printArea="1" showRuler="0">
      <selection activeCell="C1" sqref="C1"/>
      <pageMargins left="0.75" right="0.75" top="1" bottom="1" header="0.5" footer="0.5"/>
      <pageSetup scale="55" orientation="portrait" r:id="rId23"/>
      <headerFooter alignWithMargins="0"/>
    </customSheetView>
    <customSheetView guid="{30F99172-C4F2-44CA-968C-724910CD8C0D}" scale="63" fitToPage="1" printArea="1" showRuler="0">
      <selection activeCell="C1" sqref="C1"/>
      <pageMargins left="0.75" right="0.75" top="1" bottom="1" header="0.5" footer="0.5"/>
      <pageSetup scale="55" orientation="portrait" r:id="rId24"/>
      <headerFooter alignWithMargins="0"/>
    </customSheetView>
    <customSheetView guid="{B339DAC4-A962-4729-81C2-E354C0B54027}" scale="63" fitToPage="1" printArea="1" showRuler="0">
      <selection activeCell="C1" sqref="C1"/>
      <pageMargins left="0.75" right="0.75" top="1" bottom="1" header="0.5" footer="0.5"/>
      <pageSetup scale="55" orientation="portrait" r:id="rId25"/>
      <headerFooter alignWithMargins="0"/>
    </customSheetView>
    <customSheetView guid="{CB2DDF95-6E3D-4BC1-9D30-54963EA34987}" scale="63" fitToPage="1" printArea="1" showRuler="0">
      <selection activeCell="C1" sqref="C1"/>
      <pageMargins left="0.75" right="0.75" top="1" bottom="1" header="0.5" footer="0.5"/>
      <pageSetup scale="55" orientation="portrait" r:id="rId26"/>
      <headerFooter alignWithMargins="0"/>
    </customSheetView>
    <customSheetView guid="{6806E151-5E14-4AFD-87E4-963C9A6AC622}" scale="63" fitToPage="1" printArea="1" showRuler="0">
      <selection activeCell="C1" sqref="C1"/>
      <pageMargins left="0.75" right="0.75" top="1" bottom="1" header="0.5" footer="0.5"/>
      <pageSetup scale="55" orientation="portrait" r:id="rId27"/>
      <headerFooter alignWithMargins="0"/>
    </customSheetView>
    <customSheetView guid="{DC435F00-643C-4507-82D4-894505D8FDA5}" scale="63" fitToPage="1" printArea="1" showRuler="0">
      <selection activeCell="C1" sqref="C1"/>
      <pageMargins left="0.75" right="0.75" top="1" bottom="1" header="0.5" footer="0.5"/>
      <pageSetup scale="55" orientation="portrait" r:id="rId28"/>
      <headerFooter alignWithMargins="0"/>
    </customSheetView>
    <customSheetView guid="{4E8676F3-F8E9-4B82-A801-CEC84738F427}" scale="63" fitToPage="1" printArea="1" showRuler="0">
      <selection activeCell="C64" sqref="C64"/>
      <pageMargins left="0.75" right="0.75" top="1" bottom="1" header="0.5" footer="0.5"/>
      <pageSetup scale="57" orientation="portrait" r:id="rId29"/>
      <headerFooter alignWithMargins="0"/>
    </customSheetView>
  </customSheetViews>
  <phoneticPr fontId="0" type="noConversion"/>
  <pageMargins left="0.75" right="0.75" top="1" bottom="1" header="0.5" footer="0.5"/>
  <pageSetup scale="55" orientation="portrait" r:id="rId30"/>
  <headerFooter alignWithMargins="0"/>
  <customProperties>
    <customPr name="_pios_id" r:id="rId3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autoPageBreaks="0"/>
  </sheetPr>
  <dimension ref="A1:AJ2121"/>
  <sheetViews>
    <sheetView tabSelected="1" showRuler="0" showOutlineSymbols="0" zoomScale="80" zoomScaleNormal="80" zoomScaleSheetLayoutView="100" workbookViewId="0"/>
  </sheetViews>
  <sheetFormatPr defaultColWidth="13.08984375" defaultRowHeight="14.4"/>
  <cols>
    <col min="1" max="1" width="4.90625" style="87" customWidth="1"/>
    <col min="2" max="2" width="15.54296875" style="87" customWidth="1"/>
    <col min="3" max="4" width="15.36328125" style="87" customWidth="1"/>
    <col min="5" max="5" width="12.08984375" style="87" customWidth="1"/>
    <col min="6" max="6" width="17" style="87" customWidth="1"/>
    <col min="7" max="7" width="13.36328125" style="87" customWidth="1"/>
    <col min="8" max="8" width="14.453125" style="87" customWidth="1"/>
    <col min="9" max="9" width="4.453125" style="87" customWidth="1"/>
    <col min="10" max="10" width="6.90625" style="87" customWidth="1"/>
    <col min="11" max="11" width="15.453125" style="87" customWidth="1"/>
    <col min="12" max="12" width="4.36328125" style="87" customWidth="1"/>
    <col min="13" max="13" width="9.08984375" style="87" customWidth="1"/>
    <col min="14" max="14" width="14.90625" style="87" bestFit="1" customWidth="1"/>
    <col min="15" max="15" width="13.08984375" style="87"/>
    <col min="16" max="16" width="14.90625" style="87" bestFit="1" customWidth="1"/>
    <col min="17" max="17" width="15.08984375" style="87" bestFit="1" customWidth="1"/>
    <col min="18" max="16384" width="13.08984375" style="87"/>
  </cols>
  <sheetData>
    <row r="1" spans="1:36" s="72" customFormat="1" ht="15" customHeight="1">
      <c r="B1" s="86" t="str">
        <f>Control!A1</f>
        <v>KENTUCKY-AMERICAN WATER COMPANY</v>
      </c>
      <c r="C1" s="86"/>
      <c r="D1" s="86"/>
      <c r="E1" s="86"/>
      <c r="F1" s="86"/>
      <c r="G1" s="86"/>
      <c r="H1" s="86"/>
      <c r="I1" s="86"/>
      <c r="J1" s="86"/>
      <c r="K1" s="86"/>
      <c r="L1" s="86"/>
      <c r="M1" s="86"/>
      <c r="N1" s="87"/>
      <c r="O1" s="87"/>
      <c r="P1" s="87"/>
      <c r="Q1" s="87"/>
      <c r="R1" s="87"/>
      <c r="S1" s="87"/>
      <c r="T1" s="87"/>
      <c r="U1" s="87"/>
      <c r="V1" s="87"/>
      <c r="W1" s="87"/>
      <c r="X1" s="87"/>
      <c r="Y1" s="87"/>
      <c r="Z1" s="87"/>
      <c r="AA1" s="87"/>
      <c r="AB1" s="87"/>
      <c r="AC1" s="87"/>
      <c r="AD1" s="87"/>
      <c r="AE1" s="87"/>
      <c r="AF1" s="87"/>
      <c r="AG1" s="87"/>
      <c r="AH1" s="87"/>
      <c r="AI1" s="87"/>
      <c r="AJ1" s="87"/>
    </row>
    <row r="2" spans="1:36" s="72" customFormat="1" ht="15" customHeight="1">
      <c r="A2" s="86" t="str">
        <f>Control!A2</f>
        <v>Case No. 2018-00358</v>
      </c>
      <c r="B2" s="86"/>
      <c r="C2" s="86"/>
      <c r="D2" s="86"/>
      <c r="E2" s="86"/>
      <c r="F2" s="86"/>
      <c r="G2" s="86"/>
      <c r="H2" s="86"/>
      <c r="I2" s="86"/>
      <c r="J2" s="86"/>
      <c r="K2" s="86"/>
      <c r="L2" s="86"/>
      <c r="M2" s="86"/>
      <c r="N2" s="87"/>
      <c r="O2" s="87"/>
      <c r="P2" s="87"/>
      <c r="Q2" s="87"/>
      <c r="R2" s="87"/>
      <c r="S2" s="87"/>
      <c r="T2" s="87"/>
      <c r="U2" s="87"/>
      <c r="V2" s="87"/>
      <c r="W2" s="87"/>
      <c r="X2" s="87"/>
      <c r="Y2" s="87"/>
      <c r="Z2" s="87"/>
      <c r="AA2" s="87"/>
      <c r="AB2" s="87"/>
      <c r="AC2" s="87"/>
      <c r="AD2" s="87"/>
      <c r="AE2" s="87"/>
      <c r="AF2" s="87"/>
      <c r="AG2" s="87"/>
      <c r="AH2" s="87"/>
      <c r="AI2" s="87"/>
      <c r="AJ2" s="87"/>
    </row>
    <row r="3" spans="1:36" s="72" customFormat="1" ht="15" customHeight="1">
      <c r="A3" s="86" t="s">
        <v>445</v>
      </c>
      <c r="B3" s="86"/>
      <c r="C3" s="86"/>
      <c r="D3" s="86"/>
      <c r="E3" s="86"/>
      <c r="F3" s="86"/>
      <c r="G3" s="86"/>
      <c r="H3" s="86"/>
      <c r="I3" s="86"/>
      <c r="J3" s="86"/>
      <c r="K3" s="86"/>
      <c r="L3" s="86"/>
      <c r="M3" s="86"/>
      <c r="N3" s="87"/>
      <c r="O3" s="87"/>
      <c r="P3" s="87"/>
      <c r="Q3" s="87"/>
      <c r="R3" s="87"/>
      <c r="S3" s="87"/>
      <c r="T3" s="87"/>
      <c r="U3" s="87"/>
      <c r="V3" s="87"/>
      <c r="W3" s="87"/>
      <c r="X3" s="87"/>
      <c r="Y3" s="87"/>
      <c r="Z3" s="87"/>
      <c r="AA3" s="87"/>
      <c r="AB3" s="87"/>
      <c r="AC3" s="87"/>
      <c r="AD3" s="87"/>
      <c r="AE3" s="87"/>
      <c r="AF3" s="87"/>
      <c r="AG3" s="87"/>
      <c r="AH3" s="87"/>
      <c r="AI3" s="87"/>
      <c r="AJ3" s="87"/>
    </row>
    <row r="4" spans="1:36" s="72" customFormat="1" ht="15" customHeight="1">
      <c r="A4" s="88" t="str">
        <f>Control!B5</f>
        <v>Base Year at 2/28/19</v>
      </c>
      <c r="B4" s="88"/>
      <c r="C4" s="88"/>
      <c r="D4" s="88"/>
      <c r="E4" s="88"/>
      <c r="F4" s="88"/>
      <c r="G4" s="88"/>
      <c r="H4" s="88"/>
      <c r="I4" s="88"/>
      <c r="J4" s="88"/>
      <c r="K4" s="88"/>
      <c r="L4" s="88"/>
      <c r="M4" s="88"/>
      <c r="N4" s="87"/>
      <c r="O4" s="87"/>
      <c r="P4" s="87"/>
      <c r="Q4" s="87"/>
      <c r="R4" s="87"/>
      <c r="S4" s="87"/>
      <c r="T4" s="87"/>
      <c r="U4" s="87"/>
      <c r="V4" s="87"/>
      <c r="W4" s="87"/>
      <c r="X4" s="87"/>
      <c r="Y4" s="87"/>
      <c r="Z4" s="87"/>
      <c r="AA4" s="87"/>
      <c r="AB4" s="87"/>
      <c r="AC4" s="87"/>
      <c r="AD4" s="87"/>
      <c r="AE4" s="87"/>
      <c r="AF4" s="87"/>
      <c r="AG4" s="87"/>
      <c r="AH4" s="87"/>
      <c r="AI4" s="87"/>
      <c r="AJ4" s="87"/>
    </row>
    <row r="5" spans="1:36" s="72" customFormat="1" ht="15" customHeight="1">
      <c r="A5" s="89"/>
      <c r="B5" s="87"/>
      <c r="C5" s="87"/>
      <c r="D5" s="87"/>
      <c r="E5" s="87"/>
      <c r="F5" s="87"/>
      <c r="G5" s="87"/>
      <c r="H5" s="87"/>
      <c r="I5" s="87"/>
      <c r="J5" s="87"/>
      <c r="K5" s="87"/>
      <c r="L5" s="87"/>
      <c r="M5" s="90" t="s">
        <v>916</v>
      </c>
      <c r="N5" s="87"/>
      <c r="O5" s="87"/>
      <c r="P5" s="87"/>
      <c r="Q5" s="87"/>
      <c r="R5" s="87"/>
      <c r="S5" s="87"/>
      <c r="T5" s="87"/>
      <c r="U5" s="87"/>
      <c r="V5" s="87"/>
      <c r="W5" s="87"/>
      <c r="X5" s="87"/>
      <c r="Y5" s="87"/>
      <c r="Z5" s="87"/>
      <c r="AA5" s="87"/>
      <c r="AB5" s="87"/>
      <c r="AC5" s="87"/>
      <c r="AD5" s="87"/>
      <c r="AE5" s="87"/>
      <c r="AF5" s="87"/>
      <c r="AG5" s="87"/>
      <c r="AH5" s="87"/>
      <c r="AI5" s="87"/>
      <c r="AJ5" s="87"/>
    </row>
    <row r="6" spans="1:36" s="72" customFormat="1" ht="15" customHeight="1">
      <c r="A6" s="89"/>
      <c r="B6" s="87"/>
      <c r="C6" s="87"/>
      <c r="D6" s="87"/>
      <c r="E6" s="87"/>
      <c r="F6" s="87"/>
      <c r="G6" s="87"/>
      <c r="H6" s="87"/>
      <c r="I6" s="87"/>
      <c r="J6" s="87"/>
      <c r="K6" s="87"/>
      <c r="L6" s="87"/>
      <c r="M6" s="570" t="str">
        <f ca="1">RIGHT(CELL("filename",$J$1),LEN(CELL("filename",$J$1))-SEARCH("\Rate Base",CELL("filename",$J$1),1))</f>
        <v>Rate Base\[KAWC 2018 Rate Case - Exhibit 37 Schedules B1 - B8.xlsx]Sch B-1</v>
      </c>
      <c r="N6" s="87"/>
      <c r="O6" s="87"/>
      <c r="P6" s="87"/>
      <c r="Q6" s="87"/>
      <c r="R6" s="87"/>
      <c r="S6" s="87"/>
      <c r="T6" s="87"/>
      <c r="U6" s="87"/>
      <c r="V6" s="87"/>
      <c r="W6" s="87"/>
      <c r="X6" s="87"/>
      <c r="Y6" s="87"/>
      <c r="Z6" s="87"/>
      <c r="AA6" s="87"/>
      <c r="AB6" s="87"/>
      <c r="AC6" s="87"/>
      <c r="AD6" s="87"/>
      <c r="AE6" s="87"/>
      <c r="AF6" s="87"/>
      <c r="AG6" s="87"/>
      <c r="AH6" s="87"/>
      <c r="AI6" s="87"/>
      <c r="AJ6" s="87"/>
    </row>
    <row r="7" spans="1:36" s="72" customFormat="1" ht="15" customHeight="1">
      <c r="A7" s="92" t="s">
        <v>446</v>
      </c>
      <c r="B7" s="87"/>
      <c r="C7" s="87"/>
      <c r="D7" s="87"/>
      <c r="E7" s="87"/>
      <c r="F7" s="87"/>
      <c r="G7" s="87"/>
      <c r="H7" s="87"/>
      <c r="I7" s="87"/>
      <c r="J7" s="87"/>
      <c r="K7" s="87"/>
      <c r="L7" s="87"/>
      <c r="M7" s="90" t="s">
        <v>288</v>
      </c>
      <c r="N7" s="87"/>
      <c r="O7" s="87"/>
      <c r="P7" s="87"/>
      <c r="Q7" s="87"/>
      <c r="R7" s="87"/>
      <c r="S7" s="87"/>
      <c r="T7" s="87"/>
      <c r="U7" s="87"/>
      <c r="V7" s="87"/>
      <c r="W7" s="87"/>
      <c r="X7" s="87"/>
      <c r="Y7" s="87"/>
      <c r="Z7" s="87"/>
      <c r="AA7" s="87"/>
      <c r="AB7" s="87"/>
      <c r="AC7" s="87"/>
      <c r="AD7" s="87"/>
      <c r="AE7" s="87"/>
      <c r="AF7" s="87"/>
      <c r="AG7" s="87"/>
      <c r="AH7" s="87"/>
      <c r="AI7" s="87"/>
      <c r="AJ7" s="87"/>
    </row>
    <row r="8" spans="1:36" s="72" customFormat="1" ht="15" customHeight="1">
      <c r="A8" s="87" t="s">
        <v>123</v>
      </c>
      <c r="B8" s="87"/>
      <c r="C8" s="87"/>
      <c r="D8" s="87"/>
      <c r="E8" s="87"/>
      <c r="F8" s="87"/>
      <c r="G8" s="87"/>
      <c r="H8" s="87"/>
      <c r="I8" s="87"/>
      <c r="J8" s="87"/>
      <c r="K8" s="87"/>
      <c r="L8" s="87"/>
      <c r="M8" s="90" t="str">
        <f>Control!$D$18</f>
        <v>Witness Responsible:   Melissa Schwarzell</v>
      </c>
      <c r="N8" s="87"/>
      <c r="O8" s="87"/>
      <c r="P8" s="87"/>
      <c r="Q8" s="87"/>
      <c r="R8" s="87"/>
      <c r="S8" s="87"/>
      <c r="T8" s="87"/>
      <c r="U8" s="87"/>
      <c r="V8" s="87"/>
      <c r="W8" s="87"/>
      <c r="X8" s="87"/>
      <c r="Y8" s="87"/>
      <c r="Z8" s="87"/>
      <c r="AA8" s="87"/>
      <c r="AB8" s="87"/>
      <c r="AC8" s="87"/>
      <c r="AD8" s="87"/>
      <c r="AE8" s="87"/>
      <c r="AF8" s="87"/>
      <c r="AG8" s="87"/>
      <c r="AH8" s="87"/>
      <c r="AI8" s="87"/>
      <c r="AJ8" s="87"/>
    </row>
    <row r="9" spans="1:36" s="72" customFormat="1" ht="15" customHeight="1" thickBot="1">
      <c r="A9" s="87"/>
      <c r="B9" s="87"/>
      <c r="C9" s="87"/>
      <c r="D9" s="87"/>
      <c r="E9" s="87"/>
      <c r="F9" s="87"/>
      <c r="G9" s="87"/>
      <c r="H9" s="87"/>
      <c r="I9" s="87"/>
      <c r="J9" s="87"/>
      <c r="K9" s="87"/>
      <c r="L9" s="87"/>
      <c r="N9" s="87"/>
      <c r="O9" s="87"/>
      <c r="P9" s="87"/>
      <c r="Q9" s="87"/>
      <c r="R9" s="87"/>
      <c r="S9" s="87"/>
      <c r="T9" s="87"/>
      <c r="U9" s="87"/>
      <c r="V9" s="87"/>
      <c r="W9" s="87"/>
      <c r="X9" s="87"/>
      <c r="Y9" s="87"/>
      <c r="Z9" s="87"/>
      <c r="AA9" s="87"/>
      <c r="AB9" s="87"/>
      <c r="AC9" s="87"/>
      <c r="AD9" s="87"/>
      <c r="AE9" s="87"/>
      <c r="AF9" s="87"/>
      <c r="AG9" s="87"/>
      <c r="AH9" s="87"/>
      <c r="AI9" s="87"/>
      <c r="AJ9" s="87"/>
    </row>
    <row r="10" spans="1:36" s="72" customFormat="1" ht="15" customHeight="1">
      <c r="A10" s="93"/>
      <c r="B10" s="93"/>
      <c r="C10" s="93"/>
      <c r="D10" s="93"/>
      <c r="E10" s="93"/>
      <c r="F10" s="93"/>
      <c r="G10" s="94" t="s">
        <v>202</v>
      </c>
      <c r="H10" s="93"/>
      <c r="I10" s="93"/>
      <c r="J10" s="94"/>
      <c r="K10" s="93"/>
      <c r="L10" s="93"/>
      <c r="M10" s="93"/>
      <c r="N10" s="87"/>
      <c r="O10" s="87"/>
      <c r="P10" s="87"/>
      <c r="Q10" s="87"/>
      <c r="R10" s="87"/>
      <c r="S10" s="87"/>
      <c r="T10" s="87"/>
      <c r="U10" s="87"/>
      <c r="V10" s="87"/>
      <c r="W10" s="87"/>
      <c r="X10" s="87"/>
      <c r="Y10" s="87"/>
      <c r="Z10" s="87"/>
      <c r="AA10" s="87"/>
      <c r="AB10" s="87"/>
      <c r="AC10" s="87"/>
      <c r="AD10" s="87"/>
      <c r="AE10" s="87"/>
      <c r="AF10" s="87"/>
      <c r="AG10" s="87"/>
      <c r="AH10" s="87"/>
      <c r="AI10" s="87"/>
      <c r="AJ10" s="87"/>
    </row>
    <row r="11" spans="1:36" s="72" customFormat="1" ht="15" customHeight="1">
      <c r="A11" s="569" t="s">
        <v>448</v>
      </c>
      <c r="B11" s="87"/>
      <c r="C11" s="87"/>
      <c r="D11" s="87"/>
      <c r="E11" s="87"/>
      <c r="F11" s="87"/>
      <c r="G11" s="569" t="s">
        <v>203</v>
      </c>
      <c r="H11" s="87"/>
      <c r="I11" s="96"/>
      <c r="J11" s="96"/>
      <c r="K11" s="96"/>
      <c r="L11" s="96"/>
      <c r="M11" s="96"/>
      <c r="N11" s="87"/>
      <c r="O11" s="87"/>
      <c r="P11" s="87"/>
      <c r="Q11" s="87"/>
      <c r="R11" s="87"/>
      <c r="S11" s="87"/>
      <c r="T11" s="87"/>
      <c r="U11" s="87"/>
      <c r="V11" s="87"/>
      <c r="W11" s="87"/>
      <c r="X11" s="87"/>
      <c r="Y11" s="87"/>
      <c r="Z11" s="87"/>
      <c r="AA11" s="87"/>
      <c r="AB11" s="87"/>
      <c r="AC11" s="87"/>
      <c r="AD11" s="87"/>
      <c r="AE11" s="87"/>
      <c r="AF11" s="87"/>
      <c r="AG11" s="87"/>
      <c r="AH11" s="87"/>
      <c r="AI11" s="87"/>
      <c r="AJ11" s="87"/>
    </row>
    <row r="12" spans="1:36" s="72" customFormat="1" ht="15" customHeight="1" thickBot="1">
      <c r="A12" s="569" t="s">
        <v>449</v>
      </c>
      <c r="B12" s="87"/>
      <c r="C12" s="87"/>
      <c r="D12" s="87" t="s">
        <v>618</v>
      </c>
      <c r="E12" s="87"/>
      <c r="F12" s="87"/>
      <c r="G12" s="569" t="s">
        <v>201</v>
      </c>
      <c r="H12" s="87"/>
      <c r="I12" s="97"/>
      <c r="J12" s="569"/>
      <c r="K12" s="569" t="s">
        <v>159</v>
      </c>
      <c r="L12" s="567"/>
      <c r="M12" s="569"/>
      <c r="N12" s="87"/>
      <c r="O12" s="87"/>
      <c r="P12" s="87"/>
      <c r="Q12" s="87"/>
      <c r="R12" s="87"/>
      <c r="S12" s="87"/>
      <c r="T12" s="87"/>
      <c r="U12" s="87"/>
      <c r="V12" s="87"/>
      <c r="W12" s="87"/>
      <c r="X12" s="87"/>
      <c r="Y12" s="87"/>
      <c r="Z12" s="87"/>
      <c r="AA12" s="87"/>
      <c r="AB12" s="87"/>
      <c r="AC12" s="87"/>
      <c r="AD12" s="87"/>
      <c r="AE12" s="87"/>
      <c r="AF12" s="87"/>
      <c r="AG12" s="87"/>
      <c r="AH12" s="87"/>
      <c r="AI12" s="87"/>
      <c r="AJ12" s="87"/>
    </row>
    <row r="13" spans="1:36" s="72" customFormat="1" ht="15" customHeight="1">
      <c r="A13" s="94">
        <v>1</v>
      </c>
      <c r="B13" s="99"/>
      <c r="C13" s="99"/>
      <c r="D13" s="99"/>
      <c r="E13" s="99"/>
      <c r="F13" s="99"/>
      <c r="G13" s="99"/>
      <c r="H13" s="99"/>
      <c r="I13" s="80"/>
      <c r="J13" s="99"/>
      <c r="K13" s="99"/>
      <c r="L13" s="80"/>
      <c r="M13" s="99"/>
      <c r="N13" s="87"/>
      <c r="O13" s="87"/>
      <c r="P13" s="87"/>
      <c r="Q13" s="87"/>
      <c r="R13" s="87"/>
      <c r="S13" s="87"/>
      <c r="T13" s="87"/>
      <c r="U13" s="87"/>
      <c r="V13" s="87"/>
      <c r="W13" s="87"/>
      <c r="X13" s="87"/>
      <c r="Y13" s="87"/>
      <c r="Z13" s="87"/>
      <c r="AA13" s="87"/>
      <c r="AB13" s="87"/>
      <c r="AC13" s="87"/>
      <c r="AD13" s="87"/>
      <c r="AE13" s="87"/>
      <c r="AF13" s="87"/>
      <c r="AG13" s="87"/>
      <c r="AH13" s="87"/>
      <c r="AI13" s="87"/>
      <c r="AJ13" s="87"/>
    </row>
    <row r="14" spans="1:36" s="72" customFormat="1" ht="15" customHeight="1">
      <c r="A14" s="569">
        <v>2</v>
      </c>
      <c r="B14" s="87"/>
      <c r="C14" s="87"/>
      <c r="D14" s="87" t="s">
        <v>307</v>
      </c>
      <c r="E14" s="87"/>
      <c r="F14" s="87"/>
      <c r="G14" s="569" t="s">
        <v>204</v>
      </c>
      <c r="H14" s="87"/>
      <c r="J14" s="100"/>
      <c r="K14" s="469">
        <f>+'Sch B-2'!E217</f>
        <v>754284166.25255942</v>
      </c>
      <c r="L14" s="100"/>
      <c r="M14" s="87"/>
      <c r="N14" s="87"/>
      <c r="O14" s="87"/>
      <c r="P14" s="87"/>
      <c r="Q14" s="87"/>
      <c r="R14" s="87"/>
      <c r="S14" s="87"/>
      <c r="T14" s="87"/>
      <c r="U14" s="87"/>
      <c r="V14" s="87"/>
      <c r="W14" s="87"/>
      <c r="X14" s="87"/>
      <c r="Y14" s="87"/>
      <c r="Z14" s="87"/>
      <c r="AA14" s="87"/>
      <c r="AB14" s="87"/>
      <c r="AC14" s="87"/>
      <c r="AD14" s="87"/>
      <c r="AE14" s="87"/>
      <c r="AF14" s="87"/>
      <c r="AG14" s="87"/>
      <c r="AH14" s="87"/>
      <c r="AI14" s="87"/>
      <c r="AJ14" s="87"/>
    </row>
    <row r="15" spans="1:36" s="72" customFormat="1" ht="15" customHeight="1">
      <c r="A15" s="569">
        <v>3</v>
      </c>
      <c r="B15" s="87"/>
      <c r="C15" s="87"/>
      <c r="D15" s="87"/>
      <c r="E15" s="87"/>
      <c r="F15" s="87"/>
      <c r="G15" s="87"/>
      <c r="H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row>
    <row r="16" spans="1:36" s="72" customFormat="1" ht="15" customHeight="1">
      <c r="A16" s="569">
        <v>4</v>
      </c>
      <c r="B16" s="87"/>
      <c r="C16" s="87"/>
      <c r="D16" s="87" t="s">
        <v>308</v>
      </c>
      <c r="E16" s="87"/>
      <c r="F16" s="87"/>
      <c r="G16" s="569" t="s">
        <v>205</v>
      </c>
      <c r="H16" s="87"/>
      <c r="J16" s="102"/>
      <c r="K16" s="102">
        <v>0</v>
      </c>
      <c r="L16" s="102"/>
      <c r="M16" s="87"/>
      <c r="N16" s="87"/>
      <c r="O16" s="87"/>
      <c r="P16" s="87"/>
      <c r="Q16" s="87"/>
      <c r="R16" s="87"/>
      <c r="S16" s="87"/>
      <c r="T16" s="87"/>
      <c r="U16" s="87"/>
      <c r="V16" s="87"/>
      <c r="W16" s="87"/>
      <c r="X16" s="87"/>
      <c r="Y16" s="87"/>
      <c r="Z16" s="87"/>
      <c r="AA16" s="87"/>
      <c r="AB16" s="87"/>
      <c r="AC16" s="87"/>
      <c r="AD16" s="87"/>
      <c r="AE16" s="87"/>
      <c r="AF16" s="87"/>
      <c r="AG16" s="87"/>
      <c r="AH16" s="87"/>
      <c r="AI16" s="87"/>
      <c r="AJ16" s="87"/>
    </row>
    <row r="17" spans="1:36" s="72" customFormat="1" ht="15" customHeight="1">
      <c r="A17" s="569">
        <v>5</v>
      </c>
      <c r="B17" s="87"/>
      <c r="C17" s="87"/>
      <c r="D17" s="87"/>
      <c r="E17" s="87"/>
      <c r="F17" s="87"/>
      <c r="G17" s="87"/>
      <c r="H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87"/>
      <c r="AI17" s="87"/>
      <c r="AJ17" s="87"/>
    </row>
    <row r="18" spans="1:36" s="72" customFormat="1" ht="15" customHeight="1">
      <c r="A18" s="569">
        <v>6</v>
      </c>
      <c r="B18" s="87"/>
      <c r="C18" s="87"/>
      <c r="D18" s="87" t="s">
        <v>309</v>
      </c>
      <c r="E18" s="87"/>
      <c r="F18" s="87"/>
      <c r="G18" s="953" t="s">
        <v>1156</v>
      </c>
      <c r="H18" s="87"/>
      <c r="J18" s="87"/>
      <c r="K18" s="87">
        <f>'ACQ- Link In'!B19</f>
        <v>245667.54999999981</v>
      </c>
      <c r="L18" s="87"/>
      <c r="M18" s="87"/>
      <c r="N18" s="87"/>
      <c r="O18" s="87"/>
      <c r="P18" s="87"/>
      <c r="Q18" s="87"/>
      <c r="R18" s="87"/>
      <c r="S18" s="87"/>
      <c r="T18" s="87"/>
      <c r="U18" s="87"/>
      <c r="V18" s="87"/>
      <c r="W18" s="87"/>
      <c r="X18" s="87"/>
      <c r="Y18" s="87"/>
      <c r="Z18" s="87"/>
      <c r="AA18" s="87"/>
      <c r="AB18" s="87"/>
      <c r="AC18" s="87"/>
      <c r="AD18" s="87"/>
      <c r="AE18" s="87"/>
      <c r="AF18" s="87"/>
      <c r="AG18" s="87"/>
      <c r="AH18" s="87"/>
      <c r="AI18" s="87"/>
      <c r="AJ18" s="87"/>
    </row>
    <row r="19" spans="1:36" s="72" customFormat="1" ht="15" customHeight="1">
      <c r="A19" s="569">
        <v>7</v>
      </c>
      <c r="B19" s="87"/>
      <c r="C19" s="87"/>
      <c r="D19" s="87"/>
      <c r="E19" s="87"/>
      <c r="F19" s="87"/>
      <c r="G19" s="87"/>
      <c r="H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7"/>
      <c r="AJ19" s="87"/>
    </row>
    <row r="20" spans="1:36" s="72" customFormat="1" ht="15" customHeight="1">
      <c r="A20" s="569">
        <v>8</v>
      </c>
      <c r="B20" s="87"/>
      <c r="C20" s="87"/>
      <c r="D20" s="87" t="s">
        <v>662</v>
      </c>
      <c r="E20" s="87"/>
      <c r="F20" s="87"/>
      <c r="G20" s="569" t="s">
        <v>206</v>
      </c>
      <c r="H20" s="87"/>
      <c r="J20" s="87"/>
      <c r="K20" s="87">
        <f>-'Sch B-3'!P97</f>
        <v>-184351064.55776277</v>
      </c>
      <c r="L20" s="87"/>
      <c r="M20" s="87"/>
      <c r="N20" s="87"/>
      <c r="O20" s="87"/>
      <c r="P20" s="87"/>
      <c r="Q20" s="87"/>
      <c r="R20" s="87"/>
      <c r="S20" s="87"/>
      <c r="T20" s="87"/>
      <c r="U20" s="87"/>
      <c r="V20" s="87"/>
      <c r="W20" s="87"/>
      <c r="X20" s="87"/>
      <c r="Y20" s="87"/>
      <c r="Z20" s="87"/>
      <c r="AA20" s="87"/>
      <c r="AB20" s="87"/>
      <c r="AC20" s="87"/>
      <c r="AD20" s="87"/>
      <c r="AE20" s="87"/>
      <c r="AF20" s="87"/>
      <c r="AG20" s="87"/>
      <c r="AH20" s="87"/>
      <c r="AI20" s="87"/>
      <c r="AJ20" s="87"/>
    </row>
    <row r="21" spans="1:36" s="72" customFormat="1" ht="15" customHeight="1">
      <c r="A21" s="569">
        <v>9</v>
      </c>
      <c r="B21" s="87"/>
      <c r="C21" s="87"/>
      <c r="D21" s="87"/>
      <c r="E21" s="87"/>
      <c r="F21" s="87"/>
      <c r="G21" s="87"/>
      <c r="H21" s="87"/>
      <c r="J21" s="87"/>
      <c r="K21" s="87"/>
      <c r="L21" s="103"/>
      <c r="M21" s="103"/>
      <c r="N21" s="87"/>
      <c r="O21" s="87"/>
      <c r="P21" s="87"/>
      <c r="Q21" s="87"/>
      <c r="R21" s="87"/>
      <c r="S21" s="87"/>
      <c r="T21" s="87"/>
      <c r="U21" s="87"/>
      <c r="V21" s="87"/>
      <c r="W21" s="87"/>
      <c r="X21" s="87"/>
      <c r="Y21" s="87"/>
      <c r="Z21" s="87"/>
      <c r="AA21" s="87"/>
      <c r="AB21" s="87"/>
      <c r="AC21" s="87"/>
      <c r="AD21" s="87"/>
      <c r="AE21" s="87"/>
      <c r="AF21" s="87"/>
      <c r="AG21" s="87"/>
      <c r="AH21" s="87"/>
      <c r="AI21" s="87"/>
      <c r="AJ21" s="87"/>
    </row>
    <row r="22" spans="1:36" s="72" customFormat="1" ht="15" customHeight="1">
      <c r="A22" s="569">
        <v>10</v>
      </c>
      <c r="B22" s="87"/>
      <c r="C22" s="87"/>
      <c r="D22" s="87"/>
      <c r="E22" s="87"/>
      <c r="F22" s="87"/>
      <c r="G22" s="569"/>
      <c r="H22" s="87"/>
      <c r="I22" s="80"/>
      <c r="J22" s="104"/>
      <c r="K22" s="92"/>
      <c r="L22" s="103"/>
      <c r="M22" s="103"/>
      <c r="N22" s="87"/>
      <c r="O22" s="87"/>
      <c r="P22" s="87"/>
      <c r="Q22" s="87"/>
      <c r="R22" s="87"/>
      <c r="S22" s="87"/>
      <c r="T22" s="87"/>
      <c r="U22" s="87"/>
      <c r="V22" s="87"/>
      <c r="W22" s="87"/>
      <c r="X22" s="87"/>
      <c r="Y22" s="87"/>
      <c r="Z22" s="87"/>
      <c r="AA22" s="87"/>
      <c r="AB22" s="87"/>
      <c r="AC22" s="87"/>
      <c r="AD22" s="87"/>
      <c r="AE22" s="87"/>
      <c r="AF22" s="87"/>
      <c r="AG22" s="87"/>
      <c r="AH22" s="87"/>
      <c r="AI22" s="87"/>
      <c r="AJ22" s="87"/>
    </row>
    <row r="23" spans="1:36" s="72" customFormat="1" ht="15" customHeight="1">
      <c r="A23" s="569">
        <v>11</v>
      </c>
      <c r="B23" s="87"/>
      <c r="C23" s="87"/>
      <c r="D23" s="87"/>
      <c r="E23" s="87"/>
      <c r="F23" s="87"/>
      <c r="G23" s="87"/>
      <c r="H23" s="87"/>
      <c r="J23" s="87"/>
      <c r="K23" s="105"/>
      <c r="L23" s="80"/>
      <c r="M23" s="87"/>
      <c r="N23" s="87"/>
      <c r="O23" s="87"/>
      <c r="P23" s="87"/>
      <c r="Q23" s="87"/>
      <c r="R23" s="87"/>
      <c r="S23" s="87"/>
      <c r="T23" s="87"/>
      <c r="U23" s="87"/>
      <c r="V23" s="87"/>
      <c r="W23" s="87"/>
      <c r="X23" s="87"/>
      <c r="Y23" s="87"/>
      <c r="Z23" s="87"/>
      <c r="AA23" s="87"/>
      <c r="AB23" s="87"/>
      <c r="AC23" s="87"/>
      <c r="AD23" s="87"/>
      <c r="AE23" s="87"/>
      <c r="AF23" s="87"/>
      <c r="AG23" s="87"/>
      <c r="AH23" s="87"/>
      <c r="AI23" s="87"/>
      <c r="AJ23" s="87"/>
    </row>
    <row r="24" spans="1:36" s="72" customFormat="1" ht="15" customHeight="1">
      <c r="A24" s="569">
        <v>12</v>
      </c>
      <c r="B24" s="87"/>
      <c r="C24" s="87"/>
      <c r="D24" s="87" t="s">
        <v>310</v>
      </c>
      <c r="E24" s="87"/>
      <c r="F24" s="87"/>
      <c r="G24" s="87"/>
      <c r="H24" s="87"/>
      <c r="J24" s="87"/>
      <c r="K24" s="87">
        <f>SUM(K14:K22)</f>
        <v>570178769.24479663</v>
      </c>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row>
    <row r="25" spans="1:36" s="72" customFormat="1" ht="15" customHeight="1">
      <c r="A25" s="569">
        <v>13</v>
      </c>
      <c r="B25" s="87"/>
      <c r="C25" s="87"/>
      <c r="D25" s="87"/>
      <c r="E25" s="87"/>
      <c r="F25" s="87"/>
      <c r="G25" s="87"/>
      <c r="H25" s="87"/>
      <c r="J25" s="87"/>
      <c r="K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row>
    <row r="26" spans="1:36" s="72" customFormat="1" ht="15" customHeight="1">
      <c r="A26" s="569">
        <v>14</v>
      </c>
      <c r="B26" s="87"/>
      <c r="C26" s="87"/>
      <c r="D26" s="87"/>
      <c r="E26" s="87"/>
      <c r="F26" s="87"/>
      <c r="G26" s="87"/>
      <c r="H26" s="87"/>
      <c r="J26" s="87"/>
      <c r="K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row>
    <row r="27" spans="1:36" s="72" customFormat="1" ht="15" customHeight="1">
      <c r="A27" s="569">
        <v>15</v>
      </c>
      <c r="B27" s="87"/>
      <c r="C27" s="87"/>
      <c r="D27" s="87" t="s">
        <v>311</v>
      </c>
      <c r="E27" s="87"/>
      <c r="F27" s="87"/>
      <c r="G27" s="569" t="s">
        <v>207</v>
      </c>
      <c r="H27" s="87"/>
      <c r="J27" s="87"/>
      <c r="K27" s="87">
        <f>Linkin!B265</f>
        <v>11675641.390725495</v>
      </c>
      <c r="M27" s="87"/>
      <c r="N27" s="87"/>
      <c r="O27" s="87"/>
      <c r="P27" s="87"/>
      <c r="Q27" s="87"/>
      <c r="R27" s="87"/>
      <c r="S27" s="87"/>
      <c r="T27" s="87"/>
      <c r="U27" s="87"/>
      <c r="V27" s="87"/>
      <c r="W27" s="87"/>
      <c r="X27" s="87"/>
      <c r="Y27" s="87"/>
      <c r="Z27" s="87"/>
      <c r="AA27" s="87"/>
      <c r="AB27" s="87"/>
      <c r="AC27" s="87"/>
      <c r="AD27" s="87"/>
      <c r="AE27" s="87"/>
      <c r="AF27" s="87"/>
      <c r="AG27" s="87"/>
      <c r="AH27" s="87"/>
      <c r="AI27" s="87"/>
      <c r="AJ27" s="87"/>
    </row>
    <row r="28" spans="1:36" s="72" customFormat="1" ht="15" customHeight="1">
      <c r="A28" s="569">
        <v>16</v>
      </c>
      <c r="B28" s="87"/>
      <c r="C28" s="87"/>
      <c r="D28" s="87"/>
      <c r="E28" s="87"/>
      <c r="F28" s="87"/>
      <c r="G28" s="87"/>
      <c r="H28" s="87"/>
      <c r="J28" s="87"/>
      <c r="K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row>
    <row r="29" spans="1:36" s="72" customFormat="1" ht="15" customHeight="1">
      <c r="A29" s="569">
        <v>17</v>
      </c>
      <c r="B29" s="87"/>
      <c r="C29" s="87"/>
      <c r="D29" s="87" t="s">
        <v>312</v>
      </c>
      <c r="E29" s="87"/>
      <c r="F29" s="87"/>
      <c r="G29" s="569" t="s">
        <v>908</v>
      </c>
      <c r="H29" s="87"/>
      <c r="K29" s="72">
        <f>+'Sch B-5'!L283</f>
        <v>3020000</v>
      </c>
      <c r="M29" s="87"/>
      <c r="N29" s="87"/>
      <c r="O29" s="87"/>
      <c r="P29" s="87"/>
      <c r="Q29" s="87"/>
      <c r="R29" s="87"/>
      <c r="S29" s="87"/>
      <c r="T29" s="87"/>
      <c r="U29" s="87"/>
      <c r="V29" s="87"/>
      <c r="W29" s="87"/>
      <c r="X29" s="87"/>
      <c r="Y29" s="87"/>
      <c r="Z29" s="87"/>
      <c r="AA29" s="87"/>
      <c r="AB29" s="87"/>
      <c r="AC29" s="87"/>
      <c r="AD29" s="87"/>
      <c r="AE29" s="87"/>
      <c r="AF29" s="87"/>
      <c r="AG29" s="87"/>
      <c r="AH29" s="87"/>
      <c r="AI29" s="87"/>
      <c r="AJ29" s="87"/>
    </row>
    <row r="30" spans="1:36" s="72" customFormat="1" ht="15" customHeight="1">
      <c r="A30" s="569">
        <v>18</v>
      </c>
      <c r="B30" s="87"/>
      <c r="C30" s="87"/>
      <c r="D30" s="87"/>
      <c r="E30" s="87"/>
      <c r="F30" s="87"/>
      <c r="G30" s="87"/>
      <c r="H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row>
    <row r="31" spans="1:36" s="72" customFormat="1" ht="15" customHeight="1">
      <c r="A31" s="569">
        <v>19</v>
      </c>
      <c r="B31" s="87"/>
      <c r="C31" s="87"/>
      <c r="D31" s="87" t="s">
        <v>313</v>
      </c>
      <c r="E31" s="87"/>
      <c r="F31" s="87"/>
      <c r="G31" s="569" t="s">
        <v>909</v>
      </c>
      <c r="H31" s="87"/>
      <c r="J31" s="87"/>
      <c r="K31" s="87">
        <f>'Sch B-5'!O86</f>
        <v>807789</v>
      </c>
      <c r="M31" s="87"/>
      <c r="N31" s="87"/>
      <c r="O31" s="87"/>
      <c r="P31" s="87"/>
      <c r="Q31" s="87"/>
      <c r="R31" s="87"/>
      <c r="S31" s="87"/>
      <c r="T31" s="87"/>
      <c r="U31" s="87"/>
      <c r="V31" s="87"/>
      <c r="W31" s="87"/>
      <c r="X31" s="87"/>
      <c r="Y31" s="87"/>
      <c r="Z31" s="87"/>
      <c r="AA31" s="87"/>
      <c r="AB31" s="87"/>
      <c r="AC31" s="87"/>
      <c r="AD31" s="87"/>
      <c r="AE31" s="87"/>
      <c r="AF31" s="87"/>
      <c r="AG31" s="87"/>
      <c r="AH31" s="87"/>
      <c r="AI31" s="87"/>
      <c r="AJ31" s="87"/>
    </row>
    <row r="32" spans="1:36" s="72" customFormat="1" ht="15" customHeight="1">
      <c r="A32" s="569">
        <v>20</v>
      </c>
      <c r="B32" s="87"/>
      <c r="C32" s="87"/>
      <c r="D32" s="87"/>
      <c r="E32" s="87"/>
      <c r="F32" s="87"/>
      <c r="G32" s="87"/>
      <c r="H32" s="87"/>
      <c r="J32" s="87"/>
      <c r="K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row>
    <row r="33" spans="1:36" s="72" customFormat="1" ht="15" customHeight="1">
      <c r="A33" s="569">
        <v>21</v>
      </c>
      <c r="B33" s="87"/>
      <c r="C33" s="87"/>
      <c r="D33" s="87" t="s">
        <v>314</v>
      </c>
      <c r="E33" s="87"/>
      <c r="F33" s="87"/>
      <c r="G33" s="569" t="s">
        <v>209</v>
      </c>
      <c r="H33" s="87"/>
      <c r="J33" s="87"/>
      <c r="K33" s="87">
        <f>-'Sch B-6'!L18</f>
        <v>-71788619</v>
      </c>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row>
    <row r="34" spans="1:36" s="72" customFormat="1" ht="15" customHeight="1">
      <c r="A34" s="569">
        <v>22</v>
      </c>
      <c r="B34" s="87"/>
      <c r="C34" s="87"/>
      <c r="D34" s="87"/>
      <c r="E34" s="87"/>
      <c r="F34" s="87"/>
      <c r="G34" s="87"/>
      <c r="H34" s="87"/>
      <c r="J34" s="87"/>
      <c r="K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row>
    <row r="35" spans="1:36" s="72" customFormat="1" ht="15" customHeight="1">
      <c r="A35" s="569">
        <v>23</v>
      </c>
      <c r="B35" s="87"/>
      <c r="C35" s="87"/>
      <c r="D35" s="87" t="s">
        <v>315</v>
      </c>
      <c r="E35" s="87"/>
      <c r="F35" s="87"/>
      <c r="G35" s="569" t="s">
        <v>209</v>
      </c>
      <c r="H35" s="87"/>
      <c r="J35" s="87"/>
      <c r="K35" s="87">
        <f>-'Sch B-6'!L16</f>
        <v>-12265367</v>
      </c>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row>
    <row r="36" spans="1:36" s="72" customFormat="1" ht="15" customHeight="1">
      <c r="A36" s="569">
        <v>24</v>
      </c>
      <c r="B36" s="87"/>
      <c r="C36" s="87"/>
      <c r="D36" s="87"/>
      <c r="E36" s="87"/>
      <c r="F36" s="87"/>
      <c r="G36" s="87"/>
      <c r="H36" s="87"/>
      <c r="J36" s="87"/>
      <c r="K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row>
    <row r="37" spans="1:36" s="72" customFormat="1" ht="15" customHeight="1">
      <c r="A37" s="569">
        <v>25</v>
      </c>
      <c r="B37" s="87"/>
      <c r="C37" s="87"/>
      <c r="D37" s="87" t="s">
        <v>316</v>
      </c>
      <c r="E37" s="87"/>
      <c r="F37" s="87"/>
      <c r="G37" s="569" t="s">
        <v>209</v>
      </c>
      <c r="H37" s="87"/>
      <c r="J37" s="87"/>
      <c r="K37" s="87">
        <f>-'Sch B-6'!L37</f>
        <v>-90589003</v>
      </c>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row>
    <row r="38" spans="1:36" s="72" customFormat="1" ht="15" customHeight="1">
      <c r="A38" s="569">
        <v>26</v>
      </c>
      <c r="B38" s="87"/>
      <c r="C38" s="87"/>
      <c r="D38" s="87"/>
      <c r="E38" s="87"/>
      <c r="F38" s="87"/>
      <c r="G38" s="87"/>
      <c r="H38" s="87"/>
      <c r="J38" s="87"/>
      <c r="K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row>
    <row r="39" spans="1:36" s="72" customFormat="1" ht="15" customHeight="1">
      <c r="A39" s="569">
        <v>27</v>
      </c>
      <c r="B39" s="87"/>
      <c r="C39" s="87"/>
      <c r="D39" s="87" t="s">
        <v>317</v>
      </c>
      <c r="E39" s="87"/>
      <c r="F39" s="87"/>
      <c r="G39" s="569" t="s">
        <v>209</v>
      </c>
      <c r="H39" s="87"/>
      <c r="J39" s="87"/>
      <c r="K39" s="87">
        <f>-'Sch B-6'!L21</f>
        <v>-16378</v>
      </c>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row>
    <row r="40" spans="1:36" s="72" customFormat="1" ht="15" customHeight="1">
      <c r="A40" s="569">
        <v>28</v>
      </c>
      <c r="B40" s="87"/>
      <c r="C40" s="87"/>
      <c r="D40" s="87"/>
      <c r="E40" s="87"/>
      <c r="F40" s="87"/>
      <c r="G40" s="87"/>
      <c r="H40" s="87"/>
      <c r="J40" s="87"/>
      <c r="K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row>
    <row r="41" spans="1:36" s="72" customFormat="1" ht="15" customHeight="1">
      <c r="A41" s="569">
        <v>29</v>
      </c>
      <c r="B41" s="87"/>
      <c r="C41" s="87"/>
      <c r="D41" s="87" t="s">
        <v>318</v>
      </c>
      <c r="E41" s="87"/>
      <c r="F41" s="87"/>
      <c r="G41" s="569" t="s">
        <v>119</v>
      </c>
      <c r="H41" s="87"/>
      <c r="J41" s="87"/>
      <c r="K41" s="87">
        <f>Linkin!B144</f>
        <v>10368643</v>
      </c>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row>
    <row r="42" spans="1:36" s="72" customFormat="1" ht="15" customHeight="1">
      <c r="A42" s="569">
        <v>30</v>
      </c>
      <c r="B42" s="87"/>
      <c r="C42" s="87"/>
      <c r="D42" s="87"/>
      <c r="E42" s="87"/>
      <c r="F42" s="87"/>
      <c r="G42" s="87"/>
      <c r="H42" s="87"/>
      <c r="J42" s="87"/>
      <c r="K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row>
    <row r="43" spans="1:36" s="72" customFormat="1" ht="15" customHeight="1">
      <c r="A43" s="569">
        <v>31</v>
      </c>
      <c r="B43" s="87"/>
      <c r="C43" s="87"/>
      <c r="D43" s="87" t="s">
        <v>319</v>
      </c>
      <c r="E43" s="87"/>
      <c r="F43" s="87"/>
      <c r="G43" s="569" t="s">
        <v>910</v>
      </c>
      <c r="H43" s="87"/>
      <c r="J43" s="87"/>
      <c r="K43" s="87">
        <f>Linkin!B136</f>
        <v>1246248</v>
      </c>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row>
    <row r="44" spans="1:36" s="72" customFormat="1" ht="15" customHeight="1">
      <c r="A44" s="569">
        <v>32</v>
      </c>
      <c r="B44" s="87"/>
      <c r="C44" s="87"/>
      <c r="D44" s="87"/>
      <c r="E44" s="87"/>
      <c r="F44" s="87"/>
      <c r="G44" s="87"/>
      <c r="H44" s="87"/>
      <c r="J44" s="87"/>
      <c r="K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row>
    <row r="45" spans="1:36" s="72" customFormat="1" ht="15" customHeight="1">
      <c r="A45" s="569">
        <v>33</v>
      </c>
      <c r="B45" s="87"/>
      <c r="C45" s="87"/>
      <c r="D45" s="87" t="s">
        <v>673</v>
      </c>
      <c r="E45" s="87"/>
      <c r="F45" s="87"/>
      <c r="G45" s="569" t="s">
        <v>911</v>
      </c>
      <c r="H45" s="87"/>
      <c r="J45" s="87"/>
      <c r="K45" s="87">
        <f>Linkin!B132</f>
        <v>-14660.240416666666</v>
      </c>
      <c r="M45" s="87"/>
      <c r="N45" s="87"/>
      <c r="O45" s="87"/>
      <c r="P45" s="87"/>
      <c r="Q45" s="87"/>
      <c r="R45" s="87"/>
      <c r="S45" s="87"/>
      <c r="T45" s="87"/>
      <c r="U45" s="87"/>
      <c r="V45" s="87"/>
      <c r="W45" s="87"/>
      <c r="X45" s="87"/>
      <c r="Y45" s="87"/>
      <c r="Z45" s="87"/>
      <c r="AA45" s="87"/>
      <c r="AB45" s="87"/>
      <c r="AC45" s="87"/>
      <c r="AD45" s="87"/>
      <c r="AE45" s="87"/>
      <c r="AF45" s="87"/>
      <c r="AG45" s="87"/>
      <c r="AH45" s="87"/>
      <c r="AI45" s="87"/>
      <c r="AJ45" s="87"/>
    </row>
    <row r="46" spans="1:36" s="72" customFormat="1" ht="15" customHeight="1">
      <c r="A46" s="569">
        <v>34</v>
      </c>
      <c r="B46" s="87"/>
      <c r="C46" s="87"/>
      <c r="D46" s="87"/>
      <c r="E46" s="87"/>
      <c r="F46" s="87"/>
      <c r="G46" s="87"/>
      <c r="H46" s="87"/>
      <c r="I46" s="87"/>
      <c r="J46" s="87"/>
      <c r="K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row>
    <row r="47" spans="1:36" s="72" customFormat="1" ht="15" customHeight="1">
      <c r="A47" s="569">
        <v>35</v>
      </c>
      <c r="B47" s="87"/>
      <c r="C47" s="87"/>
      <c r="D47" s="87"/>
      <c r="E47" s="87"/>
      <c r="F47" s="87"/>
      <c r="G47" s="569"/>
      <c r="H47" s="87"/>
      <c r="I47" s="87"/>
      <c r="J47" s="103"/>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row>
    <row r="48" spans="1:36" s="72" customFormat="1" ht="15" customHeight="1">
      <c r="A48" s="569">
        <v>36</v>
      </c>
      <c r="B48" s="87"/>
      <c r="C48" s="87"/>
      <c r="D48" s="87"/>
      <c r="E48" s="87"/>
      <c r="F48" s="87"/>
      <c r="G48" s="87"/>
      <c r="H48" s="87"/>
      <c r="I48" s="87"/>
      <c r="J48" s="80"/>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row>
    <row r="49" spans="1:36" s="72" customFormat="1" ht="15" customHeight="1">
      <c r="A49" s="569">
        <v>37</v>
      </c>
      <c r="B49" s="87"/>
      <c r="C49" s="87"/>
      <c r="E49" s="87"/>
      <c r="F49" s="87"/>
      <c r="G49" s="569"/>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row>
    <row r="50" spans="1:36" s="72" customFormat="1" ht="15" customHeight="1">
      <c r="A50" s="569">
        <v>38</v>
      </c>
      <c r="B50" s="87"/>
      <c r="C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row>
    <row r="51" spans="1:36" s="72" customFormat="1" ht="15" customHeight="1">
      <c r="A51" s="569">
        <v>39</v>
      </c>
      <c r="B51" s="87"/>
      <c r="C51" s="87"/>
      <c r="E51" s="87"/>
      <c r="F51" s="87"/>
      <c r="G51" s="569"/>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row>
    <row r="52" spans="1:36" s="72" customFormat="1" ht="15" customHeight="1">
      <c r="A52" s="569">
        <v>40</v>
      </c>
      <c r="B52" s="87"/>
      <c r="C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row>
    <row r="53" spans="1:36" s="72" customFormat="1" ht="15" customHeight="1">
      <c r="A53" s="569">
        <v>41</v>
      </c>
      <c r="B53" s="87"/>
      <c r="C53" s="87"/>
      <c r="D53" s="87"/>
      <c r="E53" s="87"/>
      <c r="F53" s="87"/>
      <c r="G53" s="569"/>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row>
    <row r="54" spans="1:36" s="72" customFormat="1" ht="15" customHeight="1">
      <c r="A54" s="569">
        <v>42</v>
      </c>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row>
    <row r="55" spans="1:36" s="72" customFormat="1" ht="15" customHeight="1">
      <c r="A55" s="569">
        <v>43</v>
      </c>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row>
    <row r="56" spans="1:36" s="72" customFormat="1" ht="15" customHeight="1">
      <c r="A56" s="569">
        <v>44</v>
      </c>
      <c r="B56" s="87"/>
      <c r="C56" s="87"/>
      <c r="D56" s="87"/>
      <c r="E56" s="87"/>
      <c r="F56" s="87"/>
      <c r="G56" s="87"/>
      <c r="H56" s="87"/>
      <c r="I56" s="87"/>
      <c r="J56" s="87"/>
      <c r="K56" s="572"/>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row>
    <row r="57" spans="1:36" s="72" customFormat="1" ht="15" customHeight="1" thickBot="1">
      <c r="A57" s="569">
        <v>45</v>
      </c>
      <c r="B57" s="87"/>
      <c r="C57" s="87"/>
      <c r="D57" s="87" t="s">
        <v>320</v>
      </c>
      <c r="E57" s="87"/>
      <c r="F57" s="87"/>
      <c r="G57" s="87"/>
      <c r="H57" s="87"/>
      <c r="I57" s="87"/>
      <c r="J57" s="87"/>
      <c r="K57" s="573">
        <f>SUM(K24:K54)</f>
        <v>422623063.39510548</v>
      </c>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row>
    <row r="58" spans="1:36" s="72" customFormat="1" ht="15" customHeight="1" thickTop="1">
      <c r="A58" s="569"/>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row>
    <row r="59" spans="1:36" s="72" customFormat="1" ht="15" customHeight="1">
      <c r="A59" s="569"/>
      <c r="B59" s="87"/>
      <c r="C59" s="87"/>
      <c r="D59" s="87"/>
      <c r="E59" s="87"/>
      <c r="F59" s="87"/>
      <c r="G59" s="87"/>
      <c r="H59" s="87"/>
      <c r="I59" s="87"/>
      <c r="J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row>
    <row r="60" spans="1:36" s="72" customFormat="1" ht="15" customHeight="1">
      <c r="A60" s="569"/>
      <c r="B60" s="87"/>
      <c r="C60" s="87"/>
      <c r="D60" s="87"/>
      <c r="E60" s="87"/>
      <c r="F60" s="87"/>
      <c r="G60" s="87"/>
      <c r="H60" s="87"/>
      <c r="I60" s="87"/>
      <c r="J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row>
    <row r="61" spans="1:36" s="72" customFormat="1" ht="15" customHeight="1">
      <c r="A61" s="569"/>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row>
    <row r="62" spans="1:36" s="72" customFormat="1" ht="15" customHeight="1">
      <c r="A62" s="569"/>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row>
    <row r="63" spans="1:36" s="72" customFormat="1" ht="15" customHeight="1">
      <c r="A63" s="86" t="str">
        <f>B1</f>
        <v>KENTUCKY-AMERICAN WATER COMPANY</v>
      </c>
      <c r="B63" s="86"/>
      <c r="C63" s="86"/>
      <c r="D63" s="86"/>
      <c r="E63" s="86"/>
      <c r="F63" s="86"/>
      <c r="G63" s="86"/>
      <c r="H63" s="86"/>
      <c r="I63" s="86"/>
      <c r="J63" s="86"/>
      <c r="K63" s="86"/>
      <c r="L63" s="86"/>
      <c r="M63" s="86"/>
    </row>
    <row r="64" spans="1:36" s="72" customFormat="1" ht="15" customHeight="1">
      <c r="A64" s="86" t="str">
        <f>A2</f>
        <v>Case No. 2018-00358</v>
      </c>
      <c r="B64" s="86"/>
      <c r="C64" s="86"/>
      <c r="D64" s="86"/>
      <c r="E64" s="86"/>
      <c r="F64" s="86"/>
      <c r="G64" s="86"/>
      <c r="H64" s="86"/>
      <c r="I64" s="86"/>
      <c r="J64" s="86"/>
      <c r="K64" s="86"/>
      <c r="L64" s="86"/>
      <c r="M64" s="86"/>
      <c r="N64" s="87"/>
      <c r="O64" s="87"/>
      <c r="P64" s="87"/>
      <c r="Q64" s="87"/>
      <c r="R64" s="87"/>
      <c r="S64" s="87"/>
      <c r="T64" s="87"/>
      <c r="U64" s="87"/>
      <c r="V64" s="87"/>
      <c r="W64" s="87"/>
      <c r="X64" s="87"/>
      <c r="Y64" s="87"/>
      <c r="Z64" s="87"/>
      <c r="AA64" s="87"/>
      <c r="AB64" s="87"/>
      <c r="AC64" s="87"/>
      <c r="AD64" s="87"/>
      <c r="AE64" s="87"/>
      <c r="AF64" s="87"/>
      <c r="AG64" s="87"/>
      <c r="AH64" s="87"/>
      <c r="AI64" s="87"/>
      <c r="AJ64" s="87"/>
    </row>
    <row r="65" spans="1:36" s="72" customFormat="1" ht="15" customHeight="1">
      <c r="A65" s="86" t="s">
        <v>445</v>
      </c>
      <c r="B65" s="86"/>
      <c r="C65" s="86"/>
      <c r="D65" s="86"/>
      <c r="E65" s="86"/>
      <c r="F65" s="86"/>
      <c r="G65" s="86"/>
      <c r="H65" s="86"/>
      <c r="I65" s="86"/>
      <c r="J65" s="86"/>
      <c r="K65" s="86"/>
      <c r="L65" s="86"/>
      <c r="M65" s="86"/>
      <c r="N65" s="87"/>
      <c r="O65" s="87"/>
      <c r="P65" s="87"/>
      <c r="Q65" s="87"/>
      <c r="R65" s="87"/>
      <c r="S65" s="87"/>
      <c r="T65" s="87"/>
      <c r="U65" s="87"/>
      <c r="V65" s="87"/>
      <c r="W65" s="87"/>
      <c r="X65" s="87"/>
      <c r="Y65" s="87"/>
      <c r="Z65" s="87"/>
      <c r="AA65" s="87"/>
      <c r="AB65" s="87"/>
      <c r="AC65" s="87"/>
      <c r="AD65" s="87"/>
      <c r="AE65" s="87"/>
      <c r="AF65" s="87"/>
      <c r="AG65" s="87"/>
      <c r="AH65" s="87"/>
      <c r="AI65" s="87"/>
      <c r="AJ65" s="87"/>
    </row>
    <row r="66" spans="1:36" s="72" customFormat="1" ht="15" customHeight="1">
      <c r="A66" s="86" t="str">
        <f>Control!B10</f>
        <v>Forecast Year at 6/30/2020</v>
      </c>
      <c r="B66" s="86"/>
      <c r="C66" s="86"/>
      <c r="D66" s="86"/>
      <c r="E66" s="86"/>
      <c r="F66" s="86"/>
      <c r="G66" s="86"/>
      <c r="H66" s="86"/>
      <c r="I66" s="86"/>
      <c r="J66" s="86"/>
      <c r="K66" s="86"/>
      <c r="L66" s="86"/>
      <c r="M66" s="86"/>
      <c r="N66" s="87"/>
      <c r="O66" s="87"/>
      <c r="P66" s="87"/>
      <c r="Q66" s="87"/>
      <c r="R66" s="87"/>
      <c r="S66" s="87"/>
      <c r="T66" s="87"/>
      <c r="U66" s="87"/>
      <c r="V66" s="87"/>
      <c r="W66" s="87"/>
      <c r="X66" s="87"/>
      <c r="Y66" s="87"/>
      <c r="Z66" s="87"/>
      <c r="AA66" s="87"/>
      <c r="AB66" s="87"/>
      <c r="AC66" s="87"/>
      <c r="AD66" s="87"/>
      <c r="AE66" s="87"/>
      <c r="AF66" s="87"/>
      <c r="AG66" s="87"/>
      <c r="AH66" s="87"/>
      <c r="AI66" s="87"/>
      <c r="AJ66" s="87"/>
    </row>
    <row r="67" spans="1:36" s="72" customFormat="1" ht="15" customHeight="1">
      <c r="B67" s="87"/>
      <c r="C67" s="87"/>
      <c r="D67" s="87"/>
      <c r="E67" s="87"/>
      <c r="F67" s="87"/>
      <c r="G67" s="87"/>
      <c r="H67" s="87"/>
      <c r="I67" s="87"/>
      <c r="J67" s="87"/>
      <c r="K67" s="87"/>
      <c r="L67" s="87"/>
      <c r="M67" s="90" t="s">
        <v>916</v>
      </c>
      <c r="N67" s="87"/>
      <c r="O67" s="87"/>
      <c r="P67" s="87"/>
      <c r="Q67" s="87"/>
      <c r="R67" s="87"/>
      <c r="S67" s="87"/>
      <c r="T67" s="87"/>
      <c r="U67" s="87"/>
      <c r="V67" s="87"/>
      <c r="W67" s="87"/>
      <c r="X67" s="87"/>
      <c r="Y67" s="87"/>
      <c r="Z67" s="87"/>
      <c r="AA67" s="87"/>
      <c r="AB67" s="87"/>
      <c r="AC67" s="87"/>
      <c r="AD67" s="87"/>
      <c r="AE67" s="87"/>
      <c r="AF67" s="87"/>
      <c r="AG67" s="87"/>
      <c r="AH67" s="87"/>
      <c r="AI67" s="87"/>
      <c r="AJ67" s="87"/>
    </row>
    <row r="68" spans="1:36" s="72" customFormat="1" ht="15" customHeight="1">
      <c r="A68" s="89"/>
      <c r="B68" s="87"/>
      <c r="C68" s="87"/>
      <c r="D68" s="87"/>
      <c r="E68" s="87"/>
      <c r="F68" s="87"/>
      <c r="G68" s="87"/>
      <c r="H68" s="87"/>
      <c r="I68" s="87"/>
      <c r="J68" s="87"/>
      <c r="K68" s="87"/>
      <c r="L68" s="87"/>
      <c r="M68" s="570" t="str">
        <f ca="1">RIGHT(CELL("filename",$J$1),LEN(CELL("filename",$J$1))-SEARCH("\Rate Base",CELL("filename",$J$1),1))</f>
        <v>Rate Base\[KAWC 2018 Rate Case - Exhibit 37 Schedules B1 - B8.xlsx]Sch B-1</v>
      </c>
      <c r="N68" s="87"/>
      <c r="O68" s="87"/>
      <c r="P68" s="87"/>
      <c r="Q68" s="87"/>
      <c r="R68" s="87"/>
      <c r="S68" s="87"/>
      <c r="T68" s="87"/>
      <c r="U68" s="87"/>
      <c r="V68" s="87"/>
      <c r="W68" s="87"/>
      <c r="X68" s="87"/>
      <c r="Y68" s="87"/>
      <c r="Z68" s="87"/>
      <c r="AA68" s="87"/>
      <c r="AB68" s="87"/>
      <c r="AC68" s="87"/>
      <c r="AD68" s="87"/>
      <c r="AE68" s="87"/>
      <c r="AF68" s="87"/>
      <c r="AG68" s="87"/>
      <c r="AH68" s="87"/>
      <c r="AI68" s="87"/>
      <c r="AJ68" s="87"/>
    </row>
    <row r="69" spans="1:36" s="72" customFormat="1" ht="15" customHeight="1">
      <c r="A69" s="92" t="s">
        <v>450</v>
      </c>
      <c r="B69" s="87"/>
      <c r="C69" s="87"/>
      <c r="D69" s="87"/>
      <c r="E69" s="87"/>
      <c r="F69" s="87"/>
      <c r="G69" s="87"/>
      <c r="H69" s="87"/>
      <c r="I69" s="87"/>
      <c r="J69" s="87"/>
      <c r="K69" s="87"/>
      <c r="L69" s="87"/>
      <c r="M69" s="90" t="s">
        <v>289</v>
      </c>
      <c r="N69" s="87"/>
      <c r="O69" s="87"/>
      <c r="P69" s="87"/>
      <c r="Q69" s="87"/>
      <c r="R69" s="87"/>
      <c r="S69" s="87"/>
      <c r="T69" s="87"/>
      <c r="U69" s="87"/>
      <c r="V69" s="87"/>
      <c r="W69" s="87"/>
      <c r="X69" s="87"/>
      <c r="Y69" s="87"/>
      <c r="Z69" s="87"/>
      <c r="AA69" s="87"/>
      <c r="AB69" s="87"/>
      <c r="AC69" s="87"/>
      <c r="AD69" s="87"/>
      <c r="AE69" s="87"/>
      <c r="AF69" s="87"/>
      <c r="AG69" s="87"/>
      <c r="AH69" s="87"/>
      <c r="AI69" s="87"/>
      <c r="AJ69" s="87"/>
    </row>
    <row r="70" spans="1:36" s="72" customFormat="1" ht="15" customHeight="1">
      <c r="A70" s="87" t="str">
        <f>+A8</f>
        <v>TYPE OF FILING:  _X_ ORIGINAL __ UPDATED __ REVISED</v>
      </c>
      <c r="B70" s="87"/>
      <c r="C70" s="87"/>
      <c r="D70" s="87"/>
      <c r="E70" s="87"/>
      <c r="F70" s="87"/>
      <c r="G70" s="87"/>
      <c r="H70" s="87"/>
      <c r="I70" s="87"/>
      <c r="J70" s="87"/>
      <c r="K70" s="87"/>
      <c r="L70" s="87"/>
      <c r="M70" s="106" t="str">
        <f>Control!D18</f>
        <v>Witness Responsible:   Melissa Schwarzell</v>
      </c>
      <c r="N70" s="87"/>
      <c r="O70" s="87"/>
      <c r="P70" s="87"/>
      <c r="Q70" s="87"/>
      <c r="R70" s="87"/>
      <c r="S70" s="87"/>
      <c r="T70" s="87"/>
      <c r="U70" s="87"/>
      <c r="V70" s="87"/>
      <c r="W70" s="87"/>
      <c r="X70" s="87"/>
      <c r="Y70" s="87"/>
      <c r="Z70" s="87"/>
      <c r="AA70" s="87"/>
      <c r="AB70" s="87"/>
      <c r="AC70" s="87"/>
      <c r="AD70" s="87"/>
      <c r="AE70" s="87"/>
      <c r="AF70" s="87"/>
      <c r="AG70" s="87"/>
      <c r="AH70" s="87"/>
      <c r="AI70" s="87"/>
      <c r="AJ70" s="87"/>
    </row>
    <row r="71" spans="1:36" ht="15" customHeight="1" thickBot="1">
      <c r="F71" s="107"/>
      <c r="H71" s="107"/>
      <c r="J71" s="107"/>
      <c r="K71" s="107"/>
      <c r="L71" s="107"/>
      <c r="M71" s="107"/>
    </row>
    <row r="72" spans="1:36" s="72" customFormat="1" ht="15" customHeight="1">
      <c r="A72" s="93"/>
      <c r="B72" s="93"/>
      <c r="C72" s="93"/>
      <c r="D72" s="93"/>
      <c r="E72" s="93"/>
      <c r="F72" s="80"/>
      <c r="G72" s="94" t="s">
        <v>202</v>
      </c>
      <c r="H72" s="94" t="s">
        <v>181</v>
      </c>
      <c r="I72" s="94"/>
      <c r="J72" s="569"/>
      <c r="K72" s="94" t="s">
        <v>182</v>
      </c>
      <c r="L72" s="103"/>
      <c r="M72" s="103"/>
      <c r="N72" s="87"/>
      <c r="O72" s="87"/>
      <c r="P72" s="87"/>
      <c r="Q72" s="87"/>
      <c r="R72" s="87"/>
      <c r="S72" s="87"/>
      <c r="T72" s="87"/>
      <c r="U72" s="87"/>
      <c r="V72" s="87"/>
      <c r="W72" s="87"/>
      <c r="X72" s="87"/>
      <c r="Y72" s="87"/>
      <c r="Z72" s="87"/>
      <c r="AA72" s="87"/>
      <c r="AB72" s="87"/>
      <c r="AC72" s="87"/>
      <c r="AD72" s="87"/>
      <c r="AE72" s="87"/>
      <c r="AF72" s="87"/>
      <c r="AG72" s="87"/>
      <c r="AH72" s="87"/>
      <c r="AI72" s="87"/>
      <c r="AJ72" s="87"/>
    </row>
    <row r="73" spans="1:36" s="72" customFormat="1" ht="15" customHeight="1">
      <c r="A73" s="569" t="s">
        <v>448</v>
      </c>
      <c r="B73" s="87"/>
      <c r="C73" s="87"/>
      <c r="D73" s="87"/>
      <c r="E73" s="87"/>
      <c r="F73" s="80"/>
      <c r="G73" s="569" t="s">
        <v>203</v>
      </c>
      <c r="H73" s="569" t="s">
        <v>624</v>
      </c>
      <c r="I73" s="568"/>
      <c r="J73" s="103"/>
      <c r="K73" s="569" t="s">
        <v>443</v>
      </c>
      <c r="L73" s="103"/>
      <c r="M73" s="96"/>
      <c r="N73" s="87"/>
      <c r="O73" s="87"/>
      <c r="P73" s="87"/>
      <c r="Q73" s="87"/>
      <c r="R73" s="87"/>
      <c r="S73" s="87"/>
      <c r="T73" s="87"/>
      <c r="U73" s="87"/>
      <c r="V73" s="87"/>
      <c r="W73" s="87"/>
      <c r="X73" s="87"/>
      <c r="Y73" s="87"/>
      <c r="Z73" s="87"/>
      <c r="AA73" s="87"/>
      <c r="AB73" s="87"/>
      <c r="AC73" s="87"/>
      <c r="AD73" s="87"/>
      <c r="AE73" s="87"/>
      <c r="AF73" s="87"/>
      <c r="AG73" s="87"/>
      <c r="AH73" s="87"/>
      <c r="AI73" s="87"/>
      <c r="AJ73" s="87"/>
    </row>
    <row r="74" spans="1:36" s="72" customFormat="1" ht="15" customHeight="1" thickBot="1">
      <c r="A74" s="569" t="s">
        <v>449</v>
      </c>
      <c r="B74" s="87"/>
      <c r="C74" s="87"/>
      <c r="D74" s="87" t="s">
        <v>618</v>
      </c>
      <c r="E74" s="87"/>
      <c r="F74" s="97"/>
      <c r="G74" s="567" t="s">
        <v>201</v>
      </c>
      <c r="H74" s="569" t="s">
        <v>424</v>
      </c>
      <c r="I74" s="569"/>
      <c r="J74" s="567"/>
      <c r="K74" s="567" t="s">
        <v>183</v>
      </c>
      <c r="L74" s="567"/>
      <c r="M74" s="567"/>
      <c r="N74" s="87"/>
      <c r="O74" s="87"/>
      <c r="P74" s="87"/>
      <c r="Q74" s="87"/>
      <c r="R74" s="87"/>
      <c r="S74" s="87"/>
      <c r="T74" s="87"/>
      <c r="U74" s="87"/>
      <c r="V74" s="87"/>
      <c r="W74" s="87"/>
      <c r="X74" s="87"/>
      <c r="Y74" s="87"/>
      <c r="Z74" s="87"/>
      <c r="AA74" s="87"/>
      <c r="AB74" s="87"/>
      <c r="AC74" s="87"/>
      <c r="AD74" s="87"/>
      <c r="AE74" s="87"/>
      <c r="AF74" s="87"/>
      <c r="AG74" s="87"/>
      <c r="AH74" s="87"/>
      <c r="AI74" s="87"/>
      <c r="AJ74" s="87"/>
    </row>
    <row r="75" spans="1:36" s="72" customFormat="1" ht="15" customHeight="1">
      <c r="A75" s="94">
        <v>1</v>
      </c>
      <c r="B75" s="99"/>
      <c r="C75" s="99"/>
      <c r="D75" s="99"/>
      <c r="E75" s="99"/>
      <c r="F75" s="80"/>
      <c r="G75" s="80"/>
      <c r="H75" s="99"/>
      <c r="I75" s="99"/>
      <c r="J75" s="80"/>
      <c r="K75" s="80"/>
      <c r="L75" s="80"/>
      <c r="M75" s="80"/>
      <c r="N75" s="87"/>
      <c r="O75" s="87"/>
      <c r="P75" s="87"/>
      <c r="Q75" s="87"/>
      <c r="R75" s="87"/>
      <c r="S75" s="87"/>
      <c r="T75" s="87"/>
      <c r="U75" s="87"/>
      <c r="V75" s="87"/>
      <c r="W75" s="87"/>
      <c r="X75" s="87"/>
      <c r="Y75" s="87"/>
      <c r="Z75" s="87"/>
      <c r="AA75" s="87"/>
      <c r="AB75" s="87"/>
      <c r="AC75" s="87"/>
      <c r="AD75" s="87"/>
      <c r="AE75" s="87"/>
      <c r="AF75" s="87"/>
      <c r="AG75" s="87"/>
      <c r="AH75" s="87"/>
      <c r="AI75" s="87"/>
      <c r="AJ75" s="87"/>
    </row>
    <row r="76" spans="1:36" s="72" customFormat="1" ht="15" customHeight="1">
      <c r="A76" s="569">
        <v>2</v>
      </c>
      <c r="B76" s="87"/>
      <c r="C76" s="87"/>
      <c r="D76" s="87" t="s">
        <v>307</v>
      </c>
      <c r="E76" s="87"/>
      <c r="F76" s="80"/>
      <c r="G76" s="569" t="str">
        <f>+G14</f>
        <v>B-2</v>
      </c>
      <c r="H76" s="109">
        <f>+'Sch B-2'!L90</f>
        <v>811125716.00678468</v>
      </c>
      <c r="J76" s="109"/>
      <c r="K76" s="109">
        <f>+'Sch B-2'!M90</f>
        <v>791593956.96839797</v>
      </c>
      <c r="L76" s="110"/>
      <c r="M76" s="87"/>
      <c r="N76" s="87"/>
      <c r="O76" s="87"/>
      <c r="P76" s="87"/>
      <c r="Q76" s="87"/>
      <c r="R76" s="87"/>
      <c r="S76" s="87"/>
      <c r="T76" s="87"/>
      <c r="U76" s="87"/>
      <c r="V76" s="87"/>
      <c r="W76" s="87"/>
      <c r="X76" s="87"/>
      <c r="Y76" s="87"/>
      <c r="Z76" s="87"/>
      <c r="AA76" s="87"/>
      <c r="AB76" s="87"/>
      <c r="AC76" s="87"/>
      <c r="AD76" s="87"/>
      <c r="AE76" s="87"/>
      <c r="AF76" s="87"/>
      <c r="AG76" s="87"/>
      <c r="AH76" s="87"/>
      <c r="AI76" s="87"/>
      <c r="AJ76" s="87"/>
    </row>
    <row r="77" spans="1:36" s="72" customFormat="1" ht="15" customHeight="1">
      <c r="A77" s="569">
        <v>3</v>
      </c>
      <c r="B77" s="87"/>
      <c r="C77" s="87"/>
      <c r="D77" s="87"/>
      <c r="E77" s="87"/>
      <c r="F77" s="103"/>
      <c r="G77" s="87"/>
      <c r="H77" s="87"/>
      <c r="J77" s="87"/>
      <c r="K77" s="87"/>
      <c r="L77" s="80"/>
      <c r="M77" s="87"/>
      <c r="N77" s="87"/>
      <c r="O77" s="87"/>
      <c r="P77" s="87"/>
      <c r="Q77" s="87"/>
      <c r="R77" s="87"/>
      <c r="S77" s="87"/>
      <c r="T77" s="87"/>
      <c r="U77" s="87"/>
      <c r="V77" s="87"/>
      <c r="W77" s="87"/>
      <c r="X77" s="87"/>
      <c r="Y77" s="87"/>
      <c r="Z77" s="87"/>
      <c r="AA77" s="87"/>
      <c r="AB77" s="87"/>
      <c r="AC77" s="87"/>
      <c r="AD77" s="87"/>
      <c r="AE77" s="87"/>
      <c r="AF77" s="87"/>
      <c r="AG77" s="87"/>
      <c r="AH77" s="87"/>
      <c r="AI77" s="87"/>
      <c r="AJ77" s="87"/>
    </row>
    <row r="78" spans="1:36" s="72" customFormat="1" ht="15" customHeight="1">
      <c r="A78" s="569">
        <v>4</v>
      </c>
      <c r="B78" s="87"/>
      <c r="C78" s="87"/>
      <c r="D78" s="87" t="s">
        <v>308</v>
      </c>
      <c r="E78" s="87"/>
      <c r="F78" s="103"/>
      <c r="G78" s="569" t="s">
        <v>205</v>
      </c>
      <c r="H78" s="102">
        <v>0</v>
      </c>
      <c r="J78" s="87"/>
      <c r="K78" s="102">
        <v>0</v>
      </c>
      <c r="L78" s="80"/>
      <c r="M78" s="87"/>
      <c r="N78" s="87"/>
      <c r="O78" s="87"/>
      <c r="P78" s="87"/>
      <c r="Q78" s="87"/>
      <c r="R78" s="87"/>
      <c r="S78" s="87"/>
      <c r="T78" s="87"/>
      <c r="U78" s="87"/>
      <c r="V78" s="87"/>
      <c r="W78" s="87"/>
      <c r="X78" s="87"/>
      <c r="Y78" s="87"/>
      <c r="Z78" s="87"/>
      <c r="AA78" s="87"/>
      <c r="AB78" s="87"/>
      <c r="AC78" s="87"/>
      <c r="AD78" s="87"/>
      <c r="AE78" s="87"/>
      <c r="AF78" s="87"/>
      <c r="AG78" s="87"/>
      <c r="AH78" s="87"/>
      <c r="AI78" s="87"/>
      <c r="AJ78" s="87"/>
    </row>
    <row r="79" spans="1:36" s="72" customFormat="1" ht="15" customHeight="1">
      <c r="A79" s="569">
        <v>5</v>
      </c>
      <c r="B79" s="87"/>
      <c r="C79" s="87"/>
      <c r="D79" s="87"/>
      <c r="E79" s="87"/>
      <c r="F79" s="103"/>
      <c r="G79" s="87"/>
      <c r="H79" s="87"/>
      <c r="J79" s="87"/>
      <c r="K79" s="87"/>
      <c r="L79" s="80"/>
      <c r="M79" s="87"/>
      <c r="N79" s="87"/>
      <c r="O79" s="87"/>
      <c r="P79" s="87"/>
      <c r="Q79" s="87"/>
      <c r="R79" s="87"/>
      <c r="S79" s="87"/>
      <c r="T79" s="87"/>
      <c r="U79" s="87"/>
      <c r="V79" s="87"/>
      <c r="W79" s="87"/>
      <c r="X79" s="87"/>
      <c r="Y79" s="87"/>
      <c r="Z79" s="87"/>
      <c r="AA79" s="87"/>
      <c r="AB79" s="87"/>
      <c r="AC79" s="87"/>
      <c r="AD79" s="87"/>
      <c r="AE79" s="87"/>
      <c r="AF79" s="87"/>
      <c r="AG79" s="87"/>
      <c r="AH79" s="87"/>
      <c r="AI79" s="87"/>
      <c r="AJ79" s="87"/>
    </row>
    <row r="80" spans="1:36" s="72" customFormat="1" ht="15" customHeight="1">
      <c r="A80" s="569">
        <v>6</v>
      </c>
      <c r="B80" s="87"/>
      <c r="C80" s="87"/>
      <c r="D80" s="87" t="s">
        <v>309</v>
      </c>
      <c r="E80" s="87"/>
      <c r="F80" s="103"/>
      <c r="G80" s="569" t="s">
        <v>1156</v>
      </c>
      <c r="H80" s="87">
        <f>'ACQ- Link In'!C19</f>
        <v>212911.87666666647</v>
      </c>
      <c r="J80" s="87"/>
      <c r="K80" s="87">
        <f>'ACQ- Link In'!D19</f>
        <v>225195.25416666645</v>
      </c>
      <c r="L80" s="80"/>
      <c r="M80" s="87"/>
      <c r="N80" s="87"/>
      <c r="O80" s="87"/>
      <c r="P80" s="87"/>
      <c r="Q80" s="87"/>
      <c r="R80" s="87"/>
      <c r="S80" s="87"/>
      <c r="T80" s="87"/>
      <c r="U80" s="87"/>
      <c r="V80" s="87"/>
      <c r="W80" s="87"/>
      <c r="X80" s="87"/>
      <c r="Y80" s="87"/>
      <c r="Z80" s="87"/>
      <c r="AA80" s="87"/>
      <c r="AB80" s="87"/>
      <c r="AC80" s="87"/>
      <c r="AD80" s="87"/>
      <c r="AE80" s="87"/>
      <c r="AF80" s="87"/>
      <c r="AG80" s="87"/>
      <c r="AH80" s="87"/>
      <c r="AI80" s="87"/>
      <c r="AJ80" s="87"/>
    </row>
    <row r="81" spans="1:36" s="72" customFormat="1" ht="15" customHeight="1">
      <c r="A81" s="569">
        <v>7</v>
      </c>
      <c r="B81" s="87"/>
      <c r="C81" s="87"/>
      <c r="D81" s="87"/>
      <c r="E81" s="87"/>
      <c r="F81" s="80"/>
      <c r="G81" s="87"/>
      <c r="H81" s="87"/>
      <c r="I81" s="80"/>
      <c r="J81" s="103"/>
      <c r="K81" s="87"/>
      <c r="L81" s="80"/>
      <c r="M81" s="87"/>
      <c r="N81" s="87"/>
      <c r="O81" s="87"/>
      <c r="P81" s="87"/>
      <c r="Q81" s="87"/>
      <c r="R81" s="87"/>
      <c r="S81" s="87"/>
      <c r="T81" s="87"/>
      <c r="U81" s="87"/>
      <c r="V81" s="87"/>
      <c r="W81" s="87"/>
      <c r="X81" s="87"/>
      <c r="Y81" s="87"/>
      <c r="Z81" s="87"/>
      <c r="AA81" s="87"/>
      <c r="AB81" s="87"/>
      <c r="AC81" s="87"/>
      <c r="AD81" s="87"/>
      <c r="AE81" s="87"/>
      <c r="AF81" s="87"/>
      <c r="AG81" s="87"/>
      <c r="AH81" s="87"/>
      <c r="AI81" s="87"/>
      <c r="AJ81" s="87"/>
    </row>
    <row r="82" spans="1:36" s="72" customFormat="1" ht="15" customHeight="1">
      <c r="A82" s="569">
        <v>8</v>
      </c>
      <c r="B82" s="87"/>
      <c r="C82" s="87"/>
      <c r="D82" s="87" t="s">
        <v>662</v>
      </c>
      <c r="E82" s="87"/>
      <c r="F82" s="103"/>
      <c r="G82" s="569" t="str">
        <f>+G20</f>
        <v>B-3</v>
      </c>
      <c r="H82" s="87">
        <f>-'Sch B-3'!N223</f>
        <v>-206397151.34445575</v>
      </c>
      <c r="I82" s="80"/>
      <c r="J82" s="103"/>
      <c r="K82" s="87">
        <f>-'Sch B-3'!P223</f>
        <v>-197821996.80938435</v>
      </c>
      <c r="L82" s="80"/>
      <c r="M82" s="87"/>
      <c r="N82" s="87"/>
      <c r="O82" s="87"/>
      <c r="P82" s="87"/>
      <c r="Q82" s="87"/>
      <c r="R82" s="87"/>
      <c r="S82" s="87"/>
      <c r="T82" s="87"/>
      <c r="U82" s="87"/>
      <c r="V82" s="87"/>
      <c r="W82" s="87"/>
      <c r="X82" s="87"/>
      <c r="Y82" s="87"/>
      <c r="Z82" s="87"/>
      <c r="AA82" s="87"/>
      <c r="AB82" s="87"/>
      <c r="AC82" s="87"/>
      <c r="AD82" s="87"/>
      <c r="AE82" s="87"/>
      <c r="AF82" s="87"/>
      <c r="AG82" s="87"/>
      <c r="AH82" s="87"/>
      <c r="AI82" s="87"/>
      <c r="AJ82" s="87"/>
    </row>
    <row r="83" spans="1:36" s="72" customFormat="1" ht="15" customHeight="1">
      <c r="A83" s="569">
        <v>9</v>
      </c>
      <c r="B83" s="87"/>
      <c r="C83" s="87"/>
      <c r="D83" s="87"/>
      <c r="E83" s="87"/>
      <c r="F83" s="80"/>
      <c r="G83" s="87"/>
      <c r="H83" s="87"/>
      <c r="I83" s="80"/>
      <c r="J83" s="103"/>
      <c r="K83" s="87"/>
      <c r="L83" s="80"/>
      <c r="M83" s="103"/>
      <c r="N83" s="87"/>
      <c r="O83" s="87"/>
      <c r="P83" s="87"/>
      <c r="Q83" s="87"/>
      <c r="R83" s="87"/>
      <c r="S83" s="87"/>
      <c r="T83" s="87"/>
      <c r="U83" s="87"/>
      <c r="V83" s="87"/>
      <c r="W83" s="87"/>
      <c r="X83" s="87"/>
      <c r="Y83" s="87"/>
      <c r="Z83" s="87"/>
      <c r="AA83" s="87"/>
      <c r="AB83" s="87"/>
      <c r="AC83" s="87"/>
      <c r="AD83" s="87"/>
      <c r="AE83" s="87"/>
      <c r="AF83" s="87"/>
      <c r="AG83" s="87"/>
      <c r="AH83" s="87"/>
      <c r="AI83" s="87"/>
      <c r="AJ83" s="87"/>
    </row>
    <row r="84" spans="1:36" s="72" customFormat="1" ht="15" customHeight="1">
      <c r="A84" s="569">
        <v>10</v>
      </c>
      <c r="B84" s="87"/>
      <c r="C84" s="87"/>
      <c r="D84" s="87"/>
      <c r="E84" s="87"/>
      <c r="F84" s="103"/>
      <c r="G84" s="569"/>
      <c r="H84" s="92"/>
      <c r="I84" s="80"/>
      <c r="J84" s="103"/>
      <c r="K84" s="92"/>
      <c r="L84" s="80"/>
      <c r="M84" s="103"/>
      <c r="N84" s="87"/>
      <c r="O84" s="87"/>
      <c r="P84" s="87"/>
      <c r="Q84" s="87"/>
      <c r="R84" s="87"/>
      <c r="S84" s="87"/>
      <c r="T84" s="87"/>
      <c r="U84" s="87"/>
      <c r="V84" s="87"/>
      <c r="W84" s="87"/>
      <c r="X84" s="87"/>
      <c r="Y84" s="87"/>
      <c r="Z84" s="87"/>
      <c r="AA84" s="87"/>
      <c r="AB84" s="87"/>
      <c r="AC84" s="87"/>
      <c r="AD84" s="87"/>
      <c r="AE84" s="87"/>
      <c r="AF84" s="87"/>
      <c r="AG84" s="87"/>
      <c r="AH84" s="87"/>
      <c r="AI84" s="87"/>
      <c r="AJ84" s="87"/>
    </row>
    <row r="85" spans="1:36" s="72" customFormat="1" ht="15" customHeight="1">
      <c r="A85" s="569">
        <v>11</v>
      </c>
      <c r="B85" s="87"/>
      <c r="C85" s="87"/>
      <c r="D85" s="87"/>
      <c r="E85" s="87"/>
      <c r="F85" s="103"/>
      <c r="G85" s="87"/>
      <c r="H85" s="105"/>
      <c r="I85" s="80"/>
      <c r="J85" s="103"/>
      <c r="K85" s="105"/>
      <c r="L85" s="80"/>
      <c r="M85" s="87"/>
      <c r="N85" s="87"/>
      <c r="O85" s="87"/>
      <c r="P85" s="87"/>
      <c r="Q85" s="87"/>
      <c r="R85" s="87"/>
      <c r="S85" s="87"/>
      <c r="T85" s="87"/>
      <c r="U85" s="87"/>
      <c r="V85" s="87"/>
      <c r="W85" s="87"/>
      <c r="X85" s="87"/>
      <c r="Y85" s="87"/>
      <c r="Z85" s="87"/>
      <c r="AA85" s="87"/>
      <c r="AB85" s="87"/>
      <c r="AC85" s="87"/>
      <c r="AD85" s="87"/>
      <c r="AE85" s="87"/>
      <c r="AF85" s="87"/>
      <c r="AG85" s="87"/>
      <c r="AH85" s="87"/>
      <c r="AI85" s="87"/>
      <c r="AJ85" s="87"/>
    </row>
    <row r="86" spans="1:36" s="72" customFormat="1" ht="15" customHeight="1">
      <c r="A86" s="569">
        <v>12</v>
      </c>
      <c r="B86" s="87"/>
      <c r="C86" s="87"/>
      <c r="D86" s="87" t="s">
        <v>310</v>
      </c>
      <c r="E86" s="87"/>
      <c r="F86" s="103"/>
      <c r="G86" s="87"/>
      <c r="H86" s="87">
        <f>SUM(H76:H84)</f>
        <v>604941476.53899562</v>
      </c>
      <c r="I86" s="80"/>
      <c r="J86" s="103"/>
      <c r="K86" s="87">
        <f>SUM(K76:K84)</f>
        <v>593997155.41318035</v>
      </c>
      <c r="L86" s="103"/>
      <c r="M86" s="87"/>
      <c r="N86" s="87"/>
      <c r="O86" s="87"/>
      <c r="P86" s="87"/>
      <c r="Q86" s="87"/>
      <c r="R86" s="87"/>
      <c r="S86" s="87"/>
      <c r="T86" s="87"/>
      <c r="U86" s="87"/>
      <c r="V86" s="87"/>
      <c r="W86" s="87"/>
      <c r="X86" s="87"/>
      <c r="Y86" s="87"/>
      <c r="Z86" s="87"/>
      <c r="AA86" s="87"/>
      <c r="AB86" s="87"/>
      <c r="AC86" s="87"/>
      <c r="AD86" s="87"/>
      <c r="AE86" s="87"/>
      <c r="AF86" s="87"/>
      <c r="AG86" s="87"/>
      <c r="AH86" s="87"/>
      <c r="AI86" s="87"/>
      <c r="AJ86" s="87"/>
    </row>
    <row r="87" spans="1:36" s="72" customFormat="1" ht="15" customHeight="1">
      <c r="A87" s="569">
        <v>13</v>
      </c>
      <c r="B87" s="87"/>
      <c r="C87" s="87"/>
      <c r="D87" s="87"/>
      <c r="E87" s="87"/>
      <c r="F87" s="103"/>
      <c r="G87" s="87"/>
      <c r="H87" s="87"/>
      <c r="I87" s="80"/>
      <c r="J87" s="103"/>
      <c r="K87" s="87"/>
      <c r="L87" s="80"/>
      <c r="M87" s="87"/>
      <c r="N87" s="87"/>
      <c r="O87" s="87"/>
      <c r="P87" s="87"/>
      <c r="Q87" s="87"/>
      <c r="R87" s="87"/>
      <c r="S87" s="87"/>
      <c r="T87" s="87"/>
      <c r="U87" s="87"/>
      <c r="V87" s="87"/>
      <c r="W87" s="87"/>
      <c r="X87" s="87"/>
      <c r="Y87" s="87"/>
      <c r="Z87" s="87"/>
      <c r="AA87" s="87"/>
      <c r="AB87" s="87"/>
      <c r="AC87" s="87"/>
      <c r="AD87" s="87"/>
      <c r="AE87" s="87"/>
      <c r="AF87" s="87"/>
      <c r="AG87" s="87"/>
      <c r="AH87" s="87"/>
      <c r="AI87" s="87"/>
      <c r="AJ87" s="87"/>
    </row>
    <row r="88" spans="1:36" s="72" customFormat="1" ht="15" customHeight="1">
      <c r="A88" s="569">
        <v>14</v>
      </c>
      <c r="B88" s="87"/>
      <c r="C88" s="87"/>
      <c r="D88" s="87"/>
      <c r="E88" s="87"/>
      <c r="F88" s="103"/>
      <c r="G88" s="87"/>
      <c r="H88" s="87"/>
      <c r="I88" s="80"/>
      <c r="J88" s="103"/>
      <c r="K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row>
    <row r="89" spans="1:36" s="72" customFormat="1" ht="15" customHeight="1">
      <c r="A89" s="569">
        <v>15</v>
      </c>
      <c r="B89" s="87"/>
      <c r="C89" s="87"/>
      <c r="D89" s="87" t="s">
        <v>311</v>
      </c>
      <c r="E89" s="87"/>
      <c r="F89" s="80"/>
      <c r="G89" s="569" t="str">
        <f>+G27</f>
        <v>B-4</v>
      </c>
      <c r="H89" s="87">
        <f>Linkin!C265</f>
        <v>4983028.8171190945</v>
      </c>
      <c r="I89" s="80"/>
      <c r="J89" s="103"/>
      <c r="K89" s="87">
        <f>Linkin!D265</f>
        <v>7947078.3123931037</v>
      </c>
      <c r="M89" s="87"/>
      <c r="N89" s="87"/>
      <c r="O89" s="87"/>
      <c r="P89" s="87"/>
      <c r="Q89" s="87"/>
      <c r="R89" s="87"/>
      <c r="S89" s="87"/>
      <c r="T89" s="87"/>
      <c r="U89" s="87"/>
      <c r="V89" s="87"/>
      <c r="W89" s="87"/>
      <c r="X89" s="87"/>
      <c r="Y89" s="87"/>
      <c r="Z89" s="87"/>
      <c r="AA89" s="87"/>
      <c r="AB89" s="87"/>
      <c r="AC89" s="87"/>
      <c r="AD89" s="87"/>
      <c r="AE89" s="87"/>
      <c r="AF89" s="87"/>
      <c r="AG89" s="87"/>
      <c r="AH89" s="87"/>
      <c r="AI89" s="87"/>
      <c r="AJ89" s="87"/>
    </row>
    <row r="90" spans="1:36" s="72" customFormat="1" ht="15" customHeight="1">
      <c r="A90" s="569">
        <v>16</v>
      </c>
      <c r="B90" s="87"/>
      <c r="C90" s="87"/>
      <c r="D90" s="87"/>
      <c r="E90" s="87"/>
      <c r="F90" s="80"/>
      <c r="G90" s="87"/>
      <c r="H90" s="87"/>
      <c r="I90" s="80"/>
      <c r="J90" s="103"/>
      <c r="K90" s="87"/>
      <c r="M90" s="87"/>
      <c r="N90" s="87"/>
      <c r="O90" s="87"/>
      <c r="P90" s="87"/>
      <c r="Q90" s="87"/>
      <c r="R90" s="87"/>
      <c r="S90" s="87"/>
      <c r="T90" s="87"/>
      <c r="U90" s="87"/>
      <c r="V90" s="87"/>
      <c r="W90" s="87"/>
      <c r="X90" s="87"/>
      <c r="Y90" s="87"/>
      <c r="Z90" s="87"/>
      <c r="AA90" s="87"/>
      <c r="AB90" s="87"/>
      <c r="AC90" s="87"/>
      <c r="AD90" s="87"/>
      <c r="AE90" s="87"/>
      <c r="AF90" s="87"/>
      <c r="AG90" s="87"/>
      <c r="AH90" s="87"/>
      <c r="AI90" s="87"/>
      <c r="AJ90" s="87"/>
    </row>
    <row r="91" spans="1:36" s="72" customFormat="1" ht="15" customHeight="1">
      <c r="A91" s="569">
        <v>17</v>
      </c>
      <c r="B91" s="87"/>
      <c r="C91" s="87"/>
      <c r="D91" s="87" t="s">
        <v>312</v>
      </c>
      <c r="E91" s="87"/>
      <c r="F91" s="80"/>
      <c r="G91" s="569" t="str">
        <f>+G29</f>
        <v>B-5/W/P - 1-13</v>
      </c>
      <c r="H91" s="87">
        <f>+'Sch B-5'!L472</f>
        <v>3753000</v>
      </c>
      <c r="I91" s="87"/>
      <c r="J91" s="103"/>
      <c r="K91" s="87">
        <f>+H91</f>
        <v>3753000</v>
      </c>
      <c r="L91" s="87"/>
      <c r="M91" s="87"/>
      <c r="N91" s="87"/>
      <c r="O91" s="87"/>
      <c r="P91" s="87"/>
      <c r="Q91" s="87"/>
      <c r="R91" s="87"/>
      <c r="S91" s="87"/>
      <c r="T91" s="87"/>
      <c r="U91" s="87"/>
      <c r="V91" s="87"/>
      <c r="W91" s="87"/>
      <c r="X91" s="87"/>
      <c r="Y91" s="87"/>
      <c r="Z91" s="87"/>
      <c r="AA91" s="87"/>
      <c r="AB91" s="87"/>
      <c r="AC91" s="87"/>
      <c r="AD91" s="87"/>
      <c r="AE91" s="87"/>
      <c r="AF91" s="87"/>
      <c r="AG91" s="87"/>
      <c r="AH91" s="87"/>
      <c r="AI91" s="87"/>
      <c r="AJ91" s="87"/>
    </row>
    <row r="92" spans="1:36" s="72" customFormat="1" ht="15" customHeight="1">
      <c r="A92" s="569">
        <v>18</v>
      </c>
      <c r="B92" s="87"/>
      <c r="C92" s="87"/>
      <c r="D92" s="87"/>
      <c r="E92" s="87"/>
      <c r="F92" s="103"/>
      <c r="G92" s="87"/>
      <c r="H92" s="87"/>
      <c r="I92" s="80"/>
      <c r="J92" s="103"/>
      <c r="K92" s="87"/>
      <c r="M92" s="87"/>
      <c r="N92" s="87"/>
      <c r="O92" s="87"/>
      <c r="P92" s="87"/>
      <c r="Q92" s="87"/>
      <c r="R92" s="87"/>
      <c r="S92" s="87"/>
      <c r="T92" s="87"/>
      <c r="U92" s="87"/>
      <c r="V92" s="87"/>
      <c r="W92" s="87"/>
      <c r="X92" s="87"/>
      <c r="Y92" s="87"/>
      <c r="Z92" s="87"/>
      <c r="AA92" s="87"/>
      <c r="AB92" s="87"/>
      <c r="AC92" s="87"/>
      <c r="AD92" s="87"/>
      <c r="AE92" s="87"/>
      <c r="AF92" s="87"/>
      <c r="AG92" s="87"/>
      <c r="AH92" s="87"/>
      <c r="AI92" s="87"/>
      <c r="AJ92" s="87"/>
    </row>
    <row r="93" spans="1:36" s="72" customFormat="1" ht="15" customHeight="1">
      <c r="A93" s="569">
        <v>19</v>
      </c>
      <c r="B93" s="87"/>
      <c r="C93" s="87"/>
      <c r="D93" s="87" t="s">
        <v>313</v>
      </c>
      <c r="E93" s="87"/>
      <c r="F93" s="103"/>
      <c r="G93" s="569" t="str">
        <f>+G31</f>
        <v>B-5 &amp; W/P - 1-5</v>
      </c>
      <c r="H93" s="87">
        <f>'Sch B-5'!O86</f>
        <v>807789</v>
      </c>
      <c r="I93" s="80"/>
      <c r="J93" s="103"/>
      <c r="K93" s="87">
        <f>H93</f>
        <v>807789</v>
      </c>
      <c r="M93" s="87"/>
      <c r="N93" s="87"/>
      <c r="O93" s="87"/>
      <c r="P93" s="87"/>
      <c r="Q93" s="87"/>
      <c r="R93" s="87"/>
      <c r="S93" s="87"/>
      <c r="T93" s="87"/>
      <c r="U93" s="87"/>
      <c r="V93" s="87"/>
      <c r="W93" s="87"/>
      <c r="X93" s="87"/>
      <c r="Y93" s="87"/>
      <c r="Z93" s="87"/>
      <c r="AA93" s="87"/>
      <c r="AB93" s="87"/>
      <c r="AC93" s="87"/>
      <c r="AD93" s="87"/>
      <c r="AE93" s="87"/>
      <c r="AF93" s="87"/>
      <c r="AG93" s="87"/>
      <c r="AH93" s="87"/>
      <c r="AI93" s="87"/>
      <c r="AJ93" s="87"/>
    </row>
    <row r="94" spans="1:36" s="72" customFormat="1" ht="15" customHeight="1">
      <c r="A94" s="569">
        <v>20</v>
      </c>
      <c r="B94" s="87"/>
      <c r="C94" s="87"/>
      <c r="D94" s="87"/>
      <c r="E94" s="87"/>
      <c r="F94" s="103"/>
      <c r="G94" s="87"/>
      <c r="H94" s="87"/>
      <c r="I94" s="80"/>
      <c r="J94" s="103"/>
      <c r="K94" s="87"/>
      <c r="M94" s="87"/>
      <c r="N94" s="87"/>
      <c r="O94" s="87"/>
      <c r="P94" s="87"/>
      <c r="Q94" s="87"/>
      <c r="R94" s="87"/>
      <c r="S94" s="87"/>
      <c r="T94" s="87"/>
      <c r="U94" s="87"/>
      <c r="V94" s="87"/>
      <c r="W94" s="87"/>
      <c r="X94" s="87"/>
      <c r="Y94" s="87"/>
      <c r="Z94" s="87"/>
      <c r="AA94" s="87"/>
      <c r="AB94" s="87"/>
      <c r="AC94" s="87"/>
      <c r="AD94" s="87"/>
      <c r="AE94" s="87"/>
      <c r="AF94" s="87"/>
      <c r="AG94" s="87"/>
      <c r="AH94" s="87"/>
      <c r="AI94" s="87"/>
      <c r="AJ94" s="87"/>
    </row>
    <row r="95" spans="1:36" s="72" customFormat="1" ht="15" customHeight="1">
      <c r="A95" s="569">
        <v>21</v>
      </c>
      <c r="B95" s="87"/>
      <c r="C95" s="87"/>
      <c r="D95" s="87" t="s">
        <v>314</v>
      </c>
      <c r="E95" s="87"/>
      <c r="F95" s="103"/>
      <c r="G95" s="569" t="str">
        <f>+G33</f>
        <v>B-6</v>
      </c>
      <c r="H95" s="87">
        <f>-'Sch B-6'!H81</f>
        <v>-75299064.389811382</v>
      </c>
      <c r="I95" s="80"/>
      <c r="J95" s="103"/>
      <c r="K95" s="87">
        <f>-'Sch B-6'!N81</f>
        <v>-73998289.46819891</v>
      </c>
      <c r="L95" s="87"/>
      <c r="M95" s="87"/>
      <c r="N95" s="87"/>
      <c r="O95" s="87"/>
      <c r="P95" s="87"/>
      <c r="Q95" s="87"/>
      <c r="R95" s="87"/>
      <c r="S95" s="87"/>
      <c r="T95" s="87"/>
      <c r="U95" s="87"/>
      <c r="V95" s="87"/>
      <c r="W95" s="87"/>
      <c r="X95" s="87"/>
      <c r="Y95" s="87"/>
      <c r="Z95" s="87"/>
      <c r="AA95" s="87"/>
      <c r="AB95" s="87"/>
      <c r="AC95" s="87"/>
      <c r="AD95" s="87"/>
      <c r="AE95" s="87"/>
      <c r="AF95" s="87"/>
      <c r="AG95" s="87"/>
      <c r="AH95" s="87"/>
      <c r="AI95" s="87"/>
      <c r="AJ95" s="87"/>
    </row>
    <row r="96" spans="1:36" s="72" customFormat="1" ht="15" customHeight="1">
      <c r="A96" s="569">
        <v>22</v>
      </c>
      <c r="B96" s="87"/>
      <c r="C96" s="87"/>
      <c r="D96" s="87"/>
      <c r="E96" s="87"/>
      <c r="F96" s="80"/>
      <c r="G96" s="87"/>
      <c r="H96" s="87"/>
      <c r="J96" s="87"/>
      <c r="K96" s="87"/>
      <c r="M96" s="87"/>
      <c r="N96" s="87"/>
      <c r="O96" s="87"/>
      <c r="P96" s="87"/>
      <c r="Q96" s="87"/>
      <c r="R96" s="87"/>
      <c r="S96" s="87"/>
      <c r="T96" s="87"/>
      <c r="U96" s="87"/>
      <c r="V96" s="87"/>
      <c r="W96" s="87"/>
      <c r="X96" s="87"/>
      <c r="Y96" s="87"/>
      <c r="Z96" s="87"/>
      <c r="AA96" s="87"/>
      <c r="AB96" s="87"/>
      <c r="AC96" s="87"/>
      <c r="AD96" s="87"/>
      <c r="AE96" s="87"/>
      <c r="AF96" s="87"/>
      <c r="AG96" s="87"/>
      <c r="AH96" s="87"/>
      <c r="AI96" s="87"/>
      <c r="AJ96" s="87"/>
    </row>
    <row r="97" spans="1:36" s="72" customFormat="1" ht="15" customHeight="1">
      <c r="A97" s="569">
        <v>23</v>
      </c>
      <c r="B97" s="87"/>
      <c r="C97" s="87"/>
      <c r="D97" s="87" t="s">
        <v>315</v>
      </c>
      <c r="E97" s="87"/>
      <c r="F97" s="103"/>
      <c r="G97" s="569" t="str">
        <f>+G35</f>
        <v>B-6</v>
      </c>
      <c r="H97" s="87">
        <f>-'Sch B-6'!H79</f>
        <v>-14564614.486843437</v>
      </c>
      <c r="J97" s="87"/>
      <c r="K97" s="87">
        <f>-'Sch B-6'!N79</f>
        <v>-13727090.977624355</v>
      </c>
      <c r="M97" s="87"/>
      <c r="N97" s="87"/>
      <c r="O97" s="87"/>
      <c r="P97" s="87"/>
      <c r="Q97" s="87"/>
      <c r="R97" s="87"/>
      <c r="S97" s="87"/>
      <c r="T97" s="87"/>
      <c r="U97" s="87"/>
      <c r="V97" s="87"/>
      <c r="W97" s="87"/>
      <c r="X97" s="87"/>
      <c r="Y97" s="87"/>
      <c r="Z97" s="87"/>
      <c r="AA97" s="87"/>
      <c r="AB97" s="87"/>
      <c r="AC97" s="87"/>
      <c r="AD97" s="87"/>
      <c r="AE97" s="87"/>
      <c r="AF97" s="87"/>
      <c r="AG97" s="87"/>
      <c r="AH97" s="87"/>
      <c r="AI97" s="87"/>
      <c r="AJ97" s="87"/>
    </row>
    <row r="98" spans="1:36" s="72" customFormat="1" ht="15" customHeight="1">
      <c r="A98" s="569">
        <v>24</v>
      </c>
      <c r="B98" s="87"/>
      <c r="C98" s="87"/>
      <c r="D98" s="87"/>
      <c r="E98" s="87"/>
      <c r="F98" s="80"/>
      <c r="G98" s="87"/>
      <c r="H98" s="87"/>
      <c r="J98" s="87"/>
      <c r="K98" s="87"/>
      <c r="M98" s="87"/>
      <c r="N98" s="87"/>
      <c r="O98" s="87"/>
      <c r="P98" s="87"/>
      <c r="Q98" s="87"/>
      <c r="R98" s="87"/>
      <c r="S98" s="87"/>
      <c r="T98" s="87"/>
      <c r="U98" s="87"/>
      <c r="V98" s="87"/>
      <c r="W98" s="87"/>
      <c r="X98" s="87"/>
      <c r="Y98" s="87"/>
      <c r="Z98" s="87"/>
      <c r="AA98" s="87"/>
      <c r="AB98" s="87"/>
      <c r="AC98" s="87"/>
      <c r="AD98" s="87"/>
      <c r="AE98" s="87"/>
      <c r="AF98" s="87"/>
      <c r="AG98" s="87"/>
      <c r="AH98" s="87"/>
      <c r="AI98" s="87"/>
      <c r="AJ98" s="87"/>
    </row>
    <row r="99" spans="1:36" s="72" customFormat="1" ht="15" customHeight="1">
      <c r="A99" s="569">
        <v>25</v>
      </c>
      <c r="B99" s="87"/>
      <c r="C99" s="87"/>
      <c r="D99" s="87" t="s">
        <v>316</v>
      </c>
      <c r="E99" s="87"/>
      <c r="F99" s="103"/>
      <c r="G99" s="569" t="str">
        <f>+G37</f>
        <v>B-6</v>
      </c>
      <c r="H99" s="87">
        <f>-'Sch B-6'!H100</f>
        <v>-90527023.104663894</v>
      </c>
      <c r="J99" s="87"/>
      <c r="K99" s="87">
        <f>-'Sch B-6'!N100</f>
        <v>-90658582.92232877</v>
      </c>
      <c r="M99" s="87"/>
      <c r="N99" s="87"/>
      <c r="O99" s="87"/>
      <c r="Q99" s="87"/>
      <c r="R99" s="87"/>
      <c r="S99" s="87"/>
      <c r="T99" s="87"/>
      <c r="U99" s="87"/>
      <c r="V99" s="87"/>
      <c r="W99" s="87"/>
      <c r="X99" s="87"/>
      <c r="Y99" s="87"/>
      <c r="Z99" s="87"/>
      <c r="AA99" s="87"/>
      <c r="AB99" s="87"/>
      <c r="AC99" s="87"/>
      <c r="AD99" s="87"/>
      <c r="AE99" s="87"/>
      <c r="AF99" s="87"/>
      <c r="AG99" s="87"/>
      <c r="AH99" s="87"/>
      <c r="AI99" s="87"/>
      <c r="AJ99" s="87"/>
    </row>
    <row r="100" spans="1:36" s="72" customFormat="1" ht="15" customHeight="1">
      <c r="A100" s="569">
        <v>26</v>
      </c>
      <c r="B100" s="87"/>
      <c r="C100" s="87"/>
      <c r="D100" s="87"/>
      <c r="E100" s="87"/>
      <c r="F100" s="103"/>
      <c r="G100" s="87"/>
      <c r="H100" s="87"/>
      <c r="J100" s="87"/>
      <c r="K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7"/>
      <c r="AJ100" s="87"/>
    </row>
    <row r="101" spans="1:36" s="72" customFormat="1" ht="15" customHeight="1">
      <c r="A101" s="569">
        <v>27</v>
      </c>
      <c r="B101" s="87"/>
      <c r="C101" s="87"/>
      <c r="D101" s="87" t="s">
        <v>317</v>
      </c>
      <c r="E101" s="87"/>
      <c r="F101" s="103"/>
      <c r="G101" s="569" t="str">
        <f>+G39</f>
        <v>B-6</v>
      </c>
      <c r="H101" s="87">
        <f>-'Sch B-6'!H84</f>
        <v>-6175</v>
      </c>
      <c r="J101" s="87"/>
      <c r="K101" s="87">
        <f>-'Sch B-6'!N84</f>
        <v>-10001</v>
      </c>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7"/>
      <c r="AJ101" s="87"/>
    </row>
    <row r="102" spans="1:36" s="72" customFormat="1" ht="15" customHeight="1">
      <c r="A102" s="569">
        <v>28</v>
      </c>
      <c r="B102" s="87"/>
      <c r="C102" s="87"/>
      <c r="D102" s="87"/>
      <c r="E102" s="87"/>
      <c r="F102" s="103"/>
      <c r="G102" s="87"/>
      <c r="H102" s="87"/>
      <c r="J102" s="87"/>
      <c r="K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7"/>
      <c r="AJ102" s="87"/>
    </row>
    <row r="103" spans="1:36" s="72" customFormat="1" ht="15" customHeight="1">
      <c r="A103" s="569">
        <v>29</v>
      </c>
      <c r="B103" s="87"/>
      <c r="C103" s="87"/>
      <c r="D103" s="87" t="s">
        <v>318</v>
      </c>
      <c r="E103" s="87"/>
      <c r="F103" s="80"/>
      <c r="G103" s="569" t="str">
        <f>G41</f>
        <v>W/P-1-10</v>
      </c>
      <c r="H103" s="87">
        <f>Linkin!C144</f>
        <v>12345613</v>
      </c>
      <c r="J103" s="87"/>
      <c r="K103" s="87">
        <f>Linkin!D144</f>
        <v>11816493</v>
      </c>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7"/>
      <c r="AJ103" s="87"/>
    </row>
    <row r="104" spans="1:36" s="72" customFormat="1" ht="15" customHeight="1">
      <c r="A104" s="569">
        <v>30</v>
      </c>
      <c r="B104" s="87"/>
      <c r="C104" s="87"/>
      <c r="D104" s="87"/>
      <c r="E104" s="87"/>
      <c r="F104" s="103"/>
      <c r="G104" s="87"/>
      <c r="H104" s="87"/>
      <c r="J104" s="87"/>
      <c r="K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7"/>
      <c r="AJ104" s="87"/>
    </row>
    <row r="105" spans="1:36" s="72" customFormat="1" ht="15" customHeight="1">
      <c r="A105" s="569">
        <v>31</v>
      </c>
      <c r="B105" s="87"/>
      <c r="C105" s="87"/>
      <c r="D105" s="87" t="s">
        <v>319</v>
      </c>
      <c r="E105" s="87"/>
      <c r="F105" s="80"/>
      <c r="G105" s="569" t="str">
        <f>G43</f>
        <v>W/P-1-11</v>
      </c>
      <c r="H105" s="87">
        <f>Linkin!C136</f>
        <v>1170140.8200000094</v>
      </c>
      <c r="J105" s="87"/>
      <c r="K105" s="87">
        <f>Linkin!D136</f>
        <v>1198681</v>
      </c>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7"/>
      <c r="AJ105" s="87"/>
    </row>
    <row r="106" spans="1:36" s="72" customFormat="1" ht="15" customHeight="1">
      <c r="A106" s="569">
        <v>32</v>
      </c>
      <c r="B106" s="87"/>
      <c r="C106" s="87"/>
      <c r="D106" s="87"/>
      <c r="E106" s="87"/>
      <c r="F106" s="103"/>
      <c r="G106" s="87"/>
      <c r="H106" s="87"/>
      <c r="J106" s="87"/>
      <c r="K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row>
    <row r="107" spans="1:36" s="72" customFormat="1" ht="15" customHeight="1">
      <c r="A107" s="569">
        <v>33</v>
      </c>
      <c r="B107" s="87"/>
      <c r="C107" s="87"/>
      <c r="D107" s="87" t="s">
        <v>673</v>
      </c>
      <c r="E107" s="87"/>
      <c r="F107" s="103"/>
      <c r="G107" s="569" t="str">
        <f>G45</f>
        <v>W/P-1-12</v>
      </c>
      <c r="H107" s="87">
        <f>Linkin!C132</f>
        <v>-14660.240416666666</v>
      </c>
      <c r="J107" s="90"/>
      <c r="K107" s="87">
        <f>Linkin!D132</f>
        <v>-14660.240416666666</v>
      </c>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row>
    <row r="108" spans="1:36" s="72" customFormat="1" ht="15" customHeight="1">
      <c r="A108" s="569">
        <v>34</v>
      </c>
      <c r="B108" s="87"/>
      <c r="C108" s="87"/>
      <c r="D108" s="87"/>
      <c r="E108" s="87"/>
      <c r="F108" s="103"/>
      <c r="G108" s="87"/>
      <c r="H108" s="87"/>
      <c r="I108" s="87"/>
      <c r="J108" s="87"/>
      <c r="K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row>
    <row r="109" spans="1:36" s="72" customFormat="1" ht="15" customHeight="1">
      <c r="A109" s="569">
        <v>35</v>
      </c>
      <c r="B109" s="87"/>
      <c r="C109" s="87"/>
      <c r="D109" s="87"/>
      <c r="E109" s="87"/>
      <c r="F109" s="87"/>
      <c r="H109" s="87"/>
      <c r="I109" s="103"/>
      <c r="J109" s="87"/>
      <c r="K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row>
    <row r="110" spans="1:36" s="72" customFormat="1" ht="15" customHeight="1">
      <c r="A110" s="569">
        <v>36</v>
      </c>
      <c r="B110" s="87"/>
      <c r="C110" s="87"/>
      <c r="D110" s="87"/>
      <c r="E110" s="87"/>
      <c r="F110" s="87"/>
      <c r="H110" s="87"/>
      <c r="I110" s="80"/>
      <c r="J110" s="87"/>
      <c r="K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row>
    <row r="111" spans="1:36" s="72" customFormat="1" ht="15" customHeight="1">
      <c r="A111" s="569">
        <v>37</v>
      </c>
      <c r="B111" s="87"/>
      <c r="C111" s="87"/>
      <c r="D111" s="87"/>
      <c r="E111" s="87"/>
      <c r="F111" s="87"/>
      <c r="H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row>
    <row r="112" spans="1:36" s="72" customFormat="1" ht="15" customHeight="1">
      <c r="A112" s="569">
        <v>38</v>
      </c>
      <c r="B112" s="87"/>
      <c r="C112" s="87"/>
      <c r="E112" s="87"/>
      <c r="F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row>
    <row r="113" spans="1:36" s="72" customFormat="1" ht="15" customHeight="1">
      <c r="A113" s="569">
        <v>39</v>
      </c>
      <c r="B113" s="87"/>
      <c r="C113" s="87"/>
      <c r="D113" s="87"/>
      <c r="E113" s="87"/>
      <c r="F113" s="87"/>
      <c r="H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row>
    <row r="114" spans="1:36" s="72" customFormat="1" ht="15" customHeight="1">
      <c r="A114" s="569">
        <v>40</v>
      </c>
      <c r="B114" s="87"/>
      <c r="C114" s="87"/>
      <c r="L114" s="80"/>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row>
    <row r="115" spans="1:36" s="72" customFormat="1" ht="15" customHeight="1">
      <c r="A115" s="569">
        <v>41</v>
      </c>
      <c r="B115" s="87"/>
      <c r="C115" s="87"/>
      <c r="D115" s="87"/>
      <c r="E115" s="87"/>
      <c r="F115" s="87"/>
      <c r="H115" s="87"/>
      <c r="I115" s="80"/>
      <c r="J115" s="87"/>
      <c r="K115" s="87"/>
      <c r="L115" s="80"/>
      <c r="M115" s="103"/>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row>
    <row r="116" spans="1:36" s="72" customFormat="1" ht="15" customHeight="1">
      <c r="A116" s="569">
        <v>42</v>
      </c>
      <c r="B116" s="87"/>
      <c r="C116" s="87"/>
      <c r="D116" s="87"/>
      <c r="E116" s="87"/>
      <c r="F116" s="87"/>
      <c r="G116" s="87"/>
      <c r="H116" s="87"/>
      <c r="I116" s="87"/>
      <c r="J116" s="87"/>
      <c r="K116" s="80"/>
      <c r="L116" s="80"/>
      <c r="M116" s="103"/>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row>
    <row r="117" spans="1:36" s="72" customFormat="1" ht="15" customHeight="1">
      <c r="A117" s="569">
        <v>43</v>
      </c>
      <c r="B117" s="87"/>
      <c r="C117" s="87"/>
      <c r="D117" s="87"/>
      <c r="E117" s="87"/>
      <c r="F117" s="103"/>
      <c r="G117" s="103"/>
      <c r="H117" s="111"/>
      <c r="I117" s="103"/>
      <c r="J117" s="103"/>
      <c r="K117" s="112"/>
      <c r="L117" s="80"/>
      <c r="M117" s="103"/>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row>
    <row r="118" spans="1:36" s="72" customFormat="1" ht="15" customHeight="1">
      <c r="A118" s="569">
        <v>44</v>
      </c>
      <c r="B118" s="87"/>
      <c r="C118" s="87"/>
      <c r="D118" s="87"/>
      <c r="E118" s="87"/>
      <c r="F118" s="103"/>
      <c r="G118" s="103"/>
      <c r="H118" s="87"/>
      <c r="I118" s="103"/>
      <c r="J118" s="103"/>
      <c r="K118" s="80"/>
      <c r="L118" s="80"/>
      <c r="M118" s="103"/>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row>
    <row r="119" spans="1:36" s="72" customFormat="1" ht="15" customHeight="1" thickBot="1">
      <c r="A119" s="569">
        <v>45</v>
      </c>
      <c r="B119" s="87"/>
      <c r="C119" s="87"/>
      <c r="D119" s="87" t="s">
        <v>320</v>
      </c>
      <c r="E119" s="87"/>
      <c r="F119" s="113"/>
      <c r="G119" s="113"/>
      <c r="H119" s="114">
        <f>SUM(H86:H117)</f>
        <v>447589510.95437932</v>
      </c>
      <c r="I119" s="113"/>
      <c r="J119" s="113"/>
      <c r="K119" s="114">
        <f>SUM(K86:K117)</f>
        <v>441111572.11700475</v>
      </c>
      <c r="L119" s="113"/>
      <c r="M119" s="113"/>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row>
    <row r="120" spans="1:36" s="72" customFormat="1" ht="15" customHeight="1" thickTop="1">
      <c r="A120" s="569"/>
      <c r="B120" s="87"/>
      <c r="C120" s="87"/>
      <c r="F120" s="80"/>
      <c r="G120" s="80"/>
      <c r="H120" s="80"/>
      <c r="I120" s="103"/>
      <c r="J120" s="103"/>
      <c r="K120" s="80"/>
      <c r="L120" s="103"/>
      <c r="M120" s="103"/>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row>
    <row r="121" spans="1:36" s="72" customFormat="1" ht="15" customHeight="1">
      <c r="A121" s="569"/>
      <c r="B121" s="87"/>
      <c r="C121" s="87"/>
      <c r="D121" s="87"/>
      <c r="E121" s="87"/>
      <c r="F121" s="87"/>
      <c r="G121" s="87"/>
      <c r="H121" s="87"/>
      <c r="I121" s="87"/>
      <c r="J121" s="87"/>
      <c r="K121" s="113"/>
      <c r="L121" s="103"/>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row>
    <row r="122" spans="1:36" s="72" customFormat="1" ht="15" customHeight="1">
      <c r="A122" s="569"/>
      <c r="B122" s="87"/>
      <c r="C122" s="87"/>
      <c r="D122" s="87"/>
      <c r="E122" s="87"/>
      <c r="F122" s="87"/>
      <c r="G122" s="87"/>
      <c r="H122" s="87"/>
      <c r="I122" s="87"/>
      <c r="J122" s="87"/>
      <c r="K122" s="103"/>
      <c r="L122" s="103"/>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row>
    <row r="123" spans="1:36" s="72" customFormat="1" ht="15" customHeight="1">
      <c r="A123" s="569"/>
      <c r="B123" s="87"/>
      <c r="C123" s="87"/>
      <c r="D123" s="87"/>
      <c r="E123" s="87"/>
      <c r="F123" s="87"/>
      <c r="G123" s="87"/>
      <c r="H123" s="87"/>
      <c r="I123" s="87"/>
      <c r="J123" s="87"/>
      <c r="K123" s="80"/>
      <c r="L123" s="103"/>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row>
    <row r="124" spans="1:36" s="72" customFormat="1" ht="15" customHeight="1">
      <c r="A124" s="569"/>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row>
    <row r="125" spans="1:36" ht="15" customHeight="1"/>
    <row r="126" spans="1:36" ht="15" customHeight="1"/>
    <row r="127" spans="1:36" ht="15" customHeight="1"/>
    <row r="128" spans="1:3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0" ht="15" customHeight="1"/>
    <row r="178" spans="1:10" ht="15" customHeight="1"/>
    <row r="179" spans="1:10" ht="15" customHeight="1"/>
    <row r="180" spans="1:10" ht="15" customHeight="1"/>
    <row r="181" spans="1:10" ht="15" customHeight="1"/>
    <row r="182" spans="1:10" ht="15" customHeight="1"/>
    <row r="183" spans="1:10" ht="15" customHeight="1"/>
    <row r="184" spans="1:10" ht="15" customHeight="1"/>
    <row r="185" spans="1:10" ht="15" customHeight="1"/>
    <row r="186" spans="1:10" s="245" customFormat="1" ht="15" customHeight="1">
      <c r="A186" s="1019" t="s">
        <v>118</v>
      </c>
      <c r="B186" s="1019"/>
      <c r="C186" s="1019"/>
      <c r="D186" s="1019"/>
      <c r="E186" s="1019"/>
      <c r="F186" s="1019"/>
      <c r="G186" s="1019"/>
      <c r="H186" s="1019"/>
      <c r="I186" s="1019"/>
      <c r="J186" s="1019"/>
    </row>
    <row r="187" spans="1:10" ht="15" customHeight="1"/>
    <row r="188" spans="1:10" ht="15" customHeight="1"/>
    <row r="189" spans="1:10" ht="15" customHeight="1">
      <c r="A189" s="115"/>
      <c r="B189" s="115"/>
      <c r="C189" s="115"/>
      <c r="D189" s="115"/>
      <c r="E189" s="115"/>
      <c r="F189" s="115"/>
      <c r="G189" s="115"/>
      <c r="H189" s="115"/>
      <c r="I189" s="115"/>
      <c r="J189" s="115"/>
    </row>
    <row r="190" spans="1:10" ht="15" customHeight="1"/>
    <row r="191" spans="1:10" ht="15" customHeight="1"/>
    <row r="192" spans="1:10"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spans="1:1" ht="15" customHeight="1"/>
    <row r="306" spans="1:1" ht="15" customHeight="1"/>
    <row r="307" spans="1:1" ht="15" customHeight="1"/>
    <row r="308" spans="1:1" ht="15" customHeight="1"/>
    <row r="309" spans="1:1" ht="15" customHeight="1"/>
    <row r="310" spans="1:1" ht="15" customHeight="1"/>
    <row r="311" spans="1:1" ht="15" customHeight="1"/>
    <row r="312" spans="1:1" ht="15" customHeight="1"/>
    <row r="313" spans="1:1" ht="15" customHeight="1"/>
    <row r="314" spans="1:1" ht="15" customHeight="1">
      <c r="A314" s="87" t="s">
        <v>472</v>
      </c>
    </row>
    <row r="315" spans="1:1" ht="15" customHeight="1"/>
    <row r="316" spans="1:1" ht="15" customHeight="1"/>
    <row r="317" spans="1:1" ht="15" customHeight="1"/>
    <row r="318" spans="1:1" ht="15" customHeight="1"/>
    <row r="319" spans="1:1" ht="15" customHeight="1"/>
    <row r="320" spans="1:1"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1" ht="15" customHeight="1"/>
    <row r="498" spans="1:1" ht="15" customHeight="1">
      <c r="A498" s="87" t="s">
        <v>121</v>
      </c>
    </row>
    <row r="499" spans="1:1" ht="15" customHeight="1"/>
    <row r="500" spans="1:1" ht="15" customHeight="1"/>
    <row r="501" spans="1:1" ht="15" customHeight="1"/>
    <row r="502" spans="1:1" ht="15" customHeight="1"/>
    <row r="503" spans="1:1" ht="15" customHeight="1"/>
    <row r="504" spans="1:1" ht="15" customHeight="1"/>
    <row r="505" spans="1:1" ht="15" customHeight="1"/>
    <row r="506" spans="1:1" ht="15" customHeight="1"/>
    <row r="507" spans="1:1" ht="15" customHeight="1"/>
    <row r="508" spans="1:1" ht="15" customHeight="1"/>
    <row r="509" spans="1:1" ht="15" customHeight="1"/>
    <row r="510" spans="1:1" ht="15" customHeight="1"/>
    <row r="511" spans="1:1" ht="15" customHeight="1"/>
    <row r="512" spans="1:1"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spans="1:1" ht="15" customHeight="1"/>
    <row r="546" spans="1:1" ht="15" customHeight="1"/>
    <row r="547" spans="1:1" ht="15" customHeight="1"/>
    <row r="548" spans="1:1" ht="15" customHeight="1"/>
    <row r="549" spans="1:1" ht="15" customHeight="1"/>
    <row r="550" spans="1:1" ht="15" customHeight="1"/>
    <row r="551" spans="1:1" ht="15" customHeight="1"/>
    <row r="552" spans="1:1" ht="15" customHeight="1"/>
    <row r="553" spans="1:1" ht="15" customHeight="1"/>
    <row r="554" spans="1:1" ht="15" customHeight="1"/>
    <row r="555" spans="1:1" ht="15" customHeight="1"/>
    <row r="556" spans="1:1" ht="15" customHeight="1"/>
    <row r="557" spans="1:1" ht="15" customHeight="1"/>
    <row r="558" spans="1:1" ht="15" customHeight="1"/>
    <row r="559" spans="1:1" ht="15" customHeight="1">
      <c r="A559" s="87" t="s">
        <v>121</v>
      </c>
    </row>
    <row r="560" spans="1:1"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sheetData>
  <customSheetViews>
    <customSheetView guid="{9A6DA5E0-B602-4D30-BF57-B9A64673419A}"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
      <headerFooter alignWithMargins="0"/>
    </customSheetView>
    <customSheetView guid="{5446BA9A-8B69-404B-A913-5A53E8937DEF}"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
      <headerFooter alignWithMargins="0"/>
    </customSheetView>
    <customSheetView guid="{50E30236-B87B-46B0-8AB7-5CB07C32AD51}"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3"/>
      <headerFooter alignWithMargins="0"/>
    </customSheetView>
    <customSheetView guid="{650001A7-7F5D-4C25-A793-6874747A9BCA}"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4"/>
      <headerFooter alignWithMargins="0"/>
    </customSheetView>
    <customSheetView guid="{BEA31234-456D-4B58-9D73-CDF96CBEAFF0}"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5"/>
      <headerFooter alignWithMargins="0"/>
    </customSheetView>
    <customSheetView guid="{9B3B6D0E-03C7-49B0-92DB-C4FD245E93BC}"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6"/>
      <headerFooter alignWithMargins="0"/>
    </customSheetView>
    <customSheetView guid="{17F81FAD-A804-409E-AD77-E4B3A0D493B1}"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7"/>
      <headerFooter alignWithMargins="0"/>
    </customSheetView>
    <customSheetView guid="{BA17188F-41F9-429B-8466-0B115E6076C4}"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8"/>
      <headerFooter alignWithMargins="0"/>
    </customSheetView>
    <customSheetView guid="{0827DD1F-A9BE-4D13-BDC7-18E2F5303A4C}"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9"/>
      <headerFooter alignWithMargins="0"/>
    </customSheetView>
    <customSheetView guid="{B11022C5-E08B-4A9C-A0FF-33A3D6D2F386}"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0"/>
      <headerFooter alignWithMargins="0"/>
    </customSheetView>
    <customSheetView guid="{4D71A4B5-3501-4D55-925A-603836C1CD6A}"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1"/>
      <headerFooter alignWithMargins="0"/>
    </customSheetView>
    <customSheetView guid="{6B73F06A-6B8B-492D-98E8-4B1867446724}"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2"/>
      <headerFooter alignWithMargins="0"/>
    </customSheetView>
    <customSheetView guid="{BC5E0361-74E9-4A40-A93E-A28F6B6112CC}"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3"/>
      <headerFooter alignWithMargins="0"/>
    </customSheetView>
    <customSheetView guid="{17EC1D8B-C312-4928-92BF-E4B8E04733C9}" scale="75" outlineSymbols="0" printArea="1" showRuler="0">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4"/>
      <headerFooter alignWithMargins="0"/>
    </customSheetView>
    <customSheetView guid="{B768E8BE-E40F-4622-8687-5C13CF63FEF1}"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5"/>
      <headerFooter alignWithMargins="0"/>
    </customSheetView>
    <customSheetView guid="{DF50C4EA-FB13-4C2C-90E3-833D566A43BF}"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6"/>
      <headerFooter alignWithMargins="0"/>
    </customSheetView>
    <customSheetView guid="{C26CB08D-E75A-444E-97C0-685DE1198CEB}"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7"/>
      <headerFooter alignWithMargins="0"/>
    </customSheetView>
    <customSheetView guid="{949C0204-0136-46BF-80A5-3F78E0511D46}"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8"/>
      <headerFooter alignWithMargins="0"/>
    </customSheetView>
    <customSheetView guid="{5C6CC12D-4976-49E7-B4BF-0BC5FC5930C4}"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19"/>
      <headerFooter alignWithMargins="0"/>
    </customSheetView>
    <customSheetView guid="{6B79D4D5-16CF-4897-8F30-1E695809C85C}"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0"/>
      <headerFooter alignWithMargins="0"/>
    </customSheetView>
    <customSheetView guid="{7F548A59-6325-4863-A2CD-C4C2FE9990B9}"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1"/>
      <headerFooter alignWithMargins="0"/>
    </customSheetView>
    <customSheetView guid="{B8F938A3-B40C-4099-ABD8-B6D835D2359F}"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2"/>
      <headerFooter alignWithMargins="0"/>
    </customSheetView>
    <customSheetView guid="{2B785BFB-7564-44CF-85B0-B660EDED919E}"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3"/>
      <headerFooter alignWithMargins="0"/>
    </customSheetView>
    <customSheetView guid="{30F99172-C4F2-44CA-968C-724910CD8C0D}"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4"/>
      <headerFooter alignWithMargins="0"/>
    </customSheetView>
    <customSheetView guid="{B339DAC4-A962-4729-81C2-E354C0B54027}"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5"/>
      <headerFooter alignWithMargins="0"/>
    </customSheetView>
    <customSheetView guid="{CB2DDF95-6E3D-4BC1-9D30-54963EA34987}"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6"/>
      <headerFooter alignWithMargins="0"/>
    </customSheetView>
    <customSheetView guid="{6806E151-5E14-4AFD-87E4-963C9A6AC622}"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7"/>
      <headerFooter alignWithMargins="0"/>
    </customSheetView>
    <customSheetView guid="{DC435F00-643C-4507-82D4-894505D8FDA5}"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8"/>
      <headerFooter alignWithMargins="0"/>
    </customSheetView>
    <customSheetView guid="{4E8676F3-F8E9-4B82-A801-CEC84738F427}" scale="75" outlineSymbols="0" printArea="1" showRuler="0" topLeftCell="E67">
      <selection activeCell="A4" sqref="A4"/>
      <rowBreaks count="34" manualBreakCount="34">
        <brk id="61" max="16383" man="1"/>
        <brk id="244" min="305" max="366" man="1"/>
        <brk id="427" min="488" max="549" man="1"/>
        <brk id="610" min="671" max="732" man="1"/>
        <brk id="793" min="854" max="915" man="1"/>
        <brk id="976" min="1037" max="1098" man="1"/>
        <brk id="1159" min="1220" max="1281" man="1"/>
        <brk id="1342" min="1403" max="1464" man="1"/>
        <brk id="1525" min="1586" max="1647" man="1"/>
        <brk id="1708" min="1769" max="1830" man="1"/>
        <brk id="1891" min="1952" max="2013" man="1"/>
        <brk id="2074" min="2135" max="2196" man="1"/>
        <brk id="2257" min="2318" max="2379" man="1"/>
        <brk id="2440" min="2501" max="2562" man="1"/>
        <brk id="2623" min="2684" max="2745" man="1"/>
        <brk id="2806" min="2867" max="2928" man="1"/>
        <brk id="2989" min="3050" max="3111" man="1"/>
        <brk id="3884" min="8" max="5168" man="1"/>
        <brk id="5194" min="11" max="8647" man="1"/>
        <brk id="7070" min="10" max="14049" man="1"/>
        <brk id="9388" min="8" max="12610" man="1"/>
        <brk id="12554" min="9" max="13972" man="1"/>
        <brk id="17806" min="8" max="19090" man="1"/>
        <brk id="18206" min="9" max="22299" man="1"/>
        <brk id="24624" min="8" max="27804" man="1"/>
        <brk id="29156" min="10" max="37518" man="1"/>
        <brk id="32884" min="8" max="35314" man="1"/>
        <brk id="34513" min="9" max="40118" man="1"/>
        <brk id="46613" min="8" max="51871" man="1"/>
        <brk id="51669" min="9" max="58990" man="1"/>
        <brk id="53036" min="10" max="58117" man="1"/>
        <brk id="59751" min="10" max="165" man="1"/>
        <brk id="61728" min="7" max="64851" man="1"/>
        <brk id="62973" min="8" max="3896" man="1"/>
      </rowBreaks>
      <colBreaks count="1" manualBreakCount="1">
        <brk id="33" max="1048575" man="1"/>
      </colBreaks>
      <pageMargins left="0.25" right="0.25" top="0.75" bottom="0.38" header="0" footer="0"/>
      <printOptions horizontalCentered="1"/>
      <pageSetup scale="44" orientation="landscape" r:id="rId29"/>
      <headerFooter alignWithMargins="0"/>
    </customSheetView>
  </customSheetViews>
  <mergeCells count="1">
    <mergeCell ref="A186:J186"/>
  </mergeCells>
  <phoneticPr fontId="0" type="noConversion"/>
  <printOptions horizontalCentered="1"/>
  <pageMargins left="0.25" right="0.25" top="0.75" bottom="0.75" header="0.3" footer="0.3"/>
  <pageSetup scale="54" fitToHeight="2" orientation="landscape" r:id="rId30"/>
  <headerFooter alignWithMargins="0"/>
  <rowBreaks count="1" manualBreakCount="1">
    <brk id="62" max="12" man="1"/>
  </rowBreaks>
  <customProperties>
    <customPr name="_pios_id" r:id="rId3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BB1257"/>
  <sheetViews>
    <sheetView showRuler="0" zoomScale="80" zoomScaleNormal="80" workbookViewId="0">
      <selection sqref="A1:M1"/>
    </sheetView>
  </sheetViews>
  <sheetFormatPr defaultColWidth="13.90625" defaultRowHeight="14.4"/>
  <cols>
    <col min="1" max="1" width="13.90625" style="66" customWidth="1"/>
    <col min="2" max="2" width="13.90625" style="70" customWidth="1"/>
    <col min="3" max="3" width="33.6328125" style="66" customWidth="1"/>
    <col min="4" max="4" width="21" style="66" customWidth="1"/>
    <col min="5" max="9" width="13.90625" style="66"/>
    <col min="10" max="10" width="17.453125" style="66" bestFit="1" customWidth="1"/>
    <col min="11" max="11" width="13.90625" style="66"/>
    <col min="12" max="13" width="14.90625" style="66" bestFit="1" customWidth="1"/>
    <col min="14" max="16384" width="13.90625" style="66"/>
  </cols>
  <sheetData>
    <row r="1" spans="1:16" ht="15.75" customHeight="1">
      <c r="A1" s="1020" t="s">
        <v>444</v>
      </c>
      <c r="B1" s="1020"/>
      <c r="C1" s="1020"/>
      <c r="D1" s="1020"/>
      <c r="E1" s="1020"/>
      <c r="F1" s="1020"/>
      <c r="G1" s="1020"/>
      <c r="H1" s="1020"/>
      <c r="I1" s="1020"/>
      <c r="J1" s="1020"/>
      <c r="K1" s="1020"/>
      <c r="L1" s="1020"/>
      <c r="M1" s="1020"/>
      <c r="P1" s="574" t="str">
        <f ca="1">RIGHT(CELL("filename",$A$1),LEN(CELL("filename",$A$1))-SEARCH("\Exhibits",CELL("filename",$A$1),1))</f>
        <v>Exhibits\Rate Base\[KAWC 2018 Rate Case - Exhibit 37 Schedules B1 - B8.xlsx]Sch B-2</v>
      </c>
    </row>
    <row r="2" spans="1:16" ht="15.75" customHeight="1">
      <c r="A2" s="1020" t="str">
        <f>Control!A2</f>
        <v>Case No. 2018-00358</v>
      </c>
      <c r="B2" s="1020"/>
      <c r="C2" s="1020"/>
      <c r="D2" s="1020"/>
      <c r="E2" s="1020"/>
      <c r="F2" s="1020"/>
      <c r="G2" s="1020"/>
      <c r="H2" s="1020"/>
      <c r="I2" s="1020"/>
      <c r="J2" s="1020"/>
      <c r="K2" s="1020"/>
      <c r="L2" s="1020"/>
      <c r="M2" s="1020"/>
    </row>
    <row r="3" spans="1:16" ht="15.75" customHeight="1">
      <c r="A3" s="1020" t="s">
        <v>451</v>
      </c>
      <c r="B3" s="1020"/>
      <c r="C3" s="1020"/>
      <c r="D3" s="1020"/>
      <c r="E3" s="1020"/>
      <c r="F3" s="1020"/>
      <c r="G3" s="1020"/>
      <c r="H3" s="1020"/>
      <c r="I3" s="1020"/>
      <c r="J3" s="1020"/>
      <c r="K3" s="1020"/>
      <c r="L3" s="1020"/>
      <c r="M3" s="1020"/>
    </row>
    <row r="4" spans="1:16" ht="15.75" customHeight="1">
      <c r="A4" s="1020" t="str">
        <f>Control!B5</f>
        <v>Base Year at 2/28/19</v>
      </c>
      <c r="B4" s="1020"/>
      <c r="C4" s="1020"/>
      <c r="D4" s="1020"/>
      <c r="E4" s="1020"/>
      <c r="F4" s="1020"/>
      <c r="G4" s="1020"/>
      <c r="H4" s="1020"/>
      <c r="I4" s="1020"/>
      <c r="J4" s="1020"/>
      <c r="K4" s="1020"/>
      <c r="L4" s="1020"/>
      <c r="M4" s="1020"/>
    </row>
    <row r="5" spans="1:16">
      <c r="A5" s="501"/>
      <c r="B5" s="501"/>
      <c r="C5" s="501"/>
      <c r="D5" s="501"/>
      <c r="E5" s="501"/>
      <c r="F5" s="501"/>
      <c r="G5" s="501"/>
    </row>
    <row r="6" spans="1:16">
      <c r="M6" s="117" t="s">
        <v>917</v>
      </c>
    </row>
    <row r="7" spans="1:16">
      <c r="M7" s="543" t="str">
        <f ca="1">RIGHT(CELL("filename",$A$1),LEN(CELL("filename",$A$1))-SEARCH("\Rate Base",CELL("filename",$A$1),1))</f>
        <v>Rate Base\[KAWC 2018 Rate Case - Exhibit 37 Schedules B1 - B8.xlsx]Sch B-2</v>
      </c>
    </row>
    <row r="8" spans="1:16">
      <c r="A8" s="66" t="s">
        <v>446</v>
      </c>
      <c r="M8" s="117" t="s">
        <v>290</v>
      </c>
    </row>
    <row r="9" spans="1:16">
      <c r="A9" s="72" t="str">
        <f>+'Sch B-1'!A8</f>
        <v>TYPE OF FILING:  _X_ ORIGINAL __ UPDATED __ REVISED</v>
      </c>
      <c r="M9" s="90" t="str">
        <f>Control!$D$18</f>
        <v>Witness Responsible:   Melissa Schwarzell</v>
      </c>
    </row>
    <row r="10" spans="1:16">
      <c r="A10" s="66" t="s">
        <v>447</v>
      </c>
      <c r="G10" s="117"/>
    </row>
    <row r="11" spans="1:16" ht="15" thickBot="1">
      <c r="A11" s="118"/>
      <c r="B11" s="119"/>
      <c r="C11" s="118"/>
      <c r="D11" s="118"/>
      <c r="E11" s="118"/>
      <c r="F11" s="118"/>
      <c r="G11" s="118"/>
      <c r="H11" s="118"/>
      <c r="I11" s="118"/>
      <c r="J11" s="118"/>
      <c r="K11" s="118"/>
      <c r="L11" s="118"/>
      <c r="M11" s="118"/>
    </row>
    <row r="12" spans="1:16">
      <c r="A12" s="65"/>
      <c r="B12" s="83"/>
      <c r="C12" s="65"/>
      <c r="D12" s="83"/>
      <c r="E12" s="83"/>
      <c r="F12" s="83"/>
      <c r="G12" s="83"/>
      <c r="J12" s="83"/>
      <c r="L12" s="83" t="s">
        <v>280</v>
      </c>
    </row>
    <row r="13" spans="1:16">
      <c r="A13" s="70" t="s">
        <v>448</v>
      </c>
      <c r="C13" s="70"/>
      <c r="F13" s="70" t="s">
        <v>185</v>
      </c>
      <c r="H13" s="70"/>
      <c r="L13" s="70" t="s">
        <v>235</v>
      </c>
    </row>
    <row r="14" spans="1:16" ht="15" thickBot="1">
      <c r="A14" s="119" t="s">
        <v>449</v>
      </c>
      <c r="B14" s="119"/>
      <c r="C14" s="119" t="s">
        <v>541</v>
      </c>
      <c r="D14" s="119" t="s">
        <v>159</v>
      </c>
      <c r="E14" s="118"/>
      <c r="F14" s="119" t="s">
        <v>186</v>
      </c>
      <c r="G14" s="118"/>
      <c r="H14" s="119" t="s">
        <v>185</v>
      </c>
      <c r="I14" s="118"/>
      <c r="J14" s="119" t="s">
        <v>143</v>
      </c>
      <c r="K14" s="118"/>
      <c r="L14" s="119" t="s">
        <v>274</v>
      </c>
      <c r="M14" s="118"/>
    </row>
    <row r="15" spans="1:16">
      <c r="A15" s="83">
        <v>1</v>
      </c>
      <c r="B15" s="83"/>
      <c r="C15" s="65"/>
      <c r="D15" s="65"/>
      <c r="E15" s="65"/>
      <c r="F15" s="65"/>
      <c r="G15" s="65"/>
      <c r="H15" s="65"/>
      <c r="I15" s="65"/>
      <c r="J15" s="65"/>
      <c r="K15" s="65"/>
      <c r="L15" s="65"/>
      <c r="M15" s="65"/>
    </row>
    <row r="16" spans="1:16">
      <c r="A16" s="70">
        <v>2</v>
      </c>
    </row>
    <row r="17" spans="1:12" ht="15" thickBot="1">
      <c r="A17" s="70">
        <v>3</v>
      </c>
      <c r="C17" s="66" t="s">
        <v>657</v>
      </c>
      <c r="D17" s="470">
        <f>E143</f>
        <v>1701410.7083333335</v>
      </c>
      <c r="F17" s="120">
        <v>1</v>
      </c>
      <c r="H17" s="885">
        <f>$F$17*D17</f>
        <v>1701410.7083333335</v>
      </c>
      <c r="J17" s="470">
        <v>0</v>
      </c>
      <c r="L17" s="470">
        <f>+H17</f>
        <v>1701410.7083333335</v>
      </c>
    </row>
    <row r="18" spans="1:12" ht="15" thickTop="1">
      <c r="A18" s="70">
        <v>4</v>
      </c>
      <c r="D18" s="69"/>
      <c r="H18" s="69"/>
      <c r="J18" s="121"/>
      <c r="L18" s="69"/>
    </row>
    <row r="19" spans="1:12">
      <c r="A19" s="70">
        <v>5</v>
      </c>
      <c r="C19" s="66" t="s">
        <v>658</v>
      </c>
      <c r="D19" s="546">
        <f>E157</f>
        <v>96993365.4426613</v>
      </c>
      <c r="E19" s="72"/>
      <c r="F19" s="72"/>
      <c r="G19" s="72"/>
      <c r="H19" s="546">
        <f>$F$17*D19</f>
        <v>96993365.4426613</v>
      </c>
      <c r="I19" s="72"/>
      <c r="J19" s="546">
        <v>0</v>
      </c>
      <c r="K19" s="72"/>
      <c r="L19" s="546">
        <f>+H19</f>
        <v>96993365.4426613</v>
      </c>
    </row>
    <row r="20" spans="1:12">
      <c r="A20" s="70">
        <v>6</v>
      </c>
      <c r="D20" s="546"/>
      <c r="E20" s="72"/>
      <c r="F20" s="72"/>
      <c r="G20" s="72"/>
      <c r="H20" s="546"/>
      <c r="I20" s="72"/>
      <c r="J20" s="546"/>
      <c r="K20" s="72"/>
      <c r="L20" s="546"/>
    </row>
    <row r="21" spans="1:12">
      <c r="A21" s="70">
        <v>7</v>
      </c>
      <c r="C21" s="66" t="s">
        <v>659</v>
      </c>
      <c r="D21" s="546">
        <f>E166</f>
        <v>98469605.94096671</v>
      </c>
      <c r="E21" s="72"/>
      <c r="F21" s="72"/>
      <c r="G21" s="72"/>
      <c r="H21" s="546">
        <f>$F$17*D21</f>
        <v>98469605.94096671</v>
      </c>
      <c r="I21" s="72"/>
      <c r="J21" s="546">
        <v>0</v>
      </c>
      <c r="K21" s="72"/>
      <c r="L21" s="546">
        <f>+H21</f>
        <v>98469605.94096671</v>
      </c>
    </row>
    <row r="22" spans="1:12">
      <c r="A22" s="70">
        <v>8</v>
      </c>
      <c r="D22" s="546"/>
      <c r="E22" s="72"/>
      <c r="F22" s="72"/>
      <c r="G22" s="72"/>
      <c r="H22" s="546"/>
      <c r="I22" s="72"/>
      <c r="J22" s="546"/>
      <c r="K22" s="72"/>
      <c r="L22" s="546"/>
    </row>
    <row r="23" spans="1:12">
      <c r="A23" s="70">
        <v>9</v>
      </c>
      <c r="C23" s="66" t="s">
        <v>660</v>
      </c>
      <c r="D23" s="546">
        <f>E180</f>
        <v>494544127.59475988</v>
      </c>
      <c r="E23" s="72"/>
      <c r="F23" s="72"/>
      <c r="G23" s="72"/>
      <c r="H23" s="546">
        <f>$F$17*D23</f>
        <v>494544127.59475988</v>
      </c>
      <c r="I23" s="72"/>
      <c r="J23" s="546">
        <v>0</v>
      </c>
      <c r="K23" s="72"/>
      <c r="L23" s="546">
        <f>+H23</f>
        <v>494544127.59475988</v>
      </c>
    </row>
    <row r="24" spans="1:12">
      <c r="A24" s="70">
        <v>10</v>
      </c>
      <c r="D24" s="546"/>
      <c r="E24" s="72"/>
      <c r="F24" s="72"/>
      <c r="G24" s="72"/>
      <c r="H24" s="546"/>
      <c r="I24" s="72"/>
      <c r="J24" s="546"/>
      <c r="K24" s="72"/>
      <c r="L24" s="546"/>
    </row>
    <row r="25" spans="1:12">
      <c r="A25" s="70">
        <v>11</v>
      </c>
      <c r="C25" s="66" t="s">
        <v>661</v>
      </c>
      <c r="D25" s="546">
        <f>E213</f>
        <v>60226828.565838166</v>
      </c>
      <c r="E25" s="72"/>
      <c r="F25" s="72"/>
      <c r="G25" s="72"/>
      <c r="H25" s="546">
        <f>$F$17*D25</f>
        <v>60226828.565838166</v>
      </c>
      <c r="I25" s="72"/>
      <c r="J25" s="546">
        <v>0</v>
      </c>
      <c r="K25" s="72"/>
      <c r="L25" s="546">
        <f>+H25</f>
        <v>60226828.565838166</v>
      </c>
    </row>
    <row r="26" spans="1:12">
      <c r="A26" s="70">
        <v>12</v>
      </c>
      <c r="D26" s="546"/>
      <c r="E26" s="72"/>
      <c r="F26" s="72"/>
      <c r="G26" s="72"/>
      <c r="H26" s="546"/>
      <c r="I26" s="72"/>
      <c r="J26" s="546"/>
      <c r="K26" s="72"/>
      <c r="L26" s="546"/>
    </row>
    <row r="27" spans="1:12">
      <c r="A27" s="70">
        <v>13</v>
      </c>
      <c r="C27" s="66" t="s">
        <v>542</v>
      </c>
      <c r="D27" s="546">
        <v>0</v>
      </c>
      <c r="E27" s="72"/>
      <c r="F27" s="72"/>
      <c r="G27" s="72"/>
      <c r="H27" s="546">
        <f>$F$17*D27</f>
        <v>0</v>
      </c>
      <c r="I27" s="546"/>
      <c r="J27" s="546">
        <v>0</v>
      </c>
      <c r="K27" s="546"/>
      <c r="L27" s="546">
        <f>+H27</f>
        <v>0</v>
      </c>
    </row>
    <row r="28" spans="1:12">
      <c r="A28" s="70">
        <v>14</v>
      </c>
      <c r="D28" s="72"/>
      <c r="E28" s="72"/>
      <c r="F28" s="72"/>
      <c r="G28" s="72"/>
      <c r="H28" s="546"/>
      <c r="I28" s="546"/>
      <c r="J28" s="546"/>
      <c r="K28" s="546"/>
      <c r="L28" s="546"/>
    </row>
    <row r="29" spans="1:12" ht="15" thickBot="1">
      <c r="A29" s="70">
        <v>15</v>
      </c>
      <c r="C29" s="66" t="s">
        <v>1119</v>
      </c>
      <c r="D29" s="547">
        <f>E215</f>
        <v>2348828</v>
      </c>
      <c r="E29" s="72"/>
      <c r="F29" s="72"/>
      <c r="G29" s="72"/>
      <c r="H29" s="547">
        <f>$F$17*D29</f>
        <v>2348828</v>
      </c>
      <c r="I29" s="546"/>
      <c r="J29" s="547">
        <v>0</v>
      </c>
      <c r="K29" s="546"/>
      <c r="L29" s="547">
        <f>+H29</f>
        <v>2348828</v>
      </c>
    </row>
    <row r="30" spans="1:12">
      <c r="A30" s="70">
        <v>16</v>
      </c>
      <c r="D30" s="81"/>
      <c r="H30" s="81"/>
      <c r="J30" s="65"/>
      <c r="L30" s="81"/>
    </row>
    <row r="31" spans="1:12" ht="15" thickBot="1">
      <c r="A31" s="70">
        <v>17</v>
      </c>
      <c r="C31" s="66" t="s">
        <v>141</v>
      </c>
      <c r="D31" s="471">
        <f>SUM(D17:D29)</f>
        <v>754284166.25255942</v>
      </c>
      <c r="H31" s="471">
        <f>SUM(H17:H29)</f>
        <v>754284166.25255942</v>
      </c>
      <c r="J31" s="471">
        <f>SUM(J17:J29)</f>
        <v>0</v>
      </c>
      <c r="L31" s="472">
        <f>SUM(L17:L29)</f>
        <v>754284166.25255942</v>
      </c>
    </row>
    <row r="32" spans="1:12" ht="15" thickTop="1">
      <c r="A32" s="70"/>
      <c r="F32" s="68"/>
      <c r="G32" s="69"/>
      <c r="H32" s="68"/>
      <c r="J32" s="69"/>
      <c r="K32" s="69"/>
      <c r="L32" s="69"/>
    </row>
    <row r="33" spans="1:13">
      <c r="A33" s="70"/>
      <c r="D33" s="587">
        <f>+'UPIS linkin'!AL5</f>
        <v>751935338.2525593</v>
      </c>
      <c r="E33" s="69"/>
      <c r="F33" s="68"/>
      <c r="G33" s="81"/>
      <c r="H33" s="69"/>
      <c r="I33" s="69"/>
      <c r="J33" s="69"/>
      <c r="K33" s="69"/>
      <c r="L33" s="69"/>
      <c r="M33" s="69"/>
    </row>
    <row r="34" spans="1:13">
      <c r="A34" s="70"/>
      <c r="D34" s="587">
        <f>+D31-D33</f>
        <v>2348828.0000001192</v>
      </c>
      <c r="E34" s="69"/>
      <c r="F34" s="68"/>
      <c r="G34" s="81"/>
      <c r="H34" s="69"/>
      <c r="I34" s="69"/>
      <c r="J34" s="69"/>
      <c r="K34" s="69"/>
      <c r="L34" s="69"/>
      <c r="M34" s="69"/>
    </row>
    <row r="35" spans="1:13">
      <c r="A35" s="70"/>
      <c r="D35" s="68"/>
      <c r="E35" s="69"/>
      <c r="F35" s="68"/>
      <c r="G35" s="81"/>
      <c r="H35" s="69"/>
      <c r="I35" s="69"/>
      <c r="J35" s="69"/>
      <c r="K35" s="69"/>
      <c r="L35" s="69"/>
      <c r="M35" s="69"/>
    </row>
    <row r="36" spans="1:13">
      <c r="A36" s="70"/>
      <c r="D36" s="68"/>
      <c r="E36" s="69"/>
      <c r="F36" s="68"/>
      <c r="G36" s="81"/>
      <c r="H36" s="69"/>
      <c r="I36" s="69"/>
      <c r="J36" s="69"/>
      <c r="K36" s="69"/>
      <c r="L36" s="69"/>
      <c r="M36" s="69"/>
    </row>
    <row r="37" spans="1:13">
      <c r="A37" s="70"/>
      <c r="D37" s="68"/>
      <c r="E37" s="69"/>
      <c r="F37" s="68"/>
      <c r="G37" s="81"/>
      <c r="H37" s="69"/>
      <c r="I37" s="69"/>
      <c r="J37" s="69"/>
      <c r="K37" s="69"/>
      <c r="L37" s="69"/>
      <c r="M37" s="69"/>
    </row>
    <row r="38" spans="1:13">
      <c r="A38" s="70"/>
      <c r="D38" s="68"/>
      <c r="E38" s="69"/>
      <c r="F38" s="68"/>
      <c r="G38" s="81"/>
      <c r="H38" s="69"/>
      <c r="I38" s="69"/>
      <c r="J38" s="69"/>
      <c r="K38" s="69"/>
      <c r="L38" s="69"/>
      <c r="M38" s="69"/>
    </row>
    <row r="39" spans="1:13">
      <c r="A39" s="70"/>
      <c r="D39" s="68"/>
      <c r="E39" s="69"/>
      <c r="F39" s="68"/>
      <c r="G39" s="81"/>
      <c r="H39" s="69"/>
      <c r="I39" s="69"/>
      <c r="J39" s="69"/>
      <c r="K39" s="69"/>
      <c r="L39" s="69"/>
      <c r="M39" s="69"/>
    </row>
    <row r="40" spans="1:13">
      <c r="A40" s="70"/>
      <c r="D40" s="68"/>
      <c r="E40" s="69"/>
      <c r="F40" s="68"/>
      <c r="G40" s="81"/>
      <c r="H40" s="69"/>
      <c r="I40" s="69"/>
      <c r="J40" s="69"/>
      <c r="K40" s="69"/>
      <c r="L40" s="69"/>
      <c r="M40" s="69"/>
    </row>
    <row r="41" spans="1:13">
      <c r="A41" s="70"/>
      <c r="D41" s="68"/>
      <c r="E41" s="69"/>
      <c r="F41" s="68"/>
      <c r="G41" s="81"/>
      <c r="H41" s="69"/>
      <c r="I41" s="69"/>
      <c r="J41" s="69"/>
      <c r="K41" s="69"/>
      <c r="L41" s="69"/>
      <c r="M41" s="69"/>
    </row>
    <row r="42" spans="1:13">
      <c r="A42" s="70"/>
      <c r="D42" s="68"/>
      <c r="E42" s="69"/>
      <c r="F42" s="68"/>
      <c r="G42" s="81"/>
      <c r="H42" s="69"/>
      <c r="I42" s="69"/>
      <c r="J42" s="69"/>
      <c r="K42" s="69"/>
      <c r="L42" s="69"/>
      <c r="M42" s="69"/>
    </row>
    <row r="43" spans="1:13">
      <c r="A43" s="70"/>
      <c r="D43" s="68"/>
      <c r="E43" s="69"/>
      <c r="F43" s="68"/>
      <c r="G43" s="81"/>
      <c r="H43" s="69"/>
      <c r="I43" s="69"/>
      <c r="J43" s="69"/>
      <c r="K43" s="69"/>
      <c r="L43" s="69"/>
      <c r="M43" s="69"/>
    </row>
    <row r="44" spans="1:13">
      <c r="A44" s="70"/>
      <c r="D44" s="68"/>
      <c r="E44" s="69"/>
      <c r="F44" s="68"/>
      <c r="G44" s="81"/>
      <c r="H44" s="69"/>
      <c r="I44" s="69"/>
      <c r="J44" s="69"/>
      <c r="K44" s="69"/>
      <c r="L44" s="69"/>
      <c r="M44" s="69"/>
    </row>
    <row r="45" spans="1:13">
      <c r="A45" s="70"/>
      <c r="D45" s="68"/>
      <c r="E45" s="69"/>
      <c r="F45" s="68"/>
      <c r="G45" s="81"/>
      <c r="H45" s="69"/>
      <c r="I45" s="69"/>
      <c r="J45" s="69"/>
      <c r="K45" s="69"/>
      <c r="L45" s="69"/>
      <c r="M45" s="69"/>
    </row>
    <row r="46" spans="1:13">
      <c r="A46" s="70"/>
      <c r="D46" s="68"/>
      <c r="E46" s="69"/>
      <c r="F46" s="68"/>
      <c r="G46" s="81"/>
      <c r="H46" s="69"/>
      <c r="I46" s="69"/>
      <c r="J46" s="69"/>
      <c r="K46" s="69"/>
      <c r="L46" s="69"/>
      <c r="M46" s="69"/>
    </row>
    <row r="47" spans="1:13">
      <c r="A47" s="70"/>
      <c r="D47" s="68"/>
      <c r="E47" s="69"/>
      <c r="F47" s="68"/>
      <c r="G47" s="81"/>
      <c r="H47" s="69"/>
      <c r="I47" s="69"/>
      <c r="J47" s="69"/>
      <c r="K47" s="69"/>
      <c r="L47" s="69"/>
      <c r="M47" s="69"/>
    </row>
    <row r="48" spans="1:13">
      <c r="A48" s="70"/>
      <c r="D48" s="68"/>
      <c r="E48" s="69"/>
      <c r="F48" s="68"/>
      <c r="G48" s="81"/>
      <c r="H48" s="69"/>
      <c r="I48" s="69"/>
      <c r="J48" s="69"/>
      <c r="K48" s="69"/>
      <c r="L48" s="69"/>
      <c r="M48" s="69"/>
    </row>
    <row r="49" spans="1:14">
      <c r="A49" s="70"/>
      <c r="D49" s="68"/>
      <c r="E49" s="69"/>
      <c r="F49" s="68"/>
      <c r="G49" s="81"/>
      <c r="H49" s="69"/>
      <c r="I49" s="69"/>
      <c r="J49" s="69"/>
      <c r="K49" s="69"/>
      <c r="L49" s="69"/>
      <c r="M49" s="69"/>
    </row>
    <row r="50" spans="1:14">
      <c r="A50" s="70"/>
      <c r="D50" s="68"/>
      <c r="E50" s="69"/>
      <c r="F50" s="68"/>
      <c r="G50" s="81"/>
      <c r="H50" s="69"/>
      <c r="I50" s="69"/>
      <c r="J50" s="69"/>
      <c r="K50" s="69"/>
      <c r="L50" s="69"/>
      <c r="M50" s="69"/>
    </row>
    <row r="51" spans="1:14">
      <c r="A51" s="70"/>
      <c r="D51" s="68"/>
      <c r="E51" s="69"/>
      <c r="F51" s="68"/>
      <c r="G51" s="81"/>
      <c r="H51" s="69"/>
      <c r="I51" s="69"/>
      <c r="J51" s="69"/>
      <c r="K51" s="69"/>
      <c r="L51" s="69"/>
      <c r="M51" s="69"/>
    </row>
    <row r="52" spans="1:14">
      <c r="A52" s="70"/>
      <c r="D52" s="68"/>
      <c r="E52" s="69"/>
      <c r="F52" s="68"/>
      <c r="G52" s="81"/>
      <c r="H52" s="69"/>
      <c r="I52" s="69"/>
      <c r="J52" s="69"/>
      <c r="K52" s="69"/>
      <c r="L52" s="69"/>
      <c r="M52" s="69"/>
    </row>
    <row r="53" spans="1:14">
      <c r="A53" s="70"/>
      <c r="D53" s="68"/>
      <c r="E53" s="69"/>
      <c r="F53" s="68"/>
      <c r="G53" s="81"/>
      <c r="H53" s="69"/>
      <c r="I53" s="69"/>
      <c r="J53" s="69"/>
      <c r="K53" s="69"/>
      <c r="L53" s="69"/>
      <c r="M53" s="69"/>
    </row>
    <row r="54" spans="1:14">
      <c r="A54" s="70"/>
      <c r="D54" s="68"/>
      <c r="E54" s="69"/>
      <c r="F54" s="68"/>
      <c r="G54" s="81"/>
      <c r="H54" s="69"/>
      <c r="I54" s="69"/>
      <c r="J54" s="69"/>
      <c r="K54" s="69"/>
      <c r="L54" s="69"/>
      <c r="M54" s="69"/>
    </row>
    <row r="55" spans="1:14">
      <c r="A55" s="70"/>
      <c r="D55" s="68"/>
      <c r="E55" s="69"/>
      <c r="F55" s="68"/>
      <c r="G55" s="81"/>
      <c r="H55" s="69"/>
      <c r="I55" s="69"/>
      <c r="J55" s="69"/>
      <c r="K55" s="69"/>
      <c r="L55" s="69"/>
      <c r="M55" s="69"/>
    </row>
    <row r="56" spans="1:14">
      <c r="A56" s="70"/>
      <c r="D56" s="68"/>
      <c r="E56" s="69"/>
      <c r="F56" s="68"/>
      <c r="G56" s="81"/>
      <c r="H56" s="69"/>
      <c r="I56" s="69"/>
      <c r="J56" s="69"/>
      <c r="K56" s="69"/>
      <c r="L56" s="69"/>
      <c r="M56" s="69"/>
    </row>
    <row r="57" spans="1:14">
      <c r="A57" s="70"/>
      <c r="D57" s="68"/>
      <c r="E57" s="69"/>
      <c r="F57" s="68"/>
      <c r="G57" s="81"/>
      <c r="H57" s="69"/>
      <c r="I57" s="69"/>
      <c r="J57" s="69"/>
      <c r="K57" s="69"/>
      <c r="L57" s="69"/>
      <c r="M57" s="69"/>
    </row>
    <row r="58" spans="1:14">
      <c r="A58" s="70"/>
      <c r="D58" s="68"/>
      <c r="E58" s="69"/>
      <c r="F58" s="68"/>
      <c r="G58" s="81"/>
      <c r="H58" s="69"/>
      <c r="I58" s="69"/>
      <c r="J58" s="69"/>
      <c r="K58" s="69"/>
      <c r="L58" s="69"/>
      <c r="M58" s="69"/>
    </row>
    <row r="59" spans="1:14">
      <c r="A59" s="70"/>
      <c r="D59" s="68"/>
      <c r="E59" s="69"/>
      <c r="F59" s="68"/>
      <c r="G59" s="81"/>
      <c r="H59" s="69"/>
      <c r="I59" s="69"/>
      <c r="J59" s="69"/>
      <c r="K59" s="69"/>
      <c r="L59" s="69"/>
      <c r="M59" s="69"/>
    </row>
    <row r="60" spans="1:14">
      <c r="A60" s="1020" t="s">
        <v>444</v>
      </c>
      <c r="B60" s="1020"/>
      <c r="C60" s="1020"/>
      <c r="D60" s="1020"/>
      <c r="E60" s="1020"/>
      <c r="F60" s="1020"/>
      <c r="G60" s="1020"/>
      <c r="H60" s="1020"/>
      <c r="I60" s="1020"/>
      <c r="J60" s="1020"/>
      <c r="K60" s="1020"/>
      <c r="L60" s="1020"/>
      <c r="M60" s="1020"/>
      <c r="N60" s="69"/>
    </row>
    <row r="61" spans="1:14">
      <c r="A61" s="1020" t="str">
        <f>Control!A2</f>
        <v>Case No. 2018-00358</v>
      </c>
      <c r="B61" s="1020"/>
      <c r="C61" s="1020"/>
      <c r="D61" s="1020"/>
      <c r="E61" s="1020"/>
      <c r="F61" s="1020"/>
      <c r="G61" s="1020"/>
      <c r="H61" s="1020"/>
      <c r="I61" s="1020"/>
      <c r="J61" s="1020"/>
      <c r="K61" s="1020"/>
      <c r="L61" s="1020"/>
      <c r="M61" s="1020"/>
      <c r="N61" s="69"/>
    </row>
    <row r="62" spans="1:14">
      <c r="A62" s="1020" t="s">
        <v>451</v>
      </c>
      <c r="B62" s="1020"/>
      <c r="C62" s="1020"/>
      <c r="D62" s="1020"/>
      <c r="E62" s="1020"/>
      <c r="F62" s="1020"/>
      <c r="G62" s="1020"/>
      <c r="H62" s="1020"/>
      <c r="I62" s="1020"/>
      <c r="J62" s="1020"/>
      <c r="K62" s="1020"/>
      <c r="L62" s="1020"/>
      <c r="M62" s="1020"/>
      <c r="N62" s="69"/>
    </row>
    <row r="63" spans="1:14">
      <c r="A63" s="1020" t="str">
        <f>Control!B10</f>
        <v>Forecast Year at 6/30/2020</v>
      </c>
      <c r="B63" s="1020"/>
      <c r="C63" s="1020"/>
      <c r="D63" s="1020"/>
      <c r="E63" s="1020"/>
      <c r="F63" s="1020"/>
      <c r="G63" s="1020"/>
      <c r="H63" s="1020"/>
      <c r="I63" s="1020"/>
      <c r="J63" s="1020"/>
      <c r="K63" s="1020"/>
      <c r="L63" s="1020"/>
      <c r="M63" s="1020"/>
      <c r="N63" s="69"/>
    </row>
    <row r="64" spans="1:14">
      <c r="A64" s="501"/>
      <c r="B64" s="501"/>
      <c r="C64" s="501"/>
      <c r="D64" s="501"/>
      <c r="E64" s="501"/>
      <c r="F64" s="501"/>
      <c r="G64" s="501"/>
      <c r="H64" s="501"/>
      <c r="I64" s="501"/>
      <c r="J64" s="69"/>
      <c r="K64" s="69"/>
      <c r="L64" s="69"/>
      <c r="M64" s="69"/>
      <c r="N64" s="69"/>
    </row>
    <row r="65" spans="1:14">
      <c r="D65" s="69"/>
      <c r="E65" s="69"/>
      <c r="F65" s="69"/>
      <c r="G65" s="69"/>
      <c r="H65" s="69"/>
      <c r="I65" s="69"/>
      <c r="J65" s="69"/>
      <c r="K65" s="69"/>
      <c r="L65" s="69"/>
      <c r="M65" s="117" t="s">
        <v>917</v>
      </c>
    </row>
    <row r="66" spans="1:14">
      <c r="D66" s="69"/>
      <c r="E66" s="69"/>
      <c r="F66" s="69"/>
      <c r="G66" s="69"/>
      <c r="H66" s="69"/>
      <c r="I66" s="69"/>
      <c r="J66" s="69"/>
      <c r="K66" s="69"/>
      <c r="L66" s="69"/>
      <c r="M66" s="543" t="str">
        <f ca="1">RIGHT(CELL("filename",$A$1),LEN(CELL("filename",$A$1))-SEARCH("\Rate Base",CELL("filename",$A$1),1))</f>
        <v>Rate Base\[KAWC 2018 Rate Case - Exhibit 37 Schedules B1 - B8.xlsx]Sch B-2</v>
      </c>
    </row>
    <row r="67" spans="1:14">
      <c r="A67" s="66" t="s">
        <v>450</v>
      </c>
      <c r="D67" s="69"/>
      <c r="E67" s="69"/>
      <c r="F67" s="69"/>
      <c r="G67" s="69"/>
      <c r="H67" s="69"/>
      <c r="J67" s="69"/>
      <c r="K67" s="69"/>
      <c r="L67" s="69"/>
      <c r="M67" s="117" t="s">
        <v>289</v>
      </c>
    </row>
    <row r="68" spans="1:14">
      <c r="A68" s="72" t="str">
        <f>+A9</f>
        <v>TYPE OF FILING:  _X_ ORIGINAL __ UPDATED __ REVISED</v>
      </c>
      <c r="D68" s="69"/>
      <c r="E68" s="69"/>
      <c r="F68" s="69"/>
      <c r="G68" s="69"/>
      <c r="H68" s="69"/>
      <c r="J68" s="69"/>
      <c r="K68" s="69"/>
      <c r="L68" s="69"/>
      <c r="M68" s="123" t="str">
        <f>Control!D$22</f>
        <v>Witness Responsible:   Melissa Schwarzell</v>
      </c>
    </row>
    <row r="69" spans="1:14">
      <c r="A69" s="66" t="s">
        <v>447</v>
      </c>
      <c r="D69" s="69"/>
      <c r="E69" s="69"/>
      <c r="F69" s="69"/>
      <c r="G69" s="69"/>
      <c r="H69" s="69"/>
      <c r="J69" s="69"/>
      <c r="K69" s="69"/>
      <c r="L69" s="69"/>
      <c r="N69" s="69"/>
    </row>
    <row r="70" spans="1:14" ht="15" thickBot="1">
      <c r="A70" s="118"/>
      <c r="B70" s="119"/>
      <c r="C70" s="118"/>
      <c r="D70" s="124"/>
      <c r="E70" s="124"/>
      <c r="F70" s="124"/>
      <c r="G70" s="124"/>
      <c r="H70" s="124"/>
      <c r="I70" s="118"/>
      <c r="J70" s="124"/>
      <c r="K70" s="124"/>
      <c r="L70" s="124"/>
      <c r="M70" s="118"/>
      <c r="N70" s="69"/>
    </row>
    <row r="71" spans="1:14">
      <c r="A71" s="65"/>
      <c r="B71" s="83"/>
      <c r="C71" s="65"/>
      <c r="D71" s="125"/>
      <c r="E71" s="125"/>
      <c r="G71" s="125"/>
      <c r="I71" s="125"/>
      <c r="J71" s="81"/>
      <c r="L71" s="125" t="s">
        <v>280</v>
      </c>
      <c r="M71" s="125"/>
      <c r="N71" s="69"/>
    </row>
    <row r="72" spans="1:14">
      <c r="A72" s="70" t="s">
        <v>448</v>
      </c>
      <c r="C72" s="70"/>
      <c r="D72" s="126" t="s">
        <v>443</v>
      </c>
      <c r="F72" s="126" t="s">
        <v>185</v>
      </c>
      <c r="H72" s="126"/>
      <c r="J72" s="126"/>
      <c r="L72" s="126" t="s">
        <v>235</v>
      </c>
      <c r="M72" s="126" t="s">
        <v>291</v>
      </c>
    </row>
    <row r="73" spans="1:14" ht="15" thickBot="1">
      <c r="A73" s="119" t="s">
        <v>449</v>
      </c>
      <c r="B73" s="119"/>
      <c r="C73" s="119" t="s">
        <v>541</v>
      </c>
      <c r="D73" s="127" t="s">
        <v>624</v>
      </c>
      <c r="E73" s="118"/>
      <c r="F73" s="127" t="s">
        <v>186</v>
      </c>
      <c r="G73" s="118"/>
      <c r="H73" s="127" t="s">
        <v>185</v>
      </c>
      <c r="I73" s="118"/>
      <c r="J73" s="127" t="s">
        <v>273</v>
      </c>
      <c r="K73" s="118"/>
      <c r="L73" s="127" t="s">
        <v>274</v>
      </c>
      <c r="M73" s="127" t="s">
        <v>263</v>
      </c>
    </row>
    <row r="74" spans="1:14">
      <c r="A74" s="65"/>
      <c r="B74" s="83"/>
      <c r="C74" s="65"/>
      <c r="D74" s="81"/>
      <c r="E74" s="65"/>
      <c r="F74" s="65"/>
      <c r="G74" s="65"/>
      <c r="H74" s="81"/>
      <c r="I74" s="65"/>
      <c r="J74" s="81"/>
      <c r="K74" s="65"/>
      <c r="L74" s="65"/>
      <c r="M74" s="65"/>
    </row>
    <row r="75" spans="1:14">
      <c r="D75" s="69"/>
      <c r="J75" s="69"/>
      <c r="L75" s="69"/>
      <c r="M75" s="69"/>
    </row>
    <row r="76" spans="1:14" ht="15" thickBot="1">
      <c r="A76" s="83">
        <v>1</v>
      </c>
      <c r="C76" s="66" t="s">
        <v>657</v>
      </c>
      <c r="D76" s="470">
        <f>E267</f>
        <v>1751127.2072222228</v>
      </c>
      <c r="F76" s="120">
        <v>1</v>
      </c>
      <c r="H76" s="885">
        <f>D76*$F$76</f>
        <v>1751127.2072222228</v>
      </c>
      <c r="J76" s="470">
        <v>0</v>
      </c>
      <c r="L76" s="470">
        <f>H76+J76</f>
        <v>1751127.2072222228</v>
      </c>
      <c r="M76" s="470">
        <f>+M267</f>
        <v>1726353.5211965819</v>
      </c>
    </row>
    <row r="77" spans="1:14" ht="15" thickTop="1">
      <c r="A77" s="70">
        <v>2</v>
      </c>
      <c r="J77" s="121"/>
    </row>
    <row r="78" spans="1:14">
      <c r="A78" s="70">
        <v>3</v>
      </c>
      <c r="C78" s="66" t="s">
        <v>658</v>
      </c>
      <c r="D78" s="546">
        <f>E281</f>
        <v>102107223.17070353</v>
      </c>
      <c r="E78" s="72"/>
      <c r="F78" s="72"/>
      <c r="G78" s="72"/>
      <c r="H78" s="546">
        <f>D78*$F$76</f>
        <v>102107223.17070353</v>
      </c>
      <c r="I78" s="72"/>
      <c r="J78" s="546">
        <v>0</v>
      </c>
      <c r="K78" s="72"/>
      <c r="L78" s="546">
        <f>H78+J78</f>
        <v>102107223.17070353</v>
      </c>
      <c r="M78" s="546">
        <f>+M281</f>
        <v>100230463.80727404</v>
      </c>
    </row>
    <row r="79" spans="1:14">
      <c r="A79" s="70">
        <v>4</v>
      </c>
      <c r="D79" s="72"/>
      <c r="E79" s="72"/>
      <c r="F79" s="72"/>
      <c r="G79" s="72"/>
      <c r="H79" s="72"/>
      <c r="I79" s="72"/>
      <c r="J79" s="546"/>
      <c r="K79" s="72"/>
      <c r="L79" s="72"/>
      <c r="M79" s="72"/>
    </row>
    <row r="80" spans="1:14">
      <c r="A80" s="70">
        <v>5</v>
      </c>
      <c r="C80" s="66" t="s">
        <v>659</v>
      </c>
      <c r="D80" s="546">
        <f>E290</f>
        <v>118449163.19545314</v>
      </c>
      <c r="E80" s="72"/>
      <c r="F80" s="72"/>
      <c r="G80" s="72"/>
      <c r="H80" s="546">
        <f>D80*$F$76</f>
        <v>118449163.19545314</v>
      </c>
      <c r="I80" s="72"/>
      <c r="J80" s="546">
        <v>0</v>
      </c>
      <c r="K80" s="72"/>
      <c r="L80" s="546">
        <f>H80+J80</f>
        <v>118449163.19545314</v>
      </c>
      <c r="M80" s="546">
        <f>+M290</f>
        <v>111720302.18557382</v>
      </c>
    </row>
    <row r="81" spans="1:14">
      <c r="A81" s="70">
        <v>6</v>
      </c>
      <c r="D81" s="72"/>
      <c r="E81" s="72"/>
      <c r="F81" s="72"/>
      <c r="G81" s="72"/>
      <c r="H81" s="72"/>
      <c r="I81" s="72"/>
      <c r="J81" s="546"/>
      <c r="K81" s="72"/>
      <c r="L81" s="72"/>
      <c r="M81" s="72"/>
    </row>
    <row r="82" spans="1:14">
      <c r="A82" s="70">
        <v>7</v>
      </c>
      <c r="C82" s="66" t="s">
        <v>660</v>
      </c>
      <c r="D82" s="546">
        <f>E304</f>
        <v>516317523.93778169</v>
      </c>
      <c r="E82" s="72"/>
      <c r="F82" s="72"/>
      <c r="G82" s="72"/>
      <c r="H82" s="546">
        <f>D82*$F$76</f>
        <v>516317523.93778169</v>
      </c>
      <c r="I82" s="72"/>
      <c r="J82" s="546">
        <v>0</v>
      </c>
      <c r="K82" s="72"/>
      <c r="L82" s="546">
        <f>H82+J82</f>
        <v>516317523.93778169</v>
      </c>
      <c r="M82" s="546">
        <f>+M304</f>
        <v>508652123.56898934</v>
      </c>
    </row>
    <row r="83" spans="1:14">
      <c r="A83" s="70">
        <v>8</v>
      </c>
      <c r="D83" s="72"/>
      <c r="E83" s="72"/>
      <c r="F83" s="72"/>
      <c r="G83" s="72"/>
      <c r="H83" s="72"/>
      <c r="I83" s="72"/>
      <c r="J83" s="546"/>
      <c r="K83" s="72"/>
      <c r="L83" s="72"/>
      <c r="M83" s="72"/>
    </row>
    <row r="84" spans="1:14">
      <c r="A84" s="70">
        <v>9</v>
      </c>
      <c r="C84" s="66" t="s">
        <v>661</v>
      </c>
      <c r="D84" s="546">
        <f>E338</f>
        <v>70151850.49562411</v>
      </c>
      <c r="E84" s="72"/>
      <c r="F84" s="72"/>
      <c r="G84" s="72"/>
      <c r="H84" s="546">
        <f>D84*$F$76</f>
        <v>70151850.49562411</v>
      </c>
      <c r="I84" s="72"/>
      <c r="J84" s="546">
        <v>0</v>
      </c>
      <c r="K84" s="72"/>
      <c r="L84" s="546">
        <f>H84+J84</f>
        <v>70151850.49562411</v>
      </c>
      <c r="M84" s="546">
        <f>+M338</f>
        <v>66915885.885364175</v>
      </c>
    </row>
    <row r="85" spans="1:14">
      <c r="A85" s="70">
        <v>10</v>
      </c>
      <c r="D85" s="72"/>
      <c r="E85" s="72"/>
      <c r="F85" s="72"/>
      <c r="G85" s="72"/>
      <c r="H85" s="72"/>
      <c r="I85" s="72"/>
      <c r="J85" s="546"/>
      <c r="K85" s="72"/>
      <c r="L85" s="72"/>
      <c r="M85" s="72"/>
      <c r="N85" s="69"/>
    </row>
    <row r="86" spans="1:14">
      <c r="A86" s="70">
        <v>11</v>
      </c>
      <c r="C86" s="66" t="s">
        <v>542</v>
      </c>
      <c r="D86" s="546">
        <v>0</v>
      </c>
      <c r="E86" s="72"/>
      <c r="F86" s="72"/>
      <c r="G86" s="72"/>
      <c r="H86" s="546">
        <f>D86*$F$76</f>
        <v>0</v>
      </c>
      <c r="I86" s="546"/>
      <c r="J86" s="546">
        <v>0</v>
      </c>
      <c r="K86" s="546"/>
      <c r="L86" s="546">
        <f>H86+J86</f>
        <v>0</v>
      </c>
      <c r="M86" s="546">
        <v>0</v>
      </c>
      <c r="N86" s="69"/>
    </row>
    <row r="87" spans="1:14">
      <c r="A87" s="70">
        <v>12</v>
      </c>
      <c r="D87" s="546"/>
      <c r="E87" s="72"/>
      <c r="F87" s="72"/>
      <c r="G87" s="72"/>
      <c r="H87" s="546"/>
      <c r="I87" s="546"/>
      <c r="J87" s="546"/>
      <c r="K87" s="546"/>
      <c r="L87" s="546"/>
      <c r="M87" s="546"/>
    </row>
    <row r="88" spans="1:14" ht="15" thickBot="1">
      <c r="A88" s="70">
        <v>13</v>
      </c>
      <c r="C88" s="66" t="s">
        <v>1119</v>
      </c>
      <c r="D88" s="547">
        <f>E340</f>
        <v>2348828</v>
      </c>
      <c r="E88" s="72"/>
      <c r="F88" s="72"/>
      <c r="G88" s="72"/>
      <c r="H88" s="547">
        <f>D88*$F$76</f>
        <v>2348828</v>
      </c>
      <c r="I88" s="546"/>
      <c r="J88" s="547">
        <v>0</v>
      </c>
      <c r="K88" s="546"/>
      <c r="L88" s="547">
        <f>H88+J88</f>
        <v>2348828</v>
      </c>
      <c r="M88" s="547">
        <f>M340</f>
        <v>2348828</v>
      </c>
      <c r="N88" s="69"/>
    </row>
    <row r="89" spans="1:14">
      <c r="A89" s="70">
        <v>14</v>
      </c>
      <c r="D89" s="81"/>
      <c r="H89" s="81"/>
      <c r="J89" s="81"/>
      <c r="L89" s="81"/>
      <c r="M89" s="81"/>
      <c r="N89" s="69"/>
    </row>
    <row r="90" spans="1:14" ht="15" thickBot="1">
      <c r="A90" s="70">
        <v>15</v>
      </c>
      <c r="D90" s="471">
        <f>SUM(D76:D88)</f>
        <v>811125716.00678468</v>
      </c>
      <c r="H90" s="471">
        <f>SUM(H76:H88)</f>
        <v>811125716.00678468</v>
      </c>
      <c r="J90" s="472">
        <v>0</v>
      </c>
      <c r="L90" s="471">
        <f>SUM(L76:L88)</f>
        <v>811125716.00678468</v>
      </c>
      <c r="M90" s="471">
        <f>SUM(M76:M88)</f>
        <v>791593956.96839797</v>
      </c>
      <c r="N90" s="69"/>
    </row>
    <row r="91" spans="1:14" ht="15" thickTop="1">
      <c r="A91" s="70"/>
      <c r="D91" s="81"/>
      <c r="E91" s="69"/>
      <c r="F91" s="81"/>
      <c r="G91" s="81"/>
      <c r="H91" s="65"/>
      <c r="I91" s="65"/>
      <c r="J91" s="69"/>
      <c r="K91" s="69"/>
      <c r="L91" s="69"/>
      <c r="M91" s="69"/>
      <c r="N91" s="69"/>
    </row>
    <row r="92" spans="1:14">
      <c r="A92" s="70"/>
      <c r="D92" s="69"/>
      <c r="E92" s="69"/>
      <c r="F92" s="69"/>
      <c r="G92" s="69"/>
      <c r="H92" s="69"/>
      <c r="I92" s="69"/>
      <c r="J92" s="69"/>
      <c r="K92" s="69"/>
      <c r="L92" s="588">
        <f>ROUND(+'UPIS linkin'!AJ5,0)+1</f>
        <v>808776889</v>
      </c>
      <c r="M92" s="589">
        <f>+'UPIS linkin'!AN5</f>
        <v>789245128.96839774</v>
      </c>
      <c r="N92" s="69"/>
    </row>
    <row r="93" spans="1:14">
      <c r="A93" s="70"/>
      <c r="D93" s="69"/>
      <c r="E93" s="69"/>
      <c r="F93" s="69"/>
      <c r="G93" s="69"/>
      <c r="H93" s="69"/>
      <c r="I93" s="69"/>
      <c r="J93" s="69"/>
      <c r="K93" s="69"/>
      <c r="L93" s="589">
        <f>+L92-L90</f>
        <v>-2348827.0067846775</v>
      </c>
      <c r="M93" s="589">
        <f>+M92-M90</f>
        <v>-2348828.0000002384</v>
      </c>
      <c r="N93" s="69"/>
    </row>
    <row r="94" spans="1:14">
      <c r="A94" s="70"/>
      <c r="D94" s="69"/>
      <c r="E94" s="69"/>
      <c r="F94" s="69"/>
      <c r="G94" s="69"/>
      <c r="H94" s="69"/>
      <c r="I94" s="69"/>
      <c r="J94" s="69"/>
      <c r="K94" s="69"/>
      <c r="L94" s="69"/>
      <c r="M94" s="69"/>
      <c r="N94" s="69"/>
    </row>
    <row r="95" spans="1:14">
      <c r="A95" s="70"/>
      <c r="D95" s="69"/>
      <c r="E95" s="69"/>
      <c r="F95" s="69"/>
      <c r="G95" s="69"/>
      <c r="H95" s="69"/>
      <c r="I95" s="69"/>
      <c r="J95" s="69"/>
      <c r="K95" s="69"/>
      <c r="L95" s="69"/>
      <c r="M95" s="69"/>
      <c r="N95" s="69"/>
    </row>
    <row r="96" spans="1:14">
      <c r="A96" s="70"/>
      <c r="D96" s="69"/>
      <c r="E96" s="69"/>
      <c r="F96" s="69"/>
      <c r="G96" s="69"/>
      <c r="H96" s="69"/>
      <c r="I96" s="69"/>
      <c r="J96" s="69"/>
      <c r="K96" s="69"/>
      <c r="L96" s="69"/>
      <c r="M96" s="69"/>
      <c r="N96" s="69"/>
    </row>
    <row r="97" spans="1:14">
      <c r="A97" s="70"/>
      <c r="D97" s="69"/>
      <c r="E97" s="69"/>
      <c r="F97" s="69"/>
      <c r="G97" s="69"/>
      <c r="H97" s="69"/>
      <c r="I97" s="69"/>
      <c r="J97" s="69"/>
      <c r="K97" s="69"/>
      <c r="L97" s="69"/>
      <c r="M97" s="69"/>
      <c r="N97" s="69"/>
    </row>
    <row r="98" spans="1:14">
      <c r="A98" s="70"/>
      <c r="D98" s="69"/>
      <c r="E98" s="69"/>
      <c r="F98" s="69"/>
      <c r="G98" s="69"/>
      <c r="H98" s="69"/>
      <c r="I98" s="69"/>
      <c r="J98" s="69"/>
      <c r="K98" s="69"/>
      <c r="L98" s="69"/>
      <c r="M98" s="69"/>
      <c r="N98" s="69"/>
    </row>
    <row r="99" spans="1:14">
      <c r="A99" s="70"/>
      <c r="D99" s="69"/>
      <c r="E99" s="69"/>
      <c r="F99" s="69"/>
      <c r="G99" s="69"/>
      <c r="H99" s="69"/>
      <c r="I99" s="69"/>
      <c r="J99" s="69"/>
      <c r="K99" s="69"/>
      <c r="L99" s="69"/>
      <c r="M99" s="69"/>
      <c r="N99" s="69"/>
    </row>
    <row r="100" spans="1:14">
      <c r="A100" s="70"/>
      <c r="D100" s="69"/>
      <c r="E100" s="69"/>
      <c r="F100" s="69"/>
      <c r="G100" s="69"/>
      <c r="H100" s="69"/>
      <c r="I100" s="69"/>
      <c r="J100" s="69"/>
      <c r="K100" s="69"/>
      <c r="L100" s="69"/>
      <c r="M100" s="69"/>
      <c r="N100" s="69"/>
    </row>
    <row r="101" spans="1:14">
      <c r="A101" s="70"/>
      <c r="D101" s="69"/>
      <c r="E101" s="69"/>
      <c r="F101" s="69"/>
      <c r="G101" s="69"/>
      <c r="H101" s="69"/>
      <c r="I101" s="69"/>
      <c r="J101" s="69"/>
      <c r="K101" s="69"/>
      <c r="L101" s="69"/>
      <c r="M101" s="69"/>
      <c r="N101" s="69"/>
    </row>
    <row r="102" spans="1:14">
      <c r="A102" s="70"/>
      <c r="D102" s="69"/>
      <c r="E102" s="69"/>
      <c r="F102" s="69"/>
      <c r="G102" s="69"/>
      <c r="H102" s="69"/>
      <c r="I102" s="69"/>
      <c r="J102" s="69"/>
      <c r="K102" s="69"/>
      <c r="L102" s="69"/>
      <c r="M102" s="69"/>
      <c r="N102" s="69"/>
    </row>
    <row r="103" spans="1:14">
      <c r="A103" s="70"/>
      <c r="D103" s="69"/>
      <c r="E103" s="69"/>
      <c r="F103" s="69"/>
      <c r="G103" s="69"/>
      <c r="H103" s="69"/>
      <c r="I103" s="69"/>
      <c r="J103" s="69"/>
      <c r="K103" s="69"/>
      <c r="L103" s="69"/>
      <c r="M103" s="69"/>
      <c r="N103" s="69"/>
    </row>
    <row r="104" spans="1:14">
      <c r="A104" s="70"/>
      <c r="D104" s="69"/>
      <c r="E104" s="69"/>
      <c r="F104" s="69"/>
      <c r="G104" s="69"/>
      <c r="H104" s="69"/>
      <c r="I104" s="69"/>
      <c r="J104" s="69"/>
      <c r="K104" s="69"/>
      <c r="L104" s="69"/>
      <c r="M104" s="69"/>
      <c r="N104" s="69"/>
    </row>
    <row r="105" spans="1:14">
      <c r="A105" s="70"/>
      <c r="D105" s="69"/>
      <c r="E105" s="69"/>
      <c r="F105" s="69"/>
      <c r="G105" s="69"/>
      <c r="H105" s="69"/>
      <c r="I105" s="69"/>
      <c r="J105" s="69"/>
      <c r="K105" s="69"/>
      <c r="L105" s="69"/>
      <c r="M105" s="69"/>
      <c r="N105" s="69"/>
    </row>
    <row r="106" spans="1:14">
      <c r="A106" s="70"/>
      <c r="D106" s="69"/>
      <c r="E106" s="69"/>
      <c r="F106" s="69"/>
      <c r="G106" s="69"/>
      <c r="H106" s="69"/>
      <c r="I106" s="69"/>
      <c r="J106" s="69"/>
      <c r="K106" s="69"/>
      <c r="L106" s="69"/>
      <c r="M106" s="69"/>
      <c r="N106" s="69"/>
    </row>
    <row r="107" spans="1:14">
      <c r="A107" s="70"/>
      <c r="D107" s="69"/>
      <c r="E107" s="69"/>
      <c r="F107" s="69"/>
      <c r="G107" s="69"/>
      <c r="H107" s="69"/>
      <c r="I107" s="69"/>
      <c r="J107" s="69"/>
      <c r="K107" s="69"/>
      <c r="L107" s="69"/>
      <c r="M107" s="69"/>
      <c r="N107" s="69"/>
    </row>
    <row r="108" spans="1:14">
      <c r="A108" s="70"/>
      <c r="D108" s="69"/>
      <c r="E108" s="69"/>
      <c r="F108" s="69"/>
      <c r="G108" s="69"/>
      <c r="H108" s="69"/>
      <c r="I108" s="69"/>
      <c r="J108" s="69"/>
      <c r="K108" s="69"/>
      <c r="L108" s="69"/>
      <c r="M108" s="69"/>
      <c r="N108" s="69"/>
    </row>
    <row r="109" spans="1:14">
      <c r="A109" s="70"/>
      <c r="D109" s="69"/>
      <c r="E109" s="69"/>
      <c r="F109" s="69"/>
      <c r="G109" s="69"/>
      <c r="H109" s="69"/>
      <c r="I109" s="69"/>
      <c r="J109" s="69"/>
      <c r="K109" s="69"/>
      <c r="L109" s="69"/>
      <c r="M109" s="69"/>
      <c r="N109" s="69"/>
    </row>
    <row r="110" spans="1:14">
      <c r="A110" s="70"/>
      <c r="D110" s="69"/>
      <c r="E110" s="69"/>
      <c r="F110" s="69"/>
      <c r="G110" s="69"/>
      <c r="H110" s="69"/>
      <c r="I110" s="69"/>
      <c r="J110" s="69"/>
      <c r="K110" s="69"/>
      <c r="L110" s="69"/>
      <c r="M110" s="69"/>
      <c r="N110" s="69"/>
    </row>
    <row r="111" spans="1:14">
      <c r="A111" s="70"/>
      <c r="D111" s="69"/>
      <c r="E111" s="69"/>
      <c r="F111" s="69"/>
      <c r="G111" s="69"/>
      <c r="H111" s="69"/>
      <c r="I111" s="69"/>
      <c r="J111" s="69"/>
      <c r="K111" s="69"/>
      <c r="L111" s="69"/>
      <c r="M111" s="69"/>
      <c r="N111" s="69"/>
    </row>
    <row r="112" spans="1:14">
      <c r="A112" s="70"/>
      <c r="D112" s="69"/>
      <c r="E112" s="69"/>
      <c r="F112" s="69"/>
      <c r="G112" s="69"/>
      <c r="H112" s="69"/>
      <c r="I112" s="69"/>
      <c r="J112" s="69"/>
      <c r="K112" s="69"/>
      <c r="L112" s="69"/>
      <c r="M112" s="69"/>
      <c r="N112" s="69"/>
    </row>
    <row r="113" spans="1:14">
      <c r="A113" s="70"/>
      <c r="D113" s="69"/>
      <c r="E113" s="69"/>
      <c r="F113" s="69"/>
      <c r="G113" s="69"/>
      <c r="H113" s="69"/>
      <c r="I113" s="69"/>
      <c r="J113" s="69"/>
      <c r="K113" s="69"/>
      <c r="L113" s="69"/>
      <c r="M113" s="69"/>
      <c r="N113" s="69"/>
    </row>
    <row r="114" spans="1:14">
      <c r="A114" s="70"/>
      <c r="D114" s="69"/>
      <c r="E114" s="69"/>
      <c r="F114" s="69"/>
      <c r="G114" s="69"/>
      <c r="H114" s="69"/>
      <c r="I114" s="69"/>
      <c r="J114" s="69"/>
      <c r="K114" s="69"/>
      <c r="L114" s="69"/>
      <c r="M114" s="69"/>
      <c r="N114" s="69"/>
    </row>
    <row r="115" spans="1:14">
      <c r="A115" s="70"/>
      <c r="D115" s="69"/>
      <c r="E115" s="69"/>
      <c r="F115" s="69"/>
      <c r="G115" s="69"/>
      <c r="H115" s="69"/>
      <c r="I115" s="69"/>
      <c r="J115" s="69"/>
      <c r="K115" s="69"/>
      <c r="L115" s="69"/>
      <c r="M115" s="69"/>
      <c r="N115" s="69"/>
    </row>
    <row r="116" spans="1:14">
      <c r="A116" s="70"/>
      <c r="D116" s="69"/>
      <c r="E116" s="69"/>
      <c r="F116" s="69"/>
      <c r="G116" s="69"/>
      <c r="H116" s="69"/>
      <c r="I116" s="69"/>
      <c r="J116" s="69"/>
      <c r="K116" s="69"/>
      <c r="L116" s="69"/>
      <c r="M116" s="69"/>
      <c r="N116" s="69"/>
    </row>
    <row r="117" spans="1:14">
      <c r="A117" s="70"/>
      <c r="D117" s="69"/>
      <c r="E117" s="69"/>
      <c r="F117" s="69"/>
      <c r="G117" s="69"/>
      <c r="H117" s="69"/>
      <c r="I117" s="69"/>
      <c r="J117" s="69"/>
      <c r="K117" s="69"/>
      <c r="L117" s="69"/>
      <c r="M117" s="69"/>
      <c r="N117" s="69"/>
    </row>
    <row r="118" spans="1:14">
      <c r="A118" s="70"/>
      <c r="D118" s="69"/>
      <c r="E118" s="69"/>
      <c r="F118" s="69"/>
      <c r="G118" s="69"/>
      <c r="H118" s="69"/>
      <c r="I118" s="69"/>
      <c r="J118" s="69"/>
      <c r="K118" s="69"/>
      <c r="L118" s="69"/>
      <c r="M118" s="69"/>
      <c r="N118" s="69"/>
    </row>
    <row r="119" spans="1:14">
      <c r="A119" s="70"/>
      <c r="D119" s="69"/>
      <c r="E119" s="69"/>
      <c r="F119" s="69"/>
      <c r="G119" s="69"/>
      <c r="H119" s="69"/>
      <c r="I119" s="69"/>
      <c r="J119" s="69"/>
      <c r="K119" s="69"/>
      <c r="L119" s="69"/>
      <c r="M119" s="69"/>
      <c r="N119" s="69"/>
    </row>
    <row r="120" spans="1:14">
      <c r="A120" s="70"/>
      <c r="D120" s="69"/>
      <c r="E120" s="69"/>
      <c r="F120" s="69"/>
      <c r="G120" s="69"/>
      <c r="H120" s="69"/>
      <c r="I120" s="69"/>
      <c r="J120" s="69"/>
      <c r="K120" s="69"/>
      <c r="L120" s="69"/>
      <c r="M120" s="69"/>
      <c r="N120" s="69"/>
    </row>
    <row r="121" spans="1:14">
      <c r="D121" s="69"/>
      <c r="E121" s="69"/>
      <c r="F121" s="69"/>
      <c r="G121" s="69"/>
      <c r="H121" s="69"/>
      <c r="I121" s="69"/>
      <c r="J121" s="69"/>
      <c r="K121" s="69"/>
      <c r="L121" s="69"/>
      <c r="M121" s="69"/>
      <c r="N121" s="69"/>
    </row>
    <row r="122" spans="1:14">
      <c r="D122" s="69"/>
      <c r="E122" s="69"/>
      <c r="F122" s="69"/>
      <c r="G122" s="69"/>
      <c r="H122" s="69"/>
      <c r="I122" s="69"/>
      <c r="J122" s="69"/>
      <c r="K122" s="69"/>
      <c r="L122" s="69"/>
      <c r="M122" s="69"/>
      <c r="N122" s="69"/>
    </row>
    <row r="123" spans="1:14">
      <c r="D123" s="69"/>
      <c r="E123" s="69"/>
      <c r="F123" s="69"/>
      <c r="G123" s="69"/>
      <c r="H123" s="69"/>
      <c r="I123" s="69"/>
      <c r="J123" s="69"/>
      <c r="K123" s="69"/>
      <c r="L123" s="69"/>
      <c r="M123" s="69"/>
      <c r="N123" s="69"/>
    </row>
    <row r="124" spans="1:14">
      <c r="A124" s="1020" t="s">
        <v>444</v>
      </c>
      <c r="B124" s="1020"/>
      <c r="C124" s="1020"/>
      <c r="D124" s="1020"/>
      <c r="E124" s="1020"/>
      <c r="F124" s="1020"/>
      <c r="G124" s="1020"/>
      <c r="H124" s="1020"/>
      <c r="I124" s="1020"/>
      <c r="J124" s="1020"/>
      <c r="K124" s="1020"/>
      <c r="L124" s="1020"/>
      <c r="M124" s="1020"/>
      <c r="N124" s="69"/>
    </row>
    <row r="125" spans="1:14">
      <c r="A125" s="1020" t="str">
        <f>Control!A2</f>
        <v>Case No. 2018-00358</v>
      </c>
      <c r="B125" s="1020"/>
      <c r="C125" s="1020"/>
      <c r="D125" s="1020"/>
      <c r="E125" s="1020"/>
      <c r="F125" s="1020"/>
      <c r="G125" s="1020"/>
      <c r="H125" s="1020"/>
      <c r="I125" s="1020"/>
      <c r="J125" s="1020"/>
      <c r="K125" s="1020"/>
      <c r="L125" s="1020"/>
      <c r="M125" s="1020"/>
      <c r="N125" s="69"/>
    </row>
    <row r="126" spans="1:14">
      <c r="A126" s="1020" t="s">
        <v>452</v>
      </c>
      <c r="B126" s="1020"/>
      <c r="C126" s="1020"/>
      <c r="D126" s="1020"/>
      <c r="E126" s="1020"/>
      <c r="F126" s="1020"/>
      <c r="G126" s="1020"/>
      <c r="H126" s="1020"/>
      <c r="I126" s="1020"/>
      <c r="J126" s="1020"/>
      <c r="K126" s="1020"/>
      <c r="L126" s="1020"/>
      <c r="M126" s="1020"/>
      <c r="N126" s="69"/>
    </row>
    <row r="127" spans="1:14">
      <c r="A127" s="1020" t="str">
        <f>Control!B5</f>
        <v>Base Year at 2/28/19</v>
      </c>
      <c r="B127" s="1020"/>
      <c r="C127" s="1020"/>
      <c r="D127" s="1020"/>
      <c r="E127" s="1020"/>
      <c r="F127" s="1020"/>
      <c r="G127" s="1020"/>
      <c r="H127" s="1020"/>
      <c r="I127" s="1020"/>
      <c r="J127" s="1020"/>
      <c r="K127" s="1020"/>
      <c r="L127" s="1020"/>
      <c r="M127" s="1020"/>
      <c r="N127" s="69"/>
    </row>
    <row r="128" spans="1:14">
      <c r="A128" s="128"/>
      <c r="B128" s="83"/>
      <c r="C128" s="128"/>
      <c r="D128" s="128"/>
      <c r="E128" s="128"/>
      <c r="F128" s="128"/>
      <c r="G128" s="128"/>
      <c r="H128" s="128"/>
      <c r="I128" s="129"/>
      <c r="J128" s="69"/>
      <c r="K128" s="69"/>
      <c r="L128" s="69"/>
      <c r="M128" s="117" t="s">
        <v>918</v>
      </c>
      <c r="N128" s="69"/>
    </row>
    <row r="129" spans="1:14">
      <c r="D129" s="69"/>
      <c r="E129" s="69"/>
      <c r="F129" s="69"/>
      <c r="G129" s="69"/>
      <c r="H129" s="69"/>
      <c r="I129" s="69"/>
      <c r="J129" s="69"/>
      <c r="K129" s="69"/>
      <c r="L129" s="69"/>
      <c r="M129" s="543" t="str">
        <f ca="1">RIGHT(CELL("filename",$A$1),LEN(CELL("filename",$A$1))-SEARCH("\Rate Base",CELL("filename",$A$1),1))</f>
        <v>Rate Base\[KAWC 2018 Rate Case - Exhibit 37 Schedules B1 - B8.xlsx]Sch B-2</v>
      </c>
    </row>
    <row r="130" spans="1:14">
      <c r="A130" s="66" t="s">
        <v>446</v>
      </c>
      <c r="J130" s="69"/>
      <c r="K130" s="69"/>
      <c r="L130" s="69"/>
      <c r="M130" s="117" t="s">
        <v>255</v>
      </c>
      <c r="N130" s="69"/>
    </row>
    <row r="131" spans="1:14">
      <c r="A131" s="66" t="str">
        <f>+A9</f>
        <v>TYPE OF FILING:  _X_ ORIGINAL __ UPDATED __ REVISED</v>
      </c>
      <c r="J131" s="69"/>
      <c r="K131" s="69"/>
      <c r="L131" s="69"/>
      <c r="M131" s="90" t="str">
        <f>Control!$D$18</f>
        <v>Witness Responsible:   Melissa Schwarzell</v>
      </c>
      <c r="N131" s="69"/>
    </row>
    <row r="132" spans="1:14">
      <c r="A132" s="66" t="s">
        <v>447</v>
      </c>
      <c r="J132" s="69"/>
      <c r="K132" s="69"/>
      <c r="L132" s="69"/>
      <c r="N132" s="69"/>
    </row>
    <row r="133" spans="1:14" ht="15" thickBot="1">
      <c r="A133" s="118"/>
      <c r="B133" s="119"/>
      <c r="C133" s="118"/>
      <c r="D133" s="118"/>
      <c r="E133" s="118"/>
      <c r="F133" s="118"/>
      <c r="G133" s="118"/>
      <c r="H133" s="118"/>
      <c r="I133" s="118"/>
      <c r="J133" s="124"/>
      <c r="K133" s="124"/>
      <c r="L133" s="124"/>
      <c r="M133" s="124"/>
      <c r="N133" s="69"/>
    </row>
    <row r="134" spans="1:14">
      <c r="A134" s="130" t="s">
        <v>448</v>
      </c>
      <c r="B134" s="131" t="s">
        <v>873</v>
      </c>
      <c r="C134" s="131"/>
      <c r="D134" s="130"/>
      <c r="E134" s="131"/>
      <c r="G134" s="131" t="s">
        <v>185</v>
      </c>
      <c r="H134" s="65"/>
      <c r="I134" s="83"/>
      <c r="J134" s="81"/>
      <c r="K134" s="83"/>
      <c r="L134" s="81"/>
      <c r="M134" s="83" t="s">
        <v>235</v>
      </c>
      <c r="N134" s="69"/>
    </row>
    <row r="135" spans="1:14" ht="15" thickBot="1">
      <c r="A135" s="132" t="s">
        <v>449</v>
      </c>
      <c r="B135" s="119" t="s">
        <v>374</v>
      </c>
      <c r="C135" s="119" t="s">
        <v>419</v>
      </c>
      <c r="D135" s="132"/>
      <c r="E135" s="119" t="s">
        <v>159</v>
      </c>
      <c r="F135" s="118"/>
      <c r="G135" s="119" t="s">
        <v>186</v>
      </c>
      <c r="H135" s="118"/>
      <c r="I135" s="119" t="s">
        <v>185</v>
      </c>
      <c r="J135" s="124"/>
      <c r="K135" s="119" t="s">
        <v>143</v>
      </c>
      <c r="L135" s="124"/>
      <c r="M135" s="119" t="s">
        <v>274</v>
      </c>
      <c r="N135" s="69"/>
    </row>
    <row r="136" spans="1:14">
      <c r="A136" s="83">
        <v>1</v>
      </c>
      <c r="B136" s="83"/>
      <c r="C136" s="65"/>
      <c r="D136" s="65"/>
      <c r="E136" s="65"/>
      <c r="F136" s="65"/>
      <c r="G136" s="65"/>
      <c r="H136" s="65"/>
      <c r="I136" s="65"/>
      <c r="J136" s="81"/>
      <c r="K136" s="65"/>
      <c r="L136" s="81"/>
      <c r="M136" s="65"/>
      <c r="N136" s="69"/>
    </row>
    <row r="137" spans="1:14">
      <c r="A137" s="70">
        <v>2</v>
      </c>
      <c r="C137" s="65"/>
      <c r="J137" s="69"/>
      <c r="L137" s="69"/>
      <c r="N137" s="69"/>
    </row>
    <row r="138" spans="1:14">
      <c r="A138" s="70">
        <v>3</v>
      </c>
      <c r="B138" s="83"/>
      <c r="C138" s="133" t="s">
        <v>544</v>
      </c>
      <c r="D138" s="65"/>
      <c r="E138" s="69"/>
      <c r="G138" s="69"/>
      <c r="I138" s="69"/>
      <c r="J138" s="69"/>
      <c r="K138" s="69"/>
      <c r="L138" s="69"/>
      <c r="N138" s="69"/>
    </row>
    <row r="139" spans="1:14" ht="15" thickBot="1">
      <c r="A139" s="70">
        <v>4</v>
      </c>
      <c r="B139" s="70">
        <v>301.10000000000002</v>
      </c>
      <c r="C139" s="65" t="s">
        <v>545</v>
      </c>
      <c r="E139" s="470">
        <f>SUMIF('UPIS linkin'!$L$11:$L$87,$B139,'UPIS linkin'!$T$11:$T$87)</f>
        <v>550659.57000000007</v>
      </c>
      <c r="G139" s="120">
        <v>1</v>
      </c>
      <c r="I139" s="885">
        <f>E139*$G$139</f>
        <v>550659.57000000007</v>
      </c>
      <c r="J139" s="69"/>
      <c r="K139" s="470">
        <v>0</v>
      </c>
      <c r="L139" s="69"/>
      <c r="M139" s="470">
        <f>I139-K139</f>
        <v>550659.57000000007</v>
      </c>
      <c r="N139" s="69"/>
    </row>
    <row r="140" spans="1:14" ht="15" thickTop="1">
      <c r="A140" s="70">
        <v>5</v>
      </c>
      <c r="B140" s="134">
        <v>302.10000000000002</v>
      </c>
      <c r="C140" s="66" t="s">
        <v>670</v>
      </c>
      <c r="E140" s="546">
        <f>SUMIF('UPIS linkin'!$L$11:$L$87,$B140,'UPIS linkin'!$T$11:$T$87)</f>
        <v>70260.819999999992</v>
      </c>
      <c r="F140" s="72"/>
      <c r="G140" s="548"/>
      <c r="H140" s="72"/>
      <c r="I140" s="546">
        <f>E140*$G$139</f>
        <v>70260.819999999992</v>
      </c>
      <c r="J140" s="546"/>
      <c r="K140" s="546">
        <v>0</v>
      </c>
      <c r="L140" s="546"/>
      <c r="M140" s="546">
        <f>I140-K140</f>
        <v>70260.819999999992</v>
      </c>
      <c r="N140" s="69"/>
    </row>
    <row r="141" spans="1:14">
      <c r="A141" s="70">
        <v>6</v>
      </c>
      <c r="B141" s="135">
        <v>339.1</v>
      </c>
      <c r="C141" s="66" t="s">
        <v>899</v>
      </c>
      <c r="E141" s="546">
        <f>SUMIF('UPIS linkin'!$L$11:$L$87,$B141,'UPIS linkin'!$T$11:$T$87)</f>
        <v>1080490.3183333334</v>
      </c>
      <c r="F141" s="546"/>
      <c r="G141" s="72"/>
      <c r="H141" s="72"/>
      <c r="I141" s="546">
        <f>E141*$G$139</f>
        <v>1080490.3183333334</v>
      </c>
      <c r="J141" s="546"/>
      <c r="K141" s="546">
        <v>0</v>
      </c>
      <c r="L141" s="546"/>
      <c r="M141" s="546">
        <f>I141-K141</f>
        <v>1080490.3183333334</v>
      </c>
      <c r="N141" s="69"/>
    </row>
    <row r="142" spans="1:14" ht="15" thickBot="1">
      <c r="A142" s="70">
        <v>7</v>
      </c>
      <c r="B142" s="135"/>
      <c r="E142" s="69"/>
      <c r="F142" s="69"/>
      <c r="I142" s="124"/>
      <c r="J142" s="69"/>
      <c r="K142" s="121"/>
      <c r="L142" s="69"/>
      <c r="M142" s="124"/>
      <c r="N142" s="69"/>
    </row>
    <row r="143" spans="1:14" ht="15" thickBot="1">
      <c r="A143" s="70">
        <v>8</v>
      </c>
      <c r="C143" s="66" t="s">
        <v>546</v>
      </c>
      <c r="E143" s="545">
        <f>SUM(E139:E142)</f>
        <v>1701410.7083333335</v>
      </c>
      <c r="F143" s="69"/>
      <c r="I143" s="545">
        <f>SUM(I139:I142)</f>
        <v>1701410.7083333335</v>
      </c>
      <c r="J143" s="69"/>
      <c r="K143" s="545">
        <f>SUM(K139:K142)</f>
        <v>0</v>
      </c>
      <c r="L143" s="69"/>
      <c r="M143" s="545">
        <f>SUM(M139:M142)</f>
        <v>1701410.7083333335</v>
      </c>
      <c r="N143" s="69"/>
    </row>
    <row r="144" spans="1:14">
      <c r="A144" s="70">
        <v>9</v>
      </c>
      <c r="E144" s="81"/>
      <c r="F144" s="69"/>
      <c r="I144" s="81"/>
      <c r="J144" s="69"/>
      <c r="K144" s="69"/>
      <c r="L144" s="69"/>
      <c r="M144" s="81"/>
      <c r="N144" s="69"/>
    </row>
    <row r="145" spans="1:14">
      <c r="A145" s="70">
        <v>10</v>
      </c>
      <c r="C145" s="136" t="s">
        <v>547</v>
      </c>
      <c r="E145" s="69"/>
      <c r="F145" s="69"/>
      <c r="I145" s="69"/>
      <c r="J145" s="69"/>
      <c r="K145" s="69"/>
      <c r="L145" s="69"/>
      <c r="M145" s="69"/>
      <c r="N145" s="69"/>
    </row>
    <row r="146" spans="1:14">
      <c r="A146" s="70">
        <v>11</v>
      </c>
      <c r="B146" s="70">
        <v>303.2</v>
      </c>
      <c r="C146" s="66" t="s">
        <v>548</v>
      </c>
      <c r="E146" s="470">
        <f>SUMIF('UPIS linkin'!$L$11:$L$87,$B146,'UPIS linkin'!$T$11:$T$87)</f>
        <v>1390507.69</v>
      </c>
      <c r="F146" s="470"/>
      <c r="G146" s="470"/>
      <c r="H146" s="470"/>
      <c r="I146" s="470">
        <f t="shared" ref="I146:I155" si="0">E146*$G$139</f>
        <v>1390507.69</v>
      </c>
      <c r="J146" s="470"/>
      <c r="K146" s="470">
        <v>0</v>
      </c>
      <c r="L146" s="470"/>
      <c r="M146" s="470">
        <f t="shared" ref="M146:M155" si="1">I146-K146</f>
        <v>1390507.69</v>
      </c>
      <c r="N146" s="69"/>
    </row>
    <row r="147" spans="1:14">
      <c r="A147" s="70">
        <v>12</v>
      </c>
      <c r="B147" s="70">
        <v>304.2</v>
      </c>
      <c r="C147" s="66" t="s">
        <v>900</v>
      </c>
      <c r="E147" s="546">
        <f>SUMIF('UPIS linkin'!$L$11:$L$87,$B147,'UPIS linkin'!$T$11:$T$87)</f>
        <v>30468662.789787956</v>
      </c>
      <c r="F147" s="72"/>
      <c r="G147" s="548"/>
      <c r="H147" s="72"/>
      <c r="I147" s="546">
        <f t="shared" si="0"/>
        <v>30468662.789787956</v>
      </c>
      <c r="J147" s="546"/>
      <c r="K147" s="546">
        <v>0</v>
      </c>
      <c r="L147" s="546"/>
      <c r="M147" s="546">
        <f t="shared" si="1"/>
        <v>30468662.789787956</v>
      </c>
      <c r="N147" s="69"/>
    </row>
    <row r="148" spans="1:14">
      <c r="A148" s="70">
        <v>13</v>
      </c>
      <c r="B148" s="70">
        <v>305.2</v>
      </c>
      <c r="C148" s="66" t="s">
        <v>550</v>
      </c>
      <c r="E148" s="546">
        <f>SUMIF('UPIS linkin'!$L$11:$L$87,$B148,'UPIS linkin'!$T$11:$T$87)</f>
        <v>849499.61333333328</v>
      </c>
      <c r="F148" s="546"/>
      <c r="G148" s="72"/>
      <c r="H148" s="72"/>
      <c r="I148" s="546">
        <f t="shared" si="0"/>
        <v>849499.61333333328</v>
      </c>
      <c r="J148" s="546"/>
      <c r="K148" s="546">
        <v>0</v>
      </c>
      <c r="L148" s="546"/>
      <c r="M148" s="546">
        <f t="shared" si="1"/>
        <v>849499.61333333328</v>
      </c>
      <c r="N148" s="69"/>
    </row>
    <row r="149" spans="1:14">
      <c r="A149" s="70">
        <v>14</v>
      </c>
      <c r="B149" s="70">
        <v>306.2</v>
      </c>
      <c r="C149" s="66" t="s">
        <v>551</v>
      </c>
      <c r="E149" s="546">
        <f>SUMIF('UPIS linkin'!$L$11:$L$87,$B149,'UPIS linkin'!$T$11:$T$87)</f>
        <v>1807833.1289733334</v>
      </c>
      <c r="F149" s="72"/>
      <c r="G149" s="548"/>
      <c r="H149" s="72"/>
      <c r="I149" s="546">
        <f t="shared" si="0"/>
        <v>1807833.1289733334</v>
      </c>
      <c r="J149" s="546"/>
      <c r="K149" s="546">
        <v>0</v>
      </c>
      <c r="L149" s="546"/>
      <c r="M149" s="546">
        <f t="shared" si="1"/>
        <v>1807833.1289733334</v>
      </c>
      <c r="N149" s="69"/>
    </row>
    <row r="150" spans="1:14">
      <c r="A150" s="70">
        <v>15</v>
      </c>
      <c r="B150" s="70">
        <v>307.2</v>
      </c>
      <c r="C150" s="66" t="s">
        <v>552</v>
      </c>
      <c r="E150" s="546">
        <f>SUMIF('UPIS linkin'!$L$11:$L$87,$B150,'UPIS linkin'!$T$11:$T$87)</f>
        <v>0</v>
      </c>
      <c r="F150" s="546"/>
      <c r="G150" s="72"/>
      <c r="H150" s="72"/>
      <c r="I150" s="546">
        <f t="shared" si="0"/>
        <v>0</v>
      </c>
      <c r="J150" s="546"/>
      <c r="K150" s="546">
        <v>0</v>
      </c>
      <c r="L150" s="546"/>
      <c r="M150" s="546">
        <f t="shared" si="1"/>
        <v>0</v>
      </c>
      <c r="N150" s="69"/>
    </row>
    <row r="151" spans="1:14">
      <c r="A151" s="70">
        <v>16</v>
      </c>
      <c r="B151" s="70">
        <v>308.2</v>
      </c>
      <c r="C151" s="66" t="s">
        <v>874</v>
      </c>
      <c r="E151" s="546">
        <f>SUMIF('UPIS linkin'!$L$11:$L$87,$B151,'UPIS linkin'!$T$11:$T$87)</f>
        <v>0</v>
      </c>
      <c r="F151" s="72"/>
      <c r="G151" s="548"/>
      <c r="H151" s="72"/>
      <c r="I151" s="546">
        <f t="shared" si="0"/>
        <v>0</v>
      </c>
      <c r="J151" s="546"/>
      <c r="K151" s="546">
        <v>0</v>
      </c>
      <c r="L151" s="546"/>
      <c r="M151" s="546">
        <f t="shared" si="1"/>
        <v>0</v>
      </c>
      <c r="N151" s="69"/>
    </row>
    <row r="152" spans="1:14">
      <c r="A152" s="70">
        <v>17</v>
      </c>
      <c r="B152" s="70">
        <v>309.2</v>
      </c>
      <c r="C152" s="66" t="s">
        <v>553</v>
      </c>
      <c r="E152" s="546">
        <f>SUMIF('UPIS linkin'!$L$11:$L$87,$B152,'UPIS linkin'!$T$11:$T$87)</f>
        <v>18560479.538333341</v>
      </c>
      <c r="F152" s="546"/>
      <c r="G152" s="72"/>
      <c r="H152" s="72"/>
      <c r="I152" s="546">
        <f t="shared" si="0"/>
        <v>18560479.538333341</v>
      </c>
      <c r="J152" s="546"/>
      <c r="K152" s="546">
        <v>0</v>
      </c>
      <c r="L152" s="546"/>
      <c r="M152" s="546">
        <f t="shared" si="1"/>
        <v>18560479.538333341</v>
      </c>
      <c r="N152" s="69"/>
    </row>
    <row r="153" spans="1:14">
      <c r="A153" s="70">
        <v>18</v>
      </c>
      <c r="B153" s="70">
        <v>310.2</v>
      </c>
      <c r="C153" s="66" t="s">
        <v>875</v>
      </c>
      <c r="E153" s="546">
        <f>SUMIF('UPIS linkin'!$L$11:$L$87,$B153,'UPIS linkin'!$T$11:$T$87)</f>
        <v>6847896.9038333334</v>
      </c>
      <c r="F153" s="72"/>
      <c r="G153" s="548"/>
      <c r="H153" s="72"/>
      <c r="I153" s="546">
        <f t="shared" si="0"/>
        <v>6847896.9038333334</v>
      </c>
      <c r="J153" s="546"/>
      <c r="K153" s="546">
        <v>0</v>
      </c>
      <c r="L153" s="546"/>
      <c r="M153" s="546">
        <f t="shared" si="1"/>
        <v>6847896.9038333334</v>
      </c>
      <c r="N153" s="69"/>
    </row>
    <row r="154" spans="1:14">
      <c r="A154" s="70">
        <v>19</v>
      </c>
      <c r="B154" s="70">
        <v>311.2</v>
      </c>
      <c r="C154" s="66" t="s">
        <v>876</v>
      </c>
      <c r="E154" s="546">
        <f>SUMIF('UPIS linkin'!$L$11:$L$87,$B154,'UPIS linkin'!$T$11:$T$87)</f>
        <v>37068485.778400004</v>
      </c>
      <c r="F154" s="546"/>
      <c r="G154" s="72"/>
      <c r="H154" s="72"/>
      <c r="I154" s="546">
        <f t="shared" si="0"/>
        <v>37068485.778400004</v>
      </c>
      <c r="J154" s="546"/>
      <c r="K154" s="546">
        <v>0</v>
      </c>
      <c r="L154" s="546"/>
      <c r="M154" s="546">
        <f t="shared" si="1"/>
        <v>37068485.778400004</v>
      </c>
      <c r="N154" s="69"/>
    </row>
    <row r="155" spans="1:14">
      <c r="A155" s="70">
        <v>20</v>
      </c>
      <c r="B155" s="70">
        <v>339.2</v>
      </c>
      <c r="C155" s="66" t="s">
        <v>877</v>
      </c>
      <c r="E155" s="546">
        <f>SUMIF('UPIS linkin'!$L$11:$L$87,$B155,'UPIS linkin'!$T$11:$T$87)</f>
        <v>0</v>
      </c>
      <c r="F155" s="72"/>
      <c r="G155" s="548"/>
      <c r="H155" s="72"/>
      <c r="I155" s="546">
        <f t="shared" si="0"/>
        <v>0</v>
      </c>
      <c r="J155" s="546"/>
      <c r="K155" s="546">
        <v>0</v>
      </c>
      <c r="L155" s="546"/>
      <c r="M155" s="546">
        <f t="shared" si="1"/>
        <v>0</v>
      </c>
      <c r="N155" s="69"/>
    </row>
    <row r="156" spans="1:14" ht="15" thickBot="1">
      <c r="A156" s="70">
        <v>21</v>
      </c>
      <c r="E156" s="124"/>
      <c r="F156" s="69"/>
      <c r="I156" s="124"/>
      <c r="K156" s="124"/>
      <c r="M156" s="124"/>
      <c r="N156" s="69"/>
    </row>
    <row r="157" spans="1:14" ht="15" thickBot="1">
      <c r="A157" s="70">
        <v>22</v>
      </c>
      <c r="C157" s="66" t="s">
        <v>554</v>
      </c>
      <c r="E157" s="545">
        <f>SUM(E146:E156)</f>
        <v>96993365.4426613</v>
      </c>
      <c r="F157" s="69"/>
      <c r="I157" s="545">
        <f>SUM(I146:I156)</f>
        <v>96993365.4426613</v>
      </c>
      <c r="K157" s="545">
        <f>SUM(K146:K156)</f>
        <v>0</v>
      </c>
      <c r="M157" s="545">
        <f>SUM(M146:M156)</f>
        <v>96993365.4426613</v>
      </c>
    </row>
    <row r="158" spans="1:14">
      <c r="A158" s="70">
        <v>23</v>
      </c>
      <c r="E158" s="81"/>
      <c r="F158" s="69"/>
      <c r="I158" s="69"/>
      <c r="K158" s="69"/>
      <c r="M158" s="69"/>
    </row>
    <row r="159" spans="1:14">
      <c r="A159" s="70">
        <v>24</v>
      </c>
      <c r="C159" s="136" t="s">
        <v>555</v>
      </c>
      <c r="E159" s="69"/>
      <c r="F159" s="69"/>
      <c r="I159" s="69"/>
      <c r="K159" s="69"/>
      <c r="M159" s="69"/>
    </row>
    <row r="160" spans="1:14">
      <c r="A160" s="70">
        <v>25</v>
      </c>
      <c r="B160" s="70">
        <v>303.3</v>
      </c>
      <c r="C160" s="66" t="s">
        <v>556</v>
      </c>
      <c r="E160" s="470">
        <f>SUMIF('UPIS linkin'!$L$11:$L$87,$B160,'UPIS linkin'!$T$11:$T$87)</f>
        <v>800183.34</v>
      </c>
      <c r="F160" s="470"/>
      <c r="G160" s="470"/>
      <c r="H160" s="470"/>
      <c r="I160" s="470">
        <f t="shared" ref="I160:I164" si="2">E160*$G$139</f>
        <v>800183.34</v>
      </c>
      <c r="J160" s="470"/>
      <c r="K160" s="470">
        <v>0</v>
      </c>
      <c r="L160" s="470"/>
      <c r="M160" s="470">
        <f>I160-K160</f>
        <v>800183.34</v>
      </c>
    </row>
    <row r="161" spans="1:13">
      <c r="A161" s="70">
        <v>26</v>
      </c>
      <c r="B161" s="70">
        <v>304.3</v>
      </c>
      <c r="C161" s="66" t="s">
        <v>549</v>
      </c>
      <c r="E161" s="546">
        <f>SUMIF('UPIS linkin'!$L$11:$L$87,$B161,'UPIS linkin'!$T$11:$T$87)</f>
        <v>40988968.095206656</v>
      </c>
      <c r="F161" s="69"/>
      <c r="I161" s="546">
        <f t="shared" si="2"/>
        <v>40988968.095206656</v>
      </c>
      <c r="J161" s="546"/>
      <c r="K161" s="546">
        <v>0</v>
      </c>
      <c r="L161" s="546"/>
      <c r="M161" s="546">
        <f>I161-K161</f>
        <v>40988968.095206656</v>
      </c>
    </row>
    <row r="162" spans="1:13">
      <c r="A162" s="70">
        <v>27</v>
      </c>
      <c r="B162" s="70">
        <v>311.3</v>
      </c>
      <c r="C162" s="66" t="s">
        <v>878</v>
      </c>
      <c r="E162" s="546">
        <f>SUMIF('UPIS linkin'!$L$11:$L$87,$B162,'UPIS linkin'!$T$11:$T$87)</f>
        <v>669900.51</v>
      </c>
      <c r="F162" s="69"/>
      <c r="I162" s="546">
        <f t="shared" si="2"/>
        <v>669900.51</v>
      </c>
      <c r="J162" s="546"/>
      <c r="K162" s="546">
        <v>0</v>
      </c>
      <c r="L162" s="546"/>
      <c r="M162" s="546">
        <f>I162-K162</f>
        <v>669900.51</v>
      </c>
    </row>
    <row r="163" spans="1:13">
      <c r="A163" s="70">
        <v>28</v>
      </c>
      <c r="B163" s="70">
        <v>320.3</v>
      </c>
      <c r="C163" s="66" t="s">
        <v>879</v>
      </c>
      <c r="E163" s="546">
        <f>SUMIF('UPIS linkin'!$L$11:$L$87,$B163,'UPIS linkin'!$T$11:$T$87)</f>
        <v>56010553.995760053</v>
      </c>
      <c r="F163" s="69"/>
      <c r="I163" s="546">
        <f t="shared" si="2"/>
        <v>56010553.995760053</v>
      </c>
      <c r="J163" s="546"/>
      <c r="K163" s="546">
        <v>0</v>
      </c>
      <c r="L163" s="546"/>
      <c r="M163" s="546">
        <f>I163-K163</f>
        <v>56010553.995760053</v>
      </c>
    </row>
    <row r="164" spans="1:13">
      <c r="A164" s="70">
        <v>29</v>
      </c>
      <c r="B164" s="70">
        <v>339.3</v>
      </c>
      <c r="C164" s="66" t="s">
        <v>880</v>
      </c>
      <c r="E164" s="546">
        <f>SUMIF('UPIS linkin'!$L$11:$L$87,$B164,'UPIS linkin'!$T$11:$T$87)</f>
        <v>0</v>
      </c>
      <c r="I164" s="546">
        <f t="shared" si="2"/>
        <v>0</v>
      </c>
      <c r="J164" s="546"/>
      <c r="K164" s="546">
        <v>0</v>
      </c>
      <c r="L164" s="546"/>
      <c r="M164" s="546">
        <f>I164-K164</f>
        <v>0</v>
      </c>
    </row>
    <row r="165" spans="1:13" ht="15" thickBot="1">
      <c r="A165" s="70">
        <v>30</v>
      </c>
      <c r="E165" s="124"/>
      <c r="F165" s="69"/>
      <c r="I165" s="124"/>
      <c r="K165" s="124"/>
      <c r="M165" s="124"/>
    </row>
    <row r="166" spans="1:13" ht="15" thickBot="1">
      <c r="A166" s="70">
        <v>31</v>
      </c>
      <c r="C166" s="66" t="s">
        <v>558</v>
      </c>
      <c r="E166" s="545">
        <f>SUM(E160:E165)</f>
        <v>98469605.94096671</v>
      </c>
      <c r="F166" s="69"/>
      <c r="I166" s="545">
        <f>SUM(I160:I165)</f>
        <v>98469605.94096671</v>
      </c>
      <c r="K166" s="545">
        <v>0</v>
      </c>
      <c r="M166" s="545">
        <f>SUM(M160:M165)</f>
        <v>98469605.94096671</v>
      </c>
    </row>
    <row r="167" spans="1:13">
      <c r="A167" s="70">
        <v>32</v>
      </c>
      <c r="E167" s="81"/>
      <c r="F167" s="69"/>
      <c r="I167" s="69"/>
      <c r="K167" s="81"/>
      <c r="M167" s="69"/>
    </row>
    <row r="168" spans="1:13">
      <c r="A168" s="70">
        <v>33</v>
      </c>
      <c r="C168" s="136" t="s">
        <v>559</v>
      </c>
      <c r="E168" s="69"/>
      <c r="F168" s="69"/>
      <c r="I168" s="69"/>
      <c r="K168" s="69"/>
      <c r="M168" s="69"/>
    </row>
    <row r="169" spans="1:13">
      <c r="A169" s="70">
        <v>34</v>
      </c>
      <c r="B169" s="70">
        <v>303.39999999999998</v>
      </c>
      <c r="C169" s="66" t="s">
        <v>881</v>
      </c>
      <c r="E169" s="470">
        <f>SUMIF('UPIS linkin'!$L$11:$L$87,$B169,'UPIS linkin'!$T$11:$T$87)</f>
        <v>7550225.4699999997</v>
      </c>
      <c r="F169" s="470"/>
      <c r="G169" s="470"/>
      <c r="H169" s="470"/>
      <c r="I169" s="470">
        <f t="shared" ref="I169:I178" si="3">E169*$G$139</f>
        <v>7550225.4699999997</v>
      </c>
      <c r="J169" s="470"/>
      <c r="K169" s="470">
        <v>0</v>
      </c>
      <c r="L169" s="470"/>
      <c r="M169" s="470">
        <f t="shared" ref="M169:M176" si="4">I169-K169</f>
        <v>7550225.4699999997</v>
      </c>
    </row>
    <row r="170" spans="1:13">
      <c r="A170" s="70">
        <v>35</v>
      </c>
      <c r="B170" s="70">
        <v>304.39999999999998</v>
      </c>
      <c r="C170" s="66" t="s">
        <v>882</v>
      </c>
      <c r="E170" s="546">
        <f>SUMIF('UPIS linkin'!$L$11:$L$87,$B170,'UPIS linkin'!$T$11:$T$87)</f>
        <v>1500740.6516666664</v>
      </c>
      <c r="F170" s="546"/>
      <c r="G170" s="546"/>
      <c r="H170" s="546"/>
      <c r="I170" s="546">
        <f t="shared" si="3"/>
        <v>1500740.6516666664</v>
      </c>
      <c r="J170" s="546"/>
      <c r="K170" s="546">
        <v>0</v>
      </c>
      <c r="L170" s="546"/>
      <c r="M170" s="546">
        <f t="shared" si="4"/>
        <v>1500740.6516666664</v>
      </c>
    </row>
    <row r="171" spans="1:13">
      <c r="A171" s="70">
        <v>36</v>
      </c>
      <c r="B171" s="70">
        <v>311.39999999999998</v>
      </c>
      <c r="C171" s="66" t="s">
        <v>883</v>
      </c>
      <c r="E171" s="546">
        <f>SUMIF('UPIS linkin'!$L$11:$L$87,$B171,'UPIS linkin'!$T$11:$T$87)</f>
        <v>1645957.2106666658</v>
      </c>
      <c r="F171" s="546"/>
      <c r="G171" s="546"/>
      <c r="H171" s="546"/>
      <c r="I171" s="546">
        <f t="shared" si="3"/>
        <v>1645957.2106666658</v>
      </c>
      <c r="J171" s="546"/>
      <c r="K171" s="546">
        <v>0</v>
      </c>
      <c r="L171" s="546"/>
      <c r="M171" s="546">
        <f t="shared" si="4"/>
        <v>1645957.2106666658</v>
      </c>
    </row>
    <row r="172" spans="1:13">
      <c r="A172" s="70">
        <v>37</v>
      </c>
      <c r="B172" s="70">
        <v>330.4</v>
      </c>
      <c r="C172" s="66" t="s">
        <v>884</v>
      </c>
      <c r="E172" s="546">
        <f>SUMIF('UPIS linkin'!$L$11:$L$87,$B172,'UPIS linkin'!$T$11:$T$87)</f>
        <v>19608080.870426662</v>
      </c>
      <c r="F172" s="546"/>
      <c r="G172" s="546"/>
      <c r="H172" s="546"/>
      <c r="I172" s="546">
        <f t="shared" si="3"/>
        <v>19608080.870426662</v>
      </c>
      <c r="J172" s="546"/>
      <c r="K172" s="546">
        <v>0</v>
      </c>
      <c r="L172" s="546"/>
      <c r="M172" s="546">
        <f t="shared" si="4"/>
        <v>19608080.870426662</v>
      </c>
    </row>
    <row r="173" spans="1:13">
      <c r="A173" s="70">
        <v>38</v>
      </c>
      <c r="B173" s="70">
        <v>331.4</v>
      </c>
      <c r="C173" s="66" t="s">
        <v>885</v>
      </c>
      <c r="E173" s="546">
        <f>SUMIF('UPIS linkin'!$L$11:$L$87,$B173,'UPIS linkin'!$T$11:$T$87)</f>
        <v>328454332.1141631</v>
      </c>
      <c r="F173" s="546"/>
      <c r="G173" s="546"/>
      <c r="H173" s="546"/>
      <c r="I173" s="546">
        <f t="shared" si="3"/>
        <v>328454332.1141631</v>
      </c>
      <c r="J173" s="546"/>
      <c r="K173" s="546">
        <v>0</v>
      </c>
      <c r="L173" s="546"/>
      <c r="M173" s="546">
        <f t="shared" si="4"/>
        <v>328454332.1141631</v>
      </c>
    </row>
    <row r="174" spans="1:13">
      <c r="A174" s="70">
        <v>39</v>
      </c>
      <c r="B174" s="70">
        <v>333.4</v>
      </c>
      <c r="C174" s="66" t="s">
        <v>560</v>
      </c>
      <c r="E174" s="546">
        <f>SUMIF('UPIS linkin'!$L$11:$L$87,$B174,'UPIS linkin'!$T$11:$T$87)</f>
        <v>54390628.385307379</v>
      </c>
      <c r="F174" s="546"/>
      <c r="G174" s="546"/>
      <c r="H174" s="546"/>
      <c r="I174" s="546">
        <f t="shared" si="3"/>
        <v>54390628.385307379</v>
      </c>
      <c r="J174" s="546"/>
      <c r="K174" s="546">
        <v>0</v>
      </c>
      <c r="L174" s="546"/>
      <c r="M174" s="546">
        <f t="shared" si="4"/>
        <v>54390628.385307379</v>
      </c>
    </row>
    <row r="175" spans="1:13">
      <c r="A175" s="70">
        <v>40</v>
      </c>
      <c r="B175" s="70">
        <v>334.4</v>
      </c>
      <c r="C175" s="66" t="s">
        <v>886</v>
      </c>
      <c r="E175" s="546">
        <f>SUMIF('UPIS linkin'!$L$11:$L$87,$B175,'UPIS linkin'!$T$11:$T$87)</f>
        <v>58072133.595266655</v>
      </c>
      <c r="F175" s="546"/>
      <c r="G175" s="546"/>
      <c r="H175" s="546"/>
      <c r="I175" s="546">
        <f t="shared" si="3"/>
        <v>58072133.595266655</v>
      </c>
      <c r="J175" s="546"/>
      <c r="K175" s="546">
        <v>0</v>
      </c>
      <c r="L175" s="546"/>
      <c r="M175" s="546">
        <f t="shared" si="4"/>
        <v>58072133.595266655</v>
      </c>
    </row>
    <row r="176" spans="1:13">
      <c r="A176" s="70">
        <v>41</v>
      </c>
      <c r="B176" s="70">
        <v>335.4</v>
      </c>
      <c r="C176" s="66" t="s">
        <v>561</v>
      </c>
      <c r="E176" s="546">
        <f>SUMIF('UPIS linkin'!$L$11:$L$87,$B176,'UPIS linkin'!$T$11:$T$87)</f>
        <v>23322029.297262814</v>
      </c>
      <c r="F176" s="546"/>
      <c r="G176" s="546"/>
      <c r="H176" s="546"/>
      <c r="I176" s="546">
        <f t="shared" si="3"/>
        <v>23322029.297262814</v>
      </c>
      <c r="J176" s="546"/>
      <c r="K176" s="546">
        <v>0</v>
      </c>
      <c r="L176" s="546"/>
      <c r="M176" s="546">
        <f t="shared" si="4"/>
        <v>23322029.297262814</v>
      </c>
    </row>
    <row r="177" spans="1:13">
      <c r="A177" s="70">
        <v>42</v>
      </c>
      <c r="B177" s="70">
        <v>336.4</v>
      </c>
      <c r="C177" s="66" t="s">
        <v>887</v>
      </c>
      <c r="E177" s="546">
        <f>SUMIF('UPIS linkin'!$L$11:$L$87,$B177,'UPIS linkin'!$T$11:$T$87)</f>
        <v>0</v>
      </c>
      <c r="F177" s="546"/>
      <c r="G177" s="546"/>
      <c r="H177" s="546"/>
      <c r="I177" s="546">
        <f t="shared" si="3"/>
        <v>0</v>
      </c>
      <c r="J177" s="546"/>
      <c r="K177" s="546">
        <v>0</v>
      </c>
      <c r="L177" s="546"/>
      <c r="M177" s="546">
        <f>I177-K177</f>
        <v>0</v>
      </c>
    </row>
    <row r="178" spans="1:13">
      <c r="A178" s="70">
        <v>43</v>
      </c>
      <c r="B178" s="70">
        <v>339.4</v>
      </c>
      <c r="C178" s="66" t="s">
        <v>888</v>
      </c>
      <c r="E178" s="546">
        <f>SUMIF('UPIS linkin'!$L$11:$L$87,$B178,'UPIS linkin'!$T$11:$T$87)</f>
        <v>0</v>
      </c>
      <c r="F178" s="546"/>
      <c r="G178" s="546"/>
      <c r="H178" s="546"/>
      <c r="I178" s="546">
        <f t="shared" si="3"/>
        <v>0</v>
      </c>
      <c r="J178" s="546"/>
      <c r="K178" s="546">
        <v>0</v>
      </c>
      <c r="L178" s="546"/>
      <c r="M178" s="546">
        <f>I178-K178</f>
        <v>0</v>
      </c>
    </row>
    <row r="179" spans="1:13" ht="15" thickBot="1">
      <c r="A179" s="70">
        <v>44</v>
      </c>
      <c r="E179" s="124"/>
      <c r="F179" s="69"/>
      <c r="I179" s="124"/>
      <c r="K179" s="69"/>
      <c r="M179" s="124"/>
    </row>
    <row r="180" spans="1:13" ht="15" thickBot="1">
      <c r="A180" s="70">
        <v>45</v>
      </c>
      <c r="C180" s="66" t="s">
        <v>562</v>
      </c>
      <c r="E180" s="545">
        <f>SUM(E169:E179)</f>
        <v>494544127.59475988</v>
      </c>
      <c r="F180" s="69"/>
      <c r="I180" s="545">
        <f>SUM(I169:I179)</f>
        <v>494544127.59475988</v>
      </c>
      <c r="K180" s="545">
        <v>0</v>
      </c>
      <c r="M180" s="545">
        <f>SUM(M169:M179)</f>
        <v>494544127.59475988</v>
      </c>
    </row>
    <row r="181" spans="1:13">
      <c r="A181" s="70"/>
    </row>
    <row r="182" spans="1:13">
      <c r="A182" s="70"/>
      <c r="E182" s="69"/>
      <c r="F182" s="69"/>
      <c r="H182" s="69"/>
      <c r="I182" s="69"/>
      <c r="M182" s="69"/>
    </row>
    <row r="183" spans="1:13">
      <c r="A183" s="70"/>
      <c r="D183" s="69"/>
      <c r="E183" s="69"/>
      <c r="F183" s="69"/>
      <c r="G183" s="69"/>
      <c r="H183" s="69"/>
    </row>
    <row r="184" spans="1:13">
      <c r="A184" s="70"/>
      <c r="D184" s="69"/>
      <c r="E184" s="69"/>
      <c r="F184" s="69"/>
      <c r="G184" s="69"/>
      <c r="H184" s="69"/>
    </row>
    <row r="185" spans="1:13">
      <c r="A185" s="70"/>
      <c r="B185" s="501"/>
      <c r="C185" s="137"/>
      <c r="D185" s="137"/>
      <c r="E185" s="137"/>
      <c r="F185" s="137"/>
      <c r="G185" s="137"/>
      <c r="H185" s="137"/>
      <c r="I185" s="138"/>
      <c r="J185" s="138"/>
      <c r="K185" s="138"/>
      <c r="L185" s="138"/>
      <c r="M185" s="138"/>
    </row>
    <row r="186" spans="1:13">
      <c r="A186" s="1020" t="s">
        <v>118</v>
      </c>
      <c r="B186" s="1020"/>
      <c r="C186" s="1020"/>
      <c r="D186" s="1020"/>
      <c r="E186" s="1020"/>
      <c r="F186" s="1020"/>
      <c r="G186" s="1020"/>
      <c r="H186" s="1020"/>
      <c r="I186" s="1020"/>
      <c r="J186" s="1020"/>
      <c r="K186" s="1020"/>
      <c r="L186" s="1020"/>
      <c r="M186" s="1020"/>
    </row>
    <row r="187" spans="1:13">
      <c r="A187" s="1020" t="str">
        <f>Control!A2</f>
        <v>Case No. 2018-00358</v>
      </c>
      <c r="B187" s="1020"/>
      <c r="C187" s="1020"/>
      <c r="D187" s="1020"/>
      <c r="E187" s="1020"/>
      <c r="F187" s="1020"/>
      <c r="G187" s="1020"/>
      <c r="H187" s="1020"/>
      <c r="I187" s="1020"/>
      <c r="J187" s="1020"/>
      <c r="K187" s="1020"/>
      <c r="L187" s="1020"/>
      <c r="M187" s="1020"/>
    </row>
    <row r="188" spans="1:13">
      <c r="A188" s="1020" t="s">
        <v>452</v>
      </c>
      <c r="B188" s="1020"/>
      <c r="C188" s="1020"/>
      <c r="D188" s="1020"/>
      <c r="E188" s="1020"/>
      <c r="F188" s="1020"/>
      <c r="G188" s="1020"/>
      <c r="H188" s="1020"/>
      <c r="I188" s="1020"/>
      <c r="J188" s="1020"/>
      <c r="K188" s="1020"/>
      <c r="L188" s="1020"/>
      <c r="M188" s="1020"/>
    </row>
    <row r="189" spans="1:13">
      <c r="A189" s="1020" t="str">
        <f>Control!B5</f>
        <v>Base Year at 2/28/19</v>
      </c>
      <c r="B189" s="1020"/>
      <c r="C189" s="1020"/>
      <c r="D189" s="1020"/>
      <c r="E189" s="1020"/>
      <c r="F189" s="1020"/>
      <c r="G189" s="1020"/>
      <c r="H189" s="1020"/>
      <c r="I189" s="1020"/>
      <c r="J189" s="1020"/>
      <c r="K189" s="1020"/>
      <c r="L189" s="1020"/>
      <c r="M189" s="1020"/>
    </row>
    <row r="190" spans="1:13">
      <c r="A190" s="83"/>
      <c r="B190" s="83"/>
      <c r="C190" s="83"/>
      <c r="D190" s="83"/>
      <c r="E190" s="83"/>
      <c r="F190" s="83"/>
      <c r="G190" s="83"/>
      <c r="H190" s="83"/>
      <c r="I190" s="83"/>
      <c r="J190" s="83"/>
      <c r="K190" s="83"/>
      <c r="L190" s="83"/>
      <c r="M190" s="139" t="s">
        <v>918</v>
      </c>
    </row>
    <row r="191" spans="1:13">
      <c r="D191" s="69"/>
      <c r="E191" s="69"/>
      <c r="F191" s="69"/>
      <c r="G191" s="69"/>
      <c r="H191" s="69"/>
      <c r="I191" s="69"/>
      <c r="J191" s="69"/>
      <c r="K191" s="69"/>
      <c r="L191" s="69"/>
      <c r="M191" s="543" t="str">
        <f ca="1">RIGHT(CELL("filename",$A$1),LEN(CELL("filename",$A$1))-SEARCH("\Rate Base",CELL("filename",$A$1),1))</f>
        <v>Rate Base\[KAWC 2018 Rate Case - Exhibit 37 Schedules B1 - B8.xlsx]Sch B-2</v>
      </c>
    </row>
    <row r="192" spans="1:13">
      <c r="A192" s="66" t="s">
        <v>446</v>
      </c>
      <c r="D192" s="69"/>
      <c r="E192" s="69"/>
      <c r="F192" s="69"/>
      <c r="G192" s="69"/>
      <c r="M192" s="139" t="s">
        <v>256</v>
      </c>
    </row>
    <row r="193" spans="1:13">
      <c r="A193" s="66" t="str">
        <f>+A131</f>
        <v>TYPE OF FILING:  _X_ ORIGINAL __ UPDATED __ REVISED</v>
      </c>
      <c r="D193" s="69"/>
      <c r="E193" s="69"/>
      <c r="F193" s="69"/>
      <c r="G193" s="69"/>
      <c r="M193" s="90" t="str">
        <f>Control!$D$18</f>
        <v>Witness Responsible:   Melissa Schwarzell</v>
      </c>
    </row>
    <row r="194" spans="1:13">
      <c r="A194" s="66" t="s">
        <v>447</v>
      </c>
      <c r="D194" s="69"/>
      <c r="E194" s="69"/>
      <c r="F194" s="69"/>
      <c r="G194" s="69"/>
    </row>
    <row r="195" spans="1:13" ht="15" thickBot="1">
      <c r="A195" s="118"/>
      <c r="B195" s="119"/>
      <c r="C195" s="118"/>
      <c r="D195" s="124"/>
      <c r="E195" s="124"/>
      <c r="F195" s="124"/>
      <c r="G195" s="124"/>
      <c r="H195" s="124"/>
      <c r="I195" s="118"/>
      <c r="J195" s="118"/>
      <c r="K195" s="118"/>
      <c r="L195" s="118"/>
      <c r="M195" s="118"/>
    </row>
    <row r="196" spans="1:13">
      <c r="A196" s="83" t="s">
        <v>448</v>
      </c>
      <c r="B196" s="131" t="s">
        <v>873</v>
      </c>
      <c r="C196" s="83"/>
      <c r="E196" s="83"/>
      <c r="G196" s="125" t="s">
        <v>185</v>
      </c>
      <c r="I196" s="83"/>
      <c r="J196" s="65"/>
      <c r="K196" s="83"/>
      <c r="L196" s="65"/>
      <c r="M196" s="125" t="s">
        <v>235</v>
      </c>
    </row>
    <row r="197" spans="1:13" ht="15" thickBot="1">
      <c r="A197" s="119" t="s">
        <v>449</v>
      </c>
      <c r="B197" s="119" t="s">
        <v>374</v>
      </c>
      <c r="C197" s="119" t="s">
        <v>419</v>
      </c>
      <c r="D197" s="118"/>
      <c r="E197" s="127" t="s">
        <v>159</v>
      </c>
      <c r="F197" s="118"/>
      <c r="G197" s="127" t="s">
        <v>186</v>
      </c>
      <c r="H197" s="118"/>
      <c r="I197" s="127" t="s">
        <v>185</v>
      </c>
      <c r="J197" s="118"/>
      <c r="K197" s="119" t="s">
        <v>143</v>
      </c>
      <c r="L197" s="118"/>
      <c r="M197" s="127" t="s">
        <v>274</v>
      </c>
    </row>
    <row r="198" spans="1:13">
      <c r="A198" s="83">
        <v>1</v>
      </c>
      <c r="B198" s="83"/>
      <c r="C198" s="65"/>
      <c r="D198" s="65"/>
      <c r="E198" s="81"/>
      <c r="F198" s="65"/>
      <c r="G198" s="81"/>
      <c r="H198" s="65"/>
      <c r="I198" s="81"/>
      <c r="J198" s="65"/>
      <c r="K198" s="65"/>
      <c r="L198" s="65"/>
      <c r="M198" s="81"/>
    </row>
    <row r="199" spans="1:13">
      <c r="A199" s="70">
        <v>2</v>
      </c>
      <c r="E199" s="69"/>
      <c r="G199" s="69"/>
      <c r="I199" s="69"/>
      <c r="M199" s="69"/>
    </row>
    <row r="200" spans="1:13">
      <c r="A200" s="70">
        <v>3</v>
      </c>
      <c r="C200" s="136" t="s">
        <v>563</v>
      </c>
      <c r="E200" s="69"/>
      <c r="G200" s="69"/>
      <c r="I200" s="69"/>
      <c r="M200" s="69"/>
    </row>
    <row r="201" spans="1:13" ht="15" thickBot="1">
      <c r="A201" s="70">
        <v>4</v>
      </c>
      <c r="B201" s="70">
        <v>303.5</v>
      </c>
      <c r="C201" s="66" t="s">
        <v>889</v>
      </c>
      <c r="E201" s="470">
        <f>SUMIF('UPIS linkin'!$L$11:$L$87,$B201,'UPIS linkin'!$T$11:$T$87)</f>
        <v>0</v>
      </c>
      <c r="G201" s="120">
        <v>1</v>
      </c>
      <c r="I201" s="470">
        <f t="shared" ref="I201:I211" si="5">E201*$G$139</f>
        <v>0</v>
      </c>
      <c r="K201" s="470">
        <v>0</v>
      </c>
      <c r="M201" s="470">
        <f>+I201+K201</f>
        <v>0</v>
      </c>
    </row>
    <row r="202" spans="1:13" ht="15" thickTop="1">
      <c r="A202" s="70">
        <v>5</v>
      </c>
      <c r="B202" s="70">
        <v>304.5</v>
      </c>
      <c r="C202" s="66" t="s">
        <v>890</v>
      </c>
      <c r="E202" s="546">
        <f>SUMIF('UPIS linkin'!$L$11:$L$87,$B202,'UPIS linkin'!$T$11:$T$87)</f>
        <v>17565824.372812044</v>
      </c>
      <c r="F202" s="72"/>
      <c r="G202" s="548"/>
      <c r="H202" s="72"/>
      <c r="I202" s="546">
        <f t="shared" si="5"/>
        <v>17565824.372812044</v>
      </c>
      <c r="J202" s="72"/>
      <c r="K202" s="546">
        <v>0</v>
      </c>
      <c r="L202" s="72"/>
      <c r="M202" s="140">
        <f t="shared" ref="M202:M211" si="6">+I202+K202</f>
        <v>17565824.372812044</v>
      </c>
    </row>
    <row r="203" spans="1:13">
      <c r="A203" s="70">
        <v>6</v>
      </c>
      <c r="B203" s="70">
        <v>340.5</v>
      </c>
      <c r="C203" s="66" t="s">
        <v>564</v>
      </c>
      <c r="E203" s="546">
        <f>SUMIF('UPIS linkin'!$L$11:$L$87,$B203,'UPIS linkin'!$T$11:$T$87)</f>
        <v>22453214.647026129</v>
      </c>
      <c r="F203" s="72"/>
      <c r="G203" s="546"/>
      <c r="H203" s="72"/>
      <c r="I203" s="546">
        <f t="shared" si="5"/>
        <v>22453214.647026129</v>
      </c>
      <c r="J203" s="72"/>
      <c r="K203" s="546">
        <v>0</v>
      </c>
      <c r="L203" s="72"/>
      <c r="M203" s="140">
        <f t="shared" si="6"/>
        <v>22453214.647026129</v>
      </c>
    </row>
    <row r="204" spans="1:13">
      <c r="A204" s="70">
        <v>7</v>
      </c>
      <c r="B204" s="70">
        <v>341.5</v>
      </c>
      <c r="C204" s="66" t="s">
        <v>565</v>
      </c>
      <c r="E204" s="546">
        <f>SUMIF('UPIS linkin'!$L$11:$L$87,$B204,'UPIS linkin'!$T$11:$T$87)</f>
        <v>7232114.2800000003</v>
      </c>
      <c r="F204" s="72"/>
      <c r="G204" s="546"/>
      <c r="H204" s="72"/>
      <c r="I204" s="546">
        <f t="shared" si="5"/>
        <v>7232114.2800000003</v>
      </c>
      <c r="J204" s="72"/>
      <c r="K204" s="546">
        <v>0</v>
      </c>
      <c r="L204" s="72"/>
      <c r="M204" s="140">
        <f t="shared" si="6"/>
        <v>7232114.2800000003</v>
      </c>
    </row>
    <row r="205" spans="1:13">
      <c r="A205" s="70">
        <v>8</v>
      </c>
      <c r="B205" s="70">
        <v>342.5</v>
      </c>
      <c r="C205" s="66" t="s">
        <v>566</v>
      </c>
      <c r="E205" s="546">
        <f>SUMIF('UPIS linkin'!$L$11:$L$87,$B205,'UPIS linkin'!$T$11:$T$87)</f>
        <v>59681.854999999981</v>
      </c>
      <c r="F205" s="72"/>
      <c r="G205" s="546"/>
      <c r="H205" s="72"/>
      <c r="I205" s="546">
        <f t="shared" si="5"/>
        <v>59681.854999999981</v>
      </c>
      <c r="J205" s="72"/>
      <c r="K205" s="546">
        <v>0</v>
      </c>
      <c r="L205" s="72"/>
      <c r="M205" s="140">
        <f t="shared" si="6"/>
        <v>59681.854999999981</v>
      </c>
    </row>
    <row r="206" spans="1:13">
      <c r="A206" s="70">
        <v>9</v>
      </c>
      <c r="B206" s="70">
        <v>343.5</v>
      </c>
      <c r="C206" s="66" t="s">
        <v>567</v>
      </c>
      <c r="E206" s="546">
        <f>SUMIF('UPIS linkin'!$L$11:$L$87,$B206,'UPIS linkin'!$T$11:$T$87)</f>
        <v>2752058.5099999984</v>
      </c>
      <c r="F206" s="72"/>
      <c r="G206" s="546"/>
      <c r="H206" s="72"/>
      <c r="I206" s="546">
        <f t="shared" si="5"/>
        <v>2752058.5099999984</v>
      </c>
      <c r="J206" s="72"/>
      <c r="K206" s="546">
        <v>0</v>
      </c>
      <c r="L206" s="72"/>
      <c r="M206" s="140">
        <f t="shared" si="6"/>
        <v>2752058.5099999984</v>
      </c>
    </row>
    <row r="207" spans="1:13">
      <c r="A207" s="70">
        <v>10</v>
      </c>
      <c r="B207" s="70">
        <v>344.5</v>
      </c>
      <c r="C207" s="66" t="s">
        <v>568</v>
      </c>
      <c r="E207" s="546">
        <f>SUMIF('UPIS linkin'!$L$11:$L$87,$B207,'UPIS linkin'!$T$11:$T$87)</f>
        <v>1389268.4150000005</v>
      </c>
      <c r="F207" s="72"/>
      <c r="G207" s="546"/>
      <c r="H207" s="72"/>
      <c r="I207" s="546">
        <f t="shared" si="5"/>
        <v>1389268.4150000005</v>
      </c>
      <c r="J207" s="72"/>
      <c r="K207" s="546">
        <v>0</v>
      </c>
      <c r="L207" s="72"/>
      <c r="M207" s="140">
        <f t="shared" si="6"/>
        <v>1389268.4150000005</v>
      </c>
    </row>
    <row r="208" spans="1:13">
      <c r="A208" s="70">
        <v>11</v>
      </c>
      <c r="B208" s="70">
        <v>345.5</v>
      </c>
      <c r="C208" s="66" t="s">
        <v>569</v>
      </c>
      <c r="E208" s="546">
        <f>SUMIF('UPIS linkin'!$L$11:$L$87,$B208,'UPIS linkin'!$T$11:$T$87)</f>
        <v>1346001.0666666669</v>
      </c>
      <c r="F208" s="72"/>
      <c r="G208" s="546"/>
      <c r="H208" s="72"/>
      <c r="I208" s="546">
        <f t="shared" si="5"/>
        <v>1346001.0666666669</v>
      </c>
      <c r="J208" s="72"/>
      <c r="K208" s="546">
        <v>0</v>
      </c>
      <c r="L208" s="72"/>
      <c r="M208" s="140">
        <f t="shared" si="6"/>
        <v>1346001.0666666669</v>
      </c>
    </row>
    <row r="209" spans="1:13">
      <c r="A209" s="70">
        <v>12</v>
      </c>
      <c r="B209" s="70">
        <v>346.5</v>
      </c>
      <c r="C209" s="66" t="s">
        <v>570</v>
      </c>
      <c r="E209" s="546">
        <f>SUMIF('UPIS linkin'!$L$11:$L$87,$B209,'UPIS linkin'!$T$11:$T$87)</f>
        <v>3814492.5566666662</v>
      </c>
      <c r="F209" s="72"/>
      <c r="G209" s="546"/>
      <c r="H209" s="72"/>
      <c r="I209" s="546">
        <f t="shared" si="5"/>
        <v>3814492.5566666662</v>
      </c>
      <c r="J209" s="72"/>
      <c r="K209" s="546">
        <v>0</v>
      </c>
      <c r="L209" s="72"/>
      <c r="M209" s="140">
        <f t="shared" si="6"/>
        <v>3814492.5566666662</v>
      </c>
    </row>
    <row r="210" spans="1:13">
      <c r="A210" s="70">
        <v>13</v>
      </c>
      <c r="B210" s="70">
        <v>347.5</v>
      </c>
      <c r="C210" s="66" t="s">
        <v>571</v>
      </c>
      <c r="E210" s="546">
        <f>SUMIF('UPIS linkin'!$L$11:$L$87,$B210,'UPIS linkin'!$T$11:$T$87)</f>
        <v>3417948.589333334</v>
      </c>
      <c r="F210" s="72"/>
      <c r="G210" s="546"/>
      <c r="H210" s="72"/>
      <c r="I210" s="546">
        <f t="shared" si="5"/>
        <v>3417948.589333334</v>
      </c>
      <c r="J210" s="72"/>
      <c r="K210" s="546">
        <v>0</v>
      </c>
      <c r="L210" s="72"/>
      <c r="M210" s="140">
        <f t="shared" si="6"/>
        <v>3417948.589333334</v>
      </c>
    </row>
    <row r="211" spans="1:13">
      <c r="A211" s="70">
        <v>14</v>
      </c>
      <c r="B211" s="70">
        <v>348.5</v>
      </c>
      <c r="C211" s="66" t="s">
        <v>572</v>
      </c>
      <c r="E211" s="546">
        <f>SUMIF('UPIS linkin'!$L$11:$L$87,$B211,'UPIS linkin'!$T$11:$T$87)</f>
        <v>196224.27333333337</v>
      </c>
      <c r="F211" s="72"/>
      <c r="G211" s="546"/>
      <c r="H211" s="72"/>
      <c r="I211" s="546">
        <f t="shared" si="5"/>
        <v>196224.27333333337</v>
      </c>
      <c r="J211" s="72"/>
      <c r="K211" s="546">
        <v>0</v>
      </c>
      <c r="L211" s="72"/>
      <c r="M211" s="140">
        <f t="shared" si="6"/>
        <v>196224.27333333337</v>
      </c>
    </row>
    <row r="212" spans="1:13" ht="15" thickBot="1">
      <c r="A212" s="70">
        <v>15</v>
      </c>
      <c r="E212" s="124"/>
      <c r="G212" s="69"/>
      <c r="I212" s="124"/>
      <c r="M212" s="124"/>
    </row>
    <row r="213" spans="1:13" ht="15" thickBot="1">
      <c r="A213" s="70">
        <v>16</v>
      </c>
      <c r="C213" s="66" t="s">
        <v>573</v>
      </c>
      <c r="E213" s="545">
        <f>SUM(E201:E212)</f>
        <v>60226828.565838166</v>
      </c>
      <c r="G213" s="69"/>
      <c r="I213" s="545">
        <f>SUM(I201:I212)</f>
        <v>60226828.565838166</v>
      </c>
      <c r="K213" s="545">
        <f>SUM(K201:K212)</f>
        <v>0</v>
      </c>
      <c r="M213" s="545">
        <f>SUM(M201:M212)</f>
        <v>60226828.565838166</v>
      </c>
    </row>
    <row r="214" spans="1:13">
      <c r="A214" s="70">
        <v>17</v>
      </c>
      <c r="E214" s="81"/>
      <c r="G214" s="69"/>
      <c r="I214" s="69"/>
      <c r="M214" s="81"/>
    </row>
    <row r="215" spans="1:13" ht="15" thickBot="1">
      <c r="A215" s="70">
        <v>18</v>
      </c>
      <c r="B215" s="70" t="s">
        <v>1064</v>
      </c>
      <c r="C215" s="66" t="s">
        <v>1120</v>
      </c>
      <c r="E215" s="471">
        <f>'ACQ- Link In'!B5</f>
        <v>2348828</v>
      </c>
      <c r="G215" s="69"/>
      <c r="I215" s="471">
        <f t="shared" ref="I215" si="7">E215*$G$139</f>
        <v>2348828</v>
      </c>
      <c r="K215" s="471">
        <v>0</v>
      </c>
      <c r="M215" s="471">
        <f t="shared" ref="M215" si="8">+I215+K215</f>
        <v>2348828</v>
      </c>
    </row>
    <row r="216" spans="1:13" ht="15" thickTop="1">
      <c r="A216" s="70">
        <v>19</v>
      </c>
      <c r="E216" s="69"/>
      <c r="G216" s="69"/>
      <c r="I216" s="69"/>
      <c r="M216" s="81"/>
    </row>
    <row r="217" spans="1:13" ht="15" thickBot="1">
      <c r="A217" s="70">
        <v>20</v>
      </c>
      <c r="C217" s="66" t="s">
        <v>574</v>
      </c>
      <c r="E217" s="471">
        <f>E143+E157+E166+E180+E213+E215</f>
        <v>754284166.25255942</v>
      </c>
      <c r="G217" s="69"/>
      <c r="I217" s="471">
        <f>I143+I157+I166+I180+I213+I215</f>
        <v>754284166.25255942</v>
      </c>
      <c r="K217" s="471">
        <f>K143+K157+K166+K180+K213+K215</f>
        <v>0</v>
      </c>
      <c r="M217" s="471">
        <f>M143+M157+M166+M180+M213+M215</f>
        <v>754284166.25255942</v>
      </c>
    </row>
    <row r="218" spans="1:13" ht="15" thickTop="1">
      <c r="A218" s="70"/>
      <c r="D218" s="81"/>
      <c r="E218" s="69"/>
      <c r="G218" s="69"/>
      <c r="I218" s="69"/>
      <c r="J218" s="69"/>
      <c r="M218" s="65"/>
    </row>
    <row r="219" spans="1:13">
      <c r="A219" s="70"/>
      <c r="D219" s="69"/>
      <c r="E219" s="589">
        <f>+'UPIS linkin'!AL5</f>
        <v>751935338.2525593</v>
      </c>
      <c r="G219" s="69"/>
      <c r="H219" s="69"/>
      <c r="I219" s="69"/>
      <c r="M219" s="193"/>
    </row>
    <row r="220" spans="1:13">
      <c r="A220" s="70"/>
      <c r="D220" s="69"/>
      <c r="E220" s="589">
        <f>+E217-E219</f>
        <v>2348828.0000001192</v>
      </c>
      <c r="F220" s="69"/>
      <c r="G220" s="69"/>
      <c r="H220" s="69"/>
      <c r="M220" s="193"/>
    </row>
    <row r="221" spans="1:13">
      <c r="A221" s="70"/>
      <c r="D221" s="69"/>
      <c r="E221" s="69"/>
      <c r="F221" s="69"/>
      <c r="G221" s="69"/>
      <c r="H221" s="69"/>
    </row>
    <row r="222" spans="1:13">
      <c r="A222" s="70"/>
      <c r="D222" s="69"/>
      <c r="E222" s="69"/>
      <c r="F222" s="69"/>
      <c r="G222" s="69"/>
      <c r="H222" s="69"/>
    </row>
    <row r="223" spans="1:13">
      <c r="A223" s="70"/>
      <c r="D223" s="69"/>
      <c r="E223" s="69"/>
      <c r="F223" s="69"/>
      <c r="G223" s="69"/>
      <c r="H223" s="69"/>
    </row>
    <row r="224" spans="1:13">
      <c r="A224" s="70"/>
      <c r="D224" s="69"/>
      <c r="E224" s="69"/>
      <c r="F224" s="69"/>
      <c r="G224" s="69"/>
      <c r="H224" s="69"/>
    </row>
    <row r="225" spans="1:8">
      <c r="A225" s="70"/>
      <c r="D225" s="69"/>
      <c r="E225" s="69"/>
      <c r="F225" s="69"/>
      <c r="G225" s="69"/>
      <c r="H225" s="69"/>
    </row>
    <row r="226" spans="1:8">
      <c r="A226" s="70"/>
      <c r="D226" s="69"/>
      <c r="E226" s="69"/>
      <c r="F226" s="69"/>
      <c r="G226" s="69"/>
      <c r="H226" s="69"/>
    </row>
    <row r="227" spans="1:8">
      <c r="A227" s="70"/>
      <c r="D227" s="69"/>
      <c r="E227" s="69"/>
      <c r="F227" s="69"/>
      <c r="G227" s="69"/>
      <c r="H227" s="69"/>
    </row>
    <row r="228" spans="1:8">
      <c r="A228" s="70"/>
      <c r="D228" s="69"/>
      <c r="E228" s="69"/>
      <c r="F228" s="69"/>
      <c r="G228" s="69"/>
      <c r="H228" s="69"/>
    </row>
    <row r="229" spans="1:8">
      <c r="A229" s="70"/>
      <c r="D229" s="69"/>
      <c r="E229" s="69"/>
      <c r="F229" s="69"/>
      <c r="G229" s="69"/>
      <c r="H229" s="69"/>
    </row>
    <row r="230" spans="1:8">
      <c r="A230" s="70"/>
      <c r="D230" s="69"/>
      <c r="E230" s="69"/>
      <c r="F230" s="69"/>
      <c r="G230" s="69"/>
      <c r="H230" s="69"/>
    </row>
    <row r="231" spans="1:8">
      <c r="A231" s="70"/>
      <c r="D231" s="69"/>
      <c r="E231" s="69"/>
      <c r="F231" s="69"/>
      <c r="G231" s="69"/>
      <c r="H231" s="69"/>
    </row>
    <row r="232" spans="1:8">
      <c r="A232" s="70"/>
      <c r="D232" s="69"/>
      <c r="E232" s="69"/>
      <c r="F232" s="69"/>
      <c r="G232" s="69"/>
      <c r="H232" s="69"/>
    </row>
    <row r="233" spans="1:8">
      <c r="A233" s="70"/>
      <c r="D233" s="69"/>
      <c r="E233" s="69"/>
      <c r="F233" s="69"/>
      <c r="G233" s="69"/>
      <c r="H233" s="69"/>
    </row>
    <row r="234" spans="1:8">
      <c r="A234" s="70"/>
      <c r="D234" s="69"/>
      <c r="E234" s="69"/>
      <c r="F234" s="69"/>
      <c r="G234" s="69"/>
      <c r="H234" s="69"/>
    </row>
    <row r="235" spans="1:8">
      <c r="A235" s="70"/>
      <c r="D235" s="69"/>
      <c r="E235" s="69"/>
      <c r="F235" s="69"/>
      <c r="G235" s="69"/>
      <c r="H235" s="69"/>
    </row>
    <row r="236" spans="1:8">
      <c r="A236" s="70"/>
      <c r="D236" s="69"/>
      <c r="E236" s="69"/>
      <c r="F236" s="69"/>
      <c r="G236" s="69"/>
      <c r="H236" s="69"/>
    </row>
    <row r="237" spans="1:8">
      <c r="A237" s="70"/>
      <c r="D237" s="69"/>
      <c r="E237" s="69"/>
      <c r="F237" s="69"/>
      <c r="G237" s="69"/>
      <c r="H237" s="69"/>
    </row>
    <row r="238" spans="1:8">
      <c r="A238" s="70"/>
      <c r="D238" s="69"/>
      <c r="E238" s="69"/>
      <c r="F238" s="69"/>
      <c r="G238" s="69"/>
      <c r="H238" s="69"/>
    </row>
    <row r="239" spans="1:8">
      <c r="A239" s="70"/>
      <c r="D239" s="69"/>
      <c r="E239" s="69"/>
      <c r="F239" s="69"/>
      <c r="G239" s="69"/>
      <c r="H239" s="69"/>
    </row>
    <row r="240" spans="1:8">
      <c r="A240" s="70"/>
      <c r="D240" s="69"/>
      <c r="E240" s="69"/>
      <c r="F240" s="69"/>
      <c r="G240" s="69"/>
      <c r="H240" s="69"/>
    </row>
    <row r="241" spans="1:13">
      <c r="A241" s="70"/>
      <c r="D241" s="69"/>
      <c r="E241" s="69"/>
      <c r="F241" s="69"/>
      <c r="G241" s="69"/>
      <c r="H241" s="69"/>
    </row>
    <row r="242" spans="1:13">
      <c r="A242" s="70"/>
      <c r="D242" s="69"/>
      <c r="E242" s="69"/>
      <c r="F242" s="69"/>
      <c r="G242" s="69"/>
      <c r="H242" s="69"/>
    </row>
    <row r="243" spans="1:13">
      <c r="A243" s="70"/>
      <c r="D243" s="69"/>
      <c r="E243" s="69"/>
      <c r="F243" s="69"/>
      <c r="G243" s="69"/>
      <c r="H243" s="69"/>
    </row>
    <row r="244" spans="1:13">
      <c r="A244" s="70"/>
      <c r="D244" s="69"/>
      <c r="E244" s="69"/>
      <c r="F244" s="69"/>
      <c r="G244" s="69"/>
      <c r="H244" s="69"/>
    </row>
    <row r="245" spans="1:13">
      <c r="A245" s="70"/>
      <c r="D245" s="69"/>
      <c r="E245" s="69"/>
      <c r="F245" s="69"/>
      <c r="G245" s="69"/>
      <c r="H245" s="69"/>
    </row>
    <row r="246" spans="1:13">
      <c r="A246" s="70"/>
      <c r="D246" s="69"/>
      <c r="E246" s="69"/>
      <c r="F246" s="69"/>
      <c r="G246" s="69"/>
      <c r="H246" s="69"/>
    </row>
    <row r="247" spans="1:13">
      <c r="A247" s="70"/>
      <c r="D247" s="69"/>
      <c r="E247" s="69"/>
      <c r="F247" s="69"/>
      <c r="G247" s="69"/>
      <c r="H247" s="69"/>
    </row>
    <row r="248" spans="1:13">
      <c r="A248" s="1020" t="s">
        <v>444</v>
      </c>
      <c r="B248" s="1020"/>
      <c r="C248" s="1020"/>
      <c r="D248" s="1020"/>
      <c r="E248" s="1020"/>
      <c r="F248" s="1020"/>
      <c r="G248" s="1020"/>
      <c r="H248" s="1020"/>
      <c r="I248" s="1020"/>
      <c r="J248" s="1020"/>
      <c r="K248" s="1020"/>
      <c r="L248" s="1020"/>
      <c r="M248" s="1020"/>
    </row>
    <row r="249" spans="1:13">
      <c r="A249" s="1020" t="str">
        <f>Control!A2</f>
        <v>Case No. 2018-00358</v>
      </c>
      <c r="B249" s="1020"/>
      <c r="C249" s="1020"/>
      <c r="D249" s="1020"/>
      <c r="E249" s="1020"/>
      <c r="F249" s="1020"/>
      <c r="G249" s="1020"/>
      <c r="H249" s="1020"/>
      <c r="I249" s="1020"/>
      <c r="J249" s="1020"/>
      <c r="K249" s="1020"/>
      <c r="L249" s="1020"/>
      <c r="M249" s="1020"/>
    </row>
    <row r="250" spans="1:13">
      <c r="A250" s="1020" t="s">
        <v>452</v>
      </c>
      <c r="B250" s="1020"/>
      <c r="C250" s="1020"/>
      <c r="D250" s="1020"/>
      <c r="E250" s="1020"/>
      <c r="F250" s="1020"/>
      <c r="G250" s="1020"/>
      <c r="H250" s="1020"/>
      <c r="I250" s="1020"/>
      <c r="J250" s="1020"/>
      <c r="K250" s="1020"/>
      <c r="L250" s="1020"/>
      <c r="M250" s="1020"/>
    </row>
    <row r="251" spans="1:13">
      <c r="A251" s="1020" t="str">
        <f>Control!B10</f>
        <v>Forecast Year at 6/30/2020</v>
      </c>
      <c r="B251" s="1020"/>
      <c r="C251" s="1020"/>
      <c r="D251" s="1020"/>
      <c r="E251" s="1020"/>
      <c r="F251" s="1020"/>
      <c r="G251" s="1020"/>
      <c r="H251" s="1020"/>
      <c r="I251" s="1020"/>
      <c r="J251" s="1020"/>
      <c r="K251" s="1020"/>
      <c r="L251" s="1020"/>
      <c r="M251" s="1020"/>
    </row>
    <row r="252" spans="1:13">
      <c r="A252" s="83"/>
      <c r="B252" s="83"/>
      <c r="C252" s="83"/>
      <c r="D252" s="83"/>
      <c r="E252" s="83"/>
      <c r="F252" s="83"/>
      <c r="G252" s="83"/>
      <c r="H252" s="83"/>
      <c r="I252" s="83"/>
      <c r="M252" s="139" t="s">
        <v>918</v>
      </c>
    </row>
    <row r="253" spans="1:13">
      <c r="D253" s="69"/>
      <c r="E253" s="69"/>
      <c r="F253" s="69"/>
      <c r="G253" s="69"/>
      <c r="H253" s="69"/>
      <c r="I253" s="69"/>
      <c r="J253" s="69"/>
      <c r="K253" s="69"/>
      <c r="L253" s="69"/>
      <c r="M253" s="543" t="str">
        <f ca="1">RIGHT(CELL("filename",$A$1),LEN(CELL("filename",$A$1))-SEARCH("\Rate Base",CELL("filename",$A$1),1))</f>
        <v>Rate Base\[KAWC 2018 Rate Case - Exhibit 37 Schedules B1 - B8.xlsx]Sch B-2</v>
      </c>
    </row>
    <row r="254" spans="1:13">
      <c r="A254" s="66" t="s">
        <v>450</v>
      </c>
      <c r="D254" s="69"/>
      <c r="E254" s="69"/>
      <c r="F254" s="69"/>
      <c r="G254" s="69"/>
      <c r="H254" s="69"/>
      <c r="M254" s="139" t="s">
        <v>257</v>
      </c>
    </row>
    <row r="255" spans="1:13">
      <c r="A255" s="66" t="str">
        <f>+A68:A68</f>
        <v>TYPE OF FILING:  _X_ ORIGINAL __ UPDATED __ REVISED</v>
      </c>
      <c r="D255" s="69"/>
      <c r="E255" s="69"/>
      <c r="F255" s="69"/>
      <c r="G255" s="69"/>
      <c r="H255" s="69"/>
      <c r="M255" s="90" t="str">
        <f>Control!$D$18</f>
        <v>Witness Responsible:   Melissa Schwarzell</v>
      </c>
    </row>
    <row r="256" spans="1:13">
      <c r="A256" s="66" t="s">
        <v>447</v>
      </c>
      <c r="D256" s="69"/>
      <c r="E256" s="69"/>
      <c r="F256" s="69"/>
      <c r="G256" s="69"/>
      <c r="H256" s="69"/>
    </row>
    <row r="257" spans="1:13" ht="15" thickBot="1">
      <c r="A257" s="118"/>
      <c r="B257" s="119"/>
      <c r="C257" s="118"/>
      <c r="D257" s="124"/>
      <c r="E257" s="124"/>
      <c r="F257" s="124"/>
      <c r="G257" s="124"/>
      <c r="H257" s="124"/>
      <c r="I257" s="118"/>
      <c r="J257" s="118"/>
      <c r="K257" s="118"/>
      <c r="L257" s="118"/>
      <c r="M257" s="118"/>
    </row>
    <row r="258" spans="1:13">
      <c r="A258" s="83" t="s">
        <v>448</v>
      </c>
      <c r="B258" s="131" t="s">
        <v>873</v>
      </c>
      <c r="C258" s="83"/>
      <c r="E258" s="81"/>
      <c r="F258" s="125" t="s">
        <v>185</v>
      </c>
      <c r="G258" s="65"/>
      <c r="I258" s="65"/>
      <c r="J258" s="125" t="s">
        <v>235</v>
      </c>
      <c r="K258" s="65"/>
      <c r="L258" s="65"/>
      <c r="M258" s="125" t="s">
        <v>291</v>
      </c>
    </row>
    <row r="259" spans="1:13" ht="15" thickBot="1">
      <c r="A259" s="119" t="s">
        <v>449</v>
      </c>
      <c r="B259" s="119" t="s">
        <v>374</v>
      </c>
      <c r="C259" s="119" t="s">
        <v>419</v>
      </c>
      <c r="D259" s="118"/>
      <c r="E259" s="127" t="s">
        <v>443</v>
      </c>
      <c r="F259" s="127" t="s">
        <v>186</v>
      </c>
      <c r="G259" s="124" t="s">
        <v>185</v>
      </c>
      <c r="H259" s="118"/>
      <c r="I259" s="127" t="s">
        <v>143</v>
      </c>
      <c r="J259" s="127" t="s">
        <v>274</v>
      </c>
      <c r="K259" s="118"/>
      <c r="L259" s="118"/>
      <c r="M259" s="127" t="s">
        <v>263</v>
      </c>
    </row>
    <row r="260" spans="1:13">
      <c r="A260" s="83">
        <v>1</v>
      </c>
      <c r="B260" s="83"/>
      <c r="C260" s="65"/>
      <c r="D260" s="65"/>
      <c r="E260" s="81"/>
      <c r="F260" s="81"/>
      <c r="G260" s="81"/>
      <c r="H260" s="65"/>
      <c r="I260" s="81"/>
      <c r="J260" s="81"/>
      <c r="K260" s="65"/>
      <c r="L260" s="65"/>
      <c r="M260" s="81"/>
    </row>
    <row r="261" spans="1:13">
      <c r="A261" s="70">
        <v>2</v>
      </c>
      <c r="E261" s="69"/>
      <c r="F261" s="69"/>
      <c r="G261" s="69"/>
      <c r="I261" s="69"/>
      <c r="J261" s="69"/>
      <c r="M261" s="69"/>
    </row>
    <row r="262" spans="1:13">
      <c r="A262" s="70">
        <v>3</v>
      </c>
      <c r="C262" s="136" t="s">
        <v>544</v>
      </c>
      <c r="E262" s="69"/>
      <c r="F262" s="69"/>
      <c r="G262" s="69"/>
      <c r="I262" s="69"/>
      <c r="J262" s="69"/>
      <c r="M262" s="69"/>
    </row>
    <row r="263" spans="1:13" ht="15" thickBot="1">
      <c r="A263" s="70">
        <v>4</v>
      </c>
      <c r="B263" s="70">
        <v>301.10000000000002</v>
      </c>
      <c r="C263" s="66" t="s">
        <v>545</v>
      </c>
      <c r="E263" s="470">
        <f>SUMIF('UPIS linkin'!$L$11:$L$87,$B263,'UPIS linkin'!$AJ$11:$AJ$87)</f>
        <v>550659.57000000007</v>
      </c>
      <c r="F263" s="120">
        <v>1</v>
      </c>
      <c r="G263" s="885">
        <f>E263*$F$263</f>
        <v>550659.57000000007</v>
      </c>
      <c r="I263" s="470">
        <v>0</v>
      </c>
      <c r="J263" s="470">
        <f>G263+I263</f>
        <v>550659.57000000007</v>
      </c>
      <c r="M263" s="470">
        <f>SUMIF('UPIS linkin'!$L$11:$L$87,$B263,'UPIS linkin'!$AN$11:$AN$87)</f>
        <v>550659.57000000018</v>
      </c>
    </row>
    <row r="264" spans="1:13" ht="15" thickTop="1">
      <c r="A264" s="70">
        <v>5</v>
      </c>
      <c r="B264" s="134">
        <v>302.10000000000002</v>
      </c>
      <c r="C264" s="66" t="s">
        <v>670</v>
      </c>
      <c r="E264" s="546">
        <f>SUMIF('UPIS linkin'!$L$11:$L$87,$B264,'UPIS linkin'!$AJ$11:$AJ$87)</f>
        <v>70260.819999999992</v>
      </c>
      <c r="F264" s="65"/>
      <c r="G264" s="546">
        <f t="shared" ref="G264:G265" si="9">E264*$F$263</f>
        <v>70260.819999999992</v>
      </c>
      <c r="I264" s="546">
        <v>0</v>
      </c>
      <c r="J264" s="546">
        <f>G264+I264</f>
        <v>70260.819999999992</v>
      </c>
      <c r="M264" s="546">
        <f>SUMIF('UPIS linkin'!$L$11:$L$87,$B264,'UPIS linkin'!$AN$11:$AN$87)</f>
        <v>70260.819999999978</v>
      </c>
    </row>
    <row r="265" spans="1:13">
      <c r="A265" s="70">
        <v>6</v>
      </c>
      <c r="B265" s="70">
        <v>339.1</v>
      </c>
      <c r="C265" s="66" t="s">
        <v>899</v>
      </c>
      <c r="E265" s="546">
        <f>SUMIF('UPIS linkin'!$L$11:$L$87,$B265,'UPIS linkin'!$AJ$11:$AJ$87)</f>
        <v>1130206.8172222229</v>
      </c>
      <c r="G265" s="546">
        <f t="shared" si="9"/>
        <v>1130206.8172222229</v>
      </c>
      <c r="I265" s="546">
        <v>0</v>
      </c>
      <c r="J265" s="546">
        <f>G265+I265</f>
        <v>1130206.8172222229</v>
      </c>
      <c r="M265" s="546">
        <f>SUMIF('UPIS linkin'!$L$11:$L$87,$B265,'UPIS linkin'!$AN$11:$AN$87)</f>
        <v>1105433.1311965818</v>
      </c>
    </row>
    <row r="266" spans="1:13" ht="15" thickBot="1">
      <c r="A266" s="70">
        <v>7</v>
      </c>
      <c r="E266" s="69"/>
      <c r="G266" s="69"/>
      <c r="I266" s="69"/>
      <c r="J266" s="69"/>
      <c r="M266" s="69"/>
    </row>
    <row r="267" spans="1:13" ht="15" thickBot="1">
      <c r="A267" s="70">
        <v>8</v>
      </c>
      <c r="B267" s="141"/>
      <c r="C267" s="66" t="s">
        <v>546</v>
      </c>
      <c r="E267" s="545">
        <f>SUM(E263:E266)</f>
        <v>1751127.2072222228</v>
      </c>
      <c r="G267" s="545">
        <f>SUM(G263:G266)</f>
        <v>1751127.2072222228</v>
      </c>
      <c r="I267" s="545">
        <f>SUM(I263:I266)</f>
        <v>0</v>
      </c>
      <c r="J267" s="545">
        <f>SUM(J263:J266)</f>
        <v>1751127.2072222228</v>
      </c>
      <c r="M267" s="545">
        <f>SUM(M263:M266)</f>
        <v>1726353.5211965819</v>
      </c>
    </row>
    <row r="268" spans="1:13">
      <c r="A268" s="70">
        <v>9</v>
      </c>
      <c r="B268" s="141"/>
      <c r="E268" s="81"/>
      <c r="G268" s="81"/>
      <c r="I268" s="81"/>
      <c r="J268" s="81"/>
      <c r="M268" s="81"/>
    </row>
    <row r="269" spans="1:13">
      <c r="A269" s="70">
        <v>10</v>
      </c>
      <c r="B269" s="141"/>
      <c r="C269" s="136" t="s">
        <v>547</v>
      </c>
      <c r="E269" s="69"/>
      <c r="G269" s="69"/>
      <c r="I269" s="69"/>
      <c r="J269" s="69"/>
      <c r="M269" s="69"/>
    </row>
    <row r="270" spans="1:13">
      <c r="A270" s="70">
        <v>11</v>
      </c>
      <c r="B270" s="279">
        <v>303.2</v>
      </c>
      <c r="C270" s="66" t="s">
        <v>548</v>
      </c>
      <c r="E270" s="470">
        <f>SUMIF('UPIS linkin'!$L$11:$L$87,$B270,'UPIS linkin'!$AJ$11:$AJ$87)</f>
        <v>1390507.69</v>
      </c>
      <c r="G270" s="470">
        <f t="shared" ref="G270:G279" si="10">E270*$F$263</f>
        <v>1390507.69</v>
      </c>
      <c r="I270" s="470">
        <v>0</v>
      </c>
      <c r="J270" s="470">
        <f t="shared" ref="J270:J279" si="11">G270+I270</f>
        <v>1390507.69</v>
      </c>
      <c r="M270" s="470">
        <f>SUMIF('UPIS linkin'!$L$11:$L$87,$B270,'UPIS linkin'!$AN$11:$AN$87)</f>
        <v>1390507.6900000002</v>
      </c>
    </row>
    <row r="271" spans="1:13">
      <c r="A271" s="70">
        <v>12</v>
      </c>
      <c r="B271" s="70">
        <v>304.2</v>
      </c>
      <c r="C271" s="66" t="s">
        <v>891</v>
      </c>
      <c r="E271" s="546">
        <f>SUMIF('UPIS linkin'!$L$11:$L$87,$B271,'UPIS linkin'!$AJ$11:$AJ$87)</f>
        <v>30418376.429787971</v>
      </c>
      <c r="G271" s="546">
        <f t="shared" si="10"/>
        <v>30418376.429787971</v>
      </c>
      <c r="I271" s="546">
        <v>0</v>
      </c>
      <c r="J271" s="546">
        <f t="shared" si="11"/>
        <v>30418376.429787971</v>
      </c>
      <c r="M271" s="546">
        <f>SUMIF('UPIS linkin'!$L$11:$L$87,$B271,'UPIS linkin'!$AN$11:$AN$87)</f>
        <v>30437233.814787969</v>
      </c>
    </row>
    <row r="272" spans="1:13">
      <c r="A272" s="70">
        <v>13</v>
      </c>
      <c r="B272" s="70">
        <v>305.2</v>
      </c>
      <c r="C272" s="66" t="s">
        <v>550</v>
      </c>
      <c r="E272" s="546">
        <f>SUMIF('UPIS linkin'!$L$11:$L$87,$B272,'UPIS linkin'!$AJ$11:$AJ$87)</f>
        <v>848561.8355555553</v>
      </c>
      <c r="G272" s="546">
        <f t="shared" si="10"/>
        <v>848561.8355555553</v>
      </c>
      <c r="I272" s="546">
        <v>0</v>
      </c>
      <c r="J272" s="546">
        <f t="shared" si="11"/>
        <v>848561.8355555553</v>
      </c>
      <c r="M272" s="546">
        <f>SUMIF('UPIS linkin'!$L$11:$L$87,$B272,'UPIS linkin'!$AN$11:$AN$87)</f>
        <v>848913.50222222216</v>
      </c>
    </row>
    <row r="273" spans="1:13">
      <c r="A273" s="70">
        <v>14</v>
      </c>
      <c r="B273" s="70">
        <v>306.2</v>
      </c>
      <c r="C273" s="66" t="s">
        <v>551</v>
      </c>
      <c r="E273" s="546">
        <f>SUMIF('UPIS linkin'!$L$11:$L$87,$B273,'UPIS linkin'!$AJ$11:$AJ$87)</f>
        <v>2227412.8345288876</v>
      </c>
      <c r="G273" s="546">
        <f t="shared" si="10"/>
        <v>2227412.8345288876</v>
      </c>
      <c r="I273" s="546">
        <v>0</v>
      </c>
      <c r="J273" s="546">
        <f t="shared" si="11"/>
        <v>2227412.8345288876</v>
      </c>
      <c r="M273" s="546">
        <f>SUMIF('UPIS linkin'!$L$11:$L$87,$B273,'UPIS linkin'!$AN$11:$AN$87)</f>
        <v>2077438.8704263247</v>
      </c>
    </row>
    <row r="274" spans="1:13">
      <c r="A274" s="70">
        <v>15</v>
      </c>
      <c r="B274" s="70">
        <v>307.2</v>
      </c>
      <c r="C274" s="66" t="s">
        <v>552</v>
      </c>
      <c r="E274" s="546">
        <f>SUMIF('UPIS linkin'!$L$11:$L$87,$B274,'UPIS linkin'!$AJ$11:$AJ$87)</f>
        <v>0</v>
      </c>
      <c r="G274" s="546">
        <f t="shared" si="10"/>
        <v>0</v>
      </c>
      <c r="I274" s="546">
        <v>0</v>
      </c>
      <c r="J274" s="546">
        <f t="shared" si="11"/>
        <v>0</v>
      </c>
      <c r="M274" s="546">
        <f>SUMIF('UPIS linkin'!$L$11:$L$87,$B274,'UPIS linkin'!$AN$11:$AN$87)</f>
        <v>0</v>
      </c>
    </row>
    <row r="275" spans="1:13">
      <c r="A275" s="70">
        <v>16</v>
      </c>
      <c r="B275" s="70">
        <v>308.2</v>
      </c>
      <c r="C275" s="66" t="s">
        <v>874</v>
      </c>
      <c r="E275" s="546">
        <f>SUMIF('UPIS linkin'!$L$11:$L$87,$B275,'UPIS linkin'!$AJ$11:$AJ$87)</f>
        <v>0</v>
      </c>
      <c r="G275" s="546">
        <f t="shared" si="10"/>
        <v>0</v>
      </c>
      <c r="I275" s="546">
        <v>0</v>
      </c>
      <c r="J275" s="546">
        <f t="shared" si="11"/>
        <v>0</v>
      </c>
      <c r="M275" s="546">
        <f>SUMIF('UPIS linkin'!$L$11:$L$87,$B275,'UPIS linkin'!$AN$11:$AN$87)</f>
        <v>0</v>
      </c>
    </row>
    <row r="276" spans="1:13">
      <c r="A276" s="70">
        <v>17</v>
      </c>
      <c r="B276" s="70">
        <v>309.2</v>
      </c>
      <c r="C276" s="66" t="s">
        <v>553</v>
      </c>
      <c r="E276" s="546">
        <f>SUMIF('UPIS linkin'!$L$11:$L$87,$B276,'UPIS linkin'!$AJ$11:$AJ$87)</f>
        <v>18560152.280555591</v>
      </c>
      <c r="G276" s="546">
        <f t="shared" si="10"/>
        <v>18560152.280555591</v>
      </c>
      <c r="I276" s="546">
        <v>0</v>
      </c>
      <c r="J276" s="546">
        <f t="shared" si="11"/>
        <v>18560152.280555591</v>
      </c>
      <c r="M276" s="546">
        <f>SUMIF('UPIS linkin'!$L$11:$L$87,$B276,'UPIS linkin'!$AN$11:$AN$87)</f>
        <v>18560275.002222247</v>
      </c>
    </row>
    <row r="277" spans="1:13">
      <c r="A277" s="70">
        <v>18</v>
      </c>
      <c r="B277" s="70">
        <v>310.2</v>
      </c>
      <c r="C277" s="66" t="s">
        <v>875</v>
      </c>
      <c r="E277" s="546">
        <f>SUMIF('UPIS linkin'!$L$11:$L$87,$B277,'UPIS linkin'!$AJ$11:$AJ$87)</f>
        <v>7711004.0183222182</v>
      </c>
      <c r="G277" s="546">
        <f t="shared" si="10"/>
        <v>7711004.0183222182</v>
      </c>
      <c r="I277" s="546">
        <v>0</v>
      </c>
      <c r="J277" s="546">
        <f t="shared" si="11"/>
        <v>7711004.0183222182</v>
      </c>
      <c r="M277" s="546">
        <f>SUMIF('UPIS linkin'!$L$11:$L$87,$B277,'UPIS linkin'!$AN$11:$AN$87)</f>
        <v>7096474.0753427316</v>
      </c>
    </row>
    <row r="278" spans="1:13">
      <c r="A278" s="70">
        <v>19</v>
      </c>
      <c r="B278" s="70">
        <v>311.2</v>
      </c>
      <c r="C278" s="66" t="s">
        <v>892</v>
      </c>
      <c r="E278" s="546">
        <f>SUMIF('UPIS linkin'!$L$11:$L$87,$B278,'UPIS linkin'!$AJ$11:$AJ$87)</f>
        <v>40951208.081953302</v>
      </c>
      <c r="G278" s="546">
        <f t="shared" si="10"/>
        <v>40951208.081953302</v>
      </c>
      <c r="I278" s="546">
        <v>0</v>
      </c>
      <c r="J278" s="546">
        <f t="shared" si="11"/>
        <v>40951208.081953302</v>
      </c>
      <c r="M278" s="546">
        <f>SUMIF('UPIS linkin'!$L$11:$L$87,$B278,'UPIS linkin'!$AN$11:$AN$87)</f>
        <v>39819620.852272555</v>
      </c>
    </row>
    <row r="279" spans="1:13">
      <c r="A279" s="70">
        <v>20</v>
      </c>
      <c r="B279" s="70">
        <v>339.2</v>
      </c>
      <c r="C279" s="66" t="s">
        <v>877</v>
      </c>
      <c r="E279" s="546">
        <f>SUMIF('UPIS linkin'!$L$11:$L$87,$B279,'UPIS linkin'!$AJ$11:$AJ$87)</f>
        <v>0</v>
      </c>
      <c r="G279" s="546">
        <f t="shared" si="10"/>
        <v>0</v>
      </c>
      <c r="I279" s="546">
        <v>0</v>
      </c>
      <c r="J279" s="546">
        <f t="shared" si="11"/>
        <v>0</v>
      </c>
      <c r="M279" s="546">
        <f>SUMIF('UPIS linkin'!$L$11:$L$87,$B279,'UPIS linkin'!$AN$11:$AN$87)</f>
        <v>0</v>
      </c>
    </row>
    <row r="280" spans="1:13" ht="15" thickBot="1">
      <c r="A280" s="70">
        <v>21</v>
      </c>
      <c r="E280" s="124"/>
      <c r="F280" s="65"/>
      <c r="G280" s="124"/>
      <c r="I280" s="124"/>
      <c r="J280" s="124"/>
      <c r="M280" s="124"/>
    </row>
    <row r="281" spans="1:13" ht="15" thickBot="1">
      <c r="A281" s="70">
        <v>22</v>
      </c>
      <c r="C281" s="66" t="s">
        <v>554</v>
      </c>
      <c r="E281" s="545">
        <f>SUM(E270:E280)</f>
        <v>102107223.17070353</v>
      </c>
      <c r="F281" s="68"/>
      <c r="G281" s="545">
        <f>SUM(G270:G280)</f>
        <v>102107223.17070353</v>
      </c>
      <c r="I281" s="545">
        <f>SUM(I270:I280)</f>
        <v>0</v>
      </c>
      <c r="J281" s="545">
        <f>SUM(J270:J280)</f>
        <v>102107223.17070353</v>
      </c>
      <c r="M281" s="545">
        <f>SUM(M270:M280)</f>
        <v>100230463.80727404</v>
      </c>
    </row>
    <row r="282" spans="1:13">
      <c r="A282" s="70">
        <v>23</v>
      </c>
      <c r="E282" s="81"/>
      <c r="F282" s="65"/>
      <c r="G282" s="81"/>
      <c r="I282" s="81"/>
      <c r="J282" s="81"/>
      <c r="M282" s="81"/>
    </row>
    <row r="283" spans="1:13">
      <c r="A283" s="70">
        <v>24</v>
      </c>
      <c r="C283" s="136" t="s">
        <v>555</v>
      </c>
      <c r="E283" s="69"/>
      <c r="F283" s="65"/>
      <c r="G283" s="69"/>
      <c r="I283" s="69"/>
      <c r="J283" s="69"/>
      <c r="M283" s="69"/>
    </row>
    <row r="284" spans="1:13">
      <c r="A284" s="70">
        <v>25</v>
      </c>
      <c r="B284" s="70">
        <v>303.3</v>
      </c>
      <c r="C284" s="66" t="s">
        <v>894</v>
      </c>
      <c r="E284" s="470">
        <f>SUMIF('UPIS linkin'!$L$11:$L$87,$B284,'UPIS linkin'!$AJ$11:$AJ$87)</f>
        <v>800183.34</v>
      </c>
      <c r="F284" s="65"/>
      <c r="G284" s="470">
        <f t="shared" ref="G284:G288" si="12">E284*$F$263</f>
        <v>800183.34</v>
      </c>
      <c r="I284" s="470">
        <v>0</v>
      </c>
      <c r="J284" s="470">
        <f>G284+I284</f>
        <v>800183.34</v>
      </c>
      <c r="M284" s="470">
        <f>SUMIF('UPIS linkin'!$L$11:$L$87,$B284,'UPIS linkin'!$AN$11:$AN$87)</f>
        <v>800183.34</v>
      </c>
    </row>
    <row r="285" spans="1:13">
      <c r="A285" s="70">
        <v>26</v>
      </c>
      <c r="B285" s="70">
        <v>304.3</v>
      </c>
      <c r="C285" s="66" t="s">
        <v>893</v>
      </c>
      <c r="E285" s="546">
        <f>SUMIF('UPIS linkin'!$L$11:$L$87,$B285,'UPIS linkin'!$AJ$11:$AJ$87)</f>
        <v>46945414.984639674</v>
      </c>
      <c r="F285" s="65"/>
      <c r="G285" s="546">
        <f t="shared" si="12"/>
        <v>46945414.984639674</v>
      </c>
      <c r="I285" s="546">
        <v>0</v>
      </c>
      <c r="J285" s="546">
        <f>G285+I285</f>
        <v>46945414.984639674</v>
      </c>
      <c r="M285" s="546">
        <f>SUMIF('UPIS linkin'!$L$11:$L$87,$B285,'UPIS linkin'!$AN$11:$AN$87)</f>
        <v>46164820.850091249</v>
      </c>
    </row>
    <row r="286" spans="1:13">
      <c r="A286" s="70">
        <v>27</v>
      </c>
      <c r="B286" s="70">
        <v>311.3</v>
      </c>
      <c r="C286" s="66" t="s">
        <v>878</v>
      </c>
      <c r="E286" s="546">
        <f>SUMIF('UPIS linkin'!$L$11:$L$87,$B286,'UPIS linkin'!$AJ$11:$AJ$87)</f>
        <v>669900.51</v>
      </c>
      <c r="F286" s="65"/>
      <c r="G286" s="546">
        <f t="shared" si="12"/>
        <v>669900.51</v>
      </c>
      <c r="I286" s="546">
        <v>0</v>
      </c>
      <c r="J286" s="546">
        <f>G286+I286</f>
        <v>669900.51</v>
      </c>
      <c r="M286" s="546">
        <f>SUMIF('UPIS linkin'!$L$11:$L$87,$B286,'UPIS linkin'!$AN$11:$AN$87)</f>
        <v>669900.50999999989</v>
      </c>
    </row>
    <row r="287" spans="1:13">
      <c r="A287" s="70">
        <v>28</v>
      </c>
      <c r="B287" s="70">
        <v>320.3</v>
      </c>
      <c r="C287" s="66" t="s">
        <v>557</v>
      </c>
      <c r="E287" s="546">
        <f>SUMIF('UPIS linkin'!$L$11:$L$87,$B287,'UPIS linkin'!$AJ$11:$AJ$87)</f>
        <v>70033664.360813454</v>
      </c>
      <c r="F287" s="65"/>
      <c r="G287" s="546">
        <f t="shared" si="12"/>
        <v>70033664.360813454</v>
      </c>
      <c r="I287" s="546">
        <v>0</v>
      </c>
      <c r="J287" s="546">
        <f>G287+I287</f>
        <v>70033664.360813454</v>
      </c>
      <c r="M287" s="546">
        <f>SUMIF('UPIS linkin'!$L$11:$L$87,$B287,'UPIS linkin'!$AN$11:$AN$87)</f>
        <v>64085397.485482574</v>
      </c>
    </row>
    <row r="288" spans="1:13">
      <c r="A288" s="70">
        <v>29</v>
      </c>
      <c r="B288" s="70">
        <v>339.3</v>
      </c>
      <c r="C288" s="66" t="s">
        <v>880</v>
      </c>
      <c r="E288" s="546">
        <f>SUMIF('UPIS linkin'!$L$11:$L$87,$B288,'UPIS linkin'!$AJ$11:$AJ$87)</f>
        <v>0</v>
      </c>
      <c r="F288" s="65"/>
      <c r="G288" s="546">
        <f t="shared" si="12"/>
        <v>0</v>
      </c>
      <c r="I288" s="546">
        <v>0</v>
      </c>
      <c r="J288" s="546">
        <f>G288+I288</f>
        <v>0</v>
      </c>
      <c r="M288" s="546">
        <f>SUMIF('UPIS linkin'!$L$11:$L$87,$B288,'UPIS linkin'!$AN$11:$AN$87)</f>
        <v>0</v>
      </c>
    </row>
    <row r="289" spans="1:13" ht="15" thickBot="1">
      <c r="A289" s="70">
        <v>30</v>
      </c>
      <c r="E289" s="124"/>
      <c r="F289" s="65"/>
      <c r="G289" s="124"/>
      <c r="I289" s="124"/>
      <c r="J289" s="124"/>
      <c r="M289" s="124"/>
    </row>
    <row r="290" spans="1:13" ht="15" thickBot="1">
      <c r="A290" s="70">
        <v>31</v>
      </c>
      <c r="C290" s="66" t="s">
        <v>558</v>
      </c>
      <c r="E290" s="545">
        <f>SUM(E284:E289)</f>
        <v>118449163.19545314</v>
      </c>
      <c r="F290" s="65"/>
      <c r="G290" s="545">
        <f>SUM(G284:G289)</f>
        <v>118449163.19545314</v>
      </c>
      <c r="I290" s="545">
        <f>SUM(I284:I289)</f>
        <v>0</v>
      </c>
      <c r="J290" s="545">
        <f>SUM(J284:J289)</f>
        <v>118449163.19545314</v>
      </c>
      <c r="M290" s="545">
        <f>SUM(M284:M289)</f>
        <v>111720302.18557382</v>
      </c>
    </row>
    <row r="291" spans="1:13">
      <c r="A291" s="70">
        <v>32</v>
      </c>
      <c r="E291" s="81"/>
      <c r="G291" s="81"/>
      <c r="I291" s="81"/>
      <c r="J291" s="81"/>
      <c r="M291" s="81"/>
    </row>
    <row r="292" spans="1:13">
      <c r="A292" s="70">
        <v>33</v>
      </c>
      <c r="C292" s="136" t="s">
        <v>559</v>
      </c>
      <c r="E292" s="69"/>
      <c r="G292" s="69"/>
      <c r="I292" s="69"/>
      <c r="J292" s="69"/>
      <c r="M292" s="69"/>
    </row>
    <row r="293" spans="1:13">
      <c r="A293" s="70">
        <v>34</v>
      </c>
      <c r="B293" s="70">
        <v>303.39999999999998</v>
      </c>
      <c r="C293" s="66" t="s">
        <v>881</v>
      </c>
      <c r="E293" s="470">
        <f>SUMIF('UPIS linkin'!$L$11:$L$87,$B293,'UPIS linkin'!$AJ$11:$AJ$87)</f>
        <v>7596119.4991165325</v>
      </c>
      <c r="G293" s="470">
        <f t="shared" ref="G293:G302" si="13">E293*$F$263</f>
        <v>7596119.4991165325</v>
      </c>
      <c r="I293" s="470">
        <v>0</v>
      </c>
      <c r="J293" s="470">
        <f t="shared" ref="J293:J300" si="14">G293+I293</f>
        <v>7596119.4991165325</v>
      </c>
      <c r="M293" s="470">
        <f>SUMIF('UPIS linkin'!$L$11:$L$87,$B293,'UPIS linkin'!$AN$11:$AN$87)</f>
        <v>7564215.4398668343</v>
      </c>
    </row>
    <row r="294" spans="1:13">
      <c r="A294" s="70">
        <v>35</v>
      </c>
      <c r="B294" s="70">
        <v>304.39999999999998</v>
      </c>
      <c r="C294" s="66" t="s">
        <v>895</v>
      </c>
      <c r="E294" s="546">
        <f>SUMIF('UPIS linkin'!$L$11:$L$87,$B294,'UPIS linkin'!$AJ$11:$AJ$87)</f>
        <v>1499717.9361111103</v>
      </c>
      <c r="G294" s="546">
        <f t="shared" si="13"/>
        <v>1499717.9361111103</v>
      </c>
      <c r="I294" s="546">
        <v>0</v>
      </c>
      <c r="J294" s="546">
        <f t="shared" si="14"/>
        <v>1499717.9361111103</v>
      </c>
      <c r="M294" s="546">
        <f>SUMIF('UPIS linkin'!$L$11:$L$87,$B294,'UPIS linkin'!$AN$11:$AN$87)</f>
        <v>1500101.454444444</v>
      </c>
    </row>
    <row r="295" spans="1:13">
      <c r="A295" s="70">
        <v>36</v>
      </c>
      <c r="B295" s="70">
        <v>311.39999999999998</v>
      </c>
      <c r="C295" s="66" t="s">
        <v>883</v>
      </c>
      <c r="E295" s="546">
        <f>SUMIF('UPIS linkin'!$L$11:$L$87,$B295,'UPIS linkin'!$AJ$11:$AJ$87)</f>
        <v>1628964.5617777761</v>
      </c>
      <c r="G295" s="546">
        <f t="shared" si="13"/>
        <v>1628964.5617777761</v>
      </c>
      <c r="I295" s="546">
        <v>0</v>
      </c>
      <c r="J295" s="546">
        <f t="shared" si="14"/>
        <v>1628964.5617777761</v>
      </c>
      <c r="M295" s="546">
        <f>SUMIF('UPIS linkin'!$L$11:$L$87,$B295,'UPIS linkin'!$AN$11:$AN$87)</f>
        <v>1635336.8051111097</v>
      </c>
    </row>
    <row r="296" spans="1:13">
      <c r="A296" s="70">
        <v>37</v>
      </c>
      <c r="B296" s="70">
        <v>330.4</v>
      </c>
      <c r="C296" s="66" t="s">
        <v>896</v>
      </c>
      <c r="E296" s="546">
        <f>SUMIF('UPIS linkin'!$L$11:$L$87,$B296,'UPIS linkin'!$AJ$11:$AJ$87)</f>
        <v>19804110.401537757</v>
      </c>
      <c r="G296" s="546">
        <f t="shared" si="13"/>
        <v>19804110.401537757</v>
      </c>
      <c r="I296" s="546">
        <v>0</v>
      </c>
      <c r="J296" s="546">
        <f t="shared" si="14"/>
        <v>19804110.401537757</v>
      </c>
      <c r="M296" s="546">
        <f>SUMIF('UPIS linkin'!$L$11:$L$87,$B296,'UPIS linkin'!$AN$11:$AN$87)</f>
        <v>19735511.611024942</v>
      </c>
    </row>
    <row r="297" spans="1:13">
      <c r="A297" s="70">
        <v>38</v>
      </c>
      <c r="B297" s="70">
        <v>331.4</v>
      </c>
      <c r="C297" s="66" t="s">
        <v>885</v>
      </c>
      <c r="E297" s="546">
        <f>SUMIF('UPIS linkin'!$L$11:$L$87,$B297,'UPIS linkin'!$AJ$11:$AJ$87)</f>
        <v>342263750.67191285</v>
      </c>
      <c r="G297" s="546">
        <f t="shared" si="13"/>
        <v>342263750.67191285</v>
      </c>
      <c r="I297" s="546">
        <v>0</v>
      </c>
      <c r="J297" s="546">
        <f t="shared" si="14"/>
        <v>342263750.67191285</v>
      </c>
      <c r="M297" s="546">
        <f>SUMIF('UPIS linkin'!$L$11:$L$87,$B297,'UPIS linkin'!$AN$11:$AN$87)</f>
        <v>337489981.55354959</v>
      </c>
    </row>
    <row r="298" spans="1:13">
      <c r="A298" s="70">
        <v>39</v>
      </c>
      <c r="B298" s="70">
        <v>333.4</v>
      </c>
      <c r="C298" s="66" t="s">
        <v>560</v>
      </c>
      <c r="E298" s="546">
        <f>SUMIF('UPIS linkin'!$L$11:$L$87,$B298,'UPIS linkin'!$AJ$11:$AJ$87)</f>
        <v>57070640.863862939</v>
      </c>
      <c r="G298" s="546">
        <f t="shared" si="13"/>
        <v>57070640.863862939</v>
      </c>
      <c r="I298" s="546">
        <v>0</v>
      </c>
      <c r="J298" s="546">
        <f t="shared" si="14"/>
        <v>57070640.863862939</v>
      </c>
      <c r="M298" s="546">
        <f>SUMIF('UPIS linkin'!$L$11:$L$87,$B298,'UPIS linkin'!$AN$11:$AN$87)</f>
        <v>56105909.422452688</v>
      </c>
    </row>
    <row r="299" spans="1:13">
      <c r="A299" s="70">
        <v>40</v>
      </c>
      <c r="B299" s="70">
        <v>334.4</v>
      </c>
      <c r="C299" s="66" t="s">
        <v>886</v>
      </c>
      <c r="E299" s="546">
        <f>SUMIF('UPIS linkin'!$L$11:$L$87,$B299,'UPIS linkin'!$AJ$11:$AJ$87)</f>
        <v>61659949.03137774</v>
      </c>
      <c r="G299" s="546">
        <f t="shared" si="13"/>
        <v>61659949.03137774</v>
      </c>
      <c r="I299" s="546">
        <v>0</v>
      </c>
      <c r="J299" s="546">
        <f t="shared" si="14"/>
        <v>61659949.03137774</v>
      </c>
      <c r="M299" s="546">
        <f>SUMIF('UPIS linkin'!$L$11:$L$87,$B299,'UPIS linkin'!$AN$11:$AN$87)</f>
        <v>60371161.929034166</v>
      </c>
    </row>
    <row r="300" spans="1:13">
      <c r="A300" s="70">
        <v>41</v>
      </c>
      <c r="B300" s="70">
        <v>335.4</v>
      </c>
      <c r="C300" s="66" t="s">
        <v>561</v>
      </c>
      <c r="E300" s="546">
        <f>SUMIF('UPIS linkin'!$L$11:$L$87,$B300,'UPIS linkin'!$AJ$11:$AJ$87)</f>
        <v>24794270.972085029</v>
      </c>
      <c r="G300" s="546">
        <f t="shared" si="13"/>
        <v>24794270.972085029</v>
      </c>
      <c r="I300" s="546">
        <v>0</v>
      </c>
      <c r="J300" s="546">
        <f t="shared" si="14"/>
        <v>24794270.972085029</v>
      </c>
      <c r="M300" s="546">
        <f>SUMIF('UPIS linkin'!$L$11:$L$87,$B300,'UPIS linkin'!$AN$11:$AN$87)</f>
        <v>24249905.353505548</v>
      </c>
    </row>
    <row r="301" spans="1:13">
      <c r="A301" s="70">
        <v>42</v>
      </c>
      <c r="B301" s="70">
        <v>336.4</v>
      </c>
      <c r="C301" s="66" t="s">
        <v>887</v>
      </c>
      <c r="E301" s="546">
        <f>SUMIF('UPIS linkin'!$L$11:$L$87,$B301,'UPIS linkin'!$AJ$11:$AJ$87)</f>
        <v>0</v>
      </c>
      <c r="G301" s="546">
        <f t="shared" si="13"/>
        <v>0</v>
      </c>
      <c r="I301" s="546">
        <v>0</v>
      </c>
      <c r="J301" s="546">
        <f>G301+I301</f>
        <v>0</v>
      </c>
      <c r="M301" s="546">
        <f>SUMIF('UPIS linkin'!$L$11:$L$87,$B301,'UPIS linkin'!$AN$11:$AN$87)</f>
        <v>0</v>
      </c>
    </row>
    <row r="302" spans="1:13">
      <c r="A302" s="70">
        <v>43</v>
      </c>
      <c r="B302" s="70">
        <v>339.4</v>
      </c>
      <c r="C302" s="66" t="s">
        <v>888</v>
      </c>
      <c r="E302" s="546">
        <f>SUMIF('UPIS linkin'!$L$11:$L$87,$B302,'UPIS linkin'!$AJ$11:$AJ$87)</f>
        <v>0</v>
      </c>
      <c r="G302" s="546">
        <f t="shared" si="13"/>
        <v>0</v>
      </c>
      <c r="I302" s="546">
        <v>0</v>
      </c>
      <c r="J302" s="546">
        <f>G302+I302</f>
        <v>0</v>
      </c>
      <c r="M302" s="546">
        <f>SUMIF('UPIS linkin'!$L$11:$L$87,$B302,'UPIS linkin'!$AN$11:$AN$87)</f>
        <v>0</v>
      </c>
    </row>
    <row r="303" spans="1:13" ht="15" thickBot="1">
      <c r="A303" s="70">
        <v>44</v>
      </c>
      <c r="E303" s="124"/>
      <c r="G303" s="124"/>
      <c r="I303" s="124"/>
      <c r="J303" s="124"/>
      <c r="M303" s="124"/>
    </row>
    <row r="304" spans="1:13" ht="15" thickBot="1">
      <c r="A304" s="70">
        <v>45</v>
      </c>
      <c r="C304" s="66" t="s">
        <v>562</v>
      </c>
      <c r="E304" s="545">
        <f>SUM(E293:E300)</f>
        <v>516317523.93778169</v>
      </c>
      <c r="G304" s="545">
        <f>SUM(G293:G300)</f>
        <v>516317523.93778169</v>
      </c>
      <c r="I304" s="545">
        <f>SUM(I293:I300)</f>
        <v>0</v>
      </c>
      <c r="J304" s="545">
        <f>SUM(J293:J300)</f>
        <v>516317523.93778169</v>
      </c>
      <c r="M304" s="545">
        <f>SUM(M293:M300)</f>
        <v>508652123.56898934</v>
      </c>
    </row>
    <row r="305" spans="1:13">
      <c r="A305" s="70"/>
      <c r="D305" s="81"/>
      <c r="E305" s="69"/>
      <c r="F305" s="69"/>
      <c r="G305" s="69"/>
      <c r="I305" s="69"/>
      <c r="J305" s="69"/>
    </row>
    <row r="306" spans="1:13">
      <c r="A306" s="70"/>
    </row>
    <row r="307" spans="1:13">
      <c r="A307" s="70"/>
      <c r="D307" s="69"/>
      <c r="E307" s="69"/>
      <c r="F307" s="69"/>
      <c r="G307" s="69"/>
      <c r="H307" s="69"/>
    </row>
    <row r="308" spans="1:13">
      <c r="A308" s="70"/>
      <c r="D308" s="69"/>
      <c r="E308" s="69"/>
      <c r="F308" s="69"/>
      <c r="G308" s="69"/>
      <c r="H308" s="69"/>
    </row>
    <row r="309" spans="1:13">
      <c r="A309" s="70"/>
      <c r="B309" s="501"/>
      <c r="C309" s="137"/>
      <c r="D309" s="137"/>
      <c r="E309" s="137"/>
      <c r="F309" s="137"/>
      <c r="G309" s="137"/>
      <c r="H309" s="137"/>
      <c r="I309" s="137"/>
      <c r="J309" s="138"/>
      <c r="K309" s="138"/>
      <c r="L309" s="138"/>
      <c r="M309" s="138"/>
    </row>
    <row r="310" spans="1:13">
      <c r="A310" s="1020" t="s">
        <v>118</v>
      </c>
      <c r="B310" s="1020"/>
      <c r="C310" s="1020"/>
      <c r="D310" s="1020"/>
      <c r="E310" s="1020"/>
      <c r="F310" s="1020"/>
      <c r="G310" s="1020"/>
      <c r="H310" s="1020"/>
      <c r="I310" s="1020"/>
      <c r="J310" s="1020"/>
      <c r="K310" s="1020"/>
      <c r="L310" s="1020"/>
      <c r="M310" s="1020"/>
    </row>
    <row r="311" spans="1:13">
      <c r="A311" s="1020" t="str">
        <f>Control!A2</f>
        <v>Case No. 2018-00358</v>
      </c>
      <c r="B311" s="1020"/>
      <c r="C311" s="1020"/>
      <c r="D311" s="1020"/>
      <c r="E311" s="1020"/>
      <c r="F311" s="1020"/>
      <c r="G311" s="1020"/>
      <c r="H311" s="1020"/>
      <c r="I311" s="1020"/>
      <c r="J311" s="1020"/>
      <c r="K311" s="1020"/>
      <c r="L311" s="1020"/>
      <c r="M311" s="1020"/>
    </row>
    <row r="312" spans="1:13">
      <c r="A312" s="1020" t="s">
        <v>452</v>
      </c>
      <c r="B312" s="1020"/>
      <c r="C312" s="1020"/>
      <c r="D312" s="1020"/>
      <c r="E312" s="1020"/>
      <c r="F312" s="1020"/>
      <c r="G312" s="1020"/>
      <c r="H312" s="1020"/>
      <c r="I312" s="1020"/>
      <c r="J312" s="1020"/>
      <c r="K312" s="1020"/>
      <c r="L312" s="1020"/>
      <c r="M312" s="1020"/>
    </row>
    <row r="313" spans="1:13" s="142" customFormat="1">
      <c r="A313" s="1020" t="str">
        <f>Control!B10</f>
        <v>Forecast Year at 6/30/2020</v>
      </c>
      <c r="B313" s="1020"/>
      <c r="C313" s="1020"/>
      <c r="D313" s="1020"/>
      <c r="E313" s="1020"/>
      <c r="F313" s="1020"/>
      <c r="G313" s="1020"/>
      <c r="H313" s="1020"/>
      <c r="I313" s="1020"/>
      <c r="J313" s="1020"/>
      <c r="K313" s="1020"/>
      <c r="L313" s="1020"/>
      <c r="M313" s="1020"/>
    </row>
    <row r="314" spans="1:13" s="142" customFormat="1">
      <c r="A314" s="83"/>
      <c r="B314" s="83"/>
      <c r="C314" s="83"/>
      <c r="D314" s="83"/>
      <c r="E314" s="83"/>
      <c r="F314" s="83"/>
      <c r="G314" s="83"/>
      <c r="H314" s="83"/>
      <c r="I314" s="83"/>
      <c r="J314" s="83"/>
      <c r="K314" s="83"/>
      <c r="L314" s="83"/>
      <c r="M314" s="139" t="s">
        <v>918</v>
      </c>
    </row>
    <row r="315" spans="1:13">
      <c r="D315" s="69"/>
      <c r="E315" s="69"/>
      <c r="F315" s="69"/>
      <c r="G315" s="69"/>
      <c r="H315" s="69"/>
      <c r="I315" s="69"/>
      <c r="J315" s="69"/>
      <c r="K315" s="69"/>
      <c r="L315" s="69"/>
      <c r="M315" s="543" t="str">
        <f ca="1">RIGHT(CELL("filename",$A$1),LEN(CELL("filename",$A$1))-SEARCH("\Rate Base",CELL("filename",$A$1),1))</f>
        <v>Rate Base\[KAWC 2018 Rate Case - Exhibit 37 Schedules B1 - B8.xlsx]Sch B-2</v>
      </c>
    </row>
    <row r="316" spans="1:13">
      <c r="A316" s="66" t="s">
        <v>450</v>
      </c>
      <c r="D316" s="69"/>
      <c r="E316" s="69"/>
      <c r="F316" s="69"/>
      <c r="G316" s="69"/>
      <c r="H316" s="69"/>
      <c r="M316" s="139" t="s">
        <v>258</v>
      </c>
    </row>
    <row r="317" spans="1:13">
      <c r="A317" s="66" t="str">
        <f>+A255</f>
        <v>TYPE OF FILING:  _X_ ORIGINAL __ UPDATED __ REVISED</v>
      </c>
      <c r="D317" s="69"/>
      <c r="E317" s="69"/>
      <c r="F317" s="69"/>
      <c r="G317" s="69"/>
      <c r="H317" s="69"/>
      <c r="M317" s="90" t="str">
        <f>Control!$D$18</f>
        <v>Witness Responsible:   Melissa Schwarzell</v>
      </c>
    </row>
    <row r="318" spans="1:13">
      <c r="A318" s="66" t="s">
        <v>447</v>
      </c>
      <c r="D318" s="69"/>
      <c r="E318" s="69"/>
      <c r="F318" s="69"/>
      <c r="G318" s="69"/>
      <c r="H318" s="69"/>
    </row>
    <row r="319" spans="1:13" ht="15" thickBot="1">
      <c r="A319" s="118"/>
      <c r="B319" s="119"/>
      <c r="C319" s="118"/>
      <c r="D319" s="124"/>
      <c r="E319" s="124"/>
      <c r="F319" s="124"/>
      <c r="G319" s="124"/>
      <c r="H319" s="124"/>
      <c r="I319" s="118"/>
      <c r="J319" s="118"/>
      <c r="K319" s="118"/>
      <c r="L319" s="118"/>
      <c r="M319" s="118"/>
    </row>
    <row r="320" spans="1:13">
      <c r="A320" s="83"/>
      <c r="B320" s="83"/>
      <c r="C320" s="83"/>
      <c r="F320" s="125" t="s">
        <v>443</v>
      </c>
      <c r="G320" s="125"/>
      <c r="I320" s="125"/>
      <c r="J320" s="125"/>
      <c r="L320" s="65"/>
      <c r="M320" s="125"/>
    </row>
    <row r="321" spans="1:14">
      <c r="A321" s="70" t="s">
        <v>448</v>
      </c>
      <c r="B321" s="70" t="s">
        <v>898</v>
      </c>
      <c r="C321" s="70"/>
      <c r="F321" s="126" t="s">
        <v>185</v>
      </c>
      <c r="G321" s="70"/>
      <c r="I321" s="70"/>
      <c r="J321" s="126" t="s">
        <v>235</v>
      </c>
      <c r="M321" s="126" t="s">
        <v>291</v>
      </c>
    </row>
    <row r="322" spans="1:14" ht="15" thickBot="1">
      <c r="A322" s="119" t="s">
        <v>449</v>
      </c>
      <c r="B322" s="119" t="s">
        <v>374</v>
      </c>
      <c r="C322" s="119" t="s">
        <v>419</v>
      </c>
      <c r="D322" s="118"/>
      <c r="E322" s="127" t="s">
        <v>443</v>
      </c>
      <c r="F322" s="127" t="s">
        <v>186</v>
      </c>
      <c r="G322" s="127" t="s">
        <v>185</v>
      </c>
      <c r="H322" s="118"/>
      <c r="I322" s="127" t="s">
        <v>143</v>
      </c>
      <c r="J322" s="127" t="s">
        <v>274</v>
      </c>
      <c r="K322" s="118"/>
      <c r="L322" s="118"/>
      <c r="M322" s="127" t="s">
        <v>263</v>
      </c>
    </row>
    <row r="323" spans="1:14">
      <c r="A323" s="83">
        <v>1</v>
      </c>
      <c r="B323" s="83"/>
      <c r="C323" s="65"/>
      <c r="D323" s="65"/>
      <c r="E323" s="69"/>
      <c r="F323" s="69"/>
      <c r="G323" s="69"/>
      <c r="H323" s="65"/>
      <c r="I323" s="69"/>
      <c r="J323" s="69"/>
      <c r="K323" s="65"/>
      <c r="L323" s="65"/>
      <c r="M323" s="69"/>
    </row>
    <row r="324" spans="1:14">
      <c r="A324" s="70">
        <v>2</v>
      </c>
      <c r="E324" s="69"/>
      <c r="F324" s="69"/>
      <c r="G324" s="69"/>
      <c r="I324" s="69"/>
      <c r="J324" s="69"/>
      <c r="M324" s="69"/>
    </row>
    <row r="325" spans="1:14">
      <c r="A325" s="70">
        <v>3</v>
      </c>
      <c r="C325" s="136" t="s">
        <v>563</v>
      </c>
      <c r="E325" s="69"/>
      <c r="F325" s="69"/>
      <c r="G325" s="69"/>
      <c r="I325" s="69"/>
      <c r="J325" s="69"/>
      <c r="M325" s="69"/>
    </row>
    <row r="326" spans="1:14" ht="15" thickBot="1">
      <c r="A326" s="70">
        <v>4</v>
      </c>
      <c r="B326" s="70">
        <v>303.5</v>
      </c>
      <c r="C326" s="66" t="s">
        <v>889</v>
      </c>
      <c r="E326" s="470">
        <f>SUMIF('UPIS linkin'!$L$11:$L$87,$B326,'UPIS linkin'!$AJ$11:$AJ$87)</f>
        <v>0</v>
      </c>
      <c r="F326" s="120">
        <v>1</v>
      </c>
      <c r="G326" s="470">
        <f t="shared" ref="G326:G336" si="15">E326*$F$263</f>
        <v>0</v>
      </c>
      <c r="I326" s="470">
        <v>0</v>
      </c>
      <c r="J326" s="470">
        <f t="shared" ref="J326:J336" si="16">G326+I326</f>
        <v>0</v>
      </c>
      <c r="M326" s="470">
        <f>SUMIF('UPIS linkin'!$L$11:$L$87,$B326,'UPIS linkin'!$AN$11:$AN$87)</f>
        <v>0</v>
      </c>
      <c r="N326" s="470"/>
    </row>
    <row r="327" spans="1:14" ht="15" thickTop="1">
      <c r="A327" s="70">
        <v>5</v>
      </c>
      <c r="B327" s="70">
        <v>304.5</v>
      </c>
      <c r="C327" s="66" t="s">
        <v>897</v>
      </c>
      <c r="E327" s="546">
        <f>SUMIF('UPIS linkin'!$L$11:$L$87,$B327,'UPIS linkin'!$AJ$11:$AJ$87)</f>
        <v>19132677.612692837</v>
      </c>
      <c r="F327" s="72"/>
      <c r="G327" s="546">
        <f t="shared" si="15"/>
        <v>19132677.612692837</v>
      </c>
      <c r="H327" s="72"/>
      <c r="I327" s="548">
        <v>0</v>
      </c>
      <c r="J327" s="546">
        <f t="shared" si="16"/>
        <v>19132677.612692837</v>
      </c>
      <c r="K327" s="72"/>
      <c r="L327" s="72"/>
      <c r="M327" s="140">
        <f>SUMIF('UPIS linkin'!$L$11:$L$87,$B327,'UPIS linkin'!$AN$11:$AN$87)</f>
        <v>18393634.445717778</v>
      </c>
    </row>
    <row r="328" spans="1:14">
      <c r="A328" s="70">
        <v>6</v>
      </c>
      <c r="B328" s="70">
        <v>340.5</v>
      </c>
      <c r="C328" s="66" t="s">
        <v>564</v>
      </c>
      <c r="E328" s="546">
        <f>SUMIF('UPIS linkin'!$L$11:$L$87,$B328,'UPIS linkin'!$AJ$11:$AJ$87)</f>
        <v>26986762.481092803</v>
      </c>
      <c r="F328" s="72"/>
      <c r="G328" s="546">
        <f t="shared" si="15"/>
        <v>26986762.481092803</v>
      </c>
      <c r="H328" s="72"/>
      <c r="I328" s="548">
        <v>0</v>
      </c>
      <c r="J328" s="546">
        <f t="shared" si="16"/>
        <v>26986762.481092803</v>
      </c>
      <c r="K328" s="72"/>
      <c r="L328" s="72"/>
      <c r="M328" s="140">
        <f>SUMIF('UPIS linkin'!$L$11:$L$87,$B328,'UPIS linkin'!$AN$11:$AN$87)</f>
        <v>25326247.411201268</v>
      </c>
    </row>
    <row r="329" spans="1:14">
      <c r="A329" s="70">
        <v>7</v>
      </c>
      <c r="B329" s="70">
        <v>341.5</v>
      </c>
      <c r="C329" s="66" t="s">
        <v>565</v>
      </c>
      <c r="E329" s="546">
        <f>SUMIF('UPIS linkin'!$L$11:$L$87,$B329,'UPIS linkin'!$AJ$11:$AJ$87)</f>
        <v>8011387.773333339</v>
      </c>
      <c r="F329" s="72"/>
      <c r="G329" s="546">
        <f t="shared" si="15"/>
        <v>8011387.773333339</v>
      </c>
      <c r="H329" s="72"/>
      <c r="I329" s="548">
        <v>0</v>
      </c>
      <c r="J329" s="546">
        <f t="shared" si="16"/>
        <v>8011387.773333339</v>
      </c>
      <c r="K329" s="72"/>
      <c r="L329" s="72"/>
      <c r="M329" s="140">
        <f>SUMIF('UPIS linkin'!$L$11:$L$87,$B329,'UPIS linkin'!$AN$11:$AN$87)</f>
        <v>7780550.4825641066</v>
      </c>
    </row>
    <row r="330" spans="1:14">
      <c r="A330" s="70">
        <v>8</v>
      </c>
      <c r="B330" s="70">
        <v>342.5</v>
      </c>
      <c r="C330" s="66" t="s">
        <v>566</v>
      </c>
      <c r="E330" s="546">
        <f>SUMIF('UPIS linkin'!$L$11:$L$87,$B330,'UPIS linkin'!$AJ$11:$AJ$87)</f>
        <v>37248.641666666605</v>
      </c>
      <c r="F330" s="72"/>
      <c r="G330" s="546">
        <f t="shared" si="15"/>
        <v>37248.641666666605</v>
      </c>
      <c r="H330" s="72"/>
      <c r="I330" s="548">
        <v>0</v>
      </c>
      <c r="J330" s="546">
        <f t="shared" si="16"/>
        <v>37248.641666666605</v>
      </c>
      <c r="K330" s="72"/>
      <c r="L330" s="72"/>
      <c r="M330" s="140">
        <f>SUMIF('UPIS linkin'!$L$11:$L$87,$B330,'UPIS linkin'!$AN$11:$AN$87)</f>
        <v>45661.096666666628</v>
      </c>
    </row>
    <row r="331" spans="1:14">
      <c r="A331" s="70">
        <v>9</v>
      </c>
      <c r="B331" s="70">
        <v>343.5</v>
      </c>
      <c r="C331" s="66" t="s">
        <v>567</v>
      </c>
      <c r="E331" s="546">
        <f>SUMIF('UPIS linkin'!$L$11:$L$87,$B331,'UPIS linkin'!$AJ$11:$AJ$87)</f>
        <v>3391247.1979999947</v>
      </c>
      <c r="F331" s="72"/>
      <c r="G331" s="546">
        <f t="shared" si="15"/>
        <v>3391247.1979999947</v>
      </c>
      <c r="H331" s="72"/>
      <c r="I331" s="548">
        <v>0</v>
      </c>
      <c r="J331" s="546">
        <f t="shared" si="16"/>
        <v>3391247.1979999947</v>
      </c>
      <c r="K331" s="72"/>
      <c r="L331" s="72"/>
      <c r="M331" s="140">
        <f>SUMIF('UPIS linkin'!$L$11:$L$87,$B331,'UPIS linkin'!$AN$11:$AN$87)</f>
        <v>3230379.9444615343</v>
      </c>
    </row>
    <row r="332" spans="1:14">
      <c r="A332" s="70">
        <v>10</v>
      </c>
      <c r="B332" s="70">
        <v>344.5</v>
      </c>
      <c r="C332" s="66" t="s">
        <v>568</v>
      </c>
      <c r="E332" s="546">
        <f>SUMIF('UPIS linkin'!$L$11:$L$87,$B332,'UPIS linkin'!$AJ$11:$AJ$87)</f>
        <v>1342997.1750000021</v>
      </c>
      <c r="F332" s="72"/>
      <c r="G332" s="546">
        <f t="shared" si="15"/>
        <v>1342997.1750000021</v>
      </c>
      <c r="H332" s="72"/>
      <c r="I332" s="548">
        <v>0</v>
      </c>
      <c r="J332" s="546">
        <f t="shared" si="16"/>
        <v>1342997.1750000021</v>
      </c>
      <c r="K332" s="72"/>
      <c r="L332" s="72"/>
      <c r="M332" s="140">
        <f>SUMIF('UPIS linkin'!$L$11:$L$87,$B332,'UPIS linkin'!$AN$11:$AN$87)</f>
        <v>1360348.8900000015</v>
      </c>
    </row>
    <row r="333" spans="1:14">
      <c r="A333" s="70">
        <v>11</v>
      </c>
      <c r="B333" s="70">
        <v>345.5</v>
      </c>
      <c r="C333" s="66" t="s">
        <v>569</v>
      </c>
      <c r="E333" s="546">
        <f>SUMIF('UPIS linkin'!$L$11:$L$87,$B333,'UPIS linkin'!$AJ$11:$AJ$87)</f>
        <v>1336669.4977777791</v>
      </c>
      <c r="F333" s="72"/>
      <c r="G333" s="546">
        <f t="shared" si="15"/>
        <v>1336669.4977777791</v>
      </c>
      <c r="H333" s="72"/>
      <c r="I333" s="548">
        <v>0</v>
      </c>
      <c r="J333" s="546">
        <f t="shared" si="16"/>
        <v>1336669.4977777791</v>
      </c>
      <c r="K333" s="72"/>
      <c r="L333" s="72"/>
      <c r="M333" s="140">
        <f>SUMIF('UPIS linkin'!$L$11:$L$87,$B333,'UPIS linkin'!$AN$11:$AN$87)</f>
        <v>1340168.836111112</v>
      </c>
    </row>
    <row r="334" spans="1:14">
      <c r="A334" s="70">
        <v>12</v>
      </c>
      <c r="B334" s="70">
        <v>346.5</v>
      </c>
      <c r="C334" s="66" t="s">
        <v>570</v>
      </c>
      <c r="E334" s="546">
        <f>SUMIF('UPIS linkin'!$L$11:$L$87,$B334,'UPIS linkin'!$AJ$11:$AJ$87)</f>
        <v>4128318.6146444418</v>
      </c>
      <c r="F334" s="72"/>
      <c r="G334" s="546">
        <f t="shared" si="15"/>
        <v>4128318.6146444418</v>
      </c>
      <c r="H334" s="72"/>
      <c r="I334" s="548">
        <v>0</v>
      </c>
      <c r="J334" s="546">
        <f t="shared" si="16"/>
        <v>4128318.6146444418</v>
      </c>
      <c r="K334" s="72"/>
      <c r="L334" s="72"/>
      <c r="M334" s="140">
        <f>SUMIF('UPIS linkin'!$L$11:$L$87,$B334,'UPIS linkin'!$AN$11:$AN$87)</f>
        <v>4029215.4772085454</v>
      </c>
    </row>
    <row r="335" spans="1:14">
      <c r="A335" s="70">
        <v>13</v>
      </c>
      <c r="B335" s="70">
        <v>347.5</v>
      </c>
      <c r="C335" s="66" t="s">
        <v>571</v>
      </c>
      <c r="E335" s="546">
        <f>SUMIF('UPIS linkin'!$L$11:$L$87,$B335,'UPIS linkin'!$AJ$11:$AJ$87)</f>
        <v>5578630.349194021</v>
      </c>
      <c r="F335" s="72"/>
      <c r="G335" s="546">
        <f t="shared" si="15"/>
        <v>5578630.349194021</v>
      </c>
      <c r="H335" s="72"/>
      <c r="I335" s="548">
        <v>0</v>
      </c>
      <c r="J335" s="546">
        <f t="shared" si="16"/>
        <v>5578630.349194021</v>
      </c>
      <c r="K335" s="72"/>
      <c r="L335" s="72"/>
      <c r="M335" s="140">
        <f>SUMIF('UPIS linkin'!$L$11:$L$87,$B335,'UPIS linkin'!$AN$11:$AN$87)</f>
        <v>5208482.4933135044</v>
      </c>
    </row>
    <row r="336" spans="1:14">
      <c r="A336" s="70">
        <v>14</v>
      </c>
      <c r="B336" s="70">
        <v>348.5</v>
      </c>
      <c r="C336" s="66" t="s">
        <v>572</v>
      </c>
      <c r="E336" s="546">
        <f>SUMIF('UPIS linkin'!$L$11:$L$87,$B336,'UPIS linkin'!$AJ$11:$AJ$87)</f>
        <v>205911.15222222242</v>
      </c>
      <c r="F336" s="72"/>
      <c r="G336" s="546">
        <f t="shared" si="15"/>
        <v>205911.15222222242</v>
      </c>
      <c r="H336" s="72"/>
      <c r="I336" s="548">
        <v>0</v>
      </c>
      <c r="J336" s="546">
        <f t="shared" si="16"/>
        <v>205911.15222222242</v>
      </c>
      <c r="K336" s="72"/>
      <c r="L336" s="72"/>
      <c r="M336" s="140">
        <f>SUMIF('UPIS linkin'!$L$11:$L$87,$B336,'UPIS linkin'!$AN$11:$AN$87)</f>
        <v>201196.80811965824</v>
      </c>
    </row>
    <row r="337" spans="1:13" ht="15" thickBot="1">
      <c r="A337" s="70">
        <v>15</v>
      </c>
      <c r="E337" s="124"/>
      <c r="G337" s="143"/>
      <c r="I337" s="124"/>
      <c r="J337" s="124"/>
      <c r="M337" s="124"/>
    </row>
    <row r="338" spans="1:13" ht="15" thickBot="1">
      <c r="A338" s="70">
        <v>16</v>
      </c>
      <c r="C338" s="66" t="s">
        <v>573</v>
      </c>
      <c r="E338" s="545">
        <f>SUM(E326:E337)</f>
        <v>70151850.49562411</v>
      </c>
      <c r="G338" s="545">
        <f>SUM(G326:G337)</f>
        <v>70151850.49562411</v>
      </c>
      <c r="I338" s="545">
        <f>SUM(I326:I337)</f>
        <v>0</v>
      </c>
      <c r="J338" s="545">
        <f>SUM(J326:J337)</f>
        <v>70151850.49562411</v>
      </c>
      <c r="M338" s="545">
        <f>SUM(M326:M337)</f>
        <v>66915885.885364175</v>
      </c>
    </row>
    <row r="339" spans="1:13">
      <c r="A339" s="70">
        <v>17</v>
      </c>
      <c r="E339" s="81"/>
      <c r="G339" s="81"/>
      <c r="I339" s="81"/>
      <c r="J339" s="81"/>
      <c r="M339" s="81"/>
    </row>
    <row r="340" spans="1:13" ht="15" thickBot="1">
      <c r="A340" s="70">
        <v>18</v>
      </c>
      <c r="B340" s="70" t="s">
        <v>1064</v>
      </c>
      <c r="C340" s="66" t="s">
        <v>1120</v>
      </c>
      <c r="E340" s="471">
        <f>'ACQ- Link In'!C5</f>
        <v>2348828</v>
      </c>
      <c r="G340" s="471">
        <f t="shared" ref="G340" si="17">E340*$F$263</f>
        <v>2348828</v>
      </c>
      <c r="I340" s="471">
        <v>0</v>
      </c>
      <c r="J340" s="471">
        <f t="shared" ref="J340" si="18">G340+I340</f>
        <v>2348828</v>
      </c>
      <c r="M340" s="471">
        <f>'ACQ- Link In'!D5</f>
        <v>2348828</v>
      </c>
    </row>
    <row r="341" spans="1:13" ht="15" thickTop="1">
      <c r="A341" s="70">
        <v>19</v>
      </c>
    </row>
    <row r="342" spans="1:13" ht="15" thickBot="1">
      <c r="A342" s="70"/>
      <c r="C342" s="66" t="s">
        <v>574</v>
      </c>
      <c r="E342" s="471">
        <f>E267+E281+E290+E304+E338+E340</f>
        <v>811125716.00678468</v>
      </c>
      <c r="G342" s="471">
        <f>G267+G281+G290+G304+G338+G340</f>
        <v>811125716.00678468</v>
      </c>
      <c r="I342" s="471">
        <f>I267+I281+I290+I304+I338+I340</f>
        <v>0</v>
      </c>
      <c r="J342" s="471">
        <f>J267+J281+J290+J304+J338+J340</f>
        <v>811125716.00678468</v>
      </c>
      <c r="M342" s="471">
        <f>M267+M281+M290+M304+M338+M340</f>
        <v>791593956.96839797</v>
      </c>
    </row>
    <row r="343" spans="1:13" ht="15" thickTop="1">
      <c r="A343" s="70"/>
      <c r="E343" s="193"/>
      <c r="J343" s="590">
        <f>ROUND(+'UPIS linkin'!AJ5,0)+'ACQ- Link In'!C5</f>
        <v>811125716</v>
      </c>
      <c r="K343" s="591"/>
      <c r="L343" s="591"/>
      <c r="M343" s="590">
        <f>+'UPIS linkin'!AN5+'ACQ- Link In'!D5</f>
        <v>791593956.96839774</v>
      </c>
    </row>
    <row r="344" spans="1:13">
      <c r="A344" s="70"/>
      <c r="E344" s="144"/>
      <c r="J344" s="590">
        <f>+J342-J343</f>
        <v>6.7846775054931641E-3</v>
      </c>
      <c r="K344" s="591"/>
      <c r="L344" s="591"/>
      <c r="M344" s="590">
        <f>+M342-M343</f>
        <v>0</v>
      </c>
    </row>
    <row r="345" spans="1:13">
      <c r="A345" s="70"/>
    </row>
    <row r="346" spans="1:13">
      <c r="A346" s="70"/>
    </row>
    <row r="347" spans="1:13">
      <c r="A347" s="70"/>
    </row>
    <row r="348" spans="1:13">
      <c r="A348" s="70"/>
    </row>
    <row r="349" spans="1:13">
      <c r="A349" s="70"/>
    </row>
    <row r="350" spans="1:13">
      <c r="A350" s="70"/>
    </row>
    <row r="351" spans="1:13">
      <c r="A351" s="70"/>
    </row>
    <row r="352" spans="1:13">
      <c r="A352" s="70"/>
    </row>
    <row r="353" spans="1:1">
      <c r="A353" s="70"/>
    </row>
    <row r="354" spans="1:1">
      <c r="A354" s="70"/>
    </row>
    <row r="355" spans="1:1">
      <c r="A355" s="70"/>
    </row>
    <row r="356" spans="1:1">
      <c r="A356" s="70"/>
    </row>
    <row r="357" spans="1:1">
      <c r="A357" s="70"/>
    </row>
    <row r="358" spans="1:1">
      <c r="A358" s="70"/>
    </row>
    <row r="359" spans="1:1">
      <c r="A359" s="70"/>
    </row>
    <row r="360" spans="1:1">
      <c r="A360" s="70"/>
    </row>
    <row r="361" spans="1:1">
      <c r="A361" s="70"/>
    </row>
    <row r="362" spans="1:1">
      <c r="A362" s="70"/>
    </row>
    <row r="363" spans="1:1">
      <c r="A363" s="70"/>
    </row>
    <row r="364" spans="1:1">
      <c r="A364" s="70"/>
    </row>
    <row r="365" spans="1:1">
      <c r="A365" s="70"/>
    </row>
    <row r="366" spans="1:1">
      <c r="A366" s="70"/>
    </row>
    <row r="367" spans="1:1">
      <c r="A367" s="70"/>
    </row>
    <row r="368" spans="1:1">
      <c r="A368" s="70"/>
    </row>
    <row r="369" spans="1:54">
      <c r="A369" s="70"/>
    </row>
    <row r="370" spans="1:54">
      <c r="A370" s="70"/>
    </row>
    <row r="371" spans="1:54">
      <c r="A371" s="70"/>
    </row>
    <row r="372" spans="1:54">
      <c r="A372" s="70"/>
    </row>
    <row r="373" spans="1:54" s="146" customFormat="1">
      <c r="A373" s="1020" t="s">
        <v>444</v>
      </c>
      <c r="B373" s="1020"/>
      <c r="C373" s="1020"/>
      <c r="D373" s="1020"/>
      <c r="E373" s="1020"/>
      <c r="F373" s="1020"/>
      <c r="G373" s="1020"/>
      <c r="H373" s="1020"/>
      <c r="I373" s="1020"/>
      <c r="J373" s="1020"/>
      <c r="K373" s="1020"/>
      <c r="L373" s="1020"/>
      <c r="M373" s="1020"/>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row>
    <row r="374" spans="1:54" s="146" customFormat="1">
      <c r="A374" s="1020" t="str">
        <f>Control!A2</f>
        <v>Case No. 2018-00358</v>
      </c>
      <c r="B374" s="1020"/>
      <c r="C374" s="1020"/>
      <c r="D374" s="1020"/>
      <c r="E374" s="1020"/>
      <c r="F374" s="1020"/>
      <c r="G374" s="1020"/>
      <c r="H374" s="1020"/>
      <c r="I374" s="1020"/>
      <c r="J374" s="1020"/>
      <c r="K374" s="1020"/>
      <c r="L374" s="1020"/>
      <c r="M374" s="1020"/>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row>
    <row r="375" spans="1:54" s="146" customFormat="1">
      <c r="A375" s="1020" t="s">
        <v>453</v>
      </c>
      <c r="B375" s="1020"/>
      <c r="C375" s="1020"/>
      <c r="D375" s="1020"/>
      <c r="E375" s="1020"/>
      <c r="F375" s="1020"/>
      <c r="G375" s="1020"/>
      <c r="H375" s="1020"/>
      <c r="I375" s="1020"/>
      <c r="J375" s="1020"/>
      <c r="K375" s="1020"/>
      <c r="L375" s="1020"/>
      <c r="M375" s="1020"/>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row>
    <row r="376" spans="1:54" s="146" customFormat="1" ht="15.75" customHeight="1">
      <c r="A376" s="1020" t="str">
        <f>Control!B5</f>
        <v>Base Year at 2/28/19</v>
      </c>
      <c r="B376" s="1020"/>
      <c r="C376" s="1020"/>
      <c r="D376" s="1020"/>
      <c r="E376" s="1020"/>
      <c r="F376" s="1020"/>
      <c r="G376" s="1020"/>
      <c r="H376" s="1020"/>
      <c r="I376" s="1020"/>
      <c r="J376" s="1020"/>
      <c r="K376" s="1020"/>
      <c r="L376" s="1020"/>
      <c r="M376" s="1020"/>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row>
    <row r="377" spans="1:54" ht="15.75" customHeight="1">
      <c r="A377" s="83"/>
      <c r="B377" s="83"/>
      <c r="C377" s="83"/>
      <c r="D377" s="83"/>
      <c r="E377" s="83"/>
      <c r="F377" s="83"/>
      <c r="G377" s="83"/>
      <c r="H377" s="83"/>
      <c r="I377" s="83"/>
      <c r="J377" s="69"/>
      <c r="K377" s="69"/>
      <c r="L377" s="69"/>
      <c r="M377" s="139" t="s">
        <v>919</v>
      </c>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row>
    <row r="378" spans="1:54">
      <c r="D378" s="69"/>
      <c r="E378" s="69"/>
      <c r="F378" s="69"/>
      <c r="G378" s="69"/>
      <c r="H378" s="69"/>
      <c r="I378" s="69"/>
      <c r="J378" s="69"/>
      <c r="K378" s="69"/>
      <c r="L378" s="69"/>
      <c r="M378" s="543" t="str">
        <f ca="1">RIGHT(CELL("filename",$A$1),LEN(CELL("filename",$A$1))-SEARCH("\Rate Base",CELL("filename",$A$1),1))</f>
        <v>Rate Base\[KAWC 2018 Rate Case - Exhibit 37 Schedules B1 - B8.xlsx]Sch B-2</v>
      </c>
    </row>
    <row r="379" spans="1:54">
      <c r="A379" s="66" t="s">
        <v>446</v>
      </c>
      <c r="D379" s="69"/>
      <c r="E379" s="69"/>
      <c r="F379" s="69"/>
      <c r="H379" s="69"/>
      <c r="J379" s="69"/>
      <c r="K379" s="69"/>
      <c r="M379" s="139" t="s">
        <v>288</v>
      </c>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row>
    <row r="380" spans="1:54">
      <c r="A380" s="66" t="str">
        <f>A193</f>
        <v>TYPE OF FILING:  _X_ ORIGINAL __ UPDATED __ REVISED</v>
      </c>
      <c r="D380" s="69"/>
      <c r="E380" s="69"/>
      <c r="F380" s="69"/>
      <c r="H380" s="69"/>
      <c r="J380" s="69"/>
      <c r="K380" s="69"/>
      <c r="M380" s="90" t="str">
        <f>Control!$D$18</f>
        <v>Witness Responsible:   Melissa Schwarzell</v>
      </c>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row>
    <row r="381" spans="1:54">
      <c r="A381" s="66" t="s">
        <v>447</v>
      </c>
      <c r="D381" s="69"/>
      <c r="E381" s="69"/>
      <c r="F381" s="69"/>
      <c r="H381" s="69"/>
      <c r="J381" s="69"/>
      <c r="K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row>
    <row r="382" spans="1:54" ht="15" thickBot="1">
      <c r="A382" s="118"/>
      <c r="B382" s="119"/>
      <c r="C382" s="118"/>
      <c r="D382" s="124"/>
      <c r="E382" s="124"/>
      <c r="F382" s="124"/>
      <c r="G382" s="124"/>
      <c r="H382" s="124"/>
      <c r="I382" s="124"/>
      <c r="J382" s="124"/>
      <c r="K382" s="124"/>
      <c r="L382" s="124"/>
      <c r="M382" s="124"/>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row>
    <row r="383" spans="1:54">
      <c r="A383" s="83"/>
      <c r="B383" s="83"/>
      <c r="C383" s="83"/>
      <c r="D383" s="125"/>
      <c r="E383" s="125" t="s">
        <v>141</v>
      </c>
      <c r="F383" s="125"/>
      <c r="G383" s="125"/>
      <c r="H383" s="125" t="s">
        <v>200</v>
      </c>
      <c r="I383" s="125"/>
      <c r="J383" s="83"/>
      <c r="K383" s="81"/>
      <c r="L383" s="81"/>
      <c r="M383" s="81"/>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row>
    <row r="384" spans="1:54">
      <c r="A384" s="70" t="s">
        <v>448</v>
      </c>
      <c r="B384" s="83"/>
      <c r="C384" s="70"/>
      <c r="D384" s="126"/>
      <c r="E384" s="126" t="s">
        <v>142</v>
      </c>
      <c r="F384" s="126" t="s">
        <v>185</v>
      </c>
      <c r="G384" s="126" t="s">
        <v>185</v>
      </c>
      <c r="H384" s="126" t="s">
        <v>201</v>
      </c>
      <c r="I384" s="126"/>
      <c r="J384" s="70"/>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row>
    <row r="385" spans="1:54" ht="15" thickBot="1">
      <c r="A385" s="119" t="s">
        <v>449</v>
      </c>
      <c r="B385" s="119" t="s">
        <v>374</v>
      </c>
      <c r="C385" s="119" t="s">
        <v>419</v>
      </c>
      <c r="D385" s="127"/>
      <c r="E385" s="127" t="s">
        <v>143</v>
      </c>
      <c r="F385" s="127" t="s">
        <v>186</v>
      </c>
      <c r="G385" s="127" t="s">
        <v>143</v>
      </c>
      <c r="H385" s="127" t="s">
        <v>483</v>
      </c>
      <c r="I385" s="147" t="s">
        <v>268</v>
      </c>
      <c r="J385" s="147"/>
      <c r="K385" s="148"/>
      <c r="L385" s="148"/>
      <c r="M385" s="124"/>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row>
    <row r="386" spans="1:54">
      <c r="A386" s="83">
        <v>1</v>
      </c>
      <c r="B386" s="83"/>
      <c r="C386" s="65"/>
      <c r="D386" s="81"/>
      <c r="E386" s="81"/>
      <c r="F386" s="81"/>
      <c r="G386" s="81"/>
      <c r="H386" s="81"/>
      <c r="I386" s="65"/>
      <c r="K386" s="81"/>
      <c r="L386" s="81"/>
      <c r="M386" s="81"/>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row>
    <row r="387" spans="1:54">
      <c r="A387" s="70">
        <v>2</v>
      </c>
      <c r="D387" s="69"/>
      <c r="F387" s="69"/>
      <c r="G387" s="69"/>
      <c r="H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row>
    <row r="388" spans="1:54">
      <c r="A388" s="70">
        <v>3</v>
      </c>
      <c r="D388" s="69"/>
      <c r="E388" s="153" t="s">
        <v>211</v>
      </c>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row>
    <row r="389" spans="1:54">
      <c r="A389" s="70">
        <v>4</v>
      </c>
      <c r="D389" s="69"/>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row>
    <row r="390" spans="1:54">
      <c r="A390" s="70">
        <v>5</v>
      </c>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row>
    <row r="391" spans="1:54">
      <c r="A391" s="70">
        <v>6</v>
      </c>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row>
    <row r="392" spans="1:54">
      <c r="A392" s="70">
        <v>7</v>
      </c>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row>
    <row r="393" spans="1:54">
      <c r="A393" s="70">
        <v>8</v>
      </c>
      <c r="D393" s="69"/>
      <c r="E393" s="149"/>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row>
    <row r="394" spans="1:54">
      <c r="A394" s="70"/>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row>
    <row r="395" spans="1:54">
      <c r="A395" s="70"/>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row>
    <row r="396" spans="1:54">
      <c r="A396" s="70"/>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row>
    <row r="397" spans="1:54">
      <c r="A397" s="70"/>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row>
    <row r="398" spans="1:54">
      <c r="A398" s="70"/>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row>
    <row r="399" spans="1:54">
      <c r="A399" s="70"/>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row>
    <row r="400" spans="1:54">
      <c r="A400" s="70"/>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row>
    <row r="401" spans="1:54">
      <c r="A401" s="70"/>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row>
    <row r="402" spans="1:54">
      <c r="A402" s="70"/>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row>
    <row r="403" spans="1:54">
      <c r="A403" s="70"/>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row>
    <row r="404" spans="1:54">
      <c r="A404" s="70"/>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row>
    <row r="405" spans="1:54">
      <c r="A405" s="70"/>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row>
    <row r="406" spans="1:54">
      <c r="A406" s="70"/>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row>
    <row r="407" spans="1:54">
      <c r="A407" s="70"/>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row>
    <row r="408" spans="1:54">
      <c r="A408" s="70"/>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row>
    <row r="409" spans="1:54">
      <c r="A409" s="70"/>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row>
    <row r="410" spans="1:54">
      <c r="A410" s="70"/>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row>
    <row r="411" spans="1:54">
      <c r="A411" s="70"/>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row>
    <row r="412" spans="1:54">
      <c r="A412" s="70"/>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row>
    <row r="413" spans="1:54">
      <c r="A413" s="70"/>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row>
    <row r="414" spans="1:54">
      <c r="A414" s="70"/>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row>
    <row r="415" spans="1:54">
      <c r="A415" s="70"/>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row>
    <row r="416" spans="1:54">
      <c r="A416" s="70"/>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row>
    <row r="417" spans="1:54">
      <c r="A417" s="70"/>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row>
    <row r="418" spans="1:54">
      <c r="A418" s="70"/>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row>
    <row r="419" spans="1:54">
      <c r="A419" s="70"/>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row>
    <row r="420" spans="1:54">
      <c r="A420" s="70"/>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row>
    <row r="421" spans="1:54">
      <c r="A421" s="70"/>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row>
    <row r="422" spans="1:54">
      <c r="A422" s="70"/>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row>
    <row r="423" spans="1:54">
      <c r="A423" s="70"/>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row>
    <row r="424" spans="1:54">
      <c r="A424" s="70"/>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row>
    <row r="425" spans="1:54">
      <c r="A425" s="70"/>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row>
    <row r="426" spans="1:54">
      <c r="A426" s="70"/>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row>
    <row r="427" spans="1:54">
      <c r="A427" s="70"/>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row>
    <row r="428" spans="1:54">
      <c r="A428" s="70"/>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row>
    <row r="429" spans="1:54">
      <c r="A429" s="70"/>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row>
    <row r="430" spans="1:54">
      <c r="A430" s="70"/>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row>
    <row r="431" spans="1:54">
      <c r="A431" s="70"/>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row>
    <row r="432" spans="1:54">
      <c r="A432" s="70"/>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row>
    <row r="433" spans="1:54">
      <c r="A433" s="70"/>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row>
    <row r="434" spans="1:54">
      <c r="A434" s="70"/>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row>
    <row r="435" spans="1:54">
      <c r="A435" s="70"/>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row>
    <row r="436" spans="1:54">
      <c r="A436" s="1020" t="s">
        <v>444</v>
      </c>
      <c r="B436" s="1020"/>
      <c r="C436" s="1020"/>
      <c r="D436" s="1020"/>
      <c r="E436" s="1020"/>
      <c r="F436" s="1020"/>
      <c r="G436" s="1020"/>
      <c r="H436" s="1020"/>
      <c r="I436" s="1020"/>
      <c r="J436" s="1020"/>
      <c r="K436" s="1020"/>
      <c r="L436" s="1020"/>
      <c r="M436" s="1020"/>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row>
    <row r="437" spans="1:54">
      <c r="A437" s="1020" t="str">
        <f>Control!A2</f>
        <v>Case No. 2018-00358</v>
      </c>
      <c r="B437" s="1020"/>
      <c r="C437" s="1020"/>
      <c r="D437" s="1020"/>
      <c r="E437" s="1020"/>
      <c r="F437" s="1020"/>
      <c r="G437" s="1020"/>
      <c r="H437" s="1020"/>
      <c r="I437" s="1020"/>
      <c r="J437" s="1020"/>
      <c r="K437" s="1020"/>
      <c r="L437" s="1020"/>
      <c r="M437" s="1020"/>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row>
    <row r="438" spans="1:54">
      <c r="A438" s="1020" t="s">
        <v>453</v>
      </c>
      <c r="B438" s="1020"/>
      <c r="C438" s="1020"/>
      <c r="D438" s="1020"/>
      <c r="E438" s="1020"/>
      <c r="F438" s="1020"/>
      <c r="G438" s="1020"/>
      <c r="H438" s="1020"/>
      <c r="I438" s="1020"/>
      <c r="J438" s="1020"/>
      <c r="K438" s="1020"/>
      <c r="L438" s="1020"/>
      <c r="M438" s="1020"/>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row>
    <row r="439" spans="1:54">
      <c r="A439" s="1020" t="str">
        <f>Control!B10</f>
        <v>Forecast Year at 6/30/2020</v>
      </c>
      <c r="B439" s="1020"/>
      <c r="C439" s="1020"/>
      <c r="D439" s="1020"/>
      <c r="E439" s="1020"/>
      <c r="F439" s="1020"/>
      <c r="G439" s="1020"/>
      <c r="H439" s="1020"/>
      <c r="I439" s="1020"/>
      <c r="J439" s="1020"/>
      <c r="K439" s="1020"/>
      <c r="L439" s="1020"/>
      <c r="M439" s="1020"/>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row>
    <row r="440" spans="1:54">
      <c r="A440" s="83"/>
      <c r="B440" s="83"/>
      <c r="C440" s="83"/>
      <c r="D440" s="83"/>
      <c r="E440" s="83"/>
      <c r="F440" s="83"/>
      <c r="G440" s="83"/>
      <c r="H440" s="83"/>
      <c r="I440" s="69"/>
      <c r="J440" s="69"/>
      <c r="K440" s="69"/>
      <c r="L440" s="69"/>
      <c r="M440" s="139" t="s">
        <v>919</v>
      </c>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row>
    <row r="441" spans="1:54">
      <c r="D441" s="69"/>
      <c r="E441" s="69"/>
      <c r="F441" s="69"/>
      <c r="G441" s="69"/>
      <c r="H441" s="69"/>
      <c r="I441" s="69"/>
      <c r="J441" s="69"/>
      <c r="K441" s="69"/>
      <c r="L441" s="69"/>
      <c r="M441" s="543" t="str">
        <f ca="1">RIGHT(CELL("filename",$A$1),LEN(CELL("filename",$A$1))-SEARCH("\Rate Base",CELL("filename",$A$1),1))</f>
        <v>Rate Base\[KAWC 2018 Rate Case - Exhibit 37 Schedules B1 - B8.xlsx]Sch B-2</v>
      </c>
    </row>
    <row r="442" spans="1:54">
      <c r="A442" s="66" t="s">
        <v>450</v>
      </c>
      <c r="D442" s="69"/>
      <c r="E442" s="69"/>
      <c r="F442" s="69"/>
      <c r="H442" s="69"/>
      <c r="J442" s="69"/>
      <c r="K442" s="69"/>
      <c r="M442" s="139" t="s">
        <v>289</v>
      </c>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row>
    <row r="443" spans="1:54">
      <c r="A443" s="66" t="str">
        <f>+A317</f>
        <v>TYPE OF FILING:  _X_ ORIGINAL __ UPDATED __ REVISED</v>
      </c>
      <c r="D443" s="69"/>
      <c r="E443" s="69"/>
      <c r="F443" s="69"/>
      <c r="H443" s="69"/>
      <c r="J443" s="69"/>
      <c r="K443" s="69"/>
      <c r="M443" s="90" t="str">
        <f>Control!$D$18</f>
        <v>Witness Responsible:   Melissa Schwarzell</v>
      </c>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row>
    <row r="444" spans="1:54">
      <c r="A444" s="66" t="s">
        <v>454</v>
      </c>
      <c r="D444" s="69"/>
      <c r="E444" s="69"/>
      <c r="F444" s="69"/>
      <c r="H444" s="69"/>
      <c r="J444" s="69"/>
      <c r="K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row>
    <row r="445" spans="1:54" ht="15" thickBot="1">
      <c r="A445" s="118"/>
      <c r="B445" s="119"/>
      <c r="C445" s="118"/>
      <c r="D445" s="124"/>
      <c r="E445" s="124"/>
      <c r="F445" s="124"/>
      <c r="G445" s="124"/>
      <c r="H445" s="124"/>
      <c r="I445" s="124"/>
      <c r="J445" s="124"/>
      <c r="K445" s="124"/>
      <c r="L445" s="124"/>
      <c r="M445" s="124"/>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row>
    <row r="446" spans="1:54">
      <c r="A446" s="65"/>
      <c r="B446" s="83"/>
      <c r="C446" s="65"/>
      <c r="E446" s="125" t="s">
        <v>141</v>
      </c>
      <c r="F446" s="81"/>
      <c r="G446" s="81"/>
      <c r="H446" s="125" t="s">
        <v>200</v>
      </c>
      <c r="I446" s="81"/>
      <c r="J446" s="65"/>
      <c r="K446" s="81"/>
      <c r="L446" s="81"/>
      <c r="M446" s="81"/>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row>
    <row r="447" spans="1:54">
      <c r="A447" s="70" t="s">
        <v>448</v>
      </c>
      <c r="C447" s="70"/>
      <c r="E447" s="126" t="s">
        <v>142</v>
      </c>
      <c r="F447" s="126" t="s">
        <v>185</v>
      </c>
      <c r="G447" s="126" t="s">
        <v>185</v>
      </c>
      <c r="H447" s="126" t="s">
        <v>201</v>
      </c>
      <c r="I447" s="126"/>
      <c r="J447" s="70"/>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row>
    <row r="448" spans="1:54" ht="15" thickBot="1">
      <c r="A448" s="119" t="s">
        <v>449</v>
      </c>
      <c r="B448" s="119" t="s">
        <v>374</v>
      </c>
      <c r="C448" s="119" t="s">
        <v>419</v>
      </c>
      <c r="D448" s="118"/>
      <c r="E448" s="127" t="s">
        <v>143</v>
      </c>
      <c r="F448" s="127" t="s">
        <v>186</v>
      </c>
      <c r="G448" s="127" t="s">
        <v>143</v>
      </c>
      <c r="H448" s="127" t="s">
        <v>483</v>
      </c>
      <c r="I448" s="147" t="s">
        <v>268</v>
      </c>
      <c r="J448" s="147"/>
      <c r="K448" s="148"/>
      <c r="L448" s="148"/>
      <c r="M448" s="124"/>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row>
    <row r="449" spans="1:54">
      <c r="A449" s="83">
        <v>1</v>
      </c>
      <c r="B449" s="83"/>
      <c r="C449" s="65"/>
      <c r="D449" s="81"/>
      <c r="E449" s="81"/>
      <c r="F449" s="81"/>
      <c r="G449" s="81"/>
      <c r="H449" s="81"/>
      <c r="I449" s="69"/>
      <c r="J449" s="69"/>
      <c r="K449" s="81"/>
      <c r="L449" s="81"/>
      <c r="M449" s="81"/>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row>
    <row r="450" spans="1:54">
      <c r="A450" s="70">
        <v>2</v>
      </c>
      <c r="D450" s="69"/>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row>
    <row r="451" spans="1:54">
      <c r="A451" s="70">
        <v>3</v>
      </c>
      <c r="D451" s="69"/>
      <c r="E451" s="153" t="s">
        <v>211</v>
      </c>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row>
    <row r="452" spans="1:54">
      <c r="A452" s="70">
        <v>4</v>
      </c>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row>
    <row r="453" spans="1:54">
      <c r="A453" s="70">
        <v>5</v>
      </c>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row>
    <row r="454" spans="1:54">
      <c r="A454" s="70">
        <v>6</v>
      </c>
      <c r="D454" s="69"/>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row>
    <row r="455" spans="1:54">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row>
    <row r="456" spans="1:54">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row>
    <row r="457" spans="1:54">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row>
    <row r="458" spans="1:54">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row>
    <row r="459" spans="1:54">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row>
    <row r="460" spans="1:54">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row>
    <row r="461" spans="1:54">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row>
    <row r="462" spans="1:54">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row>
    <row r="463" spans="1:54">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row>
    <row r="464" spans="1:54">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row>
    <row r="465" spans="4:54">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row>
    <row r="466" spans="4:54">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row>
    <row r="467" spans="4:54">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row>
    <row r="468" spans="4:54">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row>
    <row r="469" spans="4:54">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row>
    <row r="470" spans="4:54">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row>
    <row r="471" spans="4:54">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row>
    <row r="472" spans="4:54">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row>
    <row r="473" spans="4:54">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row>
    <row r="474" spans="4:54">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row>
    <row r="475" spans="4:54">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row>
    <row r="476" spans="4:54">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row>
    <row r="477" spans="4:54">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row>
    <row r="478" spans="4:54">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row>
    <row r="479" spans="4:54">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row>
    <row r="480" spans="4:54">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row>
    <row r="481" spans="4:54">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row>
    <row r="482" spans="4:54">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row>
    <row r="483" spans="4:54">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row>
    <row r="484" spans="4:54">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row>
    <row r="485" spans="4:54">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row>
    <row r="486" spans="4:54">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row>
    <row r="487" spans="4:54">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row>
    <row r="488" spans="4:54">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row>
    <row r="489" spans="4:54">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row>
    <row r="490" spans="4:54">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row>
    <row r="491" spans="4:54">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row>
    <row r="492" spans="4:54">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row>
    <row r="493" spans="4:54">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row>
    <row r="494" spans="4:54">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row>
    <row r="495" spans="4:54">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row>
    <row r="496" spans="4:54">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row>
    <row r="497" spans="1:54">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row>
    <row r="498" spans="1:54">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row>
    <row r="499" spans="1:54">
      <c r="A499" s="1020" t="s">
        <v>444</v>
      </c>
      <c r="B499" s="1020"/>
      <c r="C499" s="1020"/>
      <c r="D499" s="1020"/>
      <c r="E499" s="1020"/>
      <c r="F499" s="1020"/>
      <c r="G499" s="1020"/>
      <c r="H499" s="1020"/>
      <c r="I499" s="1020"/>
      <c r="J499" s="1020"/>
      <c r="K499" s="1020"/>
      <c r="L499" s="1020"/>
      <c r="M499" s="1020"/>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row>
    <row r="500" spans="1:54">
      <c r="A500" s="1020" t="str">
        <f>Control!A2</f>
        <v>Case No. 2018-00358</v>
      </c>
      <c r="B500" s="1020"/>
      <c r="C500" s="1020"/>
      <c r="D500" s="1020"/>
      <c r="E500" s="1020"/>
      <c r="F500" s="1020"/>
      <c r="G500" s="1020"/>
      <c r="H500" s="1020"/>
      <c r="I500" s="1020"/>
      <c r="J500" s="1020"/>
      <c r="K500" s="1020"/>
      <c r="L500" s="1020"/>
      <c r="M500" s="1020"/>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row>
    <row r="501" spans="1:54">
      <c r="A501" s="1020" t="s">
        <v>455</v>
      </c>
      <c r="B501" s="1020"/>
      <c r="C501" s="1020"/>
      <c r="D501" s="1020"/>
      <c r="E501" s="1020"/>
      <c r="F501" s="1020"/>
      <c r="G501" s="1020"/>
      <c r="H501" s="1020"/>
      <c r="I501" s="1020"/>
      <c r="J501" s="1020"/>
      <c r="K501" s="1020"/>
      <c r="L501" s="1020"/>
      <c r="M501" s="1020"/>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row>
    <row r="502" spans="1:54">
      <c r="A502" s="1020" t="str">
        <f>Control!B8</f>
        <v>Base Year for the 12 Months Ended 2/28/19</v>
      </c>
      <c r="B502" s="1020"/>
      <c r="C502" s="1020"/>
      <c r="D502" s="1020"/>
      <c r="E502" s="1020"/>
      <c r="F502" s="1020"/>
      <c r="G502" s="1020"/>
      <c r="H502" s="1020"/>
      <c r="I502" s="1020"/>
      <c r="J502" s="1020"/>
      <c r="K502" s="1020"/>
      <c r="L502" s="1020"/>
      <c r="M502" s="1020"/>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row>
    <row r="503" spans="1:54">
      <c r="A503" s="83"/>
      <c r="B503" s="83"/>
      <c r="C503" s="83"/>
      <c r="D503" s="83"/>
      <c r="E503" s="83"/>
      <c r="F503" s="83"/>
      <c r="G503" s="83"/>
      <c r="H503" s="83"/>
      <c r="I503" s="83"/>
      <c r="J503" s="83"/>
      <c r="K503" s="69"/>
      <c r="L503" s="69"/>
      <c r="M503" s="139" t="s">
        <v>920</v>
      </c>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row>
    <row r="504" spans="1:54">
      <c r="D504" s="69"/>
      <c r="E504" s="69"/>
      <c r="F504" s="69"/>
      <c r="G504" s="69"/>
      <c r="H504" s="69"/>
      <c r="I504" s="69"/>
      <c r="J504" s="69"/>
      <c r="K504" s="69"/>
      <c r="L504" s="69"/>
      <c r="M504" s="543" t="str">
        <f ca="1">RIGHT(CELL("filename",$A$1),LEN(CELL("filename",$A$1))-SEARCH("\Rate Base",CELL("filename",$A$1),1))</f>
        <v>Rate Base\[KAWC 2018 Rate Case - Exhibit 37 Schedules B1 - B8.xlsx]Sch B-2</v>
      </c>
    </row>
    <row r="505" spans="1:54">
      <c r="A505" s="66" t="s">
        <v>446</v>
      </c>
      <c r="D505" s="69"/>
      <c r="E505" s="69"/>
      <c r="F505" s="69"/>
      <c r="G505" s="69"/>
      <c r="H505" s="69"/>
      <c r="K505" s="69"/>
      <c r="M505" s="139" t="s">
        <v>262</v>
      </c>
      <c r="N505" s="69"/>
      <c r="O505" s="69"/>
      <c r="P505" s="69"/>
      <c r="Q505" s="69"/>
      <c r="R505" s="69"/>
      <c r="S505" s="69"/>
      <c r="T505" s="69"/>
      <c r="U505" s="69"/>
      <c r="V505" s="69"/>
      <c r="W505" s="69"/>
      <c r="X505" s="6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row>
    <row r="506" spans="1:54">
      <c r="A506" s="66" t="str">
        <f>+A380</f>
        <v>TYPE OF FILING:  _X_ ORIGINAL __ UPDATED __ REVISED</v>
      </c>
      <c r="D506" s="69"/>
      <c r="E506" s="69"/>
      <c r="F506" s="69"/>
      <c r="G506" s="69"/>
      <c r="H506" s="69"/>
      <c r="K506" s="69"/>
      <c r="M506" s="90" t="str">
        <f>Control!$D$18</f>
        <v>Witness Responsible:   Melissa Schwarzell</v>
      </c>
      <c r="N506" s="69"/>
      <c r="O506" s="69"/>
      <c r="P506" s="69"/>
      <c r="Q506" s="69"/>
      <c r="R506" s="69"/>
      <c r="S506" s="69"/>
      <c r="T506" s="69"/>
      <c r="U506" s="69"/>
      <c r="V506" s="69"/>
      <c r="W506" s="69"/>
      <c r="X506" s="6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row>
    <row r="507" spans="1:54">
      <c r="A507" s="66" t="s">
        <v>447</v>
      </c>
      <c r="D507" s="69"/>
      <c r="E507" s="69"/>
      <c r="F507" s="69"/>
      <c r="G507" s="69"/>
      <c r="H507" s="69"/>
      <c r="K507" s="69"/>
      <c r="N507" s="69"/>
      <c r="O507" s="69"/>
      <c r="P507" s="69"/>
      <c r="Q507" s="69"/>
      <c r="R507" s="69"/>
      <c r="S507" s="69"/>
      <c r="T507" s="69"/>
      <c r="U507" s="69"/>
      <c r="V507" s="69"/>
      <c r="W507" s="69"/>
      <c r="X507" s="6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row>
    <row r="508" spans="1:54" ht="15" thickBot="1">
      <c r="A508" s="118"/>
      <c r="B508" s="119"/>
      <c r="C508" s="118"/>
      <c r="D508" s="124"/>
      <c r="E508" s="124"/>
      <c r="F508" s="124"/>
      <c r="G508" s="124"/>
      <c r="H508" s="124"/>
      <c r="I508" s="124"/>
      <c r="J508" s="124"/>
      <c r="K508" s="124"/>
      <c r="L508" s="69"/>
      <c r="M508" s="124"/>
      <c r="N508" s="69"/>
      <c r="O508" s="69"/>
      <c r="P508" s="69"/>
      <c r="Q508" s="69"/>
      <c r="R508" s="69"/>
      <c r="S508" s="69"/>
      <c r="T508" s="69"/>
      <c r="U508" s="69"/>
      <c r="V508" s="69"/>
      <c r="W508" s="69"/>
      <c r="X508" s="6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row>
    <row r="509" spans="1:54">
      <c r="A509" s="83"/>
      <c r="B509" s="83"/>
      <c r="C509" s="83"/>
      <c r="E509" s="125" t="s">
        <v>159</v>
      </c>
      <c r="F509" s="125"/>
      <c r="G509" s="125"/>
      <c r="H509" s="83"/>
      <c r="I509" s="83"/>
      <c r="J509" s="65"/>
      <c r="K509" s="125"/>
      <c r="L509" s="94" t="s">
        <v>159</v>
      </c>
      <c r="M509" s="81"/>
      <c r="N509" s="69"/>
      <c r="O509" s="69"/>
      <c r="P509" s="69"/>
      <c r="Q509" s="69"/>
      <c r="R509" s="69"/>
      <c r="S509" s="69"/>
      <c r="T509" s="69"/>
      <c r="U509" s="69"/>
      <c r="V509" s="69"/>
      <c r="W509" s="69"/>
      <c r="X509" s="6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row>
    <row r="510" spans="1:54" ht="15" thickBot="1">
      <c r="A510" s="70" t="s">
        <v>448</v>
      </c>
      <c r="B510" s="70" t="s">
        <v>898</v>
      </c>
      <c r="C510" s="70"/>
      <c r="E510" s="126" t="s">
        <v>161</v>
      </c>
      <c r="F510" s="126"/>
      <c r="G510" s="126"/>
      <c r="H510" s="148" t="s">
        <v>223</v>
      </c>
      <c r="I510" s="148"/>
      <c r="J510" s="150"/>
      <c r="K510" s="126" t="s">
        <v>269</v>
      </c>
      <c r="L510" s="505" t="s">
        <v>281</v>
      </c>
      <c r="M510" s="69"/>
      <c r="N510" s="69"/>
      <c r="O510" s="69"/>
      <c r="P510" s="69"/>
      <c r="Q510" s="69"/>
      <c r="R510" s="69"/>
      <c r="S510" s="69"/>
      <c r="T510" s="69"/>
      <c r="U510" s="69"/>
      <c r="V510" s="69"/>
      <c r="W510" s="69"/>
      <c r="X510" s="6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row>
    <row r="511" spans="1:54" ht="15" thickBot="1">
      <c r="A511" s="119" t="s">
        <v>449</v>
      </c>
      <c r="B511" s="119" t="s">
        <v>374</v>
      </c>
      <c r="C511" s="119" t="s">
        <v>419</v>
      </c>
      <c r="D511" s="118"/>
      <c r="E511" s="127" t="s">
        <v>162</v>
      </c>
      <c r="F511" s="127" t="s">
        <v>170</v>
      </c>
      <c r="G511" s="127" t="s">
        <v>210</v>
      </c>
      <c r="H511" s="127" t="s">
        <v>424</v>
      </c>
      <c r="I511" s="127" t="s">
        <v>236</v>
      </c>
      <c r="J511" s="118"/>
      <c r="K511" s="127" t="s">
        <v>270</v>
      </c>
      <c r="L511" s="502" t="s">
        <v>162</v>
      </c>
      <c r="M511" s="124"/>
      <c r="N511" s="69"/>
      <c r="O511" s="69"/>
      <c r="P511" s="69"/>
      <c r="Q511" s="69"/>
      <c r="R511" s="69"/>
      <c r="S511" s="69"/>
      <c r="T511" s="69"/>
      <c r="U511" s="69"/>
      <c r="V511" s="69"/>
      <c r="W511" s="69"/>
      <c r="X511" s="6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row>
    <row r="512" spans="1:54">
      <c r="A512" s="83">
        <v>1</v>
      </c>
      <c r="B512" s="83"/>
      <c r="C512" s="65"/>
      <c r="D512" s="65"/>
      <c r="E512" s="81"/>
      <c r="F512" s="81"/>
      <c r="G512" s="81"/>
      <c r="H512" s="81"/>
      <c r="I512" s="81"/>
      <c r="J512" s="65"/>
      <c r="K512" s="81"/>
      <c r="L512" s="81"/>
      <c r="M512" s="81"/>
      <c r="N512" s="69"/>
      <c r="O512" s="69"/>
      <c r="P512" s="69"/>
      <c r="Q512" s="69"/>
      <c r="R512" s="69"/>
      <c r="S512" s="69"/>
      <c r="T512" s="69"/>
      <c r="U512" s="69"/>
      <c r="V512" s="69"/>
      <c r="W512" s="69"/>
      <c r="X512" s="6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row>
    <row r="513" spans="1:54">
      <c r="A513" s="70">
        <v>2</v>
      </c>
      <c r="E513" s="69"/>
      <c r="F513" s="69"/>
      <c r="G513" s="69"/>
      <c r="H513" s="69"/>
      <c r="I513" s="69"/>
      <c r="K513" s="69"/>
      <c r="L513" s="69"/>
      <c r="M513" s="69"/>
      <c r="N513" s="69"/>
      <c r="O513" s="69"/>
      <c r="P513" s="69"/>
      <c r="Q513" s="69"/>
      <c r="R513" s="69"/>
      <c r="S513" s="69"/>
      <c r="T513" s="69"/>
      <c r="U513" s="69"/>
      <c r="V513" s="69"/>
      <c r="W513" s="69"/>
      <c r="X513" s="6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row>
    <row r="514" spans="1:54">
      <c r="A514" s="70">
        <v>3</v>
      </c>
      <c r="C514" s="136" t="s">
        <v>544</v>
      </c>
      <c r="E514" s="69"/>
      <c r="F514" s="69"/>
      <c r="G514" s="69"/>
      <c r="H514" s="69"/>
      <c r="I514" s="69"/>
      <c r="K514" s="69"/>
      <c r="L514" s="69"/>
      <c r="M514" s="69"/>
      <c r="N514" s="69"/>
      <c r="O514" s="69"/>
      <c r="P514" s="69"/>
      <c r="Q514" s="69"/>
      <c r="R514" s="69"/>
      <c r="S514" s="69"/>
      <c r="T514" s="69"/>
      <c r="U514" s="69"/>
      <c r="V514" s="69"/>
      <c r="W514" s="69"/>
      <c r="X514" s="6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row>
    <row r="515" spans="1:54">
      <c r="A515" s="70">
        <v>4</v>
      </c>
      <c r="B515" s="279">
        <v>301.10000000000002</v>
      </c>
      <c r="C515" s="66" t="s">
        <v>545</v>
      </c>
      <c r="E515" s="470">
        <f>SUMIF('UPIS Bal + Activity to Aug 2018'!$A$8:$A$82,'Sch B-2'!B515,'UPIS Bal + Activity to Aug 2018'!$D$8:$D$82)</f>
        <v>37450.43</v>
      </c>
      <c r="F515" s="470">
        <f ca="1">(SUMIF('Additions linkin'!$J$11:$J$440,B515,'Additions linkin'!$AN$11:$AN$439))+SUMIF('UPIS Bal + Activity to Aug 2018'!$A$8:$A$82,'Sch B-2'!B515,'UPIS Bal + Activity to Aug 2018'!$AY$8:$AY$82)+SUMIF('Additions UPIS-ACQ linkin'!$G$11:$G$84,'Sch B-2'!B515,'Additions UPIS-ACQ linkin'!$AE$11:$AE$84)</f>
        <v>513209.14000000007</v>
      </c>
      <c r="G515" s="470">
        <f>-SUMIF('Retire linkin'!$L$11:$L$84,B515,'Retire linkin'!$AL$11:$AL$86)+(-SUMIF('UPIS Bal + Activity to Aug 2018'!$A$8:$A$82,'Sch B-2'!B515,'UPIS Bal + Activity to Aug 2018'!$AZ$8:$AZ$82))</f>
        <v>0</v>
      </c>
      <c r="H515" s="470">
        <v>0</v>
      </c>
      <c r="I515" s="886"/>
      <c r="J515" s="193"/>
      <c r="K515" s="193"/>
      <c r="L515" s="470">
        <f ca="1">E515+F515-G515+H515</f>
        <v>550659.57000000007</v>
      </c>
      <c r="M515" s="69"/>
      <c r="N515" s="69"/>
      <c r="O515" s="69"/>
      <c r="P515" s="69"/>
      <c r="Q515" s="69"/>
      <c r="R515" s="69"/>
      <c r="S515" s="69"/>
      <c r="T515" s="69"/>
      <c r="U515" s="69"/>
      <c r="V515" s="69"/>
      <c r="W515" s="69"/>
      <c r="X515" s="6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row>
    <row r="516" spans="1:54">
      <c r="A516" s="70">
        <v>5</v>
      </c>
      <c r="B516" s="280">
        <v>302.10000000000002</v>
      </c>
      <c r="C516" s="66" t="s">
        <v>670</v>
      </c>
      <c r="E516" s="140">
        <f>SUMIF('UPIS Bal + Activity to Aug 2018'!$A$8:$A$82,'Sch B-2'!B516,'UPIS Bal + Activity to Aug 2018'!$D$8:$D$82)</f>
        <v>70260.819999999992</v>
      </c>
      <c r="F516" s="140">
        <f ca="1">(SUMIF('Additions linkin'!$J$11:$J$440,B516,'Additions linkin'!$AN$11:$AN$439))+SUMIF('UPIS Bal + Activity to Aug 2018'!$A$8:$A$82,'Sch B-2'!B516,'UPIS Bal + Activity to Aug 2018'!$AY$8:$AY$82)+SUMIF('Additions UPIS-ACQ linkin'!$G$11:$G$84,'Sch B-2'!B516,'Additions UPIS-ACQ linkin'!$AE$11:$AE$84)</f>
        <v>0</v>
      </c>
      <c r="G516" s="140">
        <f>-SUMIF('Retire linkin'!$L$11:$L$84,B516,'Retire linkin'!$AL$11:$AL$86)+(-SUMIF('UPIS Bal + Activity to Aug 2018'!$A$8:$A$82,'Sch B-2'!B516,'UPIS Bal + Activity to Aug 2018'!$AZ$8:$AZ$82))</f>
        <v>0</v>
      </c>
      <c r="H516" s="546">
        <v>0</v>
      </c>
      <c r="I516" s="546"/>
      <c r="J516" s="72"/>
      <c r="K516" s="72"/>
      <c r="L516" s="546">
        <f ca="1">E516+F516-G516+H516</f>
        <v>70260.819999999992</v>
      </c>
      <c r="M516" s="69"/>
      <c r="N516" s="69"/>
      <c r="O516" s="69"/>
      <c r="P516" s="69"/>
      <c r="Q516" s="69"/>
      <c r="R516" s="69"/>
      <c r="S516" s="69"/>
      <c r="T516" s="69"/>
      <c r="U516" s="69"/>
      <c r="V516" s="69"/>
      <c r="W516" s="69"/>
      <c r="X516" s="6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row>
    <row r="517" spans="1:54">
      <c r="A517" s="70">
        <v>6</v>
      </c>
      <c r="B517" s="280">
        <v>339.1</v>
      </c>
      <c r="C517" s="66" t="s">
        <v>944</v>
      </c>
      <c r="E517" s="140">
        <f>SUMIF('UPIS Bal + Activity to Aug 2018'!$A$8:$A$82,'Sch B-2'!B517,'UPIS Bal + Activity to Aug 2018'!$D$8:$D$82)</f>
        <v>713073.77</v>
      </c>
      <c r="F517" s="140">
        <f ca="1">(SUMIF('Additions linkin'!$J$11:$J$440,B517,'Additions linkin'!$AN$11:$AN$439))+SUMIF('UPIS Bal + Activity to Aug 2018'!$A$8:$A$82,'Sch B-2'!B517,'UPIS Bal + Activity to Aug 2018'!$AY$8:$AY$82)+SUMIF('Additions UPIS-ACQ linkin'!$G$11:$G$84,'Sch B-2'!B517,'Additions UPIS-ACQ linkin'!$AE$11:$AE$84)</f>
        <v>411141.26</v>
      </c>
      <c r="G517" s="140">
        <f>-SUMIF('Retire linkin'!$L$11:$L$84,B517,'Retire linkin'!$AL$11:$AL$86)+(-SUMIF('UPIS Bal + Activity to Aug 2018'!$A$8:$A$82,'Sch B-2'!B517,'UPIS Bal + Activity to Aug 2018'!$AZ$8:$AZ$82))</f>
        <v>43724.711666666662</v>
      </c>
      <c r="H517" s="546"/>
      <c r="I517" s="546"/>
      <c r="J517" s="72"/>
      <c r="K517" s="72"/>
      <c r="L517" s="546">
        <f ca="1">E517+F517-G517+H517</f>
        <v>1080490.3183333334</v>
      </c>
      <c r="M517" s="69"/>
      <c r="N517" s="69"/>
      <c r="O517" s="69"/>
      <c r="P517" s="69"/>
      <c r="Q517" s="69"/>
      <c r="R517" s="69"/>
      <c r="S517" s="69"/>
      <c r="T517" s="69"/>
      <c r="U517" s="69"/>
      <c r="V517" s="69"/>
      <c r="W517" s="69"/>
      <c r="X517" s="6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row>
    <row r="518" spans="1:54" ht="15" thickBot="1">
      <c r="A518" s="70">
        <v>7</v>
      </c>
      <c r="B518" s="280"/>
      <c r="E518" s="69"/>
      <c r="F518" s="69"/>
      <c r="G518" s="69"/>
      <c r="H518" s="122"/>
      <c r="I518" s="69"/>
      <c r="L518" s="124"/>
      <c r="M518" s="69"/>
      <c r="N518" s="69"/>
      <c r="O518" s="69"/>
      <c r="P518" s="69"/>
      <c r="Q518" s="69"/>
      <c r="R518" s="69"/>
      <c r="S518" s="69"/>
      <c r="T518" s="69"/>
      <c r="U518" s="69"/>
      <c r="V518" s="69"/>
      <c r="W518" s="69"/>
      <c r="X518" s="6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row>
    <row r="519" spans="1:54" ht="15" thickBot="1">
      <c r="A519" s="70">
        <v>8</v>
      </c>
      <c r="B519" s="279"/>
      <c r="C519" s="66" t="s">
        <v>546</v>
      </c>
      <c r="E519" s="545">
        <f>SUM(E515:E518)</f>
        <v>820785.02</v>
      </c>
      <c r="F519" s="545">
        <f ca="1">SUM(F515:F518)</f>
        <v>924350.40000000014</v>
      </c>
      <c r="G519" s="545">
        <f>SUM(G515:G518)</f>
        <v>43724.711666666662</v>
      </c>
      <c r="H519" s="545">
        <f>SUM(H515:H518)</f>
        <v>0</v>
      </c>
      <c r="I519" s="886"/>
      <c r="J519" s="193"/>
      <c r="K519" s="193"/>
      <c r="L519" s="545">
        <f ca="1">SUM(L515:L518)</f>
        <v>1701410.7083333335</v>
      </c>
      <c r="M519" s="69"/>
      <c r="N519" s="69"/>
      <c r="O519" s="69"/>
      <c r="P519" s="69"/>
      <c r="Q519" s="69"/>
      <c r="R519" s="69"/>
      <c r="S519" s="69"/>
      <c r="T519" s="69"/>
      <c r="U519" s="69"/>
      <c r="V519" s="69"/>
      <c r="W519" s="69"/>
      <c r="X519" s="6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row>
    <row r="520" spans="1:54">
      <c r="A520" s="70">
        <v>9</v>
      </c>
      <c r="B520" s="279"/>
      <c r="E520" s="81"/>
      <c r="F520" s="81"/>
      <c r="G520" s="81"/>
      <c r="H520" s="69"/>
      <c r="I520" s="69"/>
      <c r="L520" s="69"/>
      <c r="M520" s="69"/>
      <c r="N520" s="69"/>
      <c r="O520" s="69"/>
      <c r="P520" s="69"/>
      <c r="Q520" s="69"/>
      <c r="R520" s="69"/>
      <c r="S520" s="69"/>
      <c r="T520" s="69"/>
      <c r="U520" s="69"/>
      <c r="V520" s="69"/>
      <c r="W520" s="69"/>
      <c r="X520" s="6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row>
    <row r="521" spans="1:54">
      <c r="A521" s="70">
        <v>10</v>
      </c>
      <c r="B521" s="279"/>
      <c r="C521" s="136" t="s">
        <v>547</v>
      </c>
      <c r="E521" s="69"/>
      <c r="F521" s="69"/>
      <c r="G521" s="69"/>
      <c r="H521" s="69"/>
      <c r="I521" s="69"/>
      <c r="L521" s="69"/>
      <c r="M521" s="69"/>
      <c r="N521" s="69"/>
      <c r="O521" s="69"/>
      <c r="P521" s="69"/>
      <c r="Q521" s="69"/>
      <c r="R521" s="69"/>
      <c r="S521" s="69"/>
      <c r="T521" s="69"/>
      <c r="U521" s="69"/>
      <c r="V521" s="69"/>
      <c r="W521" s="69"/>
      <c r="X521" s="6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row>
    <row r="522" spans="1:54">
      <c r="A522" s="70">
        <v>11</v>
      </c>
      <c r="B522" s="279">
        <v>303.2</v>
      </c>
      <c r="C522" s="66" t="s">
        <v>548</v>
      </c>
      <c r="E522" s="470">
        <f>SUMIF('UPIS Bal + Activity to Aug 2018'!$A$8:$A$82,'Sch B-2'!B522,'UPIS Bal + Activity to Aug 2018'!$D$8:$D$82)</f>
        <v>1390507.69</v>
      </c>
      <c r="F522" s="470">
        <f ca="1">(SUMIF('Additions linkin'!$J$11:$J$440,B522,'Additions linkin'!$AN$11:$AN$439))+SUMIF('UPIS Bal + Activity to Aug 2018'!$A$8:$A$82,'Sch B-2'!B522,'UPIS Bal + Activity to Aug 2018'!$AY$8:$AY$82)+SUMIF('Additions UPIS-ACQ linkin'!$G$11:$G$84,'Sch B-2'!B522,'Additions UPIS-ACQ linkin'!$AE$11:$AE$84)</f>
        <v>0</v>
      </c>
      <c r="G522" s="470">
        <f>-SUMIF('Retire linkin'!$L$11:$L$84,B522,'Retire linkin'!$AL$11:$AL$86)+(-SUMIF('UPIS Bal + Activity to Aug 2018'!$A$8:$A$82,'Sch B-2'!B522,'UPIS Bal + Activity to Aug 2018'!$AZ$8:$AZ$82))</f>
        <v>0</v>
      </c>
      <c r="H522" s="470">
        <v>0</v>
      </c>
      <c r="I522" s="886"/>
      <c r="J522" s="193"/>
      <c r="K522" s="193"/>
      <c r="L522" s="470">
        <f t="shared" ref="L522:L531" ca="1" si="19">E522+F522-G522+H522</f>
        <v>1390507.69</v>
      </c>
      <c r="M522" s="69"/>
      <c r="N522" s="69"/>
      <c r="O522" s="69"/>
      <c r="P522" s="69"/>
      <c r="Q522" s="69"/>
      <c r="R522" s="69"/>
      <c r="S522" s="69"/>
      <c r="T522" s="69"/>
      <c r="U522" s="69"/>
      <c r="V522" s="69"/>
      <c r="W522" s="69"/>
      <c r="X522" s="6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row>
    <row r="523" spans="1:54">
      <c r="A523" s="70">
        <v>12</v>
      </c>
      <c r="B523" s="279">
        <v>304.2</v>
      </c>
      <c r="C523" s="66" t="s">
        <v>900</v>
      </c>
      <c r="E523" s="140">
        <f>SUMIF('UPIS Bal + Activity to Aug 2018'!$A$8:$A$82,'Sch B-2'!B523,'UPIS Bal + Activity to Aug 2018'!$D$8:$D$82)</f>
        <v>30329397.300000004</v>
      </c>
      <c r="F523" s="140">
        <f ca="1">(SUMIF('Additions linkin'!$J$11:$J$440,B523,'Additions linkin'!$AN$11:$AN$439))+SUMIF('UPIS Bal + Activity to Aug 2018'!$A$8:$A$82,'Sch B-2'!B523,'UPIS Bal + Activity to Aug 2018'!$AY$8:$AY$82)+SUMIF('Additions UPIS-ACQ linkin'!$G$11:$G$84,'Sch B-2'!B523,'Additions UPIS-ACQ linkin'!$AE$11:$AE$84)</f>
        <v>167347.26478795591</v>
      </c>
      <c r="G523" s="140">
        <f>-SUMIF('Retire linkin'!$L$11:$L$84,B523,'Retire linkin'!$AL$11:$AL$86)+(-SUMIF('UPIS Bal + Activity to Aug 2018'!$A$8:$A$82,'Sch B-2'!B523,'UPIS Bal + Activity to Aug 2018'!$AZ$8:$AZ$82))</f>
        <v>28081.774999999998</v>
      </c>
      <c r="H523" s="546">
        <v>0</v>
      </c>
      <c r="I523" s="546"/>
      <c r="J523" s="72"/>
      <c r="K523" s="72"/>
      <c r="L523" s="140">
        <f t="shared" ca="1" si="19"/>
        <v>30468662.789787963</v>
      </c>
      <c r="M523" s="69"/>
      <c r="N523" s="69"/>
      <c r="O523" s="69"/>
      <c r="P523" s="69"/>
      <c r="Q523" s="69"/>
      <c r="R523" s="69"/>
      <c r="S523" s="69"/>
      <c r="T523" s="69"/>
      <c r="U523" s="69"/>
      <c r="V523" s="69"/>
      <c r="W523" s="69"/>
      <c r="X523" s="6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row>
    <row r="524" spans="1:54">
      <c r="A524" s="70">
        <v>13</v>
      </c>
      <c r="B524" s="279">
        <v>305.2</v>
      </c>
      <c r="C524" s="66" t="s">
        <v>550</v>
      </c>
      <c r="E524" s="140">
        <f>SUMIF('UPIS Bal + Activity to Aug 2018'!$A$8:$A$82,'Sch B-2'!B524,'UPIS Bal + Activity to Aug 2018'!$D$8:$D$82)</f>
        <v>852536.28</v>
      </c>
      <c r="F524" s="140">
        <f ca="1">(SUMIF('Additions linkin'!$J$11:$J$440,B524,'Additions linkin'!$AN$11:$AN$439))+SUMIF('UPIS Bal + Activity to Aug 2018'!$A$8:$A$82,'Sch B-2'!B524,'UPIS Bal + Activity to Aug 2018'!$AY$8:$AY$82)+SUMIF('Additions UPIS-ACQ linkin'!$G$11:$G$84,'Sch B-2'!B524,'Additions UPIS-ACQ linkin'!$AE$11:$AE$84)</f>
        <v>0</v>
      </c>
      <c r="G524" s="140">
        <f>-SUMIF('Retire linkin'!$L$11:$L$84,B524,'Retire linkin'!$AL$11:$AL$86)+(-SUMIF('UPIS Bal + Activity to Aug 2018'!$A$8:$A$82,'Sch B-2'!B524,'UPIS Bal + Activity to Aug 2018'!$AZ$8:$AZ$82))</f>
        <v>3036.6666666666665</v>
      </c>
      <c r="H524" s="546">
        <v>0</v>
      </c>
      <c r="I524" s="546"/>
      <c r="J524" s="72"/>
      <c r="K524" s="72"/>
      <c r="L524" s="140">
        <f t="shared" ca="1" si="19"/>
        <v>849499.6133333334</v>
      </c>
      <c r="M524" s="69"/>
      <c r="N524" s="69"/>
      <c r="O524" s="69"/>
      <c r="P524" s="69"/>
      <c r="Q524" s="69"/>
      <c r="R524" s="69"/>
      <c r="S524" s="69"/>
      <c r="T524" s="69"/>
      <c r="U524" s="69"/>
      <c r="V524" s="69"/>
      <c r="W524" s="69"/>
      <c r="X524" s="6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row>
    <row r="525" spans="1:54">
      <c r="A525" s="70">
        <v>14</v>
      </c>
      <c r="B525" s="279">
        <v>306.2</v>
      </c>
      <c r="C525" s="66" t="s">
        <v>551</v>
      </c>
      <c r="E525" s="140">
        <f>SUMIF('UPIS Bal + Activity to Aug 2018'!$A$8:$A$82,'Sch B-2'!B525,'UPIS Bal + Activity to Aug 2018'!$D$8:$D$82)</f>
        <v>1680525.2</v>
      </c>
      <c r="F525" s="140">
        <f ca="1">(SUMIF('Additions linkin'!$J$11:$J$440,B525,'Additions linkin'!$AN$11:$AN$439))+SUMIF('UPIS Bal + Activity to Aug 2018'!$A$8:$A$82,'Sch B-2'!B525,'UPIS Bal + Activity to Aug 2018'!$AY$8:$AY$82)+SUMIF('Additions UPIS-ACQ linkin'!$G$11:$G$84,'Sch B-2'!B525,'Additions UPIS-ACQ linkin'!$AE$11:$AE$84)</f>
        <v>127474.59564</v>
      </c>
      <c r="G525" s="140">
        <f>-SUMIF('Retire linkin'!$L$11:$L$84,B525,'Retire linkin'!$AL$11:$AL$86)+(-SUMIF('UPIS Bal + Activity to Aug 2018'!$A$8:$A$82,'Sch B-2'!B525,'UPIS Bal + Activity to Aug 2018'!$AZ$8:$AZ$82))</f>
        <v>166.66666666666666</v>
      </c>
      <c r="H525" s="546">
        <v>0</v>
      </c>
      <c r="I525" s="546"/>
      <c r="J525" s="72"/>
      <c r="K525" s="72"/>
      <c r="L525" s="140">
        <f t="shared" ca="1" si="19"/>
        <v>1807833.1289733332</v>
      </c>
      <c r="M525" s="69"/>
      <c r="N525" s="69"/>
      <c r="O525" s="69"/>
      <c r="P525" s="69"/>
      <c r="Q525" s="69"/>
      <c r="R525" s="69"/>
      <c r="S525" s="69"/>
      <c r="T525" s="69"/>
      <c r="U525" s="69"/>
      <c r="V525" s="69"/>
      <c r="W525" s="69"/>
      <c r="X525" s="6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row>
    <row r="526" spans="1:54">
      <c r="A526" s="70">
        <v>15</v>
      </c>
      <c r="B526" s="279">
        <v>307.2</v>
      </c>
      <c r="C526" s="66" t="s">
        <v>552</v>
      </c>
      <c r="E526" s="140">
        <f>SUMIF('UPIS Bal + Activity to Aug 2018'!$A$8:$A$82,'Sch B-2'!B526,'UPIS Bal + Activity to Aug 2018'!$D$8:$D$82)</f>
        <v>0</v>
      </c>
      <c r="F526" s="140">
        <f ca="1">(SUMIF('Additions linkin'!$J$11:$J$440,B526,'Additions linkin'!$AN$11:$AN$439))+SUMIF('UPIS Bal + Activity to Aug 2018'!$A$8:$A$82,'Sch B-2'!B526,'UPIS Bal + Activity to Aug 2018'!$AY$8:$AY$82)+SUMIF('Additions UPIS-ACQ linkin'!$G$11:$G$84,'Sch B-2'!B526,'Additions UPIS-ACQ linkin'!$AE$11:$AE$84)</f>
        <v>0</v>
      </c>
      <c r="G526" s="140">
        <f>-SUMIF('Retire linkin'!$L$11:$L$84,B526,'Retire linkin'!$AL$11:$AL$86)+(-SUMIF('UPIS Bal + Activity to Aug 2018'!$A$8:$A$82,'Sch B-2'!B526,'UPIS Bal + Activity to Aug 2018'!$AZ$8:$AZ$82))</f>
        <v>0</v>
      </c>
      <c r="H526" s="546">
        <v>0</v>
      </c>
      <c r="I526" s="546"/>
      <c r="J526" s="72"/>
      <c r="K526" s="72"/>
      <c r="L526" s="140">
        <f t="shared" ca="1" si="19"/>
        <v>0</v>
      </c>
      <c r="M526" s="69"/>
      <c r="N526" s="69"/>
      <c r="O526" s="69"/>
      <c r="P526" s="69"/>
      <c r="Q526" s="69"/>
      <c r="R526" s="69"/>
      <c r="S526" s="69"/>
      <c r="T526" s="69"/>
      <c r="U526" s="69"/>
      <c r="V526" s="69"/>
      <c r="W526" s="69"/>
      <c r="X526" s="6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row>
    <row r="527" spans="1:54">
      <c r="A527" s="70">
        <v>16</v>
      </c>
      <c r="B527" s="279">
        <v>308.2</v>
      </c>
      <c r="C527" s="66" t="s">
        <v>874</v>
      </c>
      <c r="E527" s="140">
        <f>SUMIF('UPIS Bal + Activity to Aug 2018'!$A$8:$A$82,'Sch B-2'!B527,'UPIS Bal + Activity to Aug 2018'!$D$8:$D$82)</f>
        <v>0</v>
      </c>
      <c r="F527" s="140">
        <f ca="1">(SUMIF('Additions linkin'!$J$11:$J$440,B527,'Additions linkin'!$AN$11:$AN$439))+SUMIF('UPIS Bal + Activity to Aug 2018'!$A$8:$A$82,'Sch B-2'!B527,'UPIS Bal + Activity to Aug 2018'!$AY$8:$AY$82)+SUMIF('Additions UPIS-ACQ linkin'!$G$11:$G$84,'Sch B-2'!B527,'Additions UPIS-ACQ linkin'!$AE$11:$AE$84)</f>
        <v>0</v>
      </c>
      <c r="G527" s="140">
        <f>-SUMIF('Retire linkin'!$L$11:$L$84,B527,'Retire linkin'!$AL$11:$AL$86)+(-SUMIF('UPIS Bal + Activity to Aug 2018'!$A$8:$A$82,'Sch B-2'!B527,'UPIS Bal + Activity to Aug 2018'!$AZ$8:$AZ$82))</f>
        <v>0</v>
      </c>
      <c r="H527" s="546">
        <v>0</v>
      </c>
      <c r="I527" s="546"/>
      <c r="J527" s="72"/>
      <c r="K527" s="72"/>
      <c r="L527" s="140">
        <f t="shared" ca="1" si="19"/>
        <v>0</v>
      </c>
      <c r="M527" s="69"/>
      <c r="N527" s="69"/>
      <c r="O527" s="69"/>
      <c r="P527" s="69"/>
      <c r="Q527" s="69"/>
      <c r="R527" s="69"/>
      <c r="S527" s="69"/>
      <c r="T527" s="69"/>
      <c r="U527" s="69"/>
      <c r="V527" s="69"/>
      <c r="W527" s="69"/>
      <c r="X527" s="6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row>
    <row r="528" spans="1:54">
      <c r="A528" s="70">
        <v>17</v>
      </c>
      <c r="B528" s="279">
        <v>309.2</v>
      </c>
      <c r="C528" s="66" t="s">
        <v>553</v>
      </c>
      <c r="E528" s="140">
        <f>SUMIF('UPIS Bal + Activity to Aug 2018'!$A$8:$A$82,'Sch B-2'!B528,'UPIS Bal + Activity to Aug 2018'!$D$8:$D$82)</f>
        <v>18570602.260000005</v>
      </c>
      <c r="F528" s="140">
        <f ca="1">(SUMIF('Additions linkin'!$J$11:$J$440,B528,'Additions linkin'!$AN$11:$AN$439))+SUMIF('UPIS Bal + Activity to Aug 2018'!$A$8:$A$82,'Sch B-2'!B528,'UPIS Bal + Activity to Aug 2018'!$AY$8:$AY$82)+SUMIF('Additions UPIS-ACQ linkin'!$G$11:$G$84,'Sch B-2'!B528,'Additions UPIS-ACQ linkin'!$AE$11:$AE$84)</f>
        <v>0</v>
      </c>
      <c r="G528" s="140">
        <f>-SUMIF('Retire linkin'!$L$11:$L$84,B528,'Retire linkin'!$AL$11:$AL$86)+(-SUMIF('UPIS Bal + Activity to Aug 2018'!$A$8:$A$82,'Sch B-2'!B528,'UPIS Bal + Activity to Aug 2018'!$AZ$8:$AZ$82))</f>
        <v>10122.721666666666</v>
      </c>
      <c r="H528" s="546">
        <v>0</v>
      </c>
      <c r="I528" s="546"/>
      <c r="J528" s="72"/>
      <c r="K528" s="72"/>
      <c r="L528" s="140">
        <f t="shared" ca="1" si="19"/>
        <v>18560479.538333338</v>
      </c>
      <c r="M528" s="69"/>
      <c r="N528" s="69"/>
      <c r="O528" s="69"/>
      <c r="P528" s="69"/>
      <c r="Q528" s="69"/>
      <c r="R528" s="69"/>
      <c r="S528" s="69"/>
      <c r="T528" s="69"/>
      <c r="U528" s="69"/>
      <c r="V528" s="69"/>
      <c r="W528" s="69"/>
      <c r="X528" s="6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row>
    <row r="529" spans="1:54">
      <c r="A529" s="70">
        <v>18</v>
      </c>
      <c r="B529" s="279">
        <v>310.2</v>
      </c>
      <c r="C529" s="66" t="s">
        <v>901</v>
      </c>
      <c r="E529" s="140">
        <f>SUMIF('UPIS Bal + Activity to Aug 2018'!$A$8:$A$82,'Sch B-2'!B529,'UPIS Bal + Activity to Aug 2018'!$D$8:$D$82)</f>
        <v>5692556.7900000019</v>
      </c>
      <c r="F529" s="140">
        <f ca="1">(SUMIF('Additions linkin'!$J$11:$J$440,B529,'Additions linkin'!$AN$11:$AN$439))+SUMIF('UPIS Bal + Activity to Aug 2018'!$A$8:$A$82,'Sch B-2'!B529,'UPIS Bal + Activity to Aug 2018'!$AY$8:$AY$82)+SUMIF('Additions UPIS-ACQ linkin'!$G$11:$G$84,'Sch B-2'!B529,'Additions UPIS-ACQ linkin'!$AE$11:$AE$84)</f>
        <v>1175424.2255000002</v>
      </c>
      <c r="G529" s="140">
        <f>-SUMIF('Retire linkin'!$L$11:$L$84,B529,'Retire linkin'!$AL$11:$AL$86)+(-SUMIF('UPIS Bal + Activity to Aug 2018'!$A$8:$A$82,'Sch B-2'!B529,'UPIS Bal + Activity to Aug 2018'!$AZ$8:$AZ$82))</f>
        <v>20084.111666666664</v>
      </c>
      <c r="H529" s="546">
        <v>0</v>
      </c>
      <c r="I529" s="546"/>
      <c r="J529" s="72"/>
      <c r="K529" s="72"/>
      <c r="L529" s="140">
        <f t="shared" ca="1" si="19"/>
        <v>6847896.9038333353</v>
      </c>
      <c r="M529" s="69"/>
      <c r="N529" s="69"/>
      <c r="O529" s="69"/>
      <c r="P529" s="69"/>
      <c r="Q529" s="69"/>
      <c r="R529" s="69"/>
      <c r="S529" s="69"/>
      <c r="T529" s="69"/>
      <c r="U529" s="69"/>
      <c r="V529" s="69"/>
      <c r="W529" s="69"/>
      <c r="X529" s="6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row>
    <row r="530" spans="1:54">
      <c r="A530" s="70">
        <v>19</v>
      </c>
      <c r="B530" s="279">
        <v>311.2</v>
      </c>
      <c r="C530" s="66" t="s">
        <v>876</v>
      </c>
      <c r="E530" s="140">
        <f>SUMIF('UPIS Bal + Activity to Aug 2018'!$A$8:$A$82,'Sch B-2'!B530,'UPIS Bal + Activity to Aug 2018'!$D$8:$D$82)</f>
        <v>34470712.730000004</v>
      </c>
      <c r="F530" s="140">
        <f ca="1">(SUMIF('Additions linkin'!$J$11:$J$440,B530,'Additions linkin'!$AN$11:$AN$439))+SUMIF('UPIS Bal + Activity to Aug 2018'!$A$8:$A$82,'Sch B-2'!B530,'UPIS Bal + Activity to Aug 2018'!$AY$8:$AY$82)+SUMIF('Additions UPIS-ACQ linkin'!$G$11:$G$84,'Sch B-2'!B530,'Additions UPIS-ACQ linkin'!$AE$11:$AE$84)</f>
        <v>2844530.8283999995</v>
      </c>
      <c r="G530" s="140">
        <f>-SUMIF('Retire linkin'!$L$11:$L$84,B530,'Retire linkin'!$AL$11:$AL$86)+(-SUMIF('UPIS Bal + Activity to Aug 2018'!$A$8:$A$82,'Sch B-2'!B530,'UPIS Bal + Activity to Aug 2018'!$AZ$8:$AZ$82))</f>
        <v>246757.77999999997</v>
      </c>
      <c r="H530" s="546">
        <v>0</v>
      </c>
      <c r="I530" s="546"/>
      <c r="J530" s="72"/>
      <c r="K530" s="72"/>
      <c r="L530" s="140">
        <f t="shared" ca="1" si="19"/>
        <v>37068485.778400004</v>
      </c>
      <c r="M530" s="69"/>
      <c r="N530" s="69"/>
      <c r="O530" s="69"/>
      <c r="P530" s="69"/>
      <c r="Q530" s="69"/>
      <c r="R530" s="69"/>
      <c r="S530" s="69"/>
      <c r="T530" s="69"/>
      <c r="U530" s="69"/>
      <c r="V530" s="69"/>
      <c r="W530" s="69"/>
      <c r="X530" s="6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row>
    <row r="531" spans="1:54">
      <c r="A531" s="70">
        <v>20</v>
      </c>
      <c r="B531" s="279">
        <v>339.2</v>
      </c>
      <c r="C531" s="66" t="s">
        <v>902</v>
      </c>
      <c r="E531" s="140">
        <f>SUMIF('UPIS Bal + Activity to Aug 2018'!$A$8:$A$82,'Sch B-2'!B531,'UPIS Bal + Activity to Aug 2018'!$D$8:$D$82)</f>
        <v>0</v>
      </c>
      <c r="F531" s="140">
        <f ca="1">(SUMIF('Additions linkin'!$J$11:$J$440,B531,'Additions linkin'!$AN$11:$AN$439))+SUMIF('UPIS Bal + Activity to Aug 2018'!$A$8:$A$82,'Sch B-2'!B531,'UPIS Bal + Activity to Aug 2018'!$AY$8:$AY$82)+SUMIF('Additions UPIS-ACQ linkin'!$G$11:$G$84,'Sch B-2'!B531,'Additions UPIS-ACQ linkin'!$AE$11:$AE$84)</f>
        <v>0</v>
      </c>
      <c r="G531" s="140">
        <f>-SUMIF('Retire linkin'!$L$11:$L$84,B531,'Retire linkin'!$AL$11:$AL$86)+(-SUMIF('UPIS Bal + Activity to Aug 2018'!$A$8:$A$82,'Sch B-2'!B531,'UPIS Bal + Activity to Aug 2018'!$AZ$8:$AZ$82))</f>
        <v>0</v>
      </c>
      <c r="H531" s="546">
        <v>0</v>
      </c>
      <c r="I531" s="546"/>
      <c r="J531" s="72"/>
      <c r="K531" s="72"/>
      <c r="L531" s="140">
        <f t="shared" ca="1" si="19"/>
        <v>0</v>
      </c>
      <c r="M531" s="69"/>
      <c r="N531" s="69"/>
      <c r="O531" s="69"/>
      <c r="P531" s="69"/>
      <c r="Q531" s="69"/>
      <c r="R531" s="69"/>
      <c r="S531" s="69"/>
      <c r="T531" s="69"/>
      <c r="U531" s="69"/>
      <c r="V531" s="69"/>
      <c r="W531" s="69"/>
      <c r="X531" s="6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row>
    <row r="532" spans="1:54" ht="15" thickBot="1">
      <c r="A532" s="70">
        <v>21</v>
      </c>
      <c r="B532" s="279"/>
      <c r="E532" s="124"/>
      <c r="F532" s="124"/>
      <c r="G532" s="124"/>
      <c r="H532" s="124"/>
      <c r="I532" s="69"/>
      <c r="L532" s="124"/>
      <c r="M532" s="69"/>
      <c r="N532" s="69"/>
      <c r="O532" s="69"/>
      <c r="P532" s="69"/>
      <c r="Q532" s="69"/>
      <c r="R532" s="69"/>
      <c r="S532" s="69"/>
      <c r="T532" s="69"/>
      <c r="U532" s="69"/>
      <c r="V532" s="69"/>
      <c r="W532" s="69"/>
      <c r="X532" s="6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row>
    <row r="533" spans="1:54" ht="15" thickBot="1">
      <c r="A533" s="70">
        <v>22</v>
      </c>
      <c r="B533" s="279"/>
      <c r="C533" s="66" t="s">
        <v>554</v>
      </c>
      <c r="E533" s="545">
        <f>SUM(E522:E532)</f>
        <v>92986838.250000015</v>
      </c>
      <c r="F533" s="545">
        <f ca="1">SUM(F522:F532)</f>
        <v>4314776.9143279558</v>
      </c>
      <c r="G533" s="545">
        <f>SUM(G522:G532)</f>
        <v>308249.72166666662</v>
      </c>
      <c r="H533" s="545">
        <f>SUM(H522:H532)</f>
        <v>0</v>
      </c>
      <c r="I533" s="886"/>
      <c r="J533" s="193"/>
      <c r="K533" s="193"/>
      <c r="L533" s="545">
        <f ca="1">SUM(L522:L532)</f>
        <v>96993365.442661315</v>
      </c>
      <c r="M533" s="69"/>
      <c r="N533" s="69"/>
      <c r="O533" s="69"/>
      <c r="P533" s="69"/>
      <c r="Q533" s="69"/>
      <c r="R533" s="69"/>
      <c r="S533" s="69"/>
      <c r="T533" s="69"/>
      <c r="U533" s="69"/>
      <c r="V533" s="69"/>
      <c r="W533" s="69"/>
      <c r="X533" s="6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row>
    <row r="534" spans="1:54">
      <c r="A534" s="70">
        <v>23</v>
      </c>
      <c r="B534" s="279"/>
      <c r="E534" s="81"/>
      <c r="F534" s="81"/>
      <c r="G534" s="81"/>
      <c r="H534" s="69"/>
      <c r="I534" s="69"/>
      <c r="L534" s="69"/>
      <c r="M534" s="69"/>
      <c r="N534" s="69"/>
      <c r="O534" s="69"/>
      <c r="P534" s="69"/>
      <c r="Q534" s="69"/>
      <c r="R534" s="69"/>
      <c r="S534" s="69"/>
      <c r="T534" s="69"/>
      <c r="U534" s="69"/>
      <c r="V534" s="69"/>
      <c r="W534" s="69"/>
      <c r="X534" s="6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row>
    <row r="535" spans="1:54">
      <c r="A535" s="70">
        <v>24</v>
      </c>
      <c r="B535" s="279"/>
      <c r="C535" s="136" t="s">
        <v>555</v>
      </c>
      <c r="E535" s="69"/>
      <c r="F535" s="69"/>
      <c r="G535" s="69"/>
      <c r="H535" s="69"/>
      <c r="I535" s="69"/>
      <c r="L535" s="69"/>
      <c r="M535" s="69"/>
      <c r="N535" s="69"/>
      <c r="O535" s="69"/>
      <c r="P535" s="69"/>
      <c r="Q535" s="69"/>
      <c r="R535" s="69"/>
      <c r="S535" s="69"/>
      <c r="T535" s="69"/>
      <c r="U535" s="69"/>
      <c r="V535" s="69"/>
      <c r="W535" s="69"/>
      <c r="X535" s="6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row>
    <row r="536" spans="1:54">
      <c r="A536" s="70">
        <v>25</v>
      </c>
      <c r="B536" s="279">
        <v>303.3</v>
      </c>
      <c r="C536" s="66" t="s">
        <v>894</v>
      </c>
      <c r="E536" s="470">
        <f>SUMIF('UPIS Bal + Activity to Aug 2018'!$A$8:$A$82,'Sch B-2'!B536,'UPIS Bal + Activity to Aug 2018'!$D$8:$D$82)</f>
        <v>800183.34000000008</v>
      </c>
      <c r="F536" s="470">
        <f ca="1">(SUMIF('Additions linkin'!$J$11:$J$440,B536,'Additions linkin'!$AN$11:$AN$439))+SUMIF('UPIS Bal + Activity to Aug 2018'!$A$8:$A$82,'Sch B-2'!B536,'UPIS Bal + Activity to Aug 2018'!$AY$8:$AY$82)+SUMIF('Additions UPIS-ACQ linkin'!$G$11:$G$84,'Sch B-2'!B536,'Additions UPIS-ACQ linkin'!$AE$11:$AE$84)</f>
        <v>0</v>
      </c>
      <c r="G536" s="470">
        <f>-SUMIF('Retire linkin'!$L$11:$L$84,B536,'Retire linkin'!$AL$11:$AL$86)+(-SUMIF('UPIS Bal + Activity to Aug 2018'!$A$8:$A$82,'Sch B-2'!B536,'UPIS Bal + Activity to Aug 2018'!$AZ$8:$AZ$82))</f>
        <v>0</v>
      </c>
      <c r="H536" s="470">
        <v>0</v>
      </c>
      <c r="I536" s="886"/>
      <c r="J536" s="193"/>
      <c r="K536" s="193"/>
      <c r="L536" s="470">
        <f ca="1">E536+F536-G536+H536</f>
        <v>800183.34000000008</v>
      </c>
      <c r="M536" s="69"/>
      <c r="N536" s="69"/>
      <c r="O536" s="69"/>
      <c r="P536" s="69"/>
      <c r="Q536" s="69"/>
      <c r="R536" s="69"/>
      <c r="S536" s="69"/>
      <c r="T536" s="69"/>
      <c r="U536" s="69"/>
      <c r="V536" s="69"/>
      <c r="W536" s="69"/>
      <c r="X536" s="6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row>
    <row r="537" spans="1:54">
      <c r="A537" s="70">
        <v>26</v>
      </c>
      <c r="B537" s="279">
        <v>304.3</v>
      </c>
      <c r="C537" s="66" t="s">
        <v>893</v>
      </c>
      <c r="E537" s="140">
        <f>SUMIF('UPIS Bal + Activity to Aug 2018'!$A$8:$A$82,'Sch B-2'!B537,'UPIS Bal + Activity to Aug 2018'!$D$8:$D$82)</f>
        <v>40248773.649999999</v>
      </c>
      <c r="F537" s="140">
        <f ca="1">(SUMIF('Additions linkin'!$J$11:$J$440,B537,'Additions linkin'!$AN$11:$AN$439))+SUMIF('UPIS Bal + Activity to Aug 2018'!$A$8:$A$82,'Sch B-2'!B537,'UPIS Bal + Activity to Aug 2018'!$AY$8:$AY$82)+SUMIF('Additions UPIS-ACQ linkin'!$G$11:$G$84,'Sch B-2'!B537,'Additions UPIS-ACQ linkin'!$AE$11:$AE$84)</f>
        <v>820830.2935400001</v>
      </c>
      <c r="G537" s="140">
        <f>-SUMIF('Retire linkin'!$L$11:$L$84,B537,'Retire linkin'!$AL$11:$AL$86)+(-SUMIF('UPIS Bal + Activity to Aug 2018'!$A$8:$A$82,'Sch B-2'!B537,'UPIS Bal + Activity to Aug 2018'!$AZ$8:$AZ$82))</f>
        <v>80635.848333333328</v>
      </c>
      <c r="H537" s="546">
        <v>0</v>
      </c>
      <c r="I537" s="546"/>
      <c r="J537" s="72"/>
      <c r="K537" s="72"/>
      <c r="L537" s="546">
        <f ca="1">E537+F537-G537+H537</f>
        <v>40988968.095206663</v>
      </c>
      <c r="M537" s="69"/>
      <c r="N537" s="69"/>
      <c r="O537" s="69"/>
      <c r="P537" s="69"/>
      <c r="Q537" s="69"/>
      <c r="R537" s="69"/>
      <c r="S537" s="69"/>
      <c r="T537" s="69"/>
      <c r="U537" s="69"/>
      <c r="V537" s="69"/>
      <c r="W537" s="69"/>
      <c r="X537" s="6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row>
    <row r="538" spans="1:54">
      <c r="A538" s="70">
        <v>27</v>
      </c>
      <c r="B538" s="279">
        <v>311.3</v>
      </c>
      <c r="C538" s="66" t="s">
        <v>878</v>
      </c>
      <c r="E538" s="140">
        <f>SUMIF('UPIS Bal + Activity to Aug 2018'!$A$8:$A$82,'Sch B-2'!B538,'UPIS Bal + Activity to Aug 2018'!$D$8:$D$82)</f>
        <v>0</v>
      </c>
      <c r="F538" s="140">
        <f ca="1">(SUMIF('Additions linkin'!$J$11:$J$440,B538,'Additions linkin'!$AN$11:$AN$439))+SUMIF('UPIS Bal + Activity to Aug 2018'!$A$8:$A$82,'Sch B-2'!B538,'UPIS Bal + Activity to Aug 2018'!$AY$8:$AY$82)+SUMIF('Additions UPIS-ACQ linkin'!$G$11:$G$84,'Sch B-2'!B538,'Additions UPIS-ACQ linkin'!$AE$11:$AE$84)</f>
        <v>669900.51</v>
      </c>
      <c r="G538" s="140">
        <f>-SUMIF('Retire linkin'!$L$11:$L$84,B538,'Retire linkin'!$AL$11:$AL$86)+(-SUMIF('UPIS Bal + Activity to Aug 2018'!$A$8:$A$82,'Sch B-2'!B538,'UPIS Bal + Activity to Aug 2018'!$AZ$8:$AZ$82))</f>
        <v>0</v>
      </c>
      <c r="H538" s="546">
        <v>0</v>
      </c>
      <c r="I538" s="546"/>
      <c r="J538" s="72"/>
      <c r="K538" s="72"/>
      <c r="L538" s="546">
        <f ca="1">E538+F538-G538+H538</f>
        <v>669900.51</v>
      </c>
      <c r="M538" s="69"/>
      <c r="N538" s="69"/>
      <c r="O538" s="69"/>
      <c r="P538" s="69"/>
      <c r="Q538" s="69"/>
      <c r="R538" s="69"/>
      <c r="S538" s="69"/>
      <c r="T538" s="69"/>
      <c r="U538" s="69"/>
      <c r="V538" s="69"/>
      <c r="W538" s="69"/>
      <c r="X538" s="6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row>
    <row r="539" spans="1:54">
      <c r="A539" s="70">
        <v>28</v>
      </c>
      <c r="B539" s="279">
        <v>320.3</v>
      </c>
      <c r="C539" s="66" t="s">
        <v>879</v>
      </c>
      <c r="E539" s="140">
        <f>SUMIF('UPIS Bal + Activity to Aug 2018'!$A$8:$A$82,'Sch B-2'!B539,'UPIS Bal + Activity to Aug 2018'!$D$8:$D$82)</f>
        <v>54995883.540000044</v>
      </c>
      <c r="F539" s="140">
        <f ca="1">(SUMIF('Additions linkin'!$J$11:$J$440,B539,'Additions linkin'!$AN$11:$AN$439))+SUMIF('UPIS Bal + Activity to Aug 2018'!$A$8:$A$82,'Sch B-2'!B539,'UPIS Bal + Activity to Aug 2018'!$AY$8:$AY$82)+SUMIF('Additions UPIS-ACQ linkin'!$G$11:$G$84,'Sch B-2'!B539,'Additions UPIS-ACQ linkin'!$AE$11:$AE$84)</f>
        <v>1249977.2557600001</v>
      </c>
      <c r="G539" s="140">
        <f>-SUMIF('Retire linkin'!$L$11:$L$84,B539,'Retire linkin'!$AL$11:$AL$86)+(-SUMIF('UPIS Bal + Activity to Aug 2018'!$A$8:$A$82,'Sch B-2'!B539,'UPIS Bal + Activity to Aug 2018'!$AZ$8:$AZ$82))</f>
        <v>235306.79999999993</v>
      </c>
      <c r="H539" s="546">
        <v>0</v>
      </c>
      <c r="I539" s="546"/>
      <c r="J539" s="72"/>
      <c r="K539" s="72"/>
      <c r="L539" s="546">
        <f ca="1">E539+F539-G539+H539</f>
        <v>56010553.995760046</v>
      </c>
      <c r="M539" s="69"/>
      <c r="N539" s="69"/>
      <c r="O539" s="69"/>
      <c r="P539" s="69"/>
      <c r="Q539" s="69"/>
      <c r="R539" s="69"/>
      <c r="S539" s="69"/>
      <c r="T539" s="69"/>
      <c r="U539" s="69"/>
      <c r="V539" s="69"/>
      <c r="W539" s="69"/>
      <c r="X539" s="6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row>
    <row r="540" spans="1:54">
      <c r="A540" s="70">
        <v>29</v>
      </c>
      <c r="B540" s="279">
        <v>339.3</v>
      </c>
      <c r="C540" s="66" t="s">
        <v>903</v>
      </c>
      <c r="E540" s="140">
        <f>SUMIF('UPIS Bal + Activity to Aug 2018'!$A$8:$A$82,'Sch B-2'!B540,'UPIS Bal + Activity to Aug 2018'!$D$8:$D$82)</f>
        <v>0</v>
      </c>
      <c r="F540" s="140">
        <f ca="1">(SUMIF('Additions linkin'!$J$11:$J$440,B540,'Additions linkin'!$AN$11:$AN$439))+SUMIF('UPIS Bal + Activity to Aug 2018'!$A$8:$A$82,'Sch B-2'!B540,'UPIS Bal + Activity to Aug 2018'!$AY$8:$AY$82)+SUMIF('Additions UPIS-ACQ linkin'!$G$11:$G$84,'Sch B-2'!B540,'Additions UPIS-ACQ linkin'!$AE$11:$AE$84)</f>
        <v>0</v>
      </c>
      <c r="G540" s="140">
        <f>-SUMIF('Retire linkin'!$L$11:$L$84,B540,'Retire linkin'!$AL$11:$AL$86)+(-SUMIF('UPIS Bal + Activity to Aug 2018'!$A$8:$A$82,'Sch B-2'!B540,'UPIS Bal + Activity to Aug 2018'!$AZ$8:$AZ$82))</f>
        <v>0</v>
      </c>
      <c r="H540" s="546">
        <v>0</v>
      </c>
      <c r="I540" s="546"/>
      <c r="J540" s="72"/>
      <c r="K540" s="72"/>
      <c r="L540" s="546">
        <f ca="1">E540+F540-G540+H540</f>
        <v>0</v>
      </c>
      <c r="M540" s="69"/>
      <c r="N540" s="69"/>
      <c r="O540" s="69"/>
      <c r="P540" s="69"/>
      <c r="Q540" s="69"/>
      <c r="R540" s="69"/>
      <c r="S540" s="69"/>
      <c r="T540" s="69"/>
      <c r="U540" s="69"/>
      <c r="V540" s="69"/>
      <c r="W540" s="69"/>
      <c r="X540" s="6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row>
    <row r="541" spans="1:54" ht="15" thickBot="1">
      <c r="A541" s="70">
        <v>30</v>
      </c>
      <c r="B541" s="279"/>
      <c r="E541" s="124"/>
      <c r="F541" s="124"/>
      <c r="G541" s="124"/>
      <c r="H541" s="69"/>
      <c r="I541" s="69"/>
      <c r="L541" s="69"/>
      <c r="M541" s="69"/>
      <c r="N541" s="69"/>
      <c r="O541" s="69"/>
      <c r="P541" s="69"/>
      <c r="Q541" s="69"/>
      <c r="R541" s="69"/>
      <c r="S541" s="69"/>
      <c r="T541" s="69"/>
      <c r="U541" s="69"/>
      <c r="V541" s="69"/>
      <c r="W541" s="69"/>
      <c r="X541" s="6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row>
    <row r="542" spans="1:54" ht="15" thickBot="1">
      <c r="A542" s="70">
        <v>31</v>
      </c>
      <c r="B542" s="279"/>
      <c r="C542" s="66" t="s">
        <v>558</v>
      </c>
      <c r="E542" s="545">
        <f>SUM(E536:E541)</f>
        <v>96044840.530000046</v>
      </c>
      <c r="F542" s="545">
        <f ca="1">SUM(F536:F541)</f>
        <v>2740708.0593000003</v>
      </c>
      <c r="G542" s="545">
        <f>SUM(G536:G541)</f>
        <v>315942.64833333326</v>
      </c>
      <c r="H542" s="545">
        <f>SUM(H536:H541)</f>
        <v>0</v>
      </c>
      <c r="I542" s="886"/>
      <c r="J542" s="193"/>
      <c r="K542" s="193"/>
      <c r="L542" s="545">
        <f ca="1">SUM(L536:L541)</f>
        <v>98469605.94096671</v>
      </c>
      <c r="M542" s="69"/>
      <c r="N542" s="69"/>
      <c r="O542" s="69"/>
      <c r="P542" s="69"/>
      <c r="Q542" s="69"/>
      <c r="R542" s="69"/>
      <c r="S542" s="69"/>
      <c r="T542" s="69"/>
      <c r="U542" s="69"/>
      <c r="V542" s="69"/>
      <c r="W542" s="69"/>
      <c r="X542" s="6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row>
    <row r="543" spans="1:54">
      <c r="A543" s="70">
        <v>32</v>
      </c>
      <c r="B543" s="279"/>
      <c r="E543" s="81"/>
      <c r="F543" s="81"/>
      <c r="G543" s="81"/>
      <c r="H543" s="69"/>
      <c r="I543" s="69"/>
      <c r="L543" s="69"/>
      <c r="M543" s="69"/>
      <c r="N543" s="69"/>
      <c r="O543" s="69"/>
      <c r="P543" s="69"/>
      <c r="Q543" s="69"/>
      <c r="R543" s="69"/>
      <c r="S543" s="69"/>
      <c r="T543" s="69"/>
      <c r="U543" s="69"/>
      <c r="V543" s="69"/>
      <c r="W543" s="69"/>
      <c r="X543" s="6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row>
    <row r="544" spans="1:54">
      <c r="A544" s="70">
        <v>33</v>
      </c>
      <c r="B544" s="279"/>
      <c r="C544" s="136" t="s">
        <v>559</v>
      </c>
      <c r="E544" s="69"/>
      <c r="F544" s="69"/>
      <c r="G544" s="69"/>
      <c r="H544" s="69"/>
      <c r="I544" s="69"/>
      <c r="L544" s="69"/>
      <c r="M544" s="69"/>
      <c r="N544" s="69"/>
      <c r="O544" s="69"/>
      <c r="P544" s="69"/>
      <c r="Q544" s="69"/>
      <c r="R544" s="69"/>
      <c r="S544" s="69"/>
      <c r="T544" s="69"/>
      <c r="U544" s="69"/>
      <c r="V544" s="69"/>
      <c r="W544" s="69"/>
      <c r="X544" s="6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row>
    <row r="545" spans="1:54">
      <c r="A545" s="70">
        <v>34</v>
      </c>
      <c r="B545" s="279">
        <v>303.39999999999998</v>
      </c>
      <c r="C545" s="66" t="s">
        <v>881</v>
      </c>
      <c r="E545" s="470">
        <f>SUMIF('UPIS Bal + Activity to Aug 2018'!$A$8:$A$82,'Sch B-2'!B545,'UPIS Bal + Activity to Aug 2018'!$D$8:$D$82)</f>
        <v>7550225.4700000146</v>
      </c>
      <c r="F545" s="470">
        <f ca="1">(SUMIF('Additions linkin'!$J$11:$J$440,B545,'Additions linkin'!$AN$11:$AN$439))+SUMIF('UPIS Bal + Activity to Aug 2018'!$A$8:$A$82,'Sch B-2'!B545,'UPIS Bal + Activity to Aug 2018'!$AY$8:$AY$82)+SUMIF('Additions UPIS-ACQ linkin'!$G$11:$G$84,'Sch B-2'!B545,'Additions UPIS-ACQ linkin'!$AE$11:$AE$84)</f>
        <v>0</v>
      </c>
      <c r="G545" s="470">
        <f>-SUMIF('Retire linkin'!$L$11:$L$84,B545,'Retire linkin'!$AL$11:$AL$86)+(-SUMIF('UPIS Bal + Activity to Aug 2018'!$A$8:$A$82,'Sch B-2'!B545,'UPIS Bal + Activity to Aug 2018'!$AZ$8:$AZ$82))</f>
        <v>0</v>
      </c>
      <c r="H545" s="470">
        <v>0</v>
      </c>
      <c r="I545" s="886"/>
      <c r="J545" s="193"/>
      <c r="K545" s="193"/>
      <c r="L545" s="470">
        <f t="shared" ref="L545:L552" ca="1" si="20">E545+F545-G545+H545</f>
        <v>7550225.4700000146</v>
      </c>
      <c r="M545" s="69"/>
      <c r="N545" s="69"/>
      <c r="O545" s="69"/>
      <c r="P545" s="69"/>
      <c r="Q545" s="69"/>
      <c r="R545" s="69"/>
      <c r="S545" s="69"/>
      <c r="T545" s="69"/>
      <c r="U545" s="69"/>
      <c r="V545" s="69"/>
      <c r="W545" s="69"/>
      <c r="X545" s="6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row>
    <row r="546" spans="1:54">
      <c r="A546" s="70">
        <v>35</v>
      </c>
      <c r="B546" s="279">
        <v>304.39999999999998</v>
      </c>
      <c r="C546" s="66" t="s">
        <v>895</v>
      </c>
      <c r="E546" s="140">
        <f>SUMIF('UPIS Bal + Activity to Aug 2018'!$A$8:$A$82,'Sch B-2'!B546,'UPIS Bal + Activity to Aug 2018'!$D$8:$D$82)</f>
        <v>1505793.8899999997</v>
      </c>
      <c r="F546" s="140">
        <f ca="1">(SUMIF('Additions linkin'!$J$11:$J$440,B546,'Additions linkin'!$AN$11:$AN$439))+SUMIF('UPIS Bal + Activity to Aug 2018'!$A$8:$A$82,'Sch B-2'!B546,'UPIS Bal + Activity to Aug 2018'!$AY$8:$AY$82)+SUMIF('Additions UPIS-ACQ linkin'!$G$11:$G$84,'Sch B-2'!B546,'Additions UPIS-ACQ linkin'!$AE$11:$AE$84)</f>
        <v>0</v>
      </c>
      <c r="G546" s="140">
        <f>-SUMIF('Retire linkin'!$L$11:$L$84,B546,'Retire linkin'!$AL$11:$AL$86)+(-SUMIF('UPIS Bal + Activity to Aug 2018'!$A$8:$A$82,'Sch B-2'!B546,'UPIS Bal + Activity to Aug 2018'!$AZ$8:$AZ$82))</f>
        <v>5053.2383333333337</v>
      </c>
      <c r="H546" s="546">
        <v>0</v>
      </c>
      <c r="I546" s="546"/>
      <c r="J546" s="72"/>
      <c r="K546" s="72"/>
      <c r="L546" s="546">
        <f t="shared" ca="1" si="20"/>
        <v>1500740.6516666664</v>
      </c>
      <c r="M546" s="69"/>
      <c r="N546" s="69"/>
      <c r="O546" s="69"/>
      <c r="P546" s="69"/>
      <c r="Q546" s="69"/>
      <c r="R546" s="69"/>
      <c r="S546" s="69"/>
      <c r="T546" s="69"/>
      <c r="U546" s="69"/>
      <c r="V546" s="69"/>
      <c r="W546" s="69"/>
      <c r="X546" s="6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row>
    <row r="547" spans="1:54">
      <c r="A547" s="70">
        <v>36</v>
      </c>
      <c r="B547" s="279">
        <v>311.39999999999998</v>
      </c>
      <c r="C547" s="66" t="s">
        <v>883</v>
      </c>
      <c r="E547" s="140">
        <f>SUMIF('UPIS Bal + Activity to Aug 2018'!$A$8:$A$82,'Sch B-2'!B547,'UPIS Bal + Activity to Aug 2018'!$D$8:$D$82)</f>
        <v>1248508.3000000003</v>
      </c>
      <c r="F547" s="140">
        <f ca="1">(SUMIF('Additions linkin'!$J$11:$J$440,B547,'Additions linkin'!$AN$11:$AN$439))+SUMIF('UPIS Bal + Activity to Aug 2018'!$A$8:$A$82,'Sch B-2'!B547,'UPIS Bal + Activity to Aug 2018'!$AY$8:$AY$82)+SUMIF('Additions UPIS-ACQ linkin'!$G$11:$G$84,'Sch B-2'!B547,'Additions UPIS-ACQ linkin'!$AE$11:$AE$84)</f>
        <v>405821.15399999975</v>
      </c>
      <c r="G547" s="140">
        <f>-SUMIF('Retire linkin'!$L$11:$L$84,B547,'Retire linkin'!$AL$11:$AL$86)+(-SUMIF('UPIS Bal + Activity to Aug 2018'!$A$8:$A$82,'Sch B-2'!B547,'UPIS Bal + Activity to Aug 2018'!$AZ$8:$AZ$82))</f>
        <v>8372.243333333332</v>
      </c>
      <c r="H547" s="546">
        <v>0</v>
      </c>
      <c r="I547" s="546"/>
      <c r="J547" s="72"/>
      <c r="K547" s="72"/>
      <c r="L547" s="546">
        <f t="shared" ca="1" si="20"/>
        <v>1645957.2106666665</v>
      </c>
      <c r="M547" s="69"/>
      <c r="N547" s="69"/>
      <c r="O547" s="69"/>
      <c r="P547" s="69"/>
      <c r="Q547" s="69"/>
      <c r="R547" s="69"/>
      <c r="S547" s="69"/>
      <c r="T547" s="69"/>
      <c r="U547" s="69"/>
      <c r="V547" s="69"/>
      <c r="W547" s="69"/>
      <c r="X547" s="6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row>
    <row r="548" spans="1:54">
      <c r="A548" s="70">
        <v>37</v>
      </c>
      <c r="B548" s="279">
        <v>330.4</v>
      </c>
      <c r="C548" s="66" t="s">
        <v>884</v>
      </c>
      <c r="E548" s="140">
        <f>SUMIF('UPIS Bal + Activity to Aug 2018'!$A$8:$A$82,'Sch B-2'!B548,'UPIS Bal + Activity to Aug 2018'!$D$8:$D$82)</f>
        <v>19563068.109999999</v>
      </c>
      <c r="F548" s="140">
        <f ca="1">(SUMIF('Additions linkin'!$J$11:$J$440,B548,'Additions linkin'!$AN$11:$AN$439))+SUMIF('UPIS Bal + Activity to Aug 2018'!$A$8:$A$82,'Sch B-2'!B548,'UPIS Bal + Activity to Aug 2018'!$AY$8:$AY$82)+SUMIF('Additions UPIS-ACQ linkin'!$G$11:$G$84,'Sch B-2'!B548,'Additions UPIS-ACQ linkin'!$AE$11:$AE$84)</f>
        <v>84983.063760000005</v>
      </c>
      <c r="G548" s="140">
        <f>-SUMIF('Retire linkin'!$L$11:$L$84,B548,'Retire linkin'!$AL$11:$AL$86)+(-SUMIF('UPIS Bal + Activity to Aug 2018'!$A$8:$A$82,'Sch B-2'!B548,'UPIS Bal + Activity to Aug 2018'!$AZ$8:$AZ$82))</f>
        <v>39970.30333333333</v>
      </c>
      <c r="H548" s="546">
        <v>0</v>
      </c>
      <c r="I548" s="546"/>
      <c r="J548" s="72"/>
      <c r="K548" s="72"/>
      <c r="L548" s="546">
        <f t="shared" ca="1" si="20"/>
        <v>19608080.870426666</v>
      </c>
      <c r="M548" s="69"/>
      <c r="N548" s="69"/>
      <c r="O548" s="69"/>
      <c r="P548" s="69"/>
      <c r="Q548" s="69"/>
      <c r="R548" s="69"/>
      <c r="S548" s="69"/>
      <c r="T548" s="69"/>
      <c r="U548" s="69"/>
      <c r="V548" s="69"/>
      <c r="W548" s="69"/>
      <c r="X548" s="6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row>
    <row r="549" spans="1:54">
      <c r="A549" s="70">
        <v>38</v>
      </c>
      <c r="B549" s="279">
        <v>331.4</v>
      </c>
      <c r="C549" s="66" t="s">
        <v>885</v>
      </c>
      <c r="E549" s="140">
        <f>SUMIF('UPIS Bal + Activity to Aug 2018'!$A$8:$A$82,'Sch B-2'!B549,'UPIS Bal + Activity to Aug 2018'!$D$8:$D$82)</f>
        <v>318484686.88000005</v>
      </c>
      <c r="F549" s="140">
        <f ca="1">(SUMIF('Additions linkin'!$J$11:$J$440,B549,'Additions linkin'!$AN$11:$AN$439))+SUMIF('UPIS Bal + Activity to Aug 2018'!$A$8:$A$82,'Sch B-2'!B549,'UPIS Bal + Activity to Aug 2018'!$AY$8:$AY$82)+SUMIF('Additions UPIS-ACQ linkin'!$G$11:$G$84,'Sch B-2'!B549,'Additions UPIS-ACQ linkin'!$AE$11:$AE$84)</f>
        <v>10265972.662496494</v>
      </c>
      <c r="G549" s="140">
        <f>-SUMIF('Retire linkin'!$L$11:$L$84,B549,'Retire linkin'!$AL$11:$AL$86)+(-SUMIF('UPIS Bal + Activity to Aug 2018'!$A$8:$A$82,'Sch B-2'!B549,'UPIS Bal + Activity to Aug 2018'!$AZ$8:$AZ$82))</f>
        <v>296327.42833333334</v>
      </c>
      <c r="H549" s="546">
        <v>0</v>
      </c>
      <c r="I549" s="546"/>
      <c r="J549" s="72"/>
      <c r="K549" s="72"/>
      <c r="L549" s="546">
        <f t="shared" ca="1" si="20"/>
        <v>328454332.11416322</v>
      </c>
      <c r="M549" s="69"/>
      <c r="N549" s="69"/>
      <c r="O549" s="69"/>
      <c r="P549" s="69"/>
      <c r="Q549" s="69"/>
      <c r="R549" s="69"/>
      <c r="S549" s="69"/>
      <c r="T549" s="69"/>
      <c r="U549" s="69"/>
      <c r="V549" s="69"/>
      <c r="W549" s="69"/>
      <c r="X549" s="6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row>
    <row r="550" spans="1:54">
      <c r="A550" s="70">
        <v>39</v>
      </c>
      <c r="B550" s="279">
        <v>333.4</v>
      </c>
      <c r="C550" s="66" t="s">
        <v>560</v>
      </c>
      <c r="E550" s="140">
        <f>SUMIF('UPIS Bal + Activity to Aug 2018'!$A$8:$A$82,'Sch B-2'!B550,'UPIS Bal + Activity to Aug 2018'!$D$8:$D$82)</f>
        <v>52719377.460000023</v>
      </c>
      <c r="F550" s="140">
        <f ca="1">(SUMIF('Additions linkin'!$J$11:$J$440,B550,'Additions linkin'!$AN$11:$AN$439))+SUMIF('UPIS Bal + Activity to Aug 2018'!$A$8:$A$82,'Sch B-2'!B550,'UPIS Bal + Activity to Aug 2018'!$AY$8:$AY$82)+SUMIF('Additions UPIS-ACQ linkin'!$G$11:$G$84,'Sch B-2'!B550,'Additions UPIS-ACQ linkin'!$AE$11:$AE$84)</f>
        <v>1754829.9619740157</v>
      </c>
      <c r="G550" s="140">
        <f>-SUMIF('Retire linkin'!$L$11:$L$84,B550,'Retire linkin'!$AL$11:$AL$86)+(-SUMIF('UPIS Bal + Activity to Aug 2018'!$A$8:$A$82,'Sch B-2'!B550,'UPIS Bal + Activity to Aug 2018'!$AZ$8:$AZ$82))</f>
        <v>83579.036666666681</v>
      </c>
      <c r="H550" s="546">
        <v>0</v>
      </c>
      <c r="I550" s="546"/>
      <c r="J550" s="72"/>
      <c r="K550" s="72"/>
      <c r="L550" s="546">
        <f t="shared" ca="1" si="20"/>
        <v>54390628.385307372</v>
      </c>
      <c r="M550" s="69"/>
      <c r="N550" s="69"/>
      <c r="O550" s="69"/>
      <c r="P550" s="69"/>
      <c r="Q550" s="69"/>
      <c r="R550" s="69"/>
      <c r="S550" s="69"/>
      <c r="T550" s="69"/>
      <c r="U550" s="69"/>
      <c r="V550" s="69"/>
      <c r="W550" s="69"/>
      <c r="X550" s="6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row>
    <row r="551" spans="1:54">
      <c r="A551" s="70">
        <v>40</v>
      </c>
      <c r="B551" s="279">
        <v>334.4</v>
      </c>
      <c r="C551" s="66" t="s">
        <v>904</v>
      </c>
      <c r="E551" s="140">
        <f>SUMIF('UPIS Bal + Activity to Aug 2018'!$A$8:$A$82,'Sch B-2'!B551,'UPIS Bal + Activity to Aug 2018'!$D$8:$D$82)</f>
        <v>53680763.140000015</v>
      </c>
      <c r="F551" s="140">
        <f ca="1">(SUMIF('Additions linkin'!$J$11:$J$440,B551,'Additions linkin'!$AN$11:$AN$439))+SUMIF('UPIS Bal + Activity to Aug 2018'!$A$8:$A$82,'Sch B-2'!B551,'UPIS Bal + Activity to Aug 2018'!$AY$8:$AY$82)+SUMIF('Additions UPIS-ACQ linkin'!$G$11:$G$84,'Sch B-2'!B551,'Additions UPIS-ACQ linkin'!$AE$11:$AE$84)</f>
        <v>4532369.4986000005</v>
      </c>
      <c r="G551" s="140">
        <f>-SUMIF('Retire linkin'!$L$11:$L$84,B551,'Retire linkin'!$AL$11:$AL$86)+(-SUMIF('UPIS Bal + Activity to Aug 2018'!$A$8:$A$82,'Sch B-2'!B551,'UPIS Bal + Activity to Aug 2018'!$AZ$8:$AZ$82))</f>
        <v>140999.04333333333</v>
      </c>
      <c r="H551" s="546">
        <v>0</v>
      </c>
      <c r="I551" s="546"/>
      <c r="J551" s="72"/>
      <c r="K551" s="72"/>
      <c r="L551" s="546">
        <f t="shared" ca="1" si="20"/>
        <v>58072133.595266677</v>
      </c>
      <c r="M551" s="69"/>
      <c r="N551" s="69"/>
      <c r="O551" s="69"/>
      <c r="P551" s="69"/>
      <c r="Q551" s="69"/>
      <c r="R551" s="69"/>
      <c r="S551" s="69"/>
      <c r="T551" s="69"/>
      <c r="U551" s="69"/>
      <c r="V551" s="69"/>
      <c r="W551" s="69"/>
      <c r="X551" s="6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row>
    <row r="552" spans="1:54">
      <c r="A552" s="70">
        <v>41</v>
      </c>
      <c r="B552" s="279">
        <v>335.4</v>
      </c>
      <c r="C552" s="66" t="s">
        <v>561</v>
      </c>
      <c r="E552" s="140">
        <f>SUMIF('UPIS Bal + Activity to Aug 2018'!$A$8:$A$82,'Sch B-2'!B552,'UPIS Bal + Activity to Aug 2018'!$D$8:$D$82)</f>
        <v>22604347.07</v>
      </c>
      <c r="F552" s="140">
        <f ca="1">(SUMIF('Additions linkin'!$J$11:$J$440,B552,'Additions linkin'!$AN$11:$AN$439))+SUMIF('UPIS Bal + Activity to Aug 2018'!$A$8:$A$82,'Sch B-2'!B552,'UPIS Bal + Activity to Aug 2018'!$AY$8:$AY$82)+SUMIF('Additions UPIS-ACQ linkin'!$G$11:$G$84,'Sch B-2'!B552,'Additions UPIS-ACQ linkin'!$AE$11:$AE$84)</f>
        <v>885833.15892948816</v>
      </c>
      <c r="G552" s="140">
        <f>-SUMIF('Retire linkin'!$L$11:$L$84,B552,'Retire linkin'!$AL$11:$AL$86)+(-SUMIF('UPIS Bal + Activity to Aug 2018'!$A$8:$A$82,'Sch B-2'!B552,'UPIS Bal + Activity to Aug 2018'!$AZ$8:$AZ$82))</f>
        <v>168150.93166666667</v>
      </c>
      <c r="H552" s="546">
        <v>0</v>
      </c>
      <c r="I552" s="546"/>
      <c r="J552" s="72"/>
      <c r="K552" s="72"/>
      <c r="L552" s="546">
        <f t="shared" ca="1" si="20"/>
        <v>23322029.297262821</v>
      </c>
      <c r="M552" s="69"/>
      <c r="N552" s="69"/>
      <c r="O552" s="69"/>
      <c r="P552" s="69"/>
      <c r="Q552" s="69"/>
      <c r="R552" s="69"/>
      <c r="S552" s="69"/>
      <c r="T552" s="69"/>
      <c r="U552" s="69"/>
      <c r="V552" s="69"/>
      <c r="W552" s="69"/>
      <c r="X552" s="6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row>
    <row r="553" spans="1:54">
      <c r="A553" s="70">
        <v>42</v>
      </c>
      <c r="B553" s="279">
        <v>336.4</v>
      </c>
      <c r="C553" s="66" t="s">
        <v>887</v>
      </c>
      <c r="E553" s="140">
        <f>SUMIF('UPIS Bal + Activity to Aug 2018'!$A$8:$A$82,'Sch B-2'!B553,'UPIS Bal + Activity to Aug 2018'!$D$8:$D$82)</f>
        <v>0</v>
      </c>
      <c r="F553" s="140">
        <f ca="1">(SUMIF('Additions linkin'!$J$11:$J$440,B553,'Additions linkin'!$AN$11:$AN$439))+SUMIF('UPIS Bal + Activity to Aug 2018'!$A$8:$A$82,'Sch B-2'!B553,'UPIS Bal + Activity to Aug 2018'!$AY$8:$AY$82)+SUMIF('Additions UPIS-ACQ linkin'!$G$11:$G$84,'Sch B-2'!B553,'Additions UPIS-ACQ linkin'!$AE$11:$AE$84)</f>
        <v>0</v>
      </c>
      <c r="G553" s="140">
        <f>-SUMIF('Retire linkin'!$L$11:$L$84,B553,'Retire linkin'!$AL$11:$AL$86)+(-SUMIF('UPIS Bal + Activity to Aug 2018'!$A$8:$A$82,'Sch B-2'!B553,'UPIS Bal + Activity to Aug 2018'!$AZ$8:$AZ$82))</f>
        <v>0</v>
      </c>
      <c r="H553" s="546">
        <v>0</v>
      </c>
      <c r="I553" s="546"/>
      <c r="J553" s="72"/>
      <c r="K553" s="72"/>
      <c r="L553" s="546">
        <f ca="1">E553+F553-G553+H553</f>
        <v>0</v>
      </c>
      <c r="M553" s="69"/>
      <c r="N553" s="69"/>
      <c r="O553" s="69"/>
      <c r="P553" s="69"/>
      <c r="Q553" s="69"/>
      <c r="R553" s="69"/>
      <c r="S553" s="69"/>
      <c r="T553" s="69"/>
      <c r="U553" s="69"/>
      <c r="V553" s="69"/>
      <c r="W553" s="69"/>
      <c r="X553" s="6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row>
    <row r="554" spans="1:54">
      <c r="A554" s="70">
        <v>43</v>
      </c>
      <c r="B554" s="279">
        <v>339.4</v>
      </c>
      <c r="C554" s="66" t="s">
        <v>888</v>
      </c>
      <c r="E554" s="140">
        <f>SUMIF('UPIS Bal + Activity to Aug 2018'!$A$8:$A$82,'Sch B-2'!B554,'UPIS Bal + Activity to Aug 2018'!$D$8:$D$82)</f>
        <v>0</v>
      </c>
      <c r="F554" s="140">
        <f ca="1">(SUMIF('Additions linkin'!$J$11:$J$440,B554,'Additions linkin'!$AN$11:$AN$439))+SUMIF('UPIS Bal + Activity to Aug 2018'!$A$8:$A$82,'Sch B-2'!B554,'UPIS Bal + Activity to Aug 2018'!$AY$8:$AY$82)+SUMIF('Additions UPIS-ACQ linkin'!$G$11:$G$84,'Sch B-2'!B554,'Additions UPIS-ACQ linkin'!$AE$11:$AE$84)</f>
        <v>0</v>
      </c>
      <c r="G554" s="140">
        <f>-SUMIF('Retire linkin'!$L$11:$L$84,B554,'Retire linkin'!$AL$11:$AL$86)+(-SUMIF('UPIS Bal + Activity to Aug 2018'!$A$8:$A$82,'Sch B-2'!B554,'UPIS Bal + Activity to Aug 2018'!$AZ$8:$AZ$82))</f>
        <v>0</v>
      </c>
      <c r="H554" s="546">
        <v>0</v>
      </c>
      <c r="I554" s="546"/>
      <c r="J554" s="72"/>
      <c r="K554" s="72"/>
      <c r="L554" s="546">
        <f ca="1">E554+F554-G554+H554</f>
        <v>0</v>
      </c>
      <c r="M554" s="69"/>
      <c r="N554" s="69"/>
      <c r="O554" s="69"/>
      <c r="P554" s="69"/>
      <c r="Q554" s="69"/>
      <c r="R554" s="69"/>
      <c r="S554" s="69"/>
      <c r="T554" s="69"/>
      <c r="U554" s="69"/>
      <c r="V554" s="69"/>
      <c r="W554" s="69"/>
      <c r="X554" s="6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row>
    <row r="555" spans="1:54" ht="15" thickBot="1">
      <c r="A555" s="70">
        <v>44</v>
      </c>
      <c r="B555" s="279"/>
      <c r="E555" s="124"/>
      <c r="F555" s="124"/>
      <c r="G555" s="124"/>
      <c r="H555" s="124"/>
      <c r="I555" s="69"/>
      <c r="L555" s="124"/>
      <c r="M555" s="69"/>
      <c r="N555" s="69"/>
      <c r="O555" s="69"/>
      <c r="P555" s="69"/>
      <c r="Q555" s="69"/>
      <c r="R555" s="69"/>
      <c r="S555" s="69"/>
      <c r="T555" s="69"/>
      <c r="U555" s="69"/>
      <c r="V555" s="69"/>
      <c r="W555" s="69"/>
      <c r="X555" s="6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row>
    <row r="556" spans="1:54" ht="15" thickBot="1">
      <c r="A556" s="70">
        <v>45</v>
      </c>
      <c r="C556" s="66" t="s">
        <v>562</v>
      </c>
      <c r="E556" s="545">
        <f>SUM(E545:E552)-1</f>
        <v>477356769.32000011</v>
      </c>
      <c r="F556" s="545">
        <f ca="1">SUM(F545:F555)</f>
        <v>17929809.499760002</v>
      </c>
      <c r="G556" s="545">
        <f>SUM(G545:G555)</f>
        <v>742452.22499999998</v>
      </c>
      <c r="H556" s="545">
        <f>SUM(H545:H555)</f>
        <v>0</v>
      </c>
      <c r="I556" s="886"/>
      <c r="J556" s="193"/>
      <c r="K556" s="193"/>
      <c r="L556" s="545">
        <f ca="1">SUM(L545:L555)</f>
        <v>494544127.59476018</v>
      </c>
      <c r="M556" s="69"/>
      <c r="N556" s="69"/>
      <c r="O556" s="69"/>
      <c r="P556" s="69"/>
      <c r="Q556" s="69"/>
      <c r="R556" s="69"/>
      <c r="S556" s="69"/>
      <c r="T556" s="69"/>
      <c r="U556" s="69"/>
      <c r="V556" s="69"/>
      <c r="W556" s="69"/>
      <c r="X556" s="6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row>
    <row r="557" spans="1:54">
      <c r="A557" s="70"/>
      <c r="M557" s="69"/>
      <c r="N557" s="69"/>
      <c r="O557" s="69"/>
      <c r="P557" s="69"/>
      <c r="Q557" s="69"/>
      <c r="R557" s="69"/>
      <c r="S557" s="69"/>
      <c r="T557" s="69"/>
      <c r="U557" s="69"/>
      <c r="V557" s="69"/>
      <c r="W557" s="69"/>
      <c r="X557" s="6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row>
    <row r="558" spans="1:54">
      <c r="A558" s="70"/>
      <c r="D558" s="81"/>
      <c r="E558" s="69"/>
      <c r="F558" s="69"/>
      <c r="G558" s="69"/>
      <c r="H558" s="69"/>
      <c r="I558" s="69"/>
      <c r="J558" s="69"/>
      <c r="K558" s="69"/>
      <c r="L558" s="69"/>
      <c r="M558" s="69"/>
      <c r="N558" s="69"/>
      <c r="O558" s="69"/>
      <c r="P558" s="69"/>
      <c r="Q558" s="69"/>
      <c r="R558" s="69"/>
      <c r="S558" s="69"/>
      <c r="T558" s="69"/>
      <c r="U558" s="69"/>
      <c r="V558" s="69">
        <v>48</v>
      </c>
      <c r="W558" s="69"/>
      <c r="X558" s="69"/>
      <c r="Y558" s="69"/>
      <c r="Z558" s="69"/>
      <c r="AA558" s="69"/>
      <c r="AB558" s="69"/>
      <c r="AC558" s="69"/>
      <c r="AD558" s="69"/>
      <c r="AE558" s="69"/>
      <c r="AF558" s="69"/>
      <c r="AG558" s="69"/>
      <c r="AH558" s="69"/>
      <c r="AI558" s="69"/>
      <c r="AJ558" s="69"/>
      <c r="AK558" s="69"/>
      <c r="AL558" s="69"/>
      <c r="AM558" s="69">
        <v>48</v>
      </c>
      <c r="AN558" s="69"/>
      <c r="AO558" s="69"/>
      <c r="AP558" s="69"/>
      <c r="AQ558" s="69"/>
      <c r="AR558" s="69"/>
      <c r="AS558" s="69"/>
      <c r="AT558" s="69"/>
      <c r="AU558" s="69"/>
      <c r="AV558" s="69"/>
      <c r="AW558" s="69"/>
      <c r="AX558" s="69"/>
      <c r="AY558" s="69"/>
      <c r="AZ558" s="69"/>
      <c r="BA558" s="69"/>
      <c r="BB558" s="69"/>
    </row>
    <row r="559" spans="1:54">
      <c r="A559" s="70"/>
      <c r="D559" s="69"/>
      <c r="E559" s="69"/>
      <c r="F559" s="69"/>
      <c r="G559" s="69"/>
      <c r="H559" s="69"/>
      <c r="I559" s="69"/>
      <c r="J559" s="69"/>
      <c r="K559" s="69"/>
      <c r="L559" s="69"/>
      <c r="M559" s="69"/>
      <c r="N559" s="69"/>
      <c r="O559" s="69"/>
      <c r="P559" s="69"/>
      <c r="Q559" s="69"/>
      <c r="R559" s="69"/>
      <c r="S559" s="69"/>
      <c r="T559" s="69"/>
      <c r="U559" s="69"/>
      <c r="V559" s="69">
        <v>49</v>
      </c>
      <c r="W559" s="69"/>
      <c r="X559" s="69"/>
      <c r="Y559" s="69"/>
      <c r="Z559" s="69"/>
      <c r="AA559" s="69"/>
      <c r="AB559" s="69"/>
      <c r="AC559" s="69"/>
      <c r="AD559" s="69"/>
      <c r="AE559" s="69"/>
      <c r="AF559" s="69"/>
      <c r="AG559" s="69"/>
      <c r="AH559" s="69"/>
      <c r="AI559" s="69"/>
      <c r="AJ559" s="69"/>
      <c r="AK559" s="69"/>
      <c r="AL559" s="69"/>
      <c r="AM559" s="69">
        <v>49</v>
      </c>
      <c r="AN559" s="69"/>
      <c r="AO559" s="69"/>
      <c r="AP559" s="69"/>
      <c r="AQ559" s="69"/>
      <c r="AR559" s="69"/>
      <c r="AS559" s="69"/>
      <c r="AT559" s="69"/>
      <c r="AU559" s="69"/>
      <c r="AV559" s="69"/>
      <c r="AW559" s="69"/>
      <c r="AX559" s="69"/>
      <c r="AY559" s="69"/>
      <c r="AZ559" s="69"/>
      <c r="BA559" s="69"/>
      <c r="BB559" s="69"/>
    </row>
    <row r="560" spans="1:54">
      <c r="A560" s="70"/>
      <c r="D560" s="69"/>
      <c r="E560" s="69"/>
      <c r="F560" s="69"/>
      <c r="G560" s="69"/>
      <c r="H560" s="69"/>
      <c r="I560" s="69"/>
      <c r="J560" s="69"/>
      <c r="K560" s="69"/>
      <c r="L560" s="69"/>
      <c r="M560" s="69"/>
      <c r="N560" s="69"/>
      <c r="O560" s="69"/>
      <c r="P560" s="69"/>
      <c r="Q560" s="69"/>
      <c r="R560" s="69"/>
      <c r="S560" s="69"/>
      <c r="T560" s="69"/>
      <c r="U560" s="69"/>
      <c r="V560" s="69">
        <v>50</v>
      </c>
      <c r="W560" s="69"/>
      <c r="X560" s="69"/>
      <c r="Y560" s="69"/>
      <c r="Z560" s="69"/>
      <c r="AA560" s="69"/>
      <c r="AB560" s="69"/>
      <c r="AC560" s="69"/>
      <c r="AD560" s="69"/>
      <c r="AE560" s="69"/>
      <c r="AF560" s="69"/>
      <c r="AG560" s="69"/>
      <c r="AH560" s="69"/>
      <c r="AI560" s="69"/>
      <c r="AJ560" s="69"/>
      <c r="AK560" s="69"/>
      <c r="AL560" s="69"/>
      <c r="AM560" s="69">
        <v>50</v>
      </c>
      <c r="AN560" s="69"/>
      <c r="AO560" s="69"/>
      <c r="AP560" s="69"/>
      <c r="AQ560" s="69"/>
      <c r="AR560" s="69"/>
      <c r="AS560" s="69"/>
      <c r="AT560" s="69"/>
      <c r="AU560" s="69"/>
      <c r="AV560" s="69"/>
      <c r="AW560" s="69"/>
      <c r="AX560" s="69"/>
      <c r="AY560" s="69"/>
      <c r="AZ560" s="69"/>
      <c r="BA560" s="69"/>
      <c r="BB560" s="69"/>
    </row>
    <row r="561" spans="1:54">
      <c r="A561" s="70"/>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row>
    <row r="562" spans="1:54">
      <c r="A562" s="1020" t="s">
        <v>444</v>
      </c>
      <c r="B562" s="1020"/>
      <c r="C562" s="1020"/>
      <c r="D562" s="1020"/>
      <c r="E562" s="1020"/>
      <c r="F562" s="1020"/>
      <c r="G562" s="1020"/>
      <c r="H562" s="1020"/>
      <c r="I562" s="1020"/>
      <c r="J562" s="1020"/>
      <c r="K562" s="1020"/>
      <c r="L562" s="1020"/>
      <c r="M562" s="1020"/>
      <c r="N562" s="69"/>
      <c r="O562" s="69"/>
      <c r="P562" s="69"/>
      <c r="Q562" s="69"/>
      <c r="R562" s="69"/>
      <c r="S562" s="69"/>
      <c r="T562" s="69"/>
      <c r="U562" s="69"/>
      <c r="V562" s="69" t="s">
        <v>444</v>
      </c>
      <c r="W562" s="69"/>
      <c r="X562" s="69"/>
      <c r="Y562" s="69"/>
      <c r="Z562" s="69"/>
      <c r="AA562" s="69"/>
      <c r="AB562" s="69"/>
      <c r="AC562" s="69"/>
      <c r="AD562" s="69"/>
      <c r="AE562" s="69"/>
      <c r="AF562" s="69"/>
      <c r="AG562" s="69"/>
      <c r="AH562" s="69"/>
      <c r="AI562" s="69"/>
      <c r="AJ562" s="69"/>
      <c r="AK562" s="69"/>
      <c r="AL562" s="69"/>
      <c r="AM562" s="69" t="s">
        <v>444</v>
      </c>
      <c r="AN562" s="69"/>
      <c r="AO562" s="69"/>
      <c r="AP562" s="69"/>
      <c r="AQ562" s="69"/>
      <c r="AR562" s="69"/>
      <c r="AS562" s="69"/>
      <c r="AT562" s="69"/>
      <c r="AU562" s="69"/>
      <c r="AV562" s="69"/>
      <c r="AW562" s="69"/>
      <c r="AX562" s="69"/>
      <c r="AY562" s="69"/>
      <c r="AZ562" s="69"/>
      <c r="BA562" s="69"/>
      <c r="BB562" s="69"/>
    </row>
    <row r="563" spans="1:54">
      <c r="A563" s="1020" t="str">
        <f>Control!A2</f>
        <v>Case No. 2018-00358</v>
      </c>
      <c r="B563" s="1020"/>
      <c r="C563" s="1020"/>
      <c r="D563" s="1020"/>
      <c r="E563" s="1020"/>
      <c r="F563" s="1020"/>
      <c r="G563" s="1020"/>
      <c r="H563" s="1020"/>
      <c r="I563" s="1020"/>
      <c r="J563" s="1020"/>
      <c r="K563" s="1020"/>
      <c r="L563" s="1020"/>
      <c r="M563" s="1020"/>
      <c r="N563" s="69"/>
      <c r="O563" s="69"/>
      <c r="P563" s="69"/>
      <c r="Q563" s="69"/>
      <c r="R563" s="69"/>
      <c r="S563" s="69"/>
      <c r="T563" s="69"/>
      <c r="U563" s="69"/>
      <c r="V563" s="69" t="s">
        <v>687</v>
      </c>
      <c r="W563" s="69"/>
      <c r="X563" s="69"/>
      <c r="Y563" s="69"/>
      <c r="Z563" s="69"/>
      <c r="AA563" s="69"/>
      <c r="AB563" s="69"/>
      <c r="AC563" s="69"/>
      <c r="AD563" s="69"/>
      <c r="AE563" s="69"/>
      <c r="AF563" s="69"/>
      <c r="AG563" s="69"/>
      <c r="AH563" s="69"/>
      <c r="AI563" s="69"/>
      <c r="AJ563" s="69"/>
      <c r="AK563" s="69"/>
      <c r="AL563" s="69"/>
      <c r="AM563" s="69" t="s">
        <v>687</v>
      </c>
      <c r="AN563" s="69"/>
      <c r="AO563" s="69"/>
      <c r="AP563" s="69"/>
      <c r="AQ563" s="69"/>
      <c r="AR563" s="69"/>
      <c r="AS563" s="69"/>
      <c r="AT563" s="69"/>
      <c r="AU563" s="69"/>
      <c r="AV563" s="69"/>
      <c r="AW563" s="69"/>
      <c r="AX563" s="69"/>
      <c r="AY563" s="69"/>
      <c r="AZ563" s="69"/>
      <c r="BA563" s="69"/>
      <c r="BB563" s="69"/>
    </row>
    <row r="564" spans="1:54">
      <c r="A564" s="1020" t="s">
        <v>455</v>
      </c>
      <c r="B564" s="1020"/>
      <c r="C564" s="1020"/>
      <c r="D564" s="1020"/>
      <c r="E564" s="1020"/>
      <c r="F564" s="1020"/>
      <c r="G564" s="1020"/>
      <c r="H564" s="1020"/>
      <c r="I564" s="1020"/>
      <c r="J564" s="1020"/>
      <c r="K564" s="1020"/>
      <c r="L564" s="1020"/>
      <c r="M564" s="1020"/>
      <c r="N564" s="69"/>
      <c r="O564" s="69"/>
      <c r="P564" s="69"/>
      <c r="Q564" s="69"/>
      <c r="R564" s="69"/>
      <c r="S564" s="69"/>
      <c r="T564" s="69"/>
      <c r="U564" s="69"/>
      <c r="V564" s="69" t="s">
        <v>455</v>
      </c>
      <c r="W564" s="69"/>
      <c r="X564" s="69"/>
      <c r="Y564" s="69"/>
      <c r="Z564" s="69"/>
      <c r="AA564" s="69"/>
      <c r="AB564" s="69"/>
      <c r="AC564" s="69"/>
      <c r="AD564" s="69"/>
      <c r="AE564" s="69"/>
      <c r="AF564" s="69"/>
      <c r="AG564" s="69"/>
      <c r="AH564" s="69"/>
      <c r="AI564" s="69"/>
      <c r="AJ564" s="69"/>
      <c r="AK564" s="69"/>
      <c r="AL564" s="69"/>
      <c r="AM564" s="69" t="s">
        <v>455</v>
      </c>
      <c r="AN564" s="69"/>
      <c r="AO564" s="69"/>
      <c r="AP564" s="69"/>
      <c r="AQ564" s="69"/>
      <c r="AR564" s="69"/>
      <c r="AS564" s="69"/>
      <c r="AT564" s="69"/>
      <c r="AU564" s="69"/>
      <c r="AV564" s="69"/>
      <c r="AW564" s="69"/>
      <c r="AX564" s="69"/>
      <c r="AY564" s="69"/>
      <c r="AZ564" s="69"/>
      <c r="BA564" s="69"/>
      <c r="BB564" s="69"/>
    </row>
    <row r="565" spans="1:54">
      <c r="A565" s="1020" t="str">
        <f>+A502</f>
        <v>Base Year for the 12 Months Ended 2/28/19</v>
      </c>
      <c r="B565" s="1020"/>
      <c r="C565" s="1020"/>
      <c r="D565" s="1020"/>
      <c r="E565" s="1020"/>
      <c r="F565" s="1020"/>
      <c r="G565" s="1020"/>
      <c r="H565" s="1020"/>
      <c r="I565" s="1020"/>
      <c r="J565" s="1020"/>
      <c r="K565" s="1020"/>
      <c r="L565" s="1020"/>
      <c r="M565" s="1020"/>
      <c r="N565" s="69"/>
      <c r="O565" s="69"/>
      <c r="P565" s="69"/>
      <c r="Q565" s="69"/>
      <c r="R565" s="69"/>
      <c r="S565" s="69"/>
      <c r="T565" s="69"/>
      <c r="U565" s="69"/>
      <c r="V565" s="69" t="s">
        <v>138</v>
      </c>
      <c r="W565" s="69"/>
      <c r="X565" s="69"/>
      <c r="Y565" s="69"/>
      <c r="Z565" s="69"/>
      <c r="AA565" s="69"/>
      <c r="AB565" s="69"/>
      <c r="AC565" s="69"/>
      <c r="AD565" s="69"/>
      <c r="AE565" s="69"/>
      <c r="AF565" s="69"/>
      <c r="AG565" s="69"/>
      <c r="AH565" s="69"/>
      <c r="AI565" s="69"/>
      <c r="AJ565" s="69"/>
      <c r="AK565" s="69"/>
      <c r="AL565" s="69"/>
      <c r="AM565" s="69" t="s">
        <v>138</v>
      </c>
      <c r="AN565" s="69"/>
      <c r="AO565" s="69"/>
      <c r="AP565" s="69"/>
      <c r="AQ565" s="69"/>
      <c r="AR565" s="69"/>
      <c r="AS565" s="69"/>
      <c r="AT565" s="69"/>
      <c r="AU565" s="69"/>
      <c r="AV565" s="69"/>
      <c r="AW565" s="69"/>
      <c r="AX565" s="69"/>
      <c r="AY565" s="69"/>
      <c r="AZ565" s="69"/>
      <c r="BA565" s="69"/>
      <c r="BB565" s="69"/>
    </row>
    <row r="566" spans="1:54">
      <c r="A566" s="83"/>
      <c r="B566" s="83"/>
      <c r="C566" s="83"/>
      <c r="D566" s="83"/>
      <c r="E566" s="83"/>
      <c r="F566" s="83"/>
      <c r="G566" s="83"/>
      <c r="H566" s="83"/>
      <c r="I566" s="83"/>
      <c r="J566" s="83"/>
      <c r="K566" s="69"/>
      <c r="L566" s="69"/>
      <c r="M566" s="139" t="s">
        <v>920</v>
      </c>
      <c r="N566" s="69"/>
      <c r="O566" s="69"/>
      <c r="P566" s="69"/>
      <c r="Q566" s="69"/>
      <c r="R566" s="69"/>
      <c r="S566" s="69"/>
      <c r="T566" s="69"/>
      <c r="U566" s="69"/>
      <c r="V566" s="69"/>
      <c r="W566" s="69"/>
      <c r="X566" s="6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row>
    <row r="567" spans="1:54">
      <c r="D567" s="69"/>
      <c r="E567" s="69"/>
      <c r="F567" s="69"/>
      <c r="G567" s="69"/>
      <c r="H567" s="69"/>
      <c r="I567" s="69"/>
      <c r="J567" s="69"/>
      <c r="K567" s="69"/>
      <c r="L567" s="69"/>
      <c r="M567" s="543" t="str">
        <f ca="1">RIGHT(CELL("filename",$A$1),LEN(CELL("filename",$A$1))-SEARCH("\Rate Base",CELL("filename",$A$1),1))</f>
        <v>Rate Base\[KAWC 2018 Rate Case - Exhibit 37 Schedules B1 - B8.xlsx]Sch B-2</v>
      </c>
      <c r="S567" s="69"/>
    </row>
    <row r="568" spans="1:54">
      <c r="A568" s="66" t="s">
        <v>446</v>
      </c>
      <c r="D568" s="69"/>
      <c r="E568" s="69"/>
      <c r="F568" s="69"/>
      <c r="G568" s="69"/>
      <c r="H568" s="69"/>
      <c r="I568" s="69"/>
      <c r="K568" s="69"/>
      <c r="M568" s="139" t="s">
        <v>261</v>
      </c>
      <c r="N568" s="69"/>
      <c r="O568" s="69"/>
      <c r="P568" s="69"/>
      <c r="Q568" s="69"/>
      <c r="R568" s="69"/>
      <c r="T568" s="69"/>
      <c r="U568" s="69"/>
      <c r="V568" s="69"/>
      <c r="W568" s="69"/>
      <c r="X568" s="6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row>
    <row r="569" spans="1:54">
      <c r="A569" s="66" t="str">
        <f>+A506</f>
        <v>TYPE OF FILING:  _X_ ORIGINAL __ UPDATED __ REVISED</v>
      </c>
      <c r="D569" s="69"/>
      <c r="E569" s="69"/>
      <c r="F569" s="69"/>
      <c r="G569" s="69"/>
      <c r="H569" s="69"/>
      <c r="I569" s="69"/>
      <c r="K569" s="69"/>
      <c r="M569" s="90" t="str">
        <f>Control!$D$18</f>
        <v>Witness Responsible:   Melissa Schwarzell</v>
      </c>
      <c r="N569" s="69"/>
      <c r="O569" s="69"/>
      <c r="P569" s="69"/>
      <c r="Q569" s="69"/>
      <c r="R569" s="69"/>
      <c r="S569" s="69"/>
      <c r="T569" s="69"/>
      <c r="U569" s="69"/>
      <c r="V569" s="69"/>
      <c r="W569" s="69"/>
      <c r="X569" s="6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row>
    <row r="570" spans="1:54">
      <c r="A570" s="66" t="s">
        <v>447</v>
      </c>
      <c r="D570" s="69"/>
      <c r="E570" s="69"/>
      <c r="F570" s="69"/>
      <c r="G570" s="69"/>
      <c r="H570" s="69"/>
      <c r="I570" s="69"/>
      <c r="K570" s="69"/>
      <c r="N570" s="69"/>
      <c r="O570" s="69"/>
      <c r="P570" s="69"/>
      <c r="Q570" s="69"/>
      <c r="R570" s="69"/>
      <c r="S570" s="69"/>
      <c r="T570" s="69"/>
      <c r="U570" s="69"/>
      <c r="V570" s="69"/>
      <c r="W570" s="69"/>
      <c r="X570" s="6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row>
    <row r="571" spans="1:54" ht="15" thickBot="1">
      <c r="A571" s="118"/>
      <c r="B571" s="119"/>
      <c r="C571" s="118"/>
      <c r="D571" s="124"/>
      <c r="E571" s="124"/>
      <c r="F571" s="124"/>
      <c r="G571" s="124"/>
      <c r="H571" s="124"/>
      <c r="I571" s="124"/>
      <c r="J571" s="124"/>
      <c r="K571" s="124"/>
      <c r="L571" s="124"/>
      <c r="M571" s="124"/>
      <c r="N571" s="69"/>
      <c r="O571" s="69"/>
      <c r="P571" s="69"/>
      <c r="Q571" s="69"/>
      <c r="R571" s="69"/>
      <c r="S571" s="69"/>
      <c r="T571" s="69"/>
      <c r="U571" s="69"/>
      <c r="V571" s="69"/>
      <c r="W571" s="69"/>
      <c r="X571" s="6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row>
    <row r="572" spans="1:54">
      <c r="A572" s="83"/>
      <c r="B572" s="83"/>
      <c r="C572" s="83"/>
      <c r="E572" s="125" t="s">
        <v>159</v>
      </c>
      <c r="F572" s="125"/>
      <c r="G572" s="125"/>
      <c r="H572" s="83"/>
      <c r="I572" s="83"/>
      <c r="K572" s="125"/>
      <c r="L572" s="504" t="s">
        <v>159</v>
      </c>
      <c r="M572" s="81"/>
      <c r="N572" s="69"/>
      <c r="O572" s="69"/>
      <c r="P572" s="69"/>
      <c r="Q572" s="69"/>
      <c r="R572" s="69"/>
      <c r="S572" s="69"/>
      <c r="T572" s="69"/>
      <c r="U572" s="69"/>
      <c r="V572" s="69"/>
      <c r="W572" s="69"/>
      <c r="X572" s="6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row>
    <row r="573" spans="1:54" ht="15" thickBot="1">
      <c r="A573" s="70" t="s">
        <v>448</v>
      </c>
      <c r="B573" s="70" t="s">
        <v>898</v>
      </c>
      <c r="C573" s="70"/>
      <c r="E573" s="126" t="s">
        <v>161</v>
      </c>
      <c r="F573" s="126"/>
      <c r="G573" s="126"/>
      <c r="H573" s="148" t="s">
        <v>223</v>
      </c>
      <c r="I573" s="148"/>
      <c r="J573" s="150"/>
      <c r="K573" s="126" t="s">
        <v>269</v>
      </c>
      <c r="L573" s="505" t="s">
        <v>281</v>
      </c>
      <c r="M573" s="69"/>
      <c r="N573" s="69"/>
      <c r="O573" s="69"/>
      <c r="P573" s="69"/>
      <c r="Q573" s="69"/>
      <c r="R573" s="69"/>
      <c r="S573" s="69"/>
      <c r="T573" s="69"/>
      <c r="U573" s="69"/>
      <c r="V573" s="69"/>
      <c r="W573" s="69"/>
      <c r="X573" s="6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row>
    <row r="574" spans="1:54" ht="15" thickBot="1">
      <c r="A574" s="119" t="s">
        <v>449</v>
      </c>
      <c r="B574" s="119" t="s">
        <v>374</v>
      </c>
      <c r="C574" s="119" t="s">
        <v>419</v>
      </c>
      <c r="D574" s="118"/>
      <c r="E574" s="127" t="s">
        <v>162</v>
      </c>
      <c r="F574" s="127" t="s">
        <v>170</v>
      </c>
      <c r="G574" s="127" t="s">
        <v>210</v>
      </c>
      <c r="H574" s="127" t="s">
        <v>424</v>
      </c>
      <c r="I574" s="127" t="s">
        <v>236</v>
      </c>
      <c r="J574" s="118"/>
      <c r="K574" s="127" t="s">
        <v>270</v>
      </c>
      <c r="L574" s="502" t="s">
        <v>162</v>
      </c>
      <c r="M574" s="124"/>
      <c r="N574" s="69"/>
      <c r="O574" s="69"/>
      <c r="P574" s="69"/>
      <c r="Q574" s="69"/>
      <c r="R574" s="69"/>
      <c r="S574" s="69"/>
      <c r="T574" s="69"/>
      <c r="U574" s="69"/>
      <c r="V574" s="69"/>
      <c r="W574" s="69"/>
      <c r="X574" s="6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row>
    <row r="575" spans="1:54">
      <c r="A575" s="83">
        <v>1</v>
      </c>
      <c r="B575" s="83"/>
      <c r="C575" s="65"/>
      <c r="D575" s="65"/>
      <c r="E575" s="81"/>
      <c r="F575" s="81"/>
      <c r="G575" s="81"/>
      <c r="H575" s="81"/>
      <c r="I575" s="81"/>
      <c r="J575" s="65"/>
      <c r="K575" s="81"/>
      <c r="L575" s="81"/>
      <c r="M575" s="81"/>
      <c r="N575" s="69"/>
      <c r="O575" s="69"/>
      <c r="P575" s="69"/>
      <c r="Q575" s="69"/>
      <c r="R575" s="69"/>
      <c r="S575" s="69"/>
      <c r="T575" s="69"/>
      <c r="U575" s="69"/>
      <c r="V575" s="69"/>
      <c r="W575" s="69"/>
      <c r="X575" s="6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row>
    <row r="576" spans="1:54">
      <c r="A576" s="70">
        <v>2</v>
      </c>
      <c r="E576" s="69"/>
      <c r="F576" s="69"/>
      <c r="G576" s="69"/>
      <c r="H576" s="69"/>
      <c r="I576" s="69"/>
      <c r="K576" s="69"/>
      <c r="L576" s="69"/>
      <c r="M576" s="69"/>
      <c r="N576" s="69"/>
      <c r="O576" s="69"/>
      <c r="P576" s="69"/>
      <c r="Q576" s="69"/>
      <c r="R576" s="69"/>
      <c r="S576" s="69"/>
      <c r="T576" s="69"/>
      <c r="U576" s="69"/>
      <c r="V576" s="69"/>
      <c r="W576" s="69"/>
      <c r="X576" s="6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row>
    <row r="577" spans="1:54">
      <c r="A577" s="70">
        <v>3</v>
      </c>
      <c r="C577" s="136" t="s">
        <v>563</v>
      </c>
      <c r="E577" s="69"/>
      <c r="F577" s="69"/>
      <c r="G577" s="69"/>
      <c r="H577" s="69"/>
      <c r="I577" s="69"/>
      <c r="K577" s="69"/>
      <c r="L577" s="69"/>
      <c r="M577" s="69"/>
      <c r="N577" s="69"/>
      <c r="O577" s="69"/>
      <c r="P577" s="69"/>
      <c r="Q577" s="69"/>
      <c r="R577" s="69"/>
      <c r="S577" s="69"/>
      <c r="T577" s="69"/>
      <c r="U577" s="69"/>
      <c r="V577" s="69"/>
      <c r="W577" s="69"/>
      <c r="X577" s="6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row>
    <row r="578" spans="1:54">
      <c r="A578" s="70">
        <v>4</v>
      </c>
      <c r="B578" s="70">
        <v>303.5</v>
      </c>
      <c r="C578" s="66" t="s">
        <v>889</v>
      </c>
      <c r="E578" s="470">
        <f>SUMIF('UPIS Bal + Activity to Aug 2018'!$A$8:$A$82,'Sch B-2'!B578,'UPIS Bal + Activity to Aug 2018'!$D$8:$D$82)</f>
        <v>0</v>
      </c>
      <c r="F578" s="470">
        <f ca="1">(SUMIF('Additions linkin'!$J$11:$J$440,B578,'Additions linkin'!$AN$11:$AN$439))+SUMIF('UPIS Bal + Activity to Aug 2018'!$A$8:$A$82,'Sch B-2'!B578,'UPIS Bal + Activity to Aug 2018'!$AY$8:$AY$82)+SUMIF('Additions UPIS-ACQ linkin'!$G$11:$G$84,'Sch B-2'!B578,'Additions UPIS-ACQ linkin'!$AE$11:$AE$84)</f>
        <v>0</v>
      </c>
      <c r="G578" s="470">
        <f>-SUMIF('Retire linkin'!$L$11:$L$84,B578,'Retire linkin'!$AL$11:$AL$86)+(-SUMIF('UPIS Bal + Activity to Aug 2018'!$A$8:$A$82,'Sch B-2'!B578,'UPIS Bal + Activity to Aug 2018'!$AZ$8:$AZ$82))</f>
        <v>0</v>
      </c>
      <c r="H578" s="470">
        <v>0</v>
      </c>
      <c r="I578" s="886"/>
      <c r="J578" s="193"/>
      <c r="K578" s="193"/>
      <c r="L578" s="470">
        <f t="shared" ref="L578:L588" ca="1" si="21">E578+F578-G578+H578</f>
        <v>0</v>
      </c>
      <c r="M578" s="69"/>
      <c r="N578" s="69"/>
      <c r="O578" s="69"/>
      <c r="P578" s="69"/>
      <c r="Q578" s="69"/>
      <c r="R578" s="69"/>
      <c r="S578" s="69"/>
      <c r="T578" s="69"/>
      <c r="U578" s="69"/>
      <c r="V578" s="69"/>
      <c r="W578" s="69"/>
      <c r="X578" s="6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row>
    <row r="579" spans="1:54">
      <c r="A579" s="70">
        <v>5</v>
      </c>
      <c r="B579" s="70">
        <v>304.5</v>
      </c>
      <c r="C579" s="66" t="s">
        <v>897</v>
      </c>
      <c r="E579" s="140">
        <f>SUMIF('UPIS Bal + Activity to Aug 2018'!$A$8:$A$82,'Sch B-2'!B579,'UPIS Bal + Activity to Aug 2018'!$D$8:$D$82)</f>
        <v>17353815.849999998</v>
      </c>
      <c r="F579" s="140">
        <f ca="1">(SUMIF('Additions linkin'!$J$11:$J$440,B579,'Additions linkin'!$AN$11:$AN$439))+SUMIF('UPIS Bal + Activity to Aug 2018'!$A$8:$A$82,'Sch B-2'!B579,'UPIS Bal + Activity to Aug 2018'!$AY$8:$AY$82)+SUMIF('Additions UPIS-ACQ linkin'!$G$11:$G$84,'Sch B-2'!B579,'Additions UPIS-ACQ linkin'!$AE$11:$AE$84)</f>
        <v>234556.30281204413</v>
      </c>
      <c r="G579" s="140">
        <f>-SUMIF('Retire linkin'!$L$11:$L$84,B579,'Retire linkin'!$AL$11:$AL$86)+(-SUMIF('UPIS Bal + Activity to Aug 2018'!$A$8:$A$82,'Sch B-2'!B579,'UPIS Bal + Activity to Aug 2018'!$AZ$8:$AZ$82))</f>
        <v>22547.780000000017</v>
      </c>
      <c r="H579" s="140">
        <v>0</v>
      </c>
      <c r="I579" s="72"/>
      <c r="J579" s="72"/>
      <c r="K579" s="546"/>
      <c r="L579" s="140">
        <f t="shared" ca="1" si="21"/>
        <v>17565824.37281204</v>
      </c>
      <c r="M579" s="69"/>
      <c r="N579" s="69"/>
      <c r="O579" s="69"/>
      <c r="P579" s="69"/>
      <c r="Q579" s="69"/>
      <c r="R579" s="69"/>
      <c r="S579" s="69"/>
      <c r="T579" s="69"/>
      <c r="U579" s="69"/>
      <c r="V579" s="69"/>
      <c r="W579" s="69"/>
      <c r="X579" s="6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row>
    <row r="580" spans="1:54">
      <c r="A580" s="70">
        <v>6</v>
      </c>
      <c r="B580" s="70">
        <v>340.5</v>
      </c>
      <c r="C580" s="66" t="s">
        <v>564</v>
      </c>
      <c r="E580" s="140">
        <f>SUMIF('UPIS Bal + Activity to Aug 2018'!$A$8:$A$82,'Sch B-2'!B580,'UPIS Bal + Activity to Aug 2018'!$D$8:$D$82)</f>
        <v>18887462.959999997</v>
      </c>
      <c r="F580" s="140">
        <f ca="1">(SUMIF('Additions linkin'!$J$11:$J$440,B580,'Additions linkin'!$AN$11:$AN$439))+SUMIF('UPIS Bal + Activity to Aug 2018'!$A$8:$A$82,'Sch B-2'!B580,'UPIS Bal + Activity to Aug 2018'!$AY$8:$AY$82)+SUMIF('Additions UPIS-ACQ linkin'!$G$11:$G$84,'Sch B-2'!B580,'Additions UPIS-ACQ linkin'!$AE$11:$AE$84)</f>
        <v>4014637.9070261279</v>
      </c>
      <c r="G580" s="140">
        <f>-SUMIF('Retire linkin'!$L$11:$L$84,B580,'Retire linkin'!$AL$11:$AL$86)+(-SUMIF('UPIS Bal + Activity to Aug 2018'!$A$8:$A$82,'Sch B-2'!B580,'UPIS Bal + Activity to Aug 2018'!$AZ$8:$AZ$82))</f>
        <v>448886.22000000003</v>
      </c>
      <c r="H580" s="140">
        <v>0</v>
      </c>
      <c r="I580" s="546"/>
      <c r="J580" s="72"/>
      <c r="K580" s="546"/>
      <c r="L580" s="140">
        <f t="shared" ca="1" si="21"/>
        <v>22453214.647026125</v>
      </c>
      <c r="M580" s="69"/>
      <c r="N580" s="69"/>
      <c r="O580" s="69"/>
      <c r="P580" s="69"/>
      <c r="Q580" s="69"/>
      <c r="R580" s="69"/>
      <c r="S580" s="69"/>
      <c r="T580" s="69"/>
      <c r="U580" s="69"/>
      <c r="V580" s="69"/>
      <c r="W580" s="69"/>
      <c r="X580" s="6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row>
    <row r="581" spans="1:54">
      <c r="A581" s="70">
        <v>7</v>
      </c>
      <c r="B581" s="70">
        <v>341.5</v>
      </c>
      <c r="C581" s="66" t="s">
        <v>565</v>
      </c>
      <c r="E581" s="140">
        <f>SUMIF('UPIS Bal + Activity to Aug 2018'!$A$8:$A$82,'Sch B-2'!B581,'UPIS Bal + Activity to Aug 2018'!$D$8:$D$82)</f>
        <v>7081167.5500000007</v>
      </c>
      <c r="F581" s="140">
        <f ca="1">(SUMIF('Additions linkin'!$J$11:$J$440,B581,'Additions linkin'!$AN$11:$AN$439))+SUMIF('UPIS Bal + Activity to Aug 2018'!$A$8:$A$82,'Sch B-2'!B581,'UPIS Bal + Activity to Aug 2018'!$AY$8:$AY$82)+SUMIF('Additions UPIS-ACQ linkin'!$G$11:$G$84,'Sch B-2'!B581,'Additions UPIS-ACQ linkin'!$AE$11:$AE$84)</f>
        <v>522331.92</v>
      </c>
      <c r="G581" s="140">
        <f>-SUMIF('Retire linkin'!$L$11:$L$84,B581,'Retire linkin'!$AL$11:$AL$86)+(-SUMIF('UPIS Bal + Activity to Aug 2018'!$A$8:$A$82,'Sch B-2'!B581,'UPIS Bal + Activity to Aug 2018'!$AZ$8:$AZ$82))</f>
        <v>371385.19</v>
      </c>
      <c r="H581" s="140">
        <v>0</v>
      </c>
      <c r="I581" s="72"/>
      <c r="J581" s="72"/>
      <c r="K581" s="546"/>
      <c r="L581" s="140">
        <f t="shared" ca="1" si="21"/>
        <v>7232114.2800000003</v>
      </c>
      <c r="M581" s="69"/>
      <c r="N581" s="69"/>
      <c r="O581" s="69"/>
      <c r="P581" s="69"/>
      <c r="Q581" s="69"/>
      <c r="R581" s="69"/>
      <c r="S581" s="69"/>
      <c r="T581" s="69"/>
      <c r="U581" s="69"/>
      <c r="V581" s="69"/>
      <c r="W581" s="69"/>
      <c r="X581" s="6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row>
    <row r="582" spans="1:54">
      <c r="A582" s="70">
        <v>8</v>
      </c>
      <c r="B582" s="70">
        <v>342.5</v>
      </c>
      <c r="C582" s="66" t="s">
        <v>566</v>
      </c>
      <c r="E582" s="140">
        <f>SUMIF('UPIS Bal + Activity to Aug 2018'!$A$8:$A$82,'Sch B-2'!B582,'UPIS Bal + Activity to Aug 2018'!$D$8:$D$82)</f>
        <v>68094.31</v>
      </c>
      <c r="F582" s="140">
        <f ca="1">(SUMIF('Additions linkin'!$J$11:$J$440,B582,'Additions linkin'!$AN$11:$AN$439))+SUMIF('UPIS Bal + Activity to Aug 2018'!$A$8:$A$82,'Sch B-2'!B582,'UPIS Bal + Activity to Aug 2018'!$AY$8:$AY$82)+SUMIF('Additions UPIS-ACQ linkin'!$G$11:$G$84,'Sch B-2'!B582,'Additions UPIS-ACQ linkin'!$AE$11:$AE$84)</f>
        <v>0</v>
      </c>
      <c r="G582" s="140">
        <f>-SUMIF('Retire linkin'!$L$11:$L$84,B582,'Retire linkin'!$AL$11:$AL$86)+(-SUMIF('UPIS Bal + Activity to Aug 2018'!$A$8:$A$82,'Sch B-2'!B582,'UPIS Bal + Activity to Aug 2018'!$AZ$8:$AZ$82))</f>
        <v>8412.4549999999999</v>
      </c>
      <c r="H582" s="140">
        <v>0</v>
      </c>
      <c r="I582" s="72"/>
      <c r="J582" s="72"/>
      <c r="K582" s="546"/>
      <c r="L582" s="140">
        <f t="shared" ca="1" si="21"/>
        <v>59681.854999999996</v>
      </c>
      <c r="M582" s="69"/>
      <c r="N582" s="69"/>
      <c r="O582" s="69"/>
      <c r="P582" s="69"/>
      <c r="Q582" s="69"/>
      <c r="R582" s="69"/>
      <c r="S582" s="69"/>
      <c r="T582" s="69"/>
      <c r="U582" s="69"/>
      <c r="V582" s="69"/>
      <c r="W582" s="69"/>
      <c r="X582" s="6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row>
    <row r="583" spans="1:54">
      <c r="A583" s="70">
        <v>9</v>
      </c>
      <c r="B583" s="70">
        <v>343.5</v>
      </c>
      <c r="C583" s="66" t="s">
        <v>567</v>
      </c>
      <c r="E583" s="140">
        <f>SUMIF('UPIS Bal + Activity to Aug 2018'!$A$8:$A$82,'Sch B-2'!B583,'UPIS Bal + Activity to Aug 2018'!$D$8:$D$82)</f>
        <v>2567638.2500000005</v>
      </c>
      <c r="F583" s="140">
        <f ca="1">(SUMIF('Additions linkin'!$J$11:$J$440,B583,'Additions linkin'!$AN$11:$AN$439))+SUMIF('UPIS Bal + Activity to Aug 2018'!$A$8:$A$82,'Sch B-2'!B583,'UPIS Bal + Activity to Aug 2018'!$AY$8:$AY$82)+SUMIF('Additions UPIS-ACQ linkin'!$G$11:$G$84,'Sch B-2'!B583,'Additions UPIS-ACQ linkin'!$AE$11:$AE$84)</f>
        <v>256586.21999999997</v>
      </c>
      <c r="G583" s="140">
        <f>-SUMIF('Retire linkin'!$L$11:$L$84,B583,'Retire linkin'!$AL$11:$AL$86)+(-SUMIF('UPIS Bal + Activity to Aug 2018'!$A$8:$A$82,'Sch B-2'!B583,'UPIS Bal + Activity to Aug 2018'!$AZ$8:$AZ$82))</f>
        <v>72165.959999999992</v>
      </c>
      <c r="H583" s="140">
        <v>0</v>
      </c>
      <c r="I583" s="72"/>
      <c r="J583" s="72"/>
      <c r="K583" s="546"/>
      <c r="L583" s="140">
        <f t="shared" ca="1" si="21"/>
        <v>2752058.5100000007</v>
      </c>
      <c r="M583" s="69"/>
      <c r="N583" s="69"/>
      <c r="O583" s="69"/>
      <c r="P583" s="69"/>
      <c r="Q583" s="69"/>
      <c r="R583" s="69"/>
      <c r="S583" s="69"/>
      <c r="T583" s="69"/>
      <c r="U583" s="69"/>
      <c r="V583" s="69"/>
      <c r="W583" s="69"/>
      <c r="X583" s="6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row>
    <row r="584" spans="1:54">
      <c r="A584" s="70">
        <v>10</v>
      </c>
      <c r="B584" s="70">
        <v>344.5</v>
      </c>
      <c r="C584" s="66" t="s">
        <v>568</v>
      </c>
      <c r="E584" s="140">
        <f>SUMIF('UPIS Bal + Activity to Aug 2018'!$A$8:$A$82,'Sch B-2'!B584,'UPIS Bal + Activity to Aug 2018'!$D$8:$D$82)</f>
        <v>1331935.1099999999</v>
      </c>
      <c r="F584" s="140">
        <f ca="1">(SUMIF('Additions linkin'!$J$11:$J$440,B584,'Additions linkin'!$AN$11:$AN$439))+SUMIF('UPIS Bal + Activity to Aug 2018'!$A$8:$A$82,'Sch B-2'!B584,'UPIS Bal + Activity to Aug 2018'!$AY$8:$AY$82)+SUMIF('Additions UPIS-ACQ linkin'!$G$11:$G$84,'Sch B-2'!B584,'Additions UPIS-ACQ linkin'!$AE$11:$AE$84)</f>
        <v>91787.88</v>
      </c>
      <c r="G584" s="140">
        <f>-SUMIF('Retire linkin'!$L$11:$L$84,B584,'Retire linkin'!$AL$11:$AL$86)+(-SUMIF('UPIS Bal + Activity to Aug 2018'!$A$8:$A$82,'Sch B-2'!B584,'UPIS Bal + Activity to Aug 2018'!$AZ$8:$AZ$82))</f>
        <v>34454.574999999997</v>
      </c>
      <c r="H584" s="140">
        <v>0</v>
      </c>
      <c r="I584" s="72"/>
      <c r="J584" s="72"/>
      <c r="K584" s="546"/>
      <c r="L584" s="140">
        <f t="shared" ca="1" si="21"/>
        <v>1389268.4149999998</v>
      </c>
      <c r="M584" s="69"/>
      <c r="N584" s="69"/>
      <c r="O584" s="69"/>
      <c r="P584" s="69"/>
      <c r="Q584" s="69"/>
      <c r="R584" s="69"/>
      <c r="S584" s="69"/>
      <c r="T584" s="69"/>
      <c r="U584" s="69"/>
      <c r="V584" s="69"/>
      <c r="W584" s="69"/>
      <c r="X584" s="6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row>
    <row r="585" spans="1:54">
      <c r="A585" s="70">
        <v>11</v>
      </c>
      <c r="B585" s="70">
        <v>345.5</v>
      </c>
      <c r="C585" s="66" t="s">
        <v>569</v>
      </c>
      <c r="E585" s="140">
        <f>SUMIF('UPIS Bal + Activity to Aug 2018'!$A$8:$A$82,'Sch B-2'!B585,'UPIS Bal + Activity to Aug 2018'!$D$8:$D$82)</f>
        <v>1349188.3900000001</v>
      </c>
      <c r="F585" s="140">
        <f ca="1">(SUMIF('Additions linkin'!$J$11:$J$440,B585,'Additions linkin'!$AN$11:$AN$439))+SUMIF('UPIS Bal + Activity to Aug 2018'!$A$8:$A$82,'Sch B-2'!B585,'UPIS Bal + Activity to Aug 2018'!$AY$8:$AY$82)+SUMIF('Additions UPIS-ACQ linkin'!$G$11:$G$84,'Sch B-2'!B585,'Additions UPIS-ACQ linkin'!$AE$11:$AE$84)</f>
        <v>312.01499999999999</v>
      </c>
      <c r="G585" s="140">
        <f>-SUMIF('Retire linkin'!$L$11:$L$84,B585,'Retire linkin'!$AL$11:$AL$86)+(-SUMIF('UPIS Bal + Activity to Aug 2018'!$A$8:$A$82,'Sch B-2'!B585,'UPIS Bal + Activity to Aug 2018'!$AZ$8:$AZ$82))</f>
        <v>3499.3383333333336</v>
      </c>
      <c r="H585" s="140">
        <v>0</v>
      </c>
      <c r="I585" s="72"/>
      <c r="J585" s="72"/>
      <c r="K585" s="546"/>
      <c r="L585" s="140">
        <f t="shared" ca="1" si="21"/>
        <v>1346001.0666666667</v>
      </c>
      <c r="M585" s="69"/>
      <c r="N585" s="69"/>
      <c r="O585" s="69"/>
      <c r="P585" s="69"/>
      <c r="Q585" s="69"/>
      <c r="R585" s="69"/>
      <c r="S585" s="69"/>
      <c r="T585" s="69"/>
      <c r="U585" s="69"/>
      <c r="V585" s="69"/>
      <c r="W585" s="69"/>
      <c r="X585" s="6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row>
    <row r="586" spans="1:54">
      <c r="A586" s="70">
        <v>12</v>
      </c>
      <c r="B586" s="70">
        <v>346.5</v>
      </c>
      <c r="C586" s="66" t="s">
        <v>570</v>
      </c>
      <c r="E586" s="140">
        <f>SUMIF('UPIS Bal + Activity to Aug 2018'!$A$8:$A$82,'Sch B-2'!B586,'UPIS Bal + Activity to Aug 2018'!$D$8:$D$82)</f>
        <v>3910620.0800000005</v>
      </c>
      <c r="F586" s="140">
        <f ca="1">(SUMIF('Additions linkin'!$J$11:$J$440,B586,'Additions linkin'!$AN$11:$AN$439))+SUMIF('UPIS Bal + Activity to Aug 2018'!$A$8:$A$82,'Sch B-2'!B586,'UPIS Bal + Activity to Aug 2018'!$AY$8:$AY$82)+SUMIF('Additions UPIS-ACQ linkin'!$G$11:$G$84,'Sch B-2'!B586,'Additions UPIS-ACQ linkin'!$AE$11:$AE$84)</f>
        <v>6669.71</v>
      </c>
      <c r="G586" s="140">
        <f>-SUMIF('Retire linkin'!$L$11:$L$84,B586,'Retire linkin'!$AL$11:$AL$86)+(-SUMIF('UPIS Bal + Activity to Aug 2018'!$A$8:$A$82,'Sch B-2'!B586,'UPIS Bal + Activity to Aug 2018'!$AZ$8:$AZ$82))</f>
        <v>102797.23333333334</v>
      </c>
      <c r="H586" s="140">
        <v>0</v>
      </c>
      <c r="I586" s="72"/>
      <c r="J586" s="72"/>
      <c r="K586" s="546"/>
      <c r="L586" s="140">
        <f t="shared" ca="1" si="21"/>
        <v>3814492.5566666671</v>
      </c>
      <c r="M586" s="69"/>
      <c r="N586" s="69"/>
      <c r="O586" s="69"/>
      <c r="P586" s="69"/>
      <c r="Q586" s="69"/>
      <c r="R586" s="69"/>
      <c r="S586" s="69"/>
      <c r="T586" s="69"/>
      <c r="U586" s="69"/>
      <c r="V586" s="69"/>
      <c r="W586" s="69"/>
      <c r="X586" s="6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row>
    <row r="587" spans="1:54">
      <c r="A587" s="70">
        <v>13</v>
      </c>
      <c r="B587" s="70">
        <v>347.5</v>
      </c>
      <c r="C587" s="66" t="s">
        <v>571</v>
      </c>
      <c r="E587" s="140">
        <f>SUMIF('UPIS Bal + Activity to Aug 2018'!$A$8:$A$82,'Sch B-2'!B587,'UPIS Bal + Activity to Aug 2018'!$D$8:$D$82)</f>
        <v>1892460.7600000005</v>
      </c>
      <c r="F587" s="140">
        <f ca="1">(SUMIF('Additions linkin'!$J$11:$J$440,B587,'Additions linkin'!$AN$11:$AN$439))+SUMIF('UPIS Bal + Activity to Aug 2018'!$A$8:$A$82,'Sch B-2'!B587,'UPIS Bal + Activity to Aug 2018'!$AY$8:$AY$82)+SUMIF('Additions UPIS-ACQ linkin'!$G$11:$G$84,'Sch B-2'!B587,'Additions UPIS-ACQ linkin'!$AE$11:$AE$84)</f>
        <v>1545555.2710000002</v>
      </c>
      <c r="G587" s="140">
        <f>-SUMIF('Retire linkin'!$L$11:$L$84,B587,'Retire linkin'!$AL$11:$AL$86)+(-SUMIF('UPIS Bal + Activity to Aug 2018'!$A$8:$A$82,'Sch B-2'!B587,'UPIS Bal + Activity to Aug 2018'!$AZ$8:$AZ$82))</f>
        <v>20067.441666666666</v>
      </c>
      <c r="H587" s="140">
        <v>0</v>
      </c>
      <c r="I587" s="72"/>
      <c r="J587" s="72"/>
      <c r="K587" s="546"/>
      <c r="L587" s="140">
        <f t="shared" ca="1" si="21"/>
        <v>3417948.5893333335</v>
      </c>
      <c r="M587" s="69"/>
      <c r="N587" s="69"/>
      <c r="O587" s="69"/>
      <c r="P587" s="69"/>
      <c r="Q587" s="69"/>
      <c r="R587" s="69"/>
      <c r="S587" s="69"/>
      <c r="T587" s="69"/>
      <c r="U587" s="69"/>
      <c r="V587" s="69"/>
      <c r="W587" s="69"/>
      <c r="X587" s="6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row>
    <row r="588" spans="1:54">
      <c r="A588" s="70">
        <v>14</v>
      </c>
      <c r="B588" s="70">
        <v>348.5</v>
      </c>
      <c r="C588" s="66" t="s">
        <v>572</v>
      </c>
      <c r="E588" s="140">
        <f>SUMIF('UPIS Bal + Activity to Aug 2018'!$A$8:$A$82,'Sch B-2'!B588,'UPIS Bal + Activity to Aug 2018'!$D$8:$D$82)</f>
        <v>117627.86</v>
      </c>
      <c r="F588" s="140">
        <f ca="1">(SUMIF('Additions linkin'!$J$11:$J$440,B588,'Additions linkin'!$AN$11:$AN$439))+SUMIF('UPIS Bal + Activity to Aug 2018'!$A$8:$A$82,'Sch B-2'!B588,'UPIS Bal + Activity to Aug 2018'!$AY$8:$AY$82)+SUMIF('Additions UPIS-ACQ linkin'!$G$11:$G$84,'Sch B-2'!B588,'Additions UPIS-ACQ linkin'!$AE$11:$AE$84)</f>
        <v>80369.39</v>
      </c>
      <c r="G588" s="140">
        <f>-SUMIF('Retire linkin'!$L$11:$L$84,B588,'Retire linkin'!$AL$11:$AL$86)+(-SUMIF('UPIS Bal + Activity to Aug 2018'!$A$8:$A$82,'Sch B-2'!B588,'UPIS Bal + Activity to Aug 2018'!$AZ$8:$AZ$82))</f>
        <v>1772.9766666666667</v>
      </c>
      <c r="H588" s="140">
        <v>0</v>
      </c>
      <c r="I588" s="72"/>
      <c r="J588" s="72"/>
      <c r="K588" s="546"/>
      <c r="L588" s="140">
        <f t="shared" ca="1" si="21"/>
        <v>196224.27333333335</v>
      </c>
      <c r="M588" s="69"/>
      <c r="N588" s="69"/>
      <c r="O588" s="69"/>
      <c r="P588" s="69"/>
      <c r="Q588" s="69"/>
      <c r="R588" s="69"/>
      <c r="S588" s="69"/>
      <c r="T588" s="69"/>
      <c r="U588" s="69"/>
      <c r="V588" s="69"/>
      <c r="W588" s="69"/>
      <c r="X588" s="6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row>
    <row r="589" spans="1:54" ht="15" thickBot="1">
      <c r="A589" s="70">
        <v>15</v>
      </c>
      <c r="E589" s="124"/>
      <c r="F589" s="124"/>
      <c r="G589" s="124"/>
      <c r="H589" s="124"/>
      <c r="K589" s="69"/>
      <c r="L589" s="124"/>
      <c r="M589" s="69"/>
      <c r="N589" s="69"/>
      <c r="O589" s="69"/>
      <c r="P589" s="69"/>
      <c r="Q589" s="69"/>
      <c r="R589" s="69"/>
      <c r="S589" s="69"/>
      <c r="T589" s="69"/>
      <c r="U589" s="69"/>
      <c r="V589" s="69"/>
      <c r="W589" s="69"/>
      <c r="X589" s="6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row>
    <row r="590" spans="1:54" ht="15" thickBot="1">
      <c r="A590" s="70">
        <v>16</v>
      </c>
      <c r="C590" s="66" t="s">
        <v>573</v>
      </c>
      <c r="E590" s="545">
        <f>SUM(E578:E589)</f>
        <v>54560011.119999997</v>
      </c>
      <c r="F590" s="545">
        <f ca="1">SUM(F578:F589)</f>
        <v>6752806.615838171</v>
      </c>
      <c r="G590" s="545">
        <f>SUM(G578:G589)</f>
        <v>1085989.17</v>
      </c>
      <c r="H590" s="545">
        <f>SUM(H578:H589)</f>
        <v>0</v>
      </c>
      <c r="I590" s="886"/>
      <c r="J590" s="193"/>
      <c r="K590" s="193"/>
      <c r="L590" s="545">
        <f ca="1">SUM(L578:L589)</f>
        <v>60226828.565838166</v>
      </c>
      <c r="M590" s="69"/>
      <c r="N590" s="69"/>
      <c r="O590" s="69"/>
      <c r="P590" s="69"/>
      <c r="Q590" s="69"/>
      <c r="R590" s="69"/>
      <c r="S590" s="69"/>
      <c r="T590" s="69"/>
      <c r="U590" s="69"/>
      <c r="V590" s="69"/>
      <c r="W590" s="69"/>
      <c r="X590" s="6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row>
    <row r="591" spans="1:54">
      <c r="A591" s="70">
        <v>17</v>
      </c>
      <c r="E591" s="81"/>
      <c r="F591" s="69"/>
      <c r="G591" s="69"/>
      <c r="H591" s="69"/>
      <c r="K591" s="69"/>
      <c r="L591" s="69"/>
      <c r="M591" s="69"/>
      <c r="N591" s="69"/>
      <c r="O591" s="69"/>
      <c r="P591" s="69"/>
      <c r="Q591" s="69"/>
      <c r="R591" s="69"/>
      <c r="S591" s="69"/>
      <c r="T591" s="69"/>
      <c r="U591" s="69"/>
      <c r="V591" s="69"/>
      <c r="W591" s="69"/>
      <c r="X591" s="6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row>
    <row r="592" spans="1:54" ht="15" thickBot="1">
      <c r="A592" s="70">
        <v>18</v>
      </c>
      <c r="B592" s="70" t="s">
        <v>1064</v>
      </c>
      <c r="C592" s="66" t="s">
        <v>1120</v>
      </c>
      <c r="E592" s="948">
        <v>0</v>
      </c>
      <c r="F592" s="948">
        <f>'ACQ- Link In'!B5</f>
        <v>2348828</v>
      </c>
      <c r="G592" s="948">
        <v>0</v>
      </c>
      <c r="H592" s="948">
        <v>0</v>
      </c>
      <c r="K592" s="69"/>
      <c r="L592" s="948">
        <f t="shared" ref="L592" si="22">E592+F592-G592+H592</f>
        <v>2348828</v>
      </c>
      <c r="M592" s="69"/>
      <c r="N592" s="69"/>
      <c r="O592" s="69"/>
      <c r="P592" s="69"/>
      <c r="Q592" s="69"/>
      <c r="R592" s="69"/>
      <c r="S592" s="69"/>
      <c r="T592" s="69"/>
      <c r="U592" s="69"/>
      <c r="V592" s="69"/>
      <c r="W592" s="69"/>
      <c r="X592" s="6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row>
    <row r="593" spans="1:54">
      <c r="A593" s="70">
        <v>19</v>
      </c>
      <c r="M593" s="69"/>
      <c r="N593" s="69"/>
      <c r="O593" s="69"/>
      <c r="P593" s="69"/>
      <c r="Q593" s="69"/>
      <c r="R593" s="69"/>
      <c r="S593" s="69"/>
      <c r="T593" s="69"/>
      <c r="U593" s="69"/>
      <c r="V593" s="69"/>
      <c r="W593" s="69"/>
      <c r="X593" s="6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row>
    <row r="594" spans="1:54" ht="15" thickBot="1">
      <c r="A594" s="70">
        <v>20</v>
      </c>
      <c r="C594" s="66" t="s">
        <v>574</v>
      </c>
      <c r="E594" s="471">
        <f>E519+E533+E542+E556+E590+E592</f>
        <v>721769244.24000013</v>
      </c>
      <c r="F594" s="471">
        <f ca="1">F519+F533+F542+F556+F590+F592</f>
        <v>35011279.489226133</v>
      </c>
      <c r="G594" s="471">
        <f>G519+G533+G542+G556+G590+G592</f>
        <v>2496358.4766666666</v>
      </c>
      <c r="H594" s="471">
        <f>H519+H533+H542+H556+H590+H592</f>
        <v>0</v>
      </c>
      <c r="L594" s="471">
        <f ca="1">L519+L533+L542+L556+L590+L592</f>
        <v>754284166.25255978</v>
      </c>
      <c r="M594" s="69"/>
      <c r="N594" s="69"/>
      <c r="O594" s="69"/>
      <c r="P594" s="69"/>
      <c r="Q594" s="69"/>
      <c r="R594" s="69"/>
      <c r="S594" s="69"/>
      <c r="T594" s="69"/>
      <c r="U594" s="69"/>
      <c r="V594" s="69"/>
      <c r="W594" s="69"/>
      <c r="X594" s="6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row>
    <row r="595" spans="1:54" ht="15" thickTop="1">
      <c r="A595" s="70">
        <v>21</v>
      </c>
      <c r="E595" s="81"/>
      <c r="F595" s="69"/>
      <c r="G595" s="69"/>
      <c r="H595" s="69"/>
      <c r="I595" s="69"/>
      <c r="K595" s="69"/>
      <c r="M595" s="69"/>
      <c r="N595" s="69"/>
      <c r="O595" s="69"/>
      <c r="P595" s="69"/>
      <c r="Q595" s="69"/>
      <c r="R595" s="69"/>
      <c r="S595" s="69"/>
      <c r="T595" s="69"/>
      <c r="U595" s="69"/>
      <c r="V595" s="69"/>
      <c r="W595" s="69"/>
      <c r="X595" s="6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row>
    <row r="596" spans="1:54">
      <c r="A596" s="70">
        <v>22</v>
      </c>
      <c r="E596" s="69"/>
      <c r="F596" s="69"/>
      <c r="G596" s="69"/>
      <c r="H596" s="69"/>
      <c r="I596" s="69"/>
      <c r="J596" s="69"/>
      <c r="K596" s="193"/>
      <c r="L596" s="589">
        <f>'UPIS linkin'!T5+'ACQ- Link In'!B5</f>
        <v>754284166.2525593</v>
      </c>
      <c r="M596" s="69"/>
      <c r="N596" s="69"/>
      <c r="O596" s="69"/>
      <c r="P596" s="69"/>
      <c r="Q596" s="69"/>
      <c r="R596" s="69"/>
      <c r="S596" s="69"/>
      <c r="T596" s="69"/>
      <c r="U596" s="69"/>
      <c r="V596" s="69"/>
      <c r="W596" s="69"/>
      <c r="X596" s="6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row>
    <row r="597" spans="1:54">
      <c r="A597" s="70">
        <v>23</v>
      </c>
      <c r="E597" s="69"/>
      <c r="F597" s="69"/>
      <c r="G597" s="69"/>
      <c r="H597" s="69"/>
      <c r="I597" s="69"/>
      <c r="J597" s="69"/>
      <c r="L597" s="949">
        <f ca="1">L594-L596</f>
        <v>0</v>
      </c>
      <c r="M597" s="69"/>
      <c r="N597" s="69"/>
      <c r="O597" s="69"/>
      <c r="P597" s="69"/>
      <c r="Q597" s="69"/>
      <c r="R597" s="69"/>
      <c r="S597" s="69"/>
      <c r="T597" s="69"/>
      <c r="U597" s="69"/>
      <c r="V597" s="69"/>
      <c r="W597" s="69"/>
      <c r="X597" s="6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row>
    <row r="598" spans="1:54">
      <c r="A598" s="70">
        <v>24</v>
      </c>
      <c r="D598" s="69"/>
      <c r="E598" s="69"/>
      <c r="F598" s="69"/>
      <c r="G598" s="69"/>
      <c r="H598" s="69"/>
      <c r="I598" s="69"/>
      <c r="K598" s="69"/>
      <c r="L598" s="69"/>
      <c r="M598" s="69"/>
      <c r="N598" s="69"/>
      <c r="O598" s="69"/>
      <c r="P598" s="69"/>
      <c r="Q598" s="69"/>
      <c r="R598" s="69"/>
      <c r="S598" s="69"/>
      <c r="T598" s="69"/>
      <c r="U598" s="69"/>
      <c r="V598" s="69"/>
      <c r="W598" s="69"/>
      <c r="X598" s="6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row>
    <row r="599" spans="1:54">
      <c r="A599" s="70">
        <v>25</v>
      </c>
      <c r="D599" s="69"/>
      <c r="E599" s="69"/>
      <c r="F599" s="69"/>
      <c r="G599" s="69"/>
      <c r="H599" s="69"/>
      <c r="I599" s="69"/>
      <c r="K599" s="69"/>
      <c r="L599" s="69"/>
      <c r="M599" s="69"/>
      <c r="N599" s="69"/>
      <c r="O599" s="69"/>
      <c r="P599" s="69"/>
      <c r="Q599" s="69"/>
      <c r="R599" s="69"/>
      <c r="S599" s="69"/>
      <c r="T599" s="69"/>
      <c r="U599" s="69"/>
      <c r="V599" s="69"/>
      <c r="W599" s="69"/>
      <c r="X599" s="6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row>
    <row r="600" spans="1:54">
      <c r="A600" s="70"/>
      <c r="D600" s="69"/>
      <c r="E600" s="69"/>
      <c r="F600" s="69"/>
      <c r="G600" s="69"/>
      <c r="H600" s="69"/>
      <c r="I600" s="69"/>
      <c r="K600" s="69"/>
      <c r="L600" s="69"/>
      <c r="M600" s="69"/>
      <c r="N600" s="69"/>
      <c r="O600" s="69"/>
      <c r="P600" s="69"/>
      <c r="Q600" s="69"/>
      <c r="R600" s="69"/>
      <c r="S600" s="69"/>
      <c r="T600" s="69"/>
      <c r="U600" s="69"/>
      <c r="V600" s="69"/>
      <c r="W600" s="69"/>
      <c r="X600" s="6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row>
    <row r="601" spans="1:54">
      <c r="A601" s="70"/>
      <c r="D601" s="69"/>
      <c r="E601" s="69"/>
      <c r="F601" s="69"/>
      <c r="G601" s="69"/>
      <c r="H601" s="69"/>
      <c r="I601" s="69"/>
      <c r="K601" s="69"/>
      <c r="L601" s="69"/>
      <c r="M601" s="69"/>
      <c r="N601" s="69"/>
      <c r="O601" s="69"/>
      <c r="P601" s="69"/>
      <c r="Q601" s="69"/>
      <c r="R601" s="69"/>
      <c r="S601" s="69"/>
      <c r="T601" s="69"/>
      <c r="U601" s="69"/>
      <c r="V601" s="69"/>
      <c r="W601" s="69"/>
      <c r="X601" s="6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row>
    <row r="602" spans="1:54">
      <c r="A602" s="70"/>
      <c r="M602" s="69"/>
      <c r="N602" s="69"/>
      <c r="O602" s="69"/>
      <c r="P602" s="69"/>
      <c r="Q602" s="69"/>
      <c r="R602" s="69"/>
      <c r="S602" s="69"/>
      <c r="T602" s="69"/>
      <c r="U602" s="69"/>
      <c r="V602" s="69"/>
      <c r="W602" s="69"/>
      <c r="X602" s="6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row>
    <row r="603" spans="1:54">
      <c r="A603" s="70"/>
      <c r="D603" s="69"/>
      <c r="E603" s="69"/>
      <c r="F603" s="69"/>
      <c r="G603" s="69"/>
      <c r="H603" s="69"/>
      <c r="I603" s="69"/>
      <c r="K603" s="69"/>
      <c r="L603" s="69"/>
      <c r="M603" s="69"/>
      <c r="N603" s="69"/>
      <c r="O603" s="69"/>
      <c r="P603" s="69"/>
      <c r="Q603" s="69"/>
      <c r="R603" s="69"/>
      <c r="S603" s="69"/>
      <c r="T603" s="69"/>
      <c r="U603" s="69"/>
      <c r="V603" s="69"/>
      <c r="W603" s="69"/>
      <c r="X603" s="6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row>
    <row r="604" spans="1:54">
      <c r="A604" s="70"/>
      <c r="D604" s="69"/>
      <c r="E604" s="69"/>
      <c r="F604" s="69"/>
      <c r="G604" s="69"/>
      <c r="H604" s="69"/>
      <c r="I604" s="69"/>
      <c r="K604" s="69"/>
      <c r="L604" s="69"/>
      <c r="M604" s="69"/>
      <c r="N604" s="69"/>
      <c r="O604" s="69"/>
      <c r="P604" s="69"/>
      <c r="Q604" s="69"/>
      <c r="R604" s="69"/>
      <c r="S604" s="69"/>
      <c r="T604" s="69"/>
      <c r="U604" s="69"/>
      <c r="V604" s="69"/>
      <c r="W604" s="69"/>
      <c r="X604" s="6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row>
    <row r="605" spans="1:54">
      <c r="A605" s="70"/>
      <c r="D605" s="69"/>
      <c r="E605" s="69"/>
      <c r="F605" s="69"/>
      <c r="G605" s="69"/>
      <c r="H605" s="69"/>
      <c r="I605" s="69"/>
      <c r="K605" s="69"/>
      <c r="L605" s="69"/>
      <c r="M605" s="69"/>
      <c r="N605" s="69"/>
      <c r="O605" s="69"/>
      <c r="P605" s="69"/>
      <c r="Q605" s="69"/>
      <c r="R605" s="69"/>
      <c r="S605" s="69"/>
      <c r="T605" s="69"/>
      <c r="U605" s="69"/>
      <c r="V605" s="69"/>
      <c r="W605" s="69"/>
      <c r="X605" s="6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row>
    <row r="606" spans="1:54">
      <c r="A606" s="70"/>
      <c r="D606" s="69"/>
      <c r="E606" s="69"/>
      <c r="F606" s="69"/>
      <c r="G606" s="69"/>
      <c r="H606" s="69"/>
      <c r="I606" s="69"/>
      <c r="K606" s="69"/>
      <c r="L606" s="69"/>
      <c r="M606" s="69"/>
      <c r="N606" s="69"/>
      <c r="O606" s="69"/>
      <c r="P606" s="69"/>
      <c r="Q606" s="69"/>
      <c r="R606" s="69"/>
      <c r="S606" s="69"/>
      <c r="T606" s="69"/>
      <c r="U606" s="69"/>
      <c r="V606" s="69"/>
      <c r="W606" s="69"/>
      <c r="X606" s="6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row>
    <row r="607" spans="1:54">
      <c r="A607" s="70"/>
      <c r="D607" s="69"/>
      <c r="E607" s="69"/>
      <c r="F607" s="69"/>
      <c r="G607" s="69"/>
      <c r="H607" s="69"/>
      <c r="I607" s="69"/>
      <c r="K607" s="69"/>
      <c r="L607" s="69"/>
      <c r="M607" s="69"/>
      <c r="N607" s="69"/>
      <c r="O607" s="69"/>
      <c r="P607" s="69"/>
      <c r="Q607" s="69"/>
      <c r="R607" s="69"/>
      <c r="S607" s="69"/>
      <c r="T607" s="69"/>
      <c r="U607" s="69"/>
      <c r="V607" s="69"/>
      <c r="W607" s="69"/>
      <c r="X607" s="6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row>
    <row r="608" spans="1:54">
      <c r="A608" s="70"/>
      <c r="D608" s="69"/>
      <c r="E608" s="69"/>
      <c r="F608" s="69"/>
      <c r="G608" s="69"/>
      <c r="H608" s="69"/>
      <c r="I608" s="69"/>
      <c r="K608" s="69"/>
      <c r="L608" s="69"/>
      <c r="M608" s="69"/>
      <c r="N608" s="69"/>
      <c r="O608" s="69"/>
      <c r="P608" s="69"/>
      <c r="Q608" s="69"/>
      <c r="R608" s="69"/>
      <c r="S608" s="69"/>
      <c r="T608" s="69"/>
      <c r="U608" s="69"/>
      <c r="V608" s="69"/>
      <c r="W608" s="69"/>
      <c r="X608" s="6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row>
    <row r="609" spans="1:54">
      <c r="A609" s="70"/>
      <c r="D609" s="69"/>
      <c r="E609" s="69"/>
      <c r="F609" s="69"/>
      <c r="G609" s="69"/>
      <c r="H609" s="69"/>
      <c r="I609" s="69"/>
      <c r="K609" s="69"/>
      <c r="L609" s="69"/>
      <c r="M609" s="69"/>
      <c r="N609" s="69"/>
      <c r="O609" s="69"/>
      <c r="P609" s="69"/>
      <c r="Q609" s="69"/>
      <c r="R609" s="69"/>
      <c r="S609" s="69"/>
      <c r="T609" s="69"/>
      <c r="U609" s="69"/>
      <c r="V609" s="69"/>
      <c r="W609" s="69"/>
      <c r="X609" s="6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row>
    <row r="610" spans="1:54">
      <c r="A610" s="70"/>
      <c r="D610" s="69"/>
      <c r="E610" s="69"/>
      <c r="F610" s="69"/>
      <c r="G610" s="69"/>
      <c r="H610" s="69"/>
      <c r="I610" s="69"/>
      <c r="K610" s="69"/>
      <c r="L610" s="69"/>
      <c r="M610" s="69"/>
      <c r="N610" s="69"/>
      <c r="O610" s="69"/>
      <c r="P610" s="69"/>
      <c r="Q610" s="69"/>
      <c r="R610" s="69"/>
      <c r="S610" s="69"/>
      <c r="T610" s="69"/>
      <c r="U610" s="69"/>
      <c r="V610" s="69"/>
      <c r="W610" s="69"/>
      <c r="X610" s="6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row>
    <row r="611" spans="1:54">
      <c r="A611" s="70"/>
      <c r="D611" s="69"/>
      <c r="E611" s="69"/>
      <c r="F611" s="69"/>
      <c r="G611" s="69"/>
      <c r="H611" s="69"/>
      <c r="I611" s="69"/>
      <c r="K611" s="69"/>
      <c r="L611" s="69"/>
      <c r="M611" s="69"/>
      <c r="N611" s="69"/>
      <c r="O611" s="69"/>
      <c r="P611" s="69"/>
      <c r="Q611" s="69"/>
      <c r="R611" s="69"/>
      <c r="S611" s="69"/>
      <c r="T611" s="69"/>
      <c r="U611" s="69"/>
      <c r="V611" s="69"/>
      <c r="W611" s="69"/>
      <c r="X611" s="6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row>
    <row r="612" spans="1:54">
      <c r="A612" s="70"/>
      <c r="D612" s="69"/>
      <c r="E612" s="69"/>
      <c r="F612" s="69"/>
      <c r="G612" s="69"/>
      <c r="H612" s="69"/>
      <c r="I612" s="69"/>
      <c r="K612" s="69"/>
      <c r="L612" s="69"/>
      <c r="M612" s="69"/>
      <c r="N612" s="69"/>
      <c r="O612" s="69"/>
      <c r="P612" s="69"/>
      <c r="Q612" s="69"/>
      <c r="R612" s="69"/>
      <c r="S612" s="69"/>
      <c r="T612" s="69"/>
      <c r="U612" s="69"/>
      <c r="V612" s="69"/>
      <c r="W612" s="69"/>
      <c r="X612" s="6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row>
    <row r="613" spans="1:54">
      <c r="A613" s="70"/>
      <c r="D613" s="69"/>
      <c r="E613" s="69"/>
      <c r="F613" s="69"/>
      <c r="G613" s="69"/>
      <c r="H613" s="69"/>
      <c r="I613" s="69"/>
      <c r="K613" s="69"/>
      <c r="L613" s="69"/>
      <c r="M613" s="69"/>
      <c r="N613" s="69"/>
      <c r="O613" s="69"/>
      <c r="P613" s="69"/>
      <c r="Q613" s="69"/>
      <c r="R613" s="69"/>
      <c r="S613" s="69"/>
      <c r="T613" s="69"/>
      <c r="U613" s="69"/>
      <c r="V613" s="69"/>
      <c r="W613" s="69"/>
      <c r="X613" s="6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row>
    <row r="614" spans="1:54">
      <c r="A614" s="70"/>
      <c r="D614" s="69"/>
      <c r="E614" s="69"/>
      <c r="F614" s="69"/>
      <c r="G614" s="69"/>
      <c r="H614" s="69"/>
      <c r="I614" s="69"/>
      <c r="K614" s="69"/>
      <c r="L614" s="69"/>
      <c r="M614" s="69"/>
      <c r="N614" s="69"/>
      <c r="O614" s="69"/>
      <c r="P614" s="69"/>
      <c r="Q614" s="69"/>
      <c r="R614" s="69"/>
      <c r="S614" s="69"/>
      <c r="T614" s="69"/>
      <c r="U614" s="69"/>
      <c r="V614" s="69"/>
      <c r="W614" s="69"/>
      <c r="X614" s="6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row>
    <row r="615" spans="1:54">
      <c r="A615" s="70"/>
      <c r="D615" s="69"/>
      <c r="E615" s="69"/>
      <c r="F615" s="69"/>
      <c r="G615" s="69"/>
      <c r="H615" s="69"/>
      <c r="I615" s="69"/>
      <c r="K615" s="69"/>
      <c r="L615" s="69"/>
      <c r="M615" s="69"/>
      <c r="N615" s="69"/>
      <c r="O615" s="69"/>
      <c r="P615" s="69"/>
      <c r="Q615" s="69"/>
      <c r="R615" s="69"/>
      <c r="S615" s="69"/>
      <c r="T615" s="69"/>
      <c r="U615" s="69"/>
      <c r="V615" s="69"/>
      <c r="W615" s="69"/>
      <c r="X615" s="6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row>
    <row r="616" spans="1:54">
      <c r="A616" s="70"/>
      <c r="D616" s="69"/>
      <c r="E616" s="69"/>
      <c r="F616" s="69"/>
      <c r="G616" s="69"/>
      <c r="H616" s="69"/>
      <c r="I616" s="69"/>
      <c r="K616" s="69"/>
      <c r="L616" s="69"/>
      <c r="M616" s="69"/>
      <c r="N616" s="69"/>
      <c r="O616" s="69"/>
      <c r="P616" s="69"/>
      <c r="Q616" s="69"/>
      <c r="R616" s="69"/>
      <c r="S616" s="69"/>
      <c r="T616" s="69"/>
      <c r="U616" s="69"/>
      <c r="V616" s="69"/>
      <c r="W616" s="69"/>
      <c r="X616" s="6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row>
    <row r="617" spans="1:54">
      <c r="A617" s="70"/>
      <c r="D617" s="69"/>
      <c r="E617" s="69"/>
      <c r="F617" s="69"/>
      <c r="G617" s="69"/>
      <c r="H617" s="69"/>
      <c r="I617" s="69"/>
      <c r="K617" s="69"/>
      <c r="L617" s="69"/>
      <c r="M617" s="69"/>
      <c r="N617" s="69"/>
      <c r="O617" s="69"/>
      <c r="P617" s="69"/>
      <c r="Q617" s="69"/>
      <c r="R617" s="69"/>
      <c r="S617" s="69"/>
      <c r="T617" s="69"/>
      <c r="U617" s="69"/>
      <c r="V617" s="69"/>
      <c r="W617" s="69"/>
      <c r="X617" s="6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row>
    <row r="618" spans="1:54">
      <c r="A618" s="70"/>
      <c r="D618" s="69"/>
      <c r="E618" s="69"/>
      <c r="F618" s="69"/>
      <c r="G618" s="69"/>
      <c r="H618" s="69"/>
      <c r="I618" s="69"/>
      <c r="K618" s="69"/>
      <c r="L618" s="69"/>
      <c r="M618" s="69"/>
      <c r="N618" s="69"/>
      <c r="O618" s="69"/>
      <c r="P618" s="69"/>
      <c r="Q618" s="69"/>
      <c r="R618" s="69"/>
      <c r="S618" s="69"/>
      <c r="T618" s="69"/>
      <c r="U618" s="69"/>
      <c r="V618" s="69"/>
      <c r="W618" s="69"/>
      <c r="X618" s="6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row>
    <row r="619" spans="1:54">
      <c r="A619" s="70"/>
      <c r="D619" s="69"/>
      <c r="E619" s="69"/>
      <c r="F619" s="69"/>
      <c r="G619" s="69"/>
      <c r="H619" s="69"/>
      <c r="I619" s="69"/>
      <c r="K619" s="69"/>
      <c r="L619" s="69"/>
      <c r="M619" s="69"/>
      <c r="N619" s="69"/>
      <c r="O619" s="69"/>
      <c r="P619" s="69"/>
      <c r="Q619" s="69"/>
      <c r="R619" s="69"/>
      <c r="S619" s="69"/>
      <c r="T619" s="69"/>
      <c r="U619" s="69"/>
      <c r="V619" s="69"/>
      <c r="W619" s="69"/>
      <c r="X619" s="6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row>
    <row r="620" spans="1:54">
      <c r="A620" s="70"/>
      <c r="D620" s="69"/>
      <c r="E620" s="69"/>
      <c r="F620" s="69"/>
      <c r="G620" s="69"/>
      <c r="H620" s="69"/>
      <c r="I620" s="69"/>
      <c r="K620" s="69"/>
      <c r="L620" s="69"/>
      <c r="M620" s="69"/>
      <c r="N620" s="69"/>
      <c r="O620" s="69"/>
      <c r="P620" s="69"/>
      <c r="Q620" s="69"/>
      <c r="R620" s="69"/>
      <c r="S620" s="69"/>
      <c r="T620" s="69"/>
      <c r="U620" s="69"/>
      <c r="V620" s="69"/>
      <c r="W620" s="69"/>
      <c r="X620" s="6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row>
    <row r="621" spans="1:54">
      <c r="A621" s="70"/>
      <c r="D621" s="69"/>
      <c r="E621" s="69"/>
      <c r="F621" s="69"/>
      <c r="G621" s="69"/>
      <c r="H621" s="69"/>
      <c r="I621" s="69"/>
      <c r="K621" s="69"/>
      <c r="L621" s="69"/>
      <c r="M621" s="69"/>
      <c r="N621" s="69"/>
      <c r="O621" s="69"/>
      <c r="P621" s="69"/>
      <c r="Q621" s="69"/>
      <c r="R621" s="69"/>
      <c r="S621" s="69"/>
      <c r="T621" s="69"/>
      <c r="U621" s="69"/>
      <c r="V621" s="69"/>
      <c r="W621" s="69"/>
      <c r="X621" s="6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row>
    <row r="622" spans="1:54">
      <c r="A622" s="70"/>
      <c r="D622" s="69"/>
      <c r="E622" s="69"/>
      <c r="F622" s="69"/>
      <c r="G622" s="69"/>
      <c r="H622" s="69"/>
      <c r="I622" s="69"/>
      <c r="K622" s="69"/>
      <c r="L622" s="69"/>
      <c r="M622" s="69"/>
      <c r="N622" s="69"/>
      <c r="O622" s="69"/>
      <c r="P622" s="69"/>
      <c r="Q622" s="69"/>
      <c r="R622" s="69"/>
      <c r="S622" s="69"/>
      <c r="T622" s="69"/>
      <c r="U622" s="69"/>
      <c r="V622" s="69"/>
      <c r="W622" s="69"/>
      <c r="X622" s="6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row>
    <row r="623" spans="1:54">
      <c r="A623" s="70"/>
      <c r="D623" s="69"/>
      <c r="E623" s="69"/>
      <c r="F623" s="69"/>
      <c r="G623" s="69"/>
      <c r="H623" s="69"/>
      <c r="I623" s="69"/>
      <c r="K623" s="69"/>
      <c r="L623" s="69"/>
      <c r="M623" s="69"/>
      <c r="N623" s="69"/>
      <c r="O623" s="69"/>
      <c r="P623" s="69"/>
      <c r="Q623" s="69"/>
      <c r="R623" s="69"/>
      <c r="S623" s="69"/>
      <c r="T623" s="69"/>
      <c r="U623" s="69"/>
      <c r="V623" s="69"/>
      <c r="W623" s="69"/>
      <c r="X623" s="6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row>
    <row r="624" spans="1:54">
      <c r="A624" s="70"/>
      <c r="D624" s="69"/>
      <c r="E624" s="69"/>
      <c r="F624" s="69"/>
      <c r="G624" s="69"/>
      <c r="H624" s="69"/>
      <c r="I624" s="69"/>
      <c r="K624" s="69"/>
      <c r="L624" s="69"/>
      <c r="M624" s="69"/>
      <c r="N624" s="69"/>
      <c r="O624" s="69"/>
      <c r="P624" s="69"/>
      <c r="Q624" s="69"/>
      <c r="R624" s="69"/>
      <c r="S624" s="69"/>
      <c r="T624" s="69"/>
      <c r="U624" s="69"/>
      <c r="V624" s="69"/>
      <c r="W624" s="69"/>
      <c r="X624" s="6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row>
    <row r="625" spans="1:54">
      <c r="A625" s="1020" t="s">
        <v>444</v>
      </c>
      <c r="B625" s="1020"/>
      <c r="C625" s="1020"/>
      <c r="D625" s="1020"/>
      <c r="E625" s="1020"/>
      <c r="F625" s="1020"/>
      <c r="G625" s="1020"/>
      <c r="H625" s="1020"/>
      <c r="I625" s="1020"/>
      <c r="J625" s="1020"/>
      <c r="K625" s="1020"/>
      <c r="L625" s="1020"/>
      <c r="M625" s="1020"/>
      <c r="N625" s="129"/>
      <c r="O625" s="69"/>
      <c r="P625" s="69"/>
      <c r="Q625" s="69"/>
      <c r="R625" s="69"/>
      <c r="S625" s="69"/>
      <c r="T625" s="69"/>
      <c r="U625" s="69"/>
      <c r="V625" s="69"/>
      <c r="W625" s="69"/>
      <c r="X625" s="6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row>
    <row r="626" spans="1:54">
      <c r="A626" s="1020" t="str">
        <f>Control!A2</f>
        <v>Case No. 2018-00358</v>
      </c>
      <c r="B626" s="1020"/>
      <c r="C626" s="1020"/>
      <c r="D626" s="1020"/>
      <c r="E626" s="1020"/>
      <c r="F626" s="1020"/>
      <c r="G626" s="1020"/>
      <c r="H626" s="1020"/>
      <c r="I626" s="1020"/>
      <c r="J626" s="1020"/>
      <c r="K626" s="1020"/>
      <c r="L626" s="1020"/>
      <c r="M626" s="1020"/>
      <c r="N626" s="129"/>
      <c r="O626" s="69"/>
      <c r="P626" s="69"/>
      <c r="Q626" s="69"/>
      <c r="R626" s="69"/>
      <c r="S626" s="69"/>
      <c r="T626" s="69"/>
      <c r="U626" s="69"/>
      <c r="V626" s="69"/>
      <c r="W626" s="69"/>
      <c r="X626" s="6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row>
    <row r="627" spans="1:54">
      <c r="A627" s="1020" t="s">
        <v>455</v>
      </c>
      <c r="B627" s="1020"/>
      <c r="C627" s="1020"/>
      <c r="D627" s="1020"/>
      <c r="E627" s="1020"/>
      <c r="F627" s="1020"/>
      <c r="G627" s="1020"/>
      <c r="H627" s="1020"/>
      <c r="I627" s="1020"/>
      <c r="J627" s="1020"/>
      <c r="K627" s="1020"/>
      <c r="L627" s="1020"/>
      <c r="M627" s="1020"/>
      <c r="N627" s="129"/>
      <c r="O627" s="69"/>
      <c r="P627" s="69"/>
      <c r="Q627" s="69"/>
      <c r="R627" s="69"/>
      <c r="S627" s="69"/>
      <c r="T627" s="69"/>
      <c r="U627" s="69"/>
      <c r="V627" s="69"/>
      <c r="W627" s="69"/>
      <c r="X627" s="6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row>
    <row r="628" spans="1:54">
      <c r="A628" s="1020" t="str">
        <f>Control!B13</f>
        <v>Forecast Year for the 12 Months Ended June 30, 2020</v>
      </c>
      <c r="B628" s="1020"/>
      <c r="C628" s="1020"/>
      <c r="D628" s="1020"/>
      <c r="E628" s="1020"/>
      <c r="F628" s="1020"/>
      <c r="G628" s="1020"/>
      <c r="H628" s="1020"/>
      <c r="I628" s="1020"/>
      <c r="J628" s="1020"/>
      <c r="K628" s="1020"/>
      <c r="L628" s="1020"/>
      <c r="M628" s="1020"/>
      <c r="N628" s="129"/>
      <c r="O628" s="69"/>
      <c r="P628" s="69"/>
      <c r="Q628" s="69"/>
      <c r="R628" s="69"/>
      <c r="S628" s="69"/>
      <c r="T628" s="69"/>
      <c r="U628" s="69"/>
      <c r="V628" s="69"/>
      <c r="W628" s="69"/>
      <c r="X628" s="6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row>
    <row r="629" spans="1:54">
      <c r="A629" s="83"/>
      <c r="B629" s="83"/>
      <c r="C629" s="83"/>
      <c r="D629" s="83"/>
      <c r="E629" s="83"/>
      <c r="F629" s="83"/>
      <c r="G629" s="83"/>
      <c r="H629" s="83"/>
      <c r="I629" s="83"/>
      <c r="J629" s="83"/>
      <c r="K629" s="83"/>
      <c r="L629" s="69"/>
      <c r="M629" s="139" t="s">
        <v>920</v>
      </c>
      <c r="N629" s="69"/>
      <c r="O629" s="69"/>
      <c r="P629" s="69"/>
      <c r="Q629" s="69"/>
      <c r="R629" s="69"/>
      <c r="S629" s="69"/>
      <c r="T629" s="69"/>
      <c r="U629" s="69"/>
      <c r="V629" s="69"/>
      <c r="W629" s="69"/>
      <c r="X629" s="6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row>
    <row r="630" spans="1:54">
      <c r="D630" s="69"/>
      <c r="E630" s="69"/>
      <c r="F630" s="69"/>
      <c r="G630" s="69"/>
      <c r="H630" s="69"/>
      <c r="I630" s="69"/>
      <c r="J630" s="69"/>
      <c r="K630" s="69"/>
      <c r="L630" s="69"/>
      <c r="M630" s="543" t="str">
        <f ca="1">RIGHT(CELL("filename",$A$1),LEN(CELL("filename",$A$1))-SEARCH("\Rate Base",CELL("filename",$A$1),1))</f>
        <v>Rate Base\[KAWC 2018 Rate Case - Exhibit 37 Schedules B1 - B8.xlsx]Sch B-2</v>
      </c>
      <c r="S630" s="69"/>
    </row>
    <row r="631" spans="1:54">
      <c r="A631" s="66" t="s">
        <v>450</v>
      </c>
      <c r="D631" s="69"/>
      <c r="E631" s="69"/>
      <c r="F631" s="69"/>
      <c r="G631" s="69"/>
      <c r="H631" s="69"/>
      <c r="I631" s="69"/>
      <c r="J631" s="69"/>
      <c r="M631" s="139" t="s">
        <v>260</v>
      </c>
      <c r="O631" s="69"/>
      <c r="P631" s="69"/>
      <c r="Q631" s="69"/>
      <c r="R631" s="69"/>
      <c r="T631" s="69"/>
      <c r="U631" s="69"/>
      <c r="V631" s="69"/>
      <c r="W631" s="69"/>
      <c r="X631" s="6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row>
    <row r="632" spans="1:54">
      <c r="A632" s="66" t="str">
        <f>+A443</f>
        <v>TYPE OF FILING:  _X_ ORIGINAL __ UPDATED __ REVISED</v>
      </c>
      <c r="D632" s="69"/>
      <c r="E632" s="69"/>
      <c r="F632" s="69"/>
      <c r="G632" s="69"/>
      <c r="H632" s="69"/>
      <c r="I632" s="69"/>
      <c r="J632" s="69"/>
      <c r="M632" s="90" t="str">
        <f>Control!$D$18</f>
        <v>Witness Responsible:   Melissa Schwarzell</v>
      </c>
      <c r="O632" s="69"/>
      <c r="P632" s="69"/>
      <c r="Q632" s="69"/>
      <c r="R632" s="69"/>
      <c r="S632" s="69"/>
      <c r="T632" s="69"/>
      <c r="U632" s="69"/>
      <c r="V632" s="69"/>
      <c r="W632" s="69"/>
      <c r="X632" s="6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row>
    <row r="633" spans="1:54">
      <c r="A633" s="66" t="s">
        <v>456</v>
      </c>
      <c r="D633" s="69"/>
      <c r="E633" s="69"/>
      <c r="F633" s="69"/>
      <c r="G633" s="69"/>
      <c r="H633" s="69"/>
      <c r="I633" s="69"/>
      <c r="J633" s="69"/>
      <c r="N633" s="65"/>
      <c r="O633" s="69"/>
      <c r="P633" s="69"/>
      <c r="Q633" s="69"/>
      <c r="R633" s="69"/>
      <c r="S633" s="69"/>
      <c r="T633" s="69"/>
      <c r="U633" s="69"/>
      <c r="V633" s="69"/>
      <c r="W633" s="69"/>
      <c r="X633" s="6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row>
    <row r="634" spans="1:54" ht="15" thickBot="1">
      <c r="A634" s="118"/>
      <c r="B634" s="119"/>
      <c r="C634" s="118"/>
      <c r="D634" s="124"/>
      <c r="E634" s="124"/>
      <c r="F634" s="124"/>
      <c r="G634" s="124"/>
      <c r="H634" s="124"/>
      <c r="I634" s="124"/>
      <c r="J634" s="124"/>
      <c r="K634" s="124"/>
      <c r="L634" s="124"/>
      <c r="M634" s="124"/>
      <c r="N634" s="81"/>
      <c r="O634" s="69"/>
      <c r="P634" s="69"/>
      <c r="Q634" s="69"/>
      <c r="R634" s="69"/>
      <c r="S634" s="69"/>
      <c r="T634" s="69"/>
      <c r="U634" s="69"/>
      <c r="V634" s="69"/>
      <c r="W634" s="69"/>
      <c r="X634" s="6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row>
    <row r="635" spans="1:54">
      <c r="A635" s="65"/>
      <c r="B635" s="83"/>
      <c r="C635" s="65"/>
      <c r="E635" s="81"/>
      <c r="F635" s="81"/>
      <c r="G635" s="81"/>
      <c r="H635" s="65"/>
      <c r="I635" s="65"/>
      <c r="K635" s="81"/>
      <c r="L635" s="125" t="s">
        <v>282</v>
      </c>
      <c r="M635" s="81"/>
      <c r="N635" s="81"/>
      <c r="O635" s="69"/>
      <c r="P635" s="69"/>
      <c r="Q635" s="69"/>
      <c r="R635" s="69"/>
      <c r="S635" s="69"/>
      <c r="T635" s="69"/>
      <c r="U635" s="69"/>
      <c r="V635" s="69"/>
      <c r="W635" s="69"/>
      <c r="X635" s="6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row>
    <row r="636" spans="1:54" ht="15" thickBot="1">
      <c r="A636" s="70" t="s">
        <v>448</v>
      </c>
      <c r="B636" s="70" t="s">
        <v>898</v>
      </c>
      <c r="E636" s="126" t="s">
        <v>161</v>
      </c>
      <c r="F636" s="69"/>
      <c r="G636" s="69"/>
      <c r="H636" s="148" t="s">
        <v>223</v>
      </c>
      <c r="I636" s="148"/>
      <c r="J636" s="150"/>
      <c r="K636" s="125" t="s">
        <v>269</v>
      </c>
      <c r="L636" s="125" t="s">
        <v>281</v>
      </c>
      <c r="M636" s="125" t="s">
        <v>291</v>
      </c>
      <c r="N636" s="81"/>
      <c r="O636" s="69"/>
      <c r="P636" s="69"/>
      <c r="Q636" s="69"/>
      <c r="R636" s="69"/>
      <c r="S636" s="69"/>
      <c r="T636" s="69"/>
      <c r="U636" s="69"/>
      <c r="V636" s="69"/>
      <c r="W636" s="69"/>
      <c r="X636" s="6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row>
    <row r="637" spans="1:54" ht="15" thickBot="1">
      <c r="A637" s="119" t="s">
        <v>449</v>
      </c>
      <c r="B637" s="119" t="s">
        <v>374</v>
      </c>
      <c r="C637" s="119" t="s">
        <v>419</v>
      </c>
      <c r="D637" s="118"/>
      <c r="E637" s="127" t="s">
        <v>162</v>
      </c>
      <c r="F637" s="127" t="s">
        <v>170</v>
      </c>
      <c r="G637" s="127" t="s">
        <v>210</v>
      </c>
      <c r="H637" s="151" t="s">
        <v>424</v>
      </c>
      <c r="I637" s="151" t="s">
        <v>236</v>
      </c>
      <c r="J637" s="118"/>
      <c r="K637" s="127" t="s">
        <v>270</v>
      </c>
      <c r="L637" s="127" t="s">
        <v>162</v>
      </c>
      <c r="M637" s="127" t="s">
        <v>263</v>
      </c>
      <c r="N637" s="81"/>
      <c r="O637" s="69"/>
      <c r="P637" s="69"/>
      <c r="Q637" s="69"/>
      <c r="R637" s="69"/>
      <c r="S637" s="69"/>
      <c r="T637" s="69"/>
      <c r="U637" s="69"/>
      <c r="V637" s="69"/>
      <c r="W637" s="69"/>
      <c r="X637" s="6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row>
    <row r="638" spans="1:54">
      <c r="A638" s="83">
        <v>1</v>
      </c>
      <c r="B638" s="83"/>
      <c r="C638" s="65"/>
      <c r="D638" s="65"/>
      <c r="E638" s="81"/>
      <c r="F638" s="81"/>
      <c r="G638" s="81"/>
      <c r="H638" s="81"/>
      <c r="I638" s="81"/>
      <c r="J638" s="65"/>
      <c r="K638" s="81"/>
      <c r="L638" s="81"/>
      <c r="M638" s="81"/>
      <c r="N638" s="81"/>
      <c r="O638" s="69"/>
      <c r="P638" s="69"/>
      <c r="Q638" s="69"/>
      <c r="R638" s="69"/>
      <c r="S638" s="69"/>
      <c r="T638" s="69"/>
      <c r="U638" s="69"/>
      <c r="V638" s="69"/>
      <c r="W638" s="69"/>
      <c r="X638" s="6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row>
    <row r="639" spans="1:54">
      <c r="A639" s="70">
        <v>2</v>
      </c>
      <c r="E639" s="69"/>
      <c r="F639" s="69"/>
      <c r="G639" s="69"/>
      <c r="H639" s="69"/>
      <c r="I639" s="69"/>
      <c r="K639" s="69"/>
      <c r="L639" s="69"/>
      <c r="M639" s="69"/>
      <c r="N639" s="81"/>
      <c r="O639" s="69"/>
      <c r="P639" s="69"/>
      <c r="Q639" s="69"/>
      <c r="R639" s="69"/>
      <c r="S639" s="69"/>
      <c r="T639" s="69"/>
      <c r="U639" s="69"/>
      <c r="V639" s="69"/>
      <c r="W639" s="69"/>
      <c r="X639" s="6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row>
    <row r="640" spans="1:54">
      <c r="A640" s="70">
        <v>3</v>
      </c>
      <c r="C640" s="66" t="s">
        <v>544</v>
      </c>
      <c r="E640" s="69"/>
      <c r="F640" s="69"/>
      <c r="G640" s="69"/>
      <c r="H640" s="69"/>
      <c r="I640" s="69"/>
      <c r="K640" s="69"/>
      <c r="L640" s="69"/>
      <c r="M640" s="69"/>
      <c r="N640" s="69"/>
      <c r="O640" s="69"/>
      <c r="P640" s="69"/>
      <c r="Q640" s="69"/>
      <c r="R640" s="69"/>
      <c r="S640" s="69"/>
      <c r="T640" s="69"/>
      <c r="U640" s="69"/>
      <c r="V640" s="69"/>
      <c r="W640" s="69"/>
      <c r="X640" s="6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row>
    <row r="641" spans="1:54">
      <c r="A641" s="70">
        <v>4</v>
      </c>
      <c r="B641" s="70">
        <v>301.10000000000002</v>
      </c>
      <c r="C641" s="66" t="s">
        <v>545</v>
      </c>
      <c r="E641" s="470">
        <f>SUMIF('UPIS linkin'!$L$11:$L$87,$B641,'UPIS linkin'!$X$11:$X$87)</f>
        <v>550659.57000000007</v>
      </c>
      <c r="F641" s="470">
        <f>SUMIF('Additions linkin'!$J$11:$J$439,B641,'Additions linkin'!$AP$11:$AP$439)+SUMIF('Additions UPIS-ACQ linkin'!$G$11:$G$84,B641,'Additions UPIS-ACQ linkin'!$AG$11:$AG$84)</f>
        <v>0</v>
      </c>
      <c r="G641" s="470">
        <f>-SUMIF('Retire linkin'!$L$11:$L$84,B641,'Retire linkin'!$AN$11:$AN$84)</f>
        <v>0</v>
      </c>
      <c r="H641" s="470">
        <v>0</v>
      </c>
      <c r="I641" s="886"/>
      <c r="J641" s="193"/>
      <c r="K641" s="193"/>
      <c r="L641" s="470">
        <f>E641+F641-G641+H641</f>
        <v>550659.57000000007</v>
      </c>
      <c r="M641" s="470">
        <f>SUMIF('UPIS linkin'!$L$11:$L$87,$B641,'UPIS linkin'!$AN$11:$AN$87)</f>
        <v>550659.57000000018</v>
      </c>
      <c r="N641" s="69"/>
      <c r="O641" s="69"/>
      <c r="P641" s="69"/>
      <c r="Q641" s="69"/>
      <c r="R641" s="69"/>
      <c r="S641" s="69"/>
      <c r="T641" s="69"/>
      <c r="U641" s="69"/>
      <c r="V641" s="69"/>
      <c r="W641" s="69"/>
      <c r="X641" s="6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row>
    <row r="642" spans="1:54">
      <c r="A642" s="70">
        <v>5</v>
      </c>
      <c r="B642" s="134">
        <v>302.10000000000002</v>
      </c>
      <c r="C642" s="66" t="s">
        <v>670</v>
      </c>
      <c r="E642" s="140">
        <f>SUMIF('UPIS linkin'!$L$11:$L$87,$B642,'UPIS linkin'!$X$11:$X$87)</f>
        <v>70260.819999999992</v>
      </c>
      <c r="F642" s="140">
        <f>SUMIF('Additions linkin'!$J$11:$J$439,B642,'Additions linkin'!$AP$11:$AP$439)+SUMIF('Additions UPIS-ACQ linkin'!$G$11:$G$84,B642,'Additions UPIS-ACQ linkin'!$AG$11:$AG$84)</f>
        <v>0</v>
      </c>
      <c r="G642" s="140">
        <f>-SUMIF('Retire linkin'!$L$11:$L$84,B642,'Retire linkin'!$AN$11:$AN$84)</f>
        <v>0</v>
      </c>
      <c r="H642" s="546">
        <v>0</v>
      </c>
      <c r="I642" s="546"/>
      <c r="J642" s="72"/>
      <c r="K642" s="72"/>
      <c r="L642" s="546">
        <f>E642+F642-G642+H642</f>
        <v>70260.819999999992</v>
      </c>
      <c r="M642" s="546">
        <f>SUMIF('UPIS linkin'!$L$11:$L$87,$B642,'UPIS linkin'!$AN$11:$AN$87)</f>
        <v>70260.819999999978</v>
      </c>
      <c r="N642" s="69"/>
      <c r="O642" s="69"/>
      <c r="P642" s="69"/>
      <c r="Q642" s="69"/>
      <c r="R642" s="69"/>
      <c r="S642" s="69"/>
      <c r="T642" s="69"/>
      <c r="U642" s="69"/>
      <c r="V642" s="69"/>
      <c r="W642" s="69"/>
      <c r="X642" s="6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row>
    <row r="643" spans="1:54">
      <c r="A643" s="70">
        <v>6</v>
      </c>
      <c r="B643" s="70">
        <v>339.1</v>
      </c>
      <c r="C643" s="66" t="s">
        <v>905</v>
      </c>
      <c r="E643" s="140">
        <f>SUMIF('UPIS linkin'!$L$11:$L$87,$B643,'UPIS linkin'!$X$11:$X$87)</f>
        <v>1083765.0705555556</v>
      </c>
      <c r="F643" s="140">
        <f>SUMIF('Additions linkin'!$J$11:$J$439,B643,'Additions linkin'!$AP$11:$AP$439)+SUMIF('Additions UPIS-ACQ linkin'!$G$11:$G$84,B643,'Additions UPIS-ACQ linkin'!$AG$11:$AG$84)</f>
        <v>70418.25</v>
      </c>
      <c r="G643" s="140">
        <f>-SUMIF('Retire linkin'!$L$11:$L$84,B643,'Retire linkin'!$AN$11:$AN$84)</f>
        <v>23976.50333333333</v>
      </c>
      <c r="H643" s="546">
        <v>0</v>
      </c>
      <c r="I643" s="546"/>
      <c r="J643" s="72"/>
      <c r="K643" s="72"/>
      <c r="L643" s="546">
        <f>E643+F643-G643+H643</f>
        <v>1130206.8172222222</v>
      </c>
      <c r="M643" s="546">
        <f>SUMIF('UPIS linkin'!$L$11:$L$87,$B643,'UPIS linkin'!$AN$11:$AN$87)</f>
        <v>1105433.1311965818</v>
      </c>
      <c r="N643" s="69"/>
      <c r="O643" s="69"/>
      <c r="P643" s="69"/>
      <c r="Q643" s="69"/>
      <c r="R643" s="69"/>
      <c r="S643" s="69"/>
      <c r="T643" s="69"/>
      <c r="U643" s="69"/>
      <c r="V643" s="69"/>
      <c r="W643" s="69"/>
      <c r="X643" s="6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row>
    <row r="644" spans="1:54" ht="15" thickBot="1">
      <c r="A644" s="70">
        <v>7</v>
      </c>
      <c r="E644" s="69"/>
      <c r="F644" s="69"/>
      <c r="G644" s="69"/>
      <c r="H644" s="122"/>
      <c r="I644" s="69"/>
      <c r="L644" s="124"/>
      <c r="M644" s="124"/>
      <c r="N644" s="69"/>
      <c r="O644" s="69"/>
      <c r="P644" s="69"/>
      <c r="Q644" s="69"/>
      <c r="R644" s="69"/>
      <c r="S644" s="69"/>
      <c r="T644" s="69"/>
      <c r="U644" s="69"/>
      <c r="V644" s="69"/>
      <c r="W644" s="69"/>
      <c r="X644" s="6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row>
    <row r="645" spans="1:54" ht="15" thickBot="1">
      <c r="A645" s="70">
        <v>8</v>
      </c>
      <c r="B645" s="141"/>
      <c r="C645" s="66" t="s">
        <v>546</v>
      </c>
      <c r="E645" s="545">
        <f>SUM(E641:E644)</f>
        <v>1704685.4605555558</v>
      </c>
      <c r="F645" s="545">
        <f>SUM(F641:F644)</f>
        <v>70418.25</v>
      </c>
      <c r="G645" s="545">
        <f>SUM(G641:G644)</f>
        <v>23976.50333333333</v>
      </c>
      <c r="H645" s="545">
        <f>SUM(H641:H644)</f>
        <v>0</v>
      </c>
      <c r="I645" s="886"/>
      <c r="J645" s="193"/>
      <c r="K645" s="193"/>
      <c r="L645" s="545">
        <f>SUM(L641:L644)</f>
        <v>1751127.2072222224</v>
      </c>
      <c r="M645" s="545">
        <f>SUM(M641:M644)</f>
        <v>1726353.5211965819</v>
      </c>
      <c r="N645" s="69"/>
      <c r="O645" s="69"/>
      <c r="P645" s="69"/>
      <c r="Q645" s="69"/>
      <c r="R645" s="69"/>
      <c r="S645" s="69"/>
      <c r="T645" s="69"/>
      <c r="U645" s="69"/>
      <c r="V645" s="69"/>
      <c r="W645" s="69"/>
      <c r="X645" s="6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row>
    <row r="646" spans="1:54">
      <c r="A646" s="70">
        <v>9</v>
      </c>
      <c r="B646" s="141"/>
      <c r="E646" s="81"/>
      <c r="F646" s="81"/>
      <c r="G646" s="81"/>
      <c r="H646" s="69"/>
      <c r="I646" s="69"/>
      <c r="L646" s="69"/>
      <c r="M646" s="69"/>
      <c r="N646" s="69"/>
      <c r="O646" s="69"/>
      <c r="P646" s="69"/>
      <c r="Q646" s="69"/>
      <c r="R646" s="69"/>
      <c r="S646" s="69"/>
      <c r="T646" s="69"/>
      <c r="U646" s="69"/>
      <c r="V646" s="69"/>
      <c r="W646" s="69"/>
      <c r="X646" s="6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row>
    <row r="647" spans="1:54">
      <c r="A647" s="70">
        <v>10</v>
      </c>
      <c r="B647" s="141"/>
      <c r="C647" s="66" t="s">
        <v>547</v>
      </c>
      <c r="E647" s="69"/>
      <c r="F647" s="69"/>
      <c r="G647" s="69"/>
      <c r="H647" s="69"/>
      <c r="I647" s="69"/>
      <c r="L647" s="69"/>
      <c r="M647" s="69"/>
      <c r="N647" s="69"/>
      <c r="O647" s="69"/>
      <c r="P647" s="69"/>
      <c r="Q647" s="69"/>
      <c r="R647" s="69"/>
      <c r="S647" s="69"/>
      <c r="T647" s="69"/>
      <c r="U647" s="69"/>
      <c r="V647" s="69"/>
      <c r="W647" s="69"/>
      <c r="X647" s="6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row>
    <row r="648" spans="1:54">
      <c r="A648" s="70">
        <v>11</v>
      </c>
      <c r="B648" s="70">
        <v>303.2</v>
      </c>
      <c r="C648" s="66" t="s">
        <v>548</v>
      </c>
      <c r="E648" s="470">
        <f>SUMIF('UPIS linkin'!$L$11:$L$87,$B648,'UPIS linkin'!$X$11:$X$87)</f>
        <v>1390507.69</v>
      </c>
      <c r="F648" s="470">
        <f>SUMIF('Additions linkin'!$J$11:$J$439,B648,'Additions linkin'!$AP$11:$AP$439)+SUMIF('Additions UPIS-ACQ linkin'!$G$11:$G$84,B648,'Additions UPIS-ACQ linkin'!$AG$11:$AG$84)</f>
        <v>0</v>
      </c>
      <c r="G648" s="470">
        <f>-SUMIF('Retire linkin'!$L$11:$L$84,B648,'Retire linkin'!$AN$11:$AN$84)</f>
        <v>0</v>
      </c>
      <c r="H648" s="470">
        <v>0</v>
      </c>
      <c r="I648" s="886"/>
      <c r="J648" s="193"/>
      <c r="K648" s="193"/>
      <c r="L648" s="470">
        <f t="shared" ref="L648:L657" si="23">E648+F648-G648+H648</f>
        <v>1390507.69</v>
      </c>
      <c r="M648" s="470">
        <f>SUMIF('UPIS linkin'!$L$11:$L$87,$B648,'UPIS linkin'!$AN$11:$AN$87)</f>
        <v>1390507.6900000002</v>
      </c>
      <c r="N648" s="69"/>
      <c r="O648" s="69"/>
      <c r="P648" s="69"/>
      <c r="Q648" s="69"/>
      <c r="R648" s="69"/>
      <c r="S648" s="69"/>
      <c r="T648" s="69"/>
      <c r="U648" s="69"/>
      <c r="V648" s="69"/>
      <c r="W648" s="69"/>
      <c r="X648" s="6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row>
    <row r="649" spans="1:54">
      <c r="A649" s="70">
        <v>12</v>
      </c>
      <c r="B649" s="70">
        <v>304.2</v>
      </c>
      <c r="C649" s="66" t="s">
        <v>900</v>
      </c>
      <c r="E649" s="140">
        <f>SUMIF('UPIS linkin'!$L$11:$L$87,$B649,'UPIS linkin'!$X$11:$X$87)</f>
        <v>30456091.199787959</v>
      </c>
      <c r="F649" s="140">
        <f>SUMIF('Additions linkin'!$J$11:$J$439,B649,'Additions linkin'!$AP$11:$AP$439)+SUMIF('Additions UPIS-ACQ linkin'!$G$11:$G$84,B649,'Additions UPIS-ACQ linkin'!$AG$11:$AG$84)</f>
        <v>0</v>
      </c>
      <c r="G649" s="140">
        <f>-SUMIF('Retire linkin'!$L$11:$L$84,B649,'Retire linkin'!$AN$11:$AN$84)</f>
        <v>37714.769999999997</v>
      </c>
      <c r="H649" s="546">
        <v>0</v>
      </c>
      <c r="I649" s="546"/>
      <c r="J649" s="72"/>
      <c r="K649" s="72"/>
      <c r="L649" s="140">
        <f t="shared" si="23"/>
        <v>30418376.42978796</v>
      </c>
      <c r="M649" s="140">
        <f>SUMIF('UPIS linkin'!$L$11:$L$87,$B649,'UPIS linkin'!$AN$11:$AN$87)</f>
        <v>30437233.814787969</v>
      </c>
      <c r="N649" s="69"/>
      <c r="O649" s="69"/>
      <c r="P649" s="69"/>
      <c r="Q649" s="69"/>
      <c r="R649" s="69"/>
      <c r="S649" s="69"/>
      <c r="T649" s="69"/>
      <c r="U649" s="69"/>
      <c r="V649" s="69"/>
      <c r="W649" s="69"/>
      <c r="X649" s="6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row>
    <row r="650" spans="1:54">
      <c r="A650" s="70">
        <v>13</v>
      </c>
      <c r="B650" s="70">
        <v>305.2</v>
      </c>
      <c r="C650" s="66" t="s">
        <v>550</v>
      </c>
      <c r="E650" s="140">
        <f>SUMIF('UPIS linkin'!$L$11:$L$87,$B650,'UPIS linkin'!$X$11:$X$87)</f>
        <v>849265.16888888879</v>
      </c>
      <c r="F650" s="140">
        <f>SUMIF('Additions linkin'!$J$11:$J$439,B650,'Additions linkin'!$AP$11:$AP$439)+SUMIF('Additions UPIS-ACQ linkin'!$G$11:$G$84,B650,'Additions UPIS-ACQ linkin'!$AG$11:$AG$84)</f>
        <v>0</v>
      </c>
      <c r="G650" s="140">
        <f>-SUMIF('Retire linkin'!$L$11:$L$84,B650,'Retire linkin'!$AN$11:$AN$84)</f>
        <v>703.33333333333314</v>
      </c>
      <c r="H650" s="546">
        <v>0</v>
      </c>
      <c r="I650" s="546"/>
      <c r="J650" s="72"/>
      <c r="K650" s="72"/>
      <c r="L650" s="140">
        <f t="shared" si="23"/>
        <v>848561.83555555542</v>
      </c>
      <c r="M650" s="140">
        <f>SUMIF('UPIS linkin'!$L$11:$L$87,$B650,'UPIS linkin'!$AN$11:$AN$87)</f>
        <v>848913.50222222216</v>
      </c>
      <c r="N650" s="69"/>
      <c r="O650" s="69"/>
      <c r="P650" s="69"/>
      <c r="Q650" s="69"/>
      <c r="R650" s="69"/>
      <c r="S650" s="69"/>
      <c r="T650" s="69"/>
      <c r="U650" s="69"/>
      <c r="V650" s="69"/>
      <c r="W650" s="69"/>
      <c r="X650" s="6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row>
    <row r="651" spans="1:54">
      <c r="A651" s="70">
        <v>14</v>
      </c>
      <c r="B651" s="70">
        <v>306.2</v>
      </c>
      <c r="C651" s="66" t="s">
        <v>551</v>
      </c>
      <c r="E651" s="140">
        <f>SUMIF('UPIS linkin'!$L$11:$L$87,$B651,'UPIS linkin'!$X$11:$X$87)</f>
        <v>1902165.3178622222</v>
      </c>
      <c r="F651" s="140">
        <f>SUMIF('Additions linkin'!$J$11:$J$439,B651,'Additions linkin'!$AP$11:$AP$439)+SUMIF('Additions UPIS-ACQ linkin'!$G$11:$G$84,B651,'Additions UPIS-ACQ linkin'!$AG$11:$AG$84)</f>
        <v>325580.85000000003</v>
      </c>
      <c r="G651" s="140">
        <f>-SUMIF('Retire linkin'!$L$11:$L$84,B651,'Retire linkin'!$AN$11:$AN$84)</f>
        <v>333.33333333333331</v>
      </c>
      <c r="H651" s="546">
        <v>0</v>
      </c>
      <c r="I651" s="546"/>
      <c r="J651" s="72"/>
      <c r="K651" s="72"/>
      <c r="L651" s="140">
        <f t="shared" si="23"/>
        <v>2227412.8345288886</v>
      </c>
      <c r="M651" s="140">
        <f>SUMIF('UPIS linkin'!$L$11:$L$87,$B651,'UPIS linkin'!$AN$11:$AN$87)</f>
        <v>2077438.8704263247</v>
      </c>
      <c r="N651" s="69"/>
      <c r="O651" s="69"/>
      <c r="P651" s="69"/>
      <c r="Q651" s="69"/>
      <c r="R651" s="69"/>
      <c r="S651" s="69"/>
      <c r="T651" s="69"/>
      <c r="U651" s="69"/>
      <c r="V651" s="69"/>
      <c r="W651" s="69"/>
      <c r="X651" s="6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row>
    <row r="652" spans="1:54">
      <c r="A652" s="70">
        <v>15</v>
      </c>
      <c r="B652" s="70">
        <v>307.2</v>
      </c>
      <c r="C652" s="66" t="s">
        <v>552</v>
      </c>
      <c r="E652" s="140">
        <f>SUMIF('UPIS linkin'!$L$11:$L$87,$B652,'UPIS linkin'!$X$11:$X$87)</f>
        <v>0</v>
      </c>
      <c r="F652" s="140">
        <f>SUMIF('Additions linkin'!$J$11:$J$439,B652,'Additions linkin'!$AP$11:$AP$439)+SUMIF('Additions UPIS-ACQ linkin'!$G$11:$G$84,B652,'Additions UPIS-ACQ linkin'!$AG$11:$AG$84)</f>
        <v>0</v>
      </c>
      <c r="G652" s="140">
        <f>-SUMIF('Retire linkin'!$L$11:$L$84,B652,'Retire linkin'!$AN$11:$AN$84)</f>
        <v>0</v>
      </c>
      <c r="H652" s="546">
        <v>0</v>
      </c>
      <c r="I652" s="546"/>
      <c r="J652" s="72"/>
      <c r="K652" s="72"/>
      <c r="L652" s="140">
        <f t="shared" si="23"/>
        <v>0</v>
      </c>
      <c r="M652" s="140">
        <f>SUMIF('UPIS linkin'!$L$11:$L$87,$B652,'UPIS linkin'!$AN$11:$AN$87)</f>
        <v>0</v>
      </c>
      <c r="N652" s="69"/>
      <c r="O652" s="69"/>
      <c r="P652" s="69"/>
      <c r="Q652" s="69"/>
      <c r="R652" s="69"/>
      <c r="S652" s="69"/>
      <c r="T652" s="69"/>
      <c r="U652" s="69"/>
      <c r="V652" s="69"/>
      <c r="W652" s="69"/>
      <c r="X652" s="6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row>
    <row r="653" spans="1:54">
      <c r="A653" s="70">
        <v>16</v>
      </c>
      <c r="B653" s="70">
        <v>308.2</v>
      </c>
      <c r="C653" s="66" t="s">
        <v>874</v>
      </c>
      <c r="E653" s="140">
        <f>SUMIF('UPIS linkin'!$L$11:$L$87,$B653,'UPIS linkin'!$X$11:$X$87)</f>
        <v>0</v>
      </c>
      <c r="F653" s="140">
        <f>SUMIF('Additions linkin'!$J$11:$J$439,B653,'Additions linkin'!$AP$11:$AP$439)+SUMIF('Additions UPIS-ACQ linkin'!$G$11:$G$84,B653,'Additions UPIS-ACQ linkin'!$AG$11:$AG$84)</f>
        <v>0</v>
      </c>
      <c r="G653" s="140">
        <f>-SUMIF('Retire linkin'!$L$11:$L$84,B653,'Retire linkin'!$AN$11:$AN$84)</f>
        <v>0</v>
      </c>
      <c r="H653" s="546">
        <v>0</v>
      </c>
      <c r="I653" s="546"/>
      <c r="J653" s="72"/>
      <c r="K653" s="72"/>
      <c r="L653" s="140">
        <f t="shared" si="23"/>
        <v>0</v>
      </c>
      <c r="M653" s="140">
        <f>SUMIF('UPIS linkin'!$L$11:$L$87,$B653,'UPIS linkin'!$AN$11:$AN$87)</f>
        <v>0</v>
      </c>
      <c r="N653" s="69"/>
      <c r="O653" s="69"/>
      <c r="P653" s="69"/>
      <c r="Q653" s="69"/>
      <c r="R653" s="69"/>
      <c r="S653" s="69"/>
      <c r="T653" s="69"/>
      <c r="U653" s="69"/>
      <c r="V653" s="69"/>
      <c r="W653" s="69"/>
      <c r="X653" s="6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row>
    <row r="654" spans="1:54">
      <c r="A654" s="70">
        <v>17</v>
      </c>
      <c r="B654" s="70">
        <v>309.2</v>
      </c>
      <c r="C654" s="66" t="s">
        <v>553</v>
      </c>
      <c r="E654" s="140">
        <f>SUMIF('UPIS linkin'!$L$11:$L$87,$B654,'UPIS linkin'!$X$11:$X$87)</f>
        <v>18560397.723888904</v>
      </c>
      <c r="F654" s="140">
        <f>SUMIF('Additions linkin'!$J$11:$J$439,B654,'Additions linkin'!$AP$11:$AP$439)+SUMIF('Additions UPIS-ACQ linkin'!$G$11:$G$84,B654,'Additions UPIS-ACQ linkin'!$AG$11:$AG$84)</f>
        <v>0</v>
      </c>
      <c r="G654" s="140">
        <f>-SUMIF('Retire linkin'!$L$11:$L$84,B654,'Retire linkin'!$AN$11:$AN$84)</f>
        <v>245.44333333333336</v>
      </c>
      <c r="H654" s="546">
        <v>0</v>
      </c>
      <c r="I654" s="546"/>
      <c r="J654" s="72"/>
      <c r="K654" s="72"/>
      <c r="L654" s="140">
        <f t="shared" si="23"/>
        <v>18560152.280555572</v>
      </c>
      <c r="M654" s="140">
        <f>SUMIF('UPIS linkin'!$L$11:$L$87,$B654,'UPIS linkin'!$AN$11:$AN$87)</f>
        <v>18560275.002222247</v>
      </c>
      <c r="N654" s="69"/>
      <c r="O654" s="69"/>
      <c r="P654" s="69"/>
      <c r="Q654" s="69"/>
      <c r="R654" s="69"/>
      <c r="S654" s="69"/>
      <c r="T654" s="69"/>
      <c r="U654" s="69"/>
      <c r="V654" s="69"/>
      <c r="W654" s="69"/>
      <c r="X654" s="6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row>
    <row r="655" spans="1:54">
      <c r="A655" s="70">
        <v>18</v>
      </c>
      <c r="B655" s="70">
        <v>310.2</v>
      </c>
      <c r="C655" s="66" t="s">
        <v>901</v>
      </c>
      <c r="E655" s="140">
        <f>SUMIF('UPIS linkin'!$L$11:$L$87,$B655,'UPIS linkin'!$X$11:$X$87)</f>
        <v>6834507.4960555546</v>
      </c>
      <c r="F655" s="140">
        <f>SUMIF('Additions linkin'!$J$11:$J$439,B655,'Additions linkin'!$AP$11:$AP$439)+SUMIF('Additions UPIS-ACQ linkin'!$G$11:$G$84,B655,'Additions UPIS-ACQ linkin'!$AG$11:$AG$84)</f>
        <v>916664.74560000002</v>
      </c>
      <c r="G655" s="140">
        <f>-SUMIF('Retire linkin'!$L$11:$L$84,B655,'Retire linkin'!$AN$11:$AN$84)</f>
        <v>40168.223333333328</v>
      </c>
      <c r="H655" s="546">
        <v>0</v>
      </c>
      <c r="I655" s="546"/>
      <c r="J655" s="72"/>
      <c r="K655" s="72"/>
      <c r="L655" s="140">
        <f t="shared" si="23"/>
        <v>7711004.018322221</v>
      </c>
      <c r="M655" s="140">
        <f>SUMIF('UPIS linkin'!$L$11:$L$87,$B655,'UPIS linkin'!$AN$11:$AN$87)</f>
        <v>7096474.0753427316</v>
      </c>
      <c r="N655" s="69"/>
      <c r="O655" s="69"/>
      <c r="P655" s="69"/>
      <c r="Q655" s="69"/>
      <c r="R655" s="69"/>
      <c r="S655" s="69"/>
      <c r="T655" s="69"/>
      <c r="U655" s="69"/>
      <c r="V655" s="69"/>
      <c r="W655" s="69"/>
      <c r="X655" s="6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row>
    <row r="656" spans="1:54">
      <c r="A656" s="70">
        <v>19</v>
      </c>
      <c r="B656" s="70">
        <v>311.2</v>
      </c>
      <c r="C656" s="66" t="s">
        <v>876</v>
      </c>
      <c r="E656" s="140">
        <f>SUMIF('UPIS linkin'!$L$11:$L$87,$B656,'UPIS linkin'!$X$11:$X$87)</f>
        <v>38929374.915066667</v>
      </c>
      <c r="F656" s="140">
        <f>SUMIF('Additions linkin'!$J$11:$J$439,B656,'Additions linkin'!$AP$11:$AP$439)+SUMIF('Additions UPIS-ACQ linkin'!$G$11:$G$84,B656,'Additions UPIS-ACQ linkin'!$AG$11:$AG$84)</f>
        <v>2364234.0668866313</v>
      </c>
      <c r="G656" s="140">
        <f>-SUMIF('Retire linkin'!$L$11:$L$84,B656,'Retire linkin'!$AN$11:$AN$84)</f>
        <v>342400.89999999997</v>
      </c>
      <c r="H656" s="546">
        <v>0</v>
      </c>
      <c r="I656" s="546"/>
      <c r="J656" s="72"/>
      <c r="K656" s="72"/>
      <c r="L656" s="140">
        <f t="shared" si="23"/>
        <v>40951208.081953302</v>
      </c>
      <c r="M656" s="140">
        <f>SUMIF('UPIS linkin'!$L$11:$L$87,$B656,'UPIS linkin'!$AN$11:$AN$87)</f>
        <v>39819620.852272555</v>
      </c>
      <c r="N656" s="69"/>
      <c r="O656" s="69"/>
      <c r="P656" s="69"/>
      <c r="Q656" s="69"/>
      <c r="R656" s="69"/>
      <c r="S656" s="69"/>
      <c r="T656" s="69"/>
      <c r="U656" s="69"/>
      <c r="V656" s="69"/>
      <c r="W656" s="69"/>
      <c r="X656" s="6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row>
    <row r="657" spans="1:54">
      <c r="A657" s="70">
        <v>20</v>
      </c>
      <c r="B657" s="70">
        <v>339.2</v>
      </c>
      <c r="C657" s="66" t="s">
        <v>902</v>
      </c>
      <c r="E657" s="140">
        <f>SUMIF('UPIS linkin'!$L$11:$L$87,$B657,'UPIS linkin'!$X$11:$X$87)</f>
        <v>0</v>
      </c>
      <c r="F657" s="140">
        <f>SUMIF('Additions linkin'!$J$11:$J$439,B657,'Additions linkin'!$AP$11:$AP$439)+SUMIF('Additions UPIS-ACQ linkin'!$G$11:$G$84,B657,'Additions UPIS-ACQ linkin'!$AG$11:$AG$84)</f>
        <v>0</v>
      </c>
      <c r="G657" s="140">
        <f>-SUMIF('Retire linkin'!$L$11:$L$84,B657,'Retire linkin'!$AN$11:$AN$84)</f>
        <v>0</v>
      </c>
      <c r="H657" s="546">
        <v>0</v>
      </c>
      <c r="I657" s="546"/>
      <c r="J657" s="72"/>
      <c r="K657" s="72"/>
      <c r="L657" s="140">
        <f t="shared" si="23"/>
        <v>0</v>
      </c>
      <c r="M657" s="140">
        <f>SUMIF('UPIS linkin'!$L$11:$L$87,$B657,'UPIS linkin'!$AN$11:$AN$87)</f>
        <v>0</v>
      </c>
      <c r="N657" s="69"/>
      <c r="O657" s="69"/>
      <c r="P657" s="69"/>
      <c r="Q657" s="69"/>
      <c r="R657" s="69"/>
      <c r="S657" s="69"/>
      <c r="T657" s="69"/>
      <c r="U657" s="69"/>
      <c r="V657" s="69"/>
      <c r="W657" s="69"/>
      <c r="X657" s="6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row>
    <row r="658" spans="1:54" ht="15" thickBot="1">
      <c r="A658" s="70">
        <v>21</v>
      </c>
      <c r="E658" s="124"/>
      <c r="F658" s="124"/>
      <c r="G658" s="124"/>
      <c r="H658" s="124"/>
      <c r="I658" s="69"/>
      <c r="L658" s="124"/>
      <c r="M658" s="124"/>
      <c r="N658" s="69"/>
      <c r="O658" s="69"/>
      <c r="P658" s="69"/>
      <c r="Q658" s="69"/>
      <c r="R658" s="69"/>
      <c r="S658" s="69"/>
      <c r="T658" s="69"/>
      <c r="U658" s="69"/>
      <c r="V658" s="69"/>
      <c r="W658" s="69"/>
      <c r="X658" s="6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row>
    <row r="659" spans="1:54" ht="15" thickBot="1">
      <c r="A659" s="70">
        <v>22</v>
      </c>
      <c r="C659" s="66" t="s">
        <v>554</v>
      </c>
      <c r="E659" s="545">
        <f>SUM(E648:E658)</f>
        <v>98922309.511550188</v>
      </c>
      <c r="F659" s="545">
        <f>SUM(F648:F658)</f>
        <v>3606479.6624866314</v>
      </c>
      <c r="G659" s="545">
        <f>SUM(G648:G658)</f>
        <v>421566.0033333333</v>
      </c>
      <c r="H659" s="545">
        <f>SUM(H648:H658)</f>
        <v>0</v>
      </c>
      <c r="I659" s="886"/>
      <c r="J659" s="193"/>
      <c r="K659" s="193"/>
      <c r="L659" s="545">
        <f>SUM(L648:L658)</f>
        <v>102107223.1707035</v>
      </c>
      <c r="M659" s="545">
        <f>SUM(M648:M658)</f>
        <v>100230463.80727404</v>
      </c>
      <c r="N659" s="69"/>
      <c r="O659" s="69"/>
      <c r="P659" s="69"/>
      <c r="Q659" s="69"/>
      <c r="R659" s="69"/>
      <c r="S659" s="69"/>
      <c r="T659" s="69"/>
      <c r="U659" s="69"/>
      <c r="V659" s="69"/>
      <c r="W659" s="69"/>
      <c r="X659" s="6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row>
    <row r="660" spans="1:54">
      <c r="A660" s="70">
        <v>23</v>
      </c>
      <c r="E660" s="81"/>
      <c r="F660" s="81"/>
      <c r="G660" s="81"/>
      <c r="H660" s="69"/>
      <c r="I660" s="69"/>
      <c r="L660" s="69"/>
      <c r="M660" s="69"/>
      <c r="N660" s="69"/>
      <c r="O660" s="69"/>
      <c r="P660" s="69"/>
      <c r="Q660" s="69"/>
      <c r="R660" s="69"/>
      <c r="S660" s="69"/>
      <c r="T660" s="69"/>
      <c r="U660" s="69"/>
      <c r="V660" s="69"/>
      <c r="W660" s="69"/>
      <c r="X660" s="6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row>
    <row r="661" spans="1:54">
      <c r="A661" s="70">
        <v>24</v>
      </c>
      <c r="C661" s="66" t="s">
        <v>555</v>
      </c>
      <c r="E661" s="69"/>
      <c r="F661" s="69"/>
      <c r="G661" s="69"/>
      <c r="H661" s="69"/>
      <c r="I661" s="69"/>
      <c r="L661" s="69"/>
      <c r="M661" s="69"/>
      <c r="N661" s="69"/>
      <c r="O661" s="69"/>
      <c r="P661" s="69"/>
      <c r="Q661" s="69"/>
      <c r="R661" s="69"/>
      <c r="S661" s="69"/>
      <c r="T661" s="69"/>
      <c r="U661" s="69"/>
      <c r="V661" s="69"/>
      <c r="W661" s="69"/>
      <c r="X661" s="6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row>
    <row r="662" spans="1:54">
      <c r="A662" s="70">
        <v>25</v>
      </c>
      <c r="B662" s="70">
        <v>303.3</v>
      </c>
      <c r="C662" s="66" t="s">
        <v>894</v>
      </c>
      <c r="E662" s="470">
        <f>SUMIF('UPIS linkin'!$L$11:$L$87,$B662,'UPIS linkin'!$X$11:$X$87)</f>
        <v>800183.34</v>
      </c>
      <c r="F662" s="470">
        <f>SUMIF('Additions linkin'!$J$11:$J$439,B662,'Additions linkin'!$AP$11:$AP$439)+SUMIF('Additions UPIS-ACQ linkin'!$G$11:$G$84,B662,'Additions UPIS-ACQ linkin'!$AG$11:$AG$84)</f>
        <v>0</v>
      </c>
      <c r="G662" s="470">
        <f>-SUMIF('Retire linkin'!$L$11:$L$84,B662,'Retire linkin'!$AN$11:$AN$84)</f>
        <v>0</v>
      </c>
      <c r="H662" s="470">
        <v>0</v>
      </c>
      <c r="I662" s="886"/>
      <c r="J662" s="193"/>
      <c r="K662" s="193"/>
      <c r="L662" s="470">
        <f>E662+F662-G662+H662</f>
        <v>800183.34</v>
      </c>
      <c r="M662" s="470">
        <f>SUMIF('UPIS linkin'!$L$11:$L$87,$B662,'UPIS linkin'!$AN$11:$AN$87)</f>
        <v>800183.34</v>
      </c>
      <c r="N662" s="69"/>
      <c r="O662" s="69"/>
      <c r="P662" s="69"/>
      <c r="Q662" s="69"/>
      <c r="R662" s="69"/>
      <c r="S662" s="69"/>
      <c r="T662" s="69"/>
      <c r="U662" s="69"/>
      <c r="V662" s="69"/>
      <c r="W662" s="69"/>
      <c r="X662" s="6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row>
    <row r="663" spans="1:54">
      <c r="A663" s="70">
        <v>26</v>
      </c>
      <c r="B663" s="70">
        <v>304.3</v>
      </c>
      <c r="C663" s="66" t="s">
        <v>893</v>
      </c>
      <c r="E663" s="140">
        <f>SUMIF('UPIS linkin'!$L$11:$L$87,$B663,'UPIS linkin'!$X$11:$X$87)</f>
        <v>42290718.002879396</v>
      </c>
      <c r="F663" s="140">
        <f>SUMIF('Additions linkin'!$J$11:$J$439,B663,'Additions linkin'!$AP$11:$AP$439)+SUMIF('Additions UPIS-ACQ linkin'!$G$11:$G$84,B663,'Additions UPIS-ACQ linkin'!$AG$11:$AG$84)</f>
        <v>4773095.9584269607</v>
      </c>
      <c r="G663" s="140">
        <f>-SUMIF('Retire linkin'!$L$11:$L$84,B663,'Retire linkin'!$AN$11:$AN$84)</f>
        <v>118398.9766666667</v>
      </c>
      <c r="H663" s="546">
        <v>0</v>
      </c>
      <c r="I663" s="546"/>
      <c r="J663" s="72"/>
      <c r="K663" s="72"/>
      <c r="L663" s="546">
        <f>E663+F663-G663+H663</f>
        <v>46945414.984639689</v>
      </c>
      <c r="M663" s="546">
        <f>SUMIF('UPIS linkin'!$L$11:$L$87,$B663,'UPIS linkin'!$AN$11:$AN$87)</f>
        <v>46164820.850091249</v>
      </c>
      <c r="N663" s="69"/>
      <c r="O663" s="69"/>
      <c r="P663" s="69"/>
      <c r="Q663" s="69"/>
      <c r="R663" s="69"/>
      <c r="S663" s="69"/>
      <c r="T663" s="69"/>
      <c r="U663" s="69"/>
      <c r="V663" s="69"/>
      <c r="W663" s="69"/>
      <c r="X663" s="6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row>
    <row r="664" spans="1:54">
      <c r="A664" s="70">
        <v>27</v>
      </c>
      <c r="B664" s="70">
        <v>311.3</v>
      </c>
      <c r="C664" s="66" t="s">
        <v>878</v>
      </c>
      <c r="E664" s="140">
        <f>SUMIF('UPIS linkin'!$L$11:$L$87,$B664,'UPIS linkin'!$X$11:$X$87)</f>
        <v>669900.51</v>
      </c>
      <c r="F664" s="140">
        <f>SUMIF('Additions linkin'!$J$11:$J$439,B664,'Additions linkin'!$AP$11:$AP$439)+SUMIF('Additions UPIS-ACQ linkin'!$G$11:$G$84,B664,'Additions UPIS-ACQ linkin'!$AG$11:$AG$84)</f>
        <v>0</v>
      </c>
      <c r="G664" s="140">
        <f>-SUMIF('Retire linkin'!$L$11:$L$84,B664,'Retire linkin'!$AN$11:$AN$84)</f>
        <v>0</v>
      </c>
      <c r="H664" s="546">
        <v>0</v>
      </c>
      <c r="I664" s="546"/>
      <c r="J664" s="72"/>
      <c r="K664" s="72"/>
      <c r="L664" s="546">
        <f>E664+F664-G664+H664</f>
        <v>669900.51</v>
      </c>
      <c r="M664" s="546">
        <f>SUMIF('UPIS linkin'!$L$11:$L$87,$B664,'UPIS linkin'!$AN$11:$AN$87)</f>
        <v>669900.50999999989</v>
      </c>
      <c r="N664" s="69"/>
      <c r="O664" s="69"/>
      <c r="P664" s="69"/>
      <c r="Q664" s="69"/>
      <c r="R664" s="69"/>
      <c r="S664" s="69"/>
      <c r="T664" s="69"/>
      <c r="U664" s="69"/>
      <c r="V664" s="69"/>
      <c r="W664" s="69"/>
      <c r="X664" s="6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row>
    <row r="665" spans="1:54">
      <c r="A665" s="70">
        <v>28</v>
      </c>
      <c r="B665" s="70">
        <v>320.3</v>
      </c>
      <c r="C665" s="66" t="s">
        <v>879</v>
      </c>
      <c r="E665" s="140">
        <f>SUMIF('UPIS linkin'!$L$11:$L$87,$B665,'UPIS linkin'!$X$11:$X$87)</f>
        <v>57053995.526592776</v>
      </c>
      <c r="F665" s="140">
        <f>SUMIF('Additions linkin'!$J$11:$J$439,B665,'Additions linkin'!$AP$11:$AP$439)+SUMIF('Additions UPIS-ACQ linkin'!$G$11:$G$84,B665,'Additions UPIS-ACQ linkin'!$AG$11:$AG$84)</f>
        <v>13346532.514220638</v>
      </c>
      <c r="G665" s="140">
        <f>-SUMIF('Retire linkin'!$L$11:$L$84,B665,'Retire linkin'!$AN$11:$AN$84)</f>
        <v>366863.67999999982</v>
      </c>
      <c r="H665" s="546">
        <v>0</v>
      </c>
      <c r="I665" s="546"/>
      <c r="J665" s="72"/>
      <c r="K665" s="72"/>
      <c r="L665" s="546">
        <f>E665+F665-G665+H665</f>
        <v>70033664.360813409</v>
      </c>
      <c r="M665" s="546">
        <f>SUMIF('UPIS linkin'!$L$11:$L$87,$B665,'UPIS linkin'!$AN$11:$AN$87)</f>
        <v>64085397.485482574</v>
      </c>
      <c r="N665" s="69"/>
      <c r="O665" s="69"/>
      <c r="P665" s="69"/>
      <c r="Q665" s="69"/>
      <c r="R665" s="69"/>
      <c r="S665" s="69"/>
      <c r="T665" s="69"/>
      <c r="U665" s="69"/>
      <c r="V665" s="69"/>
      <c r="W665" s="69"/>
      <c r="X665" s="6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row>
    <row r="666" spans="1:54">
      <c r="A666" s="70">
        <v>29</v>
      </c>
      <c r="B666" s="70">
        <v>339.3</v>
      </c>
      <c r="C666" s="66" t="s">
        <v>903</v>
      </c>
      <c r="E666" s="140">
        <f>SUMIF('UPIS linkin'!$L$11:$L$87,$B666,'UPIS linkin'!$X$11:$X$87)</f>
        <v>0</v>
      </c>
      <c r="F666" s="140">
        <f>SUMIF('Additions linkin'!$J$11:$J$439,B666,'Additions linkin'!$AP$11:$AP$439)+SUMIF('Additions UPIS-ACQ linkin'!$G$11:$G$84,B666,'Additions UPIS-ACQ linkin'!$AG$11:$AG$84)</f>
        <v>0</v>
      </c>
      <c r="G666" s="140">
        <f>-SUMIF('Retire linkin'!$L$11:$L$84,B666,'Retire linkin'!$AN$11:$AN$84)</f>
        <v>0</v>
      </c>
      <c r="H666" s="546">
        <v>0</v>
      </c>
      <c r="I666" s="546"/>
      <c r="J666" s="72"/>
      <c r="K666" s="72"/>
      <c r="L666" s="546">
        <f>E666+F666-G666+H666</f>
        <v>0</v>
      </c>
      <c r="M666" s="546">
        <f>SUMIF('UPIS linkin'!$L$11:$L$87,$B666,'UPIS linkin'!$AN$11:$AN$87)</f>
        <v>0</v>
      </c>
      <c r="N666" s="69"/>
      <c r="O666" s="69"/>
      <c r="P666" s="69"/>
      <c r="Q666" s="69"/>
      <c r="R666" s="69"/>
      <c r="S666" s="69"/>
      <c r="T666" s="69"/>
      <c r="U666" s="69"/>
      <c r="V666" s="69"/>
      <c r="W666" s="69"/>
      <c r="X666" s="6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row>
    <row r="667" spans="1:54" ht="15" thickBot="1">
      <c r="A667" s="70">
        <v>30</v>
      </c>
      <c r="E667" s="124"/>
      <c r="F667" s="124"/>
      <c r="G667" s="124"/>
      <c r="H667" s="69"/>
      <c r="I667" s="69"/>
      <c r="L667" s="69"/>
      <c r="M667" s="69"/>
      <c r="N667" s="69"/>
      <c r="O667" s="69"/>
      <c r="P667" s="69"/>
      <c r="Q667" s="69"/>
      <c r="R667" s="69"/>
      <c r="S667" s="69"/>
      <c r="T667" s="69"/>
      <c r="U667" s="69"/>
      <c r="V667" s="69"/>
      <c r="W667" s="69"/>
      <c r="X667" s="6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row>
    <row r="668" spans="1:54" ht="15" thickBot="1">
      <c r="A668" s="70">
        <v>31</v>
      </c>
      <c r="C668" s="66" t="s">
        <v>558</v>
      </c>
      <c r="E668" s="545">
        <f>SUM(E662:E667)</f>
        <v>100814797.37947217</v>
      </c>
      <c r="F668" s="545">
        <f>SUM(F662:F667)</f>
        <v>18119628.4726476</v>
      </c>
      <c r="G668" s="545">
        <f>SUM(G662:G667)</f>
        <v>485262.6566666665</v>
      </c>
      <c r="H668" s="545">
        <f>SUM(H662:H667)</f>
        <v>0</v>
      </c>
      <c r="I668" s="886"/>
      <c r="J668" s="193"/>
      <c r="K668" s="193"/>
      <c r="L668" s="545">
        <f>SUM(L662:L667)</f>
        <v>118449163.19545311</v>
      </c>
      <c r="M668" s="545">
        <f>SUM(M662:M667)</f>
        <v>111720302.18557382</v>
      </c>
      <c r="N668" s="69"/>
      <c r="O668" s="69"/>
      <c r="P668" s="69"/>
      <c r="Q668" s="69"/>
      <c r="R668" s="69"/>
      <c r="S668" s="69"/>
      <c r="T668" s="69"/>
      <c r="U668" s="69"/>
      <c r="V668" s="69"/>
      <c r="W668" s="69"/>
      <c r="X668" s="6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row>
    <row r="669" spans="1:54">
      <c r="A669" s="70">
        <v>32</v>
      </c>
      <c r="E669" s="81"/>
      <c r="F669" s="81"/>
      <c r="G669" s="81"/>
      <c r="H669" s="69"/>
      <c r="I669" s="69"/>
      <c r="L669" s="69"/>
      <c r="M669" s="69"/>
      <c r="N669" s="69"/>
      <c r="O669" s="69"/>
      <c r="P669" s="69"/>
      <c r="Q669" s="69"/>
      <c r="R669" s="69"/>
      <c r="S669" s="69"/>
      <c r="T669" s="69"/>
      <c r="U669" s="69"/>
      <c r="V669" s="69"/>
      <c r="W669" s="69"/>
      <c r="X669" s="6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row>
    <row r="670" spans="1:54">
      <c r="A670" s="70">
        <v>33</v>
      </c>
      <c r="C670" s="66" t="s">
        <v>559</v>
      </c>
      <c r="E670" s="69"/>
      <c r="F670" s="69"/>
      <c r="G670" s="69"/>
      <c r="H670" s="69"/>
      <c r="I670" s="69"/>
      <c r="L670" s="69"/>
      <c r="M670" s="69"/>
      <c r="N670" s="69"/>
      <c r="O670" s="69"/>
      <c r="P670" s="69"/>
      <c r="Q670" s="69"/>
      <c r="R670" s="69"/>
      <c r="S670" s="69"/>
      <c r="T670" s="69"/>
      <c r="U670" s="69"/>
      <c r="V670" s="69"/>
      <c r="W670" s="69"/>
      <c r="X670" s="6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row>
    <row r="671" spans="1:54">
      <c r="A671" s="70">
        <v>34</v>
      </c>
      <c r="B671" s="70">
        <v>303.39999999999998</v>
      </c>
      <c r="C671" s="66" t="s">
        <v>881</v>
      </c>
      <c r="E671" s="470">
        <f>SUMIF('UPIS linkin'!$L$11:$L$87,$B671,'UPIS linkin'!$X$11:$X$87)</f>
        <v>7550225.4699999997</v>
      </c>
      <c r="F671" s="470">
        <f>SUMIF('Additions linkin'!$J$11:$J$439,B671,'Additions linkin'!$AP$11:$AP$439)+SUMIF('Additions UPIS-ACQ linkin'!$G$11:$G$84,B671,'Additions UPIS-ACQ linkin'!$AG$11:$AG$84)</f>
        <v>45894.029116532729</v>
      </c>
      <c r="G671" s="470">
        <f>-SUMIF('Retire linkin'!$L$11:$L$84,B671,'Retire linkin'!$AN$11:$AN$84)</f>
        <v>0</v>
      </c>
      <c r="H671" s="470"/>
      <c r="I671" s="886"/>
      <c r="J671" s="193"/>
      <c r="K671" s="193"/>
      <c r="L671" s="470">
        <f t="shared" ref="L671:L678" si="24">E671+F671-G671+H671</f>
        <v>7596119.4991165325</v>
      </c>
      <c r="M671" s="470">
        <f>SUMIF('UPIS linkin'!$L$11:$L$87,$B671,'UPIS linkin'!$AN$11:$AN$87)</f>
        <v>7564215.4398668343</v>
      </c>
      <c r="N671" s="69"/>
      <c r="O671" s="69"/>
      <c r="P671" s="69"/>
      <c r="Q671" s="69"/>
      <c r="R671" s="69"/>
      <c r="S671" s="69"/>
      <c r="T671" s="69"/>
      <c r="U671" s="69"/>
      <c r="V671" s="69"/>
      <c r="W671" s="69"/>
      <c r="X671" s="6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row>
    <row r="672" spans="1:54">
      <c r="A672" s="70">
        <v>35</v>
      </c>
      <c r="B672" s="70">
        <v>304.39999999999998</v>
      </c>
      <c r="C672" s="66" t="s">
        <v>895</v>
      </c>
      <c r="E672" s="140">
        <f>SUMIF('UPIS linkin'!$L$11:$L$87,$B672,'UPIS linkin'!$X$11:$X$87)</f>
        <v>1500484.9727777774</v>
      </c>
      <c r="F672" s="140">
        <f>SUMIF('Additions linkin'!$J$11:$J$439,B672,'Additions linkin'!$AP$11:$AP$439)+SUMIF('Additions UPIS-ACQ linkin'!$G$11:$G$84,B672,'Additions UPIS-ACQ linkin'!$AG$11:$AG$84)</f>
        <v>0</v>
      </c>
      <c r="G672" s="140">
        <f>-SUMIF('Retire linkin'!$L$11:$L$84,B672,'Retire linkin'!$AN$11:$AN$84)</f>
        <v>767.03666666666686</v>
      </c>
      <c r="H672" s="546">
        <v>0</v>
      </c>
      <c r="I672" s="546"/>
      <c r="J672" s="72"/>
      <c r="K672" s="72"/>
      <c r="L672" s="546">
        <f t="shared" si="24"/>
        <v>1499717.9361111107</v>
      </c>
      <c r="M672" s="546">
        <f>SUMIF('UPIS linkin'!$L$11:$L$87,$B672,'UPIS linkin'!$AN$11:$AN$87)</f>
        <v>1500101.454444444</v>
      </c>
      <c r="N672" s="69"/>
      <c r="O672" s="69"/>
      <c r="P672" s="69"/>
      <c r="Q672" s="69"/>
      <c r="R672" s="69"/>
      <c r="S672" s="69"/>
      <c r="T672" s="69"/>
      <c r="U672" s="69"/>
      <c r="V672" s="69"/>
      <c r="W672" s="69"/>
      <c r="X672" s="6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row>
    <row r="673" spans="1:54">
      <c r="A673" s="70">
        <v>36</v>
      </c>
      <c r="B673" s="70">
        <v>311.39999999999998</v>
      </c>
      <c r="C673" s="66" t="s">
        <v>883</v>
      </c>
      <c r="E673" s="140">
        <f>SUMIF('UPIS linkin'!$L$11:$L$87,$B673,'UPIS linkin'!$X$11:$X$87)</f>
        <v>1641709.0484444434</v>
      </c>
      <c r="F673" s="140">
        <f>SUMIF('Additions linkin'!$J$11:$J$439,B673,'Additions linkin'!$AP$11:$AP$439)+SUMIF('Additions UPIS-ACQ linkin'!$G$11:$G$84,B673,'Additions UPIS-ACQ linkin'!$AG$11:$AG$84)</f>
        <v>0</v>
      </c>
      <c r="G673" s="140">
        <f>-SUMIF('Retire linkin'!$L$11:$L$84,B673,'Retire linkin'!$AN$11:$AN$84)</f>
        <v>12744.486666666666</v>
      </c>
      <c r="H673" s="546">
        <v>0</v>
      </c>
      <c r="I673" s="546"/>
      <c r="J673" s="72"/>
      <c r="K673" s="72"/>
      <c r="L673" s="546">
        <f t="shared" si="24"/>
        <v>1628964.5617777768</v>
      </c>
      <c r="M673" s="546">
        <f>SUMIF('UPIS linkin'!$L$11:$L$87,$B673,'UPIS linkin'!$AN$11:$AN$87)</f>
        <v>1635336.8051111097</v>
      </c>
      <c r="N673" s="69"/>
      <c r="O673" s="69"/>
      <c r="P673" s="69"/>
      <c r="Q673" s="69"/>
      <c r="R673" s="69"/>
      <c r="S673" s="69"/>
      <c r="T673" s="69"/>
      <c r="U673" s="69"/>
      <c r="V673" s="69"/>
      <c r="W673" s="69"/>
      <c r="X673" s="6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row>
    <row r="674" spans="1:54">
      <c r="A674" s="70">
        <v>37</v>
      </c>
      <c r="B674" s="70">
        <v>330.4</v>
      </c>
      <c r="C674" s="66" t="s">
        <v>884</v>
      </c>
      <c r="E674" s="140">
        <f>SUMIF('UPIS linkin'!$L$11:$L$87,$B674,'UPIS linkin'!$X$11:$X$87)</f>
        <v>19650046.428204436</v>
      </c>
      <c r="F674" s="140">
        <f>SUMIF('Additions linkin'!$J$11:$J$439,B674,'Additions linkin'!$AP$11:$AP$439)+SUMIF('Additions UPIS-ACQ linkin'!$G$11:$G$84,B674,'Additions UPIS-ACQ linkin'!$AG$11:$AG$84)</f>
        <v>217053.9</v>
      </c>
      <c r="G674" s="140">
        <f>-SUMIF('Retire linkin'!$L$11:$L$84,B674,'Retire linkin'!$AN$11:$AN$84)</f>
        <v>62989.926666666674</v>
      </c>
      <c r="H674" s="546">
        <v>0</v>
      </c>
      <c r="I674" s="546"/>
      <c r="J674" s="72"/>
      <c r="K674" s="72"/>
      <c r="L674" s="546">
        <f t="shared" si="24"/>
        <v>19804110.401537769</v>
      </c>
      <c r="M674" s="546">
        <f>SUMIF('UPIS linkin'!$L$11:$L$87,$B674,'UPIS linkin'!$AN$11:$AN$87)</f>
        <v>19735511.611024942</v>
      </c>
      <c r="N674" s="69"/>
      <c r="O674" s="69"/>
      <c r="P674" s="69"/>
      <c r="Q674" s="69"/>
      <c r="R674" s="69"/>
      <c r="S674" s="69"/>
      <c r="T674" s="69"/>
      <c r="U674" s="69"/>
      <c r="V674" s="69"/>
      <c r="W674" s="69"/>
      <c r="X674" s="6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row>
    <row r="675" spans="1:54">
      <c r="A675" s="70">
        <v>38</v>
      </c>
      <c r="B675" s="70">
        <v>331.4</v>
      </c>
      <c r="C675" s="66" t="s">
        <v>885</v>
      </c>
      <c r="E675" s="140">
        <f>SUMIF('UPIS linkin'!$L$11:$L$87,$B675,'UPIS linkin'!$X$11:$X$87)</f>
        <v>330820830.27527428</v>
      </c>
      <c r="F675" s="140">
        <f>SUMIF('Additions linkin'!$J$11:$J$439,B675,'Additions linkin'!$AP$11:$AP$439)+SUMIF('Additions UPIS-ACQ linkin'!$G$11:$G$84,B675,'Additions UPIS-ACQ linkin'!$AG$11:$AG$84)</f>
        <v>11893919.21330528</v>
      </c>
      <c r="G675" s="140">
        <f>-SUMIF('Retire linkin'!$L$11:$L$84,B675,'Retire linkin'!$AN$11:$AN$84)</f>
        <v>450998.81666666659</v>
      </c>
      <c r="H675" s="546">
        <v>0</v>
      </c>
      <c r="I675" s="546"/>
      <c r="J675" s="72"/>
      <c r="K675" s="72"/>
      <c r="L675" s="546">
        <f t="shared" si="24"/>
        <v>342263750.67191291</v>
      </c>
      <c r="M675" s="546">
        <f>SUMIF('UPIS linkin'!$L$11:$L$87,$B675,'UPIS linkin'!$AN$11:$AN$87)</f>
        <v>337489981.55354959</v>
      </c>
      <c r="N675" s="69"/>
      <c r="O675" s="69"/>
      <c r="P675" s="69"/>
      <c r="Q675" s="69"/>
      <c r="R675" s="69"/>
      <c r="S675" s="69"/>
      <c r="T675" s="69"/>
      <c r="U675" s="69"/>
      <c r="V675" s="69"/>
      <c r="W675" s="69"/>
      <c r="X675" s="6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row>
    <row r="676" spans="1:54">
      <c r="A676" s="70">
        <v>39</v>
      </c>
      <c r="B676" s="70">
        <v>333.4</v>
      </c>
      <c r="C676" s="66" t="s">
        <v>560</v>
      </c>
      <c r="E676" s="140">
        <f>SUMIF('UPIS linkin'!$L$11:$L$87,$B676,'UPIS linkin'!$X$11:$X$87)</f>
        <v>54951771.79419627</v>
      </c>
      <c r="F676" s="140">
        <f>SUMIF('Additions linkin'!$J$11:$J$439,B676,'Additions linkin'!$AP$11:$AP$439)+SUMIF('Additions UPIS-ACQ linkin'!$G$11:$G$84,B676,'Additions UPIS-ACQ linkin'!$AG$11:$AG$84)</f>
        <v>2246761.9230000004</v>
      </c>
      <c r="G676" s="140">
        <f>-SUMIF('Retire linkin'!$L$11:$L$84,B676,'Retire linkin'!$AN$11:$AN$84)</f>
        <v>127892.85333333332</v>
      </c>
      <c r="H676" s="546">
        <v>0</v>
      </c>
      <c r="I676" s="546"/>
      <c r="J676" s="72"/>
      <c r="K676" s="72"/>
      <c r="L676" s="546">
        <f t="shared" si="24"/>
        <v>57070640.863862939</v>
      </c>
      <c r="M676" s="546">
        <f>SUMIF('UPIS linkin'!$L$11:$L$87,$B676,'UPIS linkin'!$AN$11:$AN$87)</f>
        <v>56105909.422452688</v>
      </c>
      <c r="N676" s="69"/>
      <c r="O676" s="69"/>
      <c r="P676" s="69"/>
      <c r="Q676" s="69"/>
      <c r="R676" s="69"/>
      <c r="S676" s="69"/>
      <c r="T676" s="69"/>
      <c r="U676" s="69"/>
      <c r="V676" s="69"/>
      <c r="W676" s="69"/>
      <c r="X676" s="6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row>
    <row r="677" spans="1:54">
      <c r="A677" s="70">
        <v>40</v>
      </c>
      <c r="B677" s="70">
        <v>334.4</v>
      </c>
      <c r="C677" s="66" t="s">
        <v>904</v>
      </c>
      <c r="E677" s="140">
        <f>SUMIF('UPIS linkin'!$L$11:$L$87,$B677,'UPIS linkin'!$X$11:$X$87)</f>
        <v>58854946.098644428</v>
      </c>
      <c r="F677" s="140">
        <f>SUMIF('Additions linkin'!$J$11:$J$439,B677,'Additions linkin'!$AP$11:$AP$439)+SUMIF('Additions UPIS-ACQ linkin'!$G$11:$G$84,B677,'Additions UPIS-ACQ linkin'!$AG$11:$AG$84)</f>
        <v>2875095.9594000001</v>
      </c>
      <c r="G677" s="140">
        <f>-SUMIF('Retire linkin'!$L$11:$L$84,B677,'Retire linkin'!$AN$11:$AN$84)</f>
        <v>70093.026666666672</v>
      </c>
      <c r="H677" s="546">
        <v>0</v>
      </c>
      <c r="I677" s="546"/>
      <c r="J677" s="72"/>
      <c r="K677" s="72"/>
      <c r="L677" s="546">
        <f t="shared" si="24"/>
        <v>61659949.031377763</v>
      </c>
      <c r="M677" s="546">
        <f>SUMIF('UPIS linkin'!$L$11:$L$87,$B677,'UPIS linkin'!$AN$11:$AN$87)</f>
        <v>60371161.929034166</v>
      </c>
      <c r="N677" s="69"/>
      <c r="O677" s="69"/>
      <c r="P677" s="69"/>
      <c r="Q677" s="69"/>
      <c r="R677" s="69"/>
      <c r="S677" s="69"/>
      <c r="T677" s="69"/>
      <c r="U677" s="69"/>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row>
    <row r="678" spans="1:54">
      <c r="A678" s="70">
        <v>41</v>
      </c>
      <c r="B678" s="70">
        <v>335.4</v>
      </c>
      <c r="C678" s="66" t="s">
        <v>561</v>
      </c>
      <c r="E678" s="140">
        <f>SUMIF('UPIS linkin'!$L$11:$L$87,$B678,'UPIS linkin'!$X$11:$X$87)</f>
        <v>23644972.052818365</v>
      </c>
      <c r="F678" s="140">
        <f>SUMIF('Additions linkin'!$J$11:$J$439,B678,'Additions linkin'!$AP$11:$AP$439)+SUMIF('Additions UPIS-ACQ linkin'!$G$11:$G$84,B678,'Additions UPIS-ACQ linkin'!$AG$11:$AG$84)</f>
        <v>1195984.6625999999</v>
      </c>
      <c r="G678" s="140">
        <f>-SUMIF('Retire linkin'!$L$11:$L$84,B678,'Retire linkin'!$AN$11:$AN$84)</f>
        <v>46685.743333333339</v>
      </c>
      <c r="H678" s="546">
        <v>0</v>
      </c>
      <c r="I678" s="546"/>
      <c r="J678" s="72"/>
      <c r="K678" s="72"/>
      <c r="L678" s="546">
        <f t="shared" si="24"/>
        <v>24794270.972085033</v>
      </c>
      <c r="M678" s="546">
        <f>SUMIF('UPIS linkin'!$L$11:$L$87,$B678,'UPIS linkin'!$AN$11:$AN$87)</f>
        <v>24249905.353505548</v>
      </c>
      <c r="N678" s="69"/>
      <c r="O678" s="69"/>
      <c r="P678" s="69"/>
      <c r="Q678" s="69"/>
      <c r="R678" s="69"/>
      <c r="S678" s="69"/>
      <c r="T678" s="69"/>
      <c r="U678" s="69"/>
      <c r="V678" s="69"/>
      <c r="W678" s="69"/>
      <c r="X678" s="6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row>
    <row r="679" spans="1:54">
      <c r="A679" s="70">
        <v>42</v>
      </c>
      <c r="B679" s="70">
        <v>336.4</v>
      </c>
      <c r="C679" s="66" t="s">
        <v>887</v>
      </c>
      <c r="E679" s="140">
        <f>SUMIF('UPIS linkin'!$L$11:$L$87,$B679,'UPIS linkin'!$X$11:$X$87)</f>
        <v>0</v>
      </c>
      <c r="F679" s="140">
        <f>SUMIF('Additions linkin'!$J$11:$J$439,B679,'Additions linkin'!$AP$11:$AP$439)+SUMIF('Additions UPIS-ACQ linkin'!$G$11:$G$84,B679,'Additions UPIS-ACQ linkin'!$AG$11:$AG$84)</f>
        <v>0</v>
      </c>
      <c r="G679" s="140">
        <f>-SUMIF('Retire linkin'!$L$11:$L$84,B679,'Retire linkin'!$AN$11:$AN$84)</f>
        <v>0</v>
      </c>
      <c r="H679" s="546">
        <v>0</v>
      </c>
      <c r="I679" s="546"/>
      <c r="J679" s="72"/>
      <c r="K679" s="72"/>
      <c r="L679" s="546">
        <f>E679+F679-G679+H679</f>
        <v>0</v>
      </c>
      <c r="M679" s="546">
        <f>SUMIF('UPIS linkin'!$L$11:$L$87,$B679,'UPIS linkin'!$AN$11:$AN$87)</f>
        <v>0</v>
      </c>
      <c r="N679" s="69"/>
      <c r="O679" s="69"/>
      <c r="P679" s="69"/>
      <c r="Q679" s="69"/>
      <c r="R679" s="69"/>
      <c r="S679" s="69"/>
      <c r="T679" s="69"/>
      <c r="U679" s="69"/>
      <c r="V679" s="69"/>
      <c r="W679" s="69"/>
      <c r="X679" s="6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row>
    <row r="680" spans="1:54">
      <c r="A680" s="70">
        <v>43</v>
      </c>
      <c r="B680" s="70">
        <v>339.4</v>
      </c>
      <c r="C680" s="66" t="s">
        <v>888</v>
      </c>
      <c r="E680" s="140">
        <f>SUMIF('UPIS linkin'!$L$11:$L$87,$B680,'UPIS linkin'!$X$11:$X$87)</f>
        <v>0</v>
      </c>
      <c r="F680" s="140">
        <f>SUMIF('Additions linkin'!$J$11:$J$439,B680,'Additions linkin'!$AP$11:$AP$439)</f>
        <v>0</v>
      </c>
      <c r="G680" s="140">
        <f>-SUMIF('Retire linkin'!$L$11:$L$84,B680,'Retire linkin'!$AN$11:$AN$84)</f>
        <v>0</v>
      </c>
      <c r="H680" s="546">
        <v>0</v>
      </c>
      <c r="I680" s="546"/>
      <c r="J680" s="72"/>
      <c r="K680" s="72"/>
      <c r="L680" s="546">
        <f>E680+F680-G680+H680</f>
        <v>0</v>
      </c>
      <c r="M680" s="546">
        <f>SUMIF('UPIS linkin'!$L$11:$L$87,$B680,'UPIS linkin'!$AN$11:$AN$87)</f>
        <v>0</v>
      </c>
      <c r="N680" s="69"/>
      <c r="O680" s="69"/>
      <c r="P680" s="69"/>
      <c r="Q680" s="69"/>
      <c r="R680" s="69"/>
      <c r="S680" s="69"/>
      <c r="T680" s="69"/>
      <c r="U680" s="69"/>
      <c r="V680" s="69"/>
      <c r="W680" s="69"/>
      <c r="X680" s="6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row>
    <row r="681" spans="1:54" ht="15" thickBot="1">
      <c r="A681" s="70">
        <v>44</v>
      </c>
      <c r="E681" s="124"/>
      <c r="F681" s="124"/>
      <c r="G681" s="124"/>
      <c r="H681" s="124"/>
      <c r="I681" s="69"/>
      <c r="L681" s="124"/>
      <c r="M681" s="124"/>
      <c r="N681" s="69"/>
      <c r="O681" s="69"/>
      <c r="P681" s="69"/>
      <c r="Q681" s="69"/>
      <c r="R681" s="69"/>
      <c r="S681" s="69"/>
      <c r="T681" s="69"/>
      <c r="U681" s="69"/>
      <c r="V681" s="69"/>
      <c r="W681" s="69"/>
      <c r="X681" s="6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row>
    <row r="682" spans="1:54" ht="15" thickBot="1">
      <c r="A682" s="70">
        <v>45</v>
      </c>
      <c r="C682" s="66" t="s">
        <v>562</v>
      </c>
      <c r="E682" s="545">
        <f>SUM(E671:E681)</f>
        <v>498614986.14036</v>
      </c>
      <c r="F682" s="545">
        <f>SUM(F671:F681)</f>
        <v>18474709.68742181</v>
      </c>
      <c r="G682" s="545">
        <f>SUM(G671:G681)</f>
        <v>772171.88999999978</v>
      </c>
      <c r="H682" s="545">
        <f>SUM(H671:H681)</f>
        <v>0</v>
      </c>
      <c r="I682" s="886"/>
      <c r="J682" s="193"/>
      <c r="K682" s="193"/>
      <c r="L682" s="545">
        <f>SUM(L671:L681)</f>
        <v>516317523.93778187</v>
      </c>
      <c r="M682" s="545">
        <f>SUM(M671:M681)</f>
        <v>508652123.56898934</v>
      </c>
      <c r="N682" s="69"/>
      <c r="O682" s="69"/>
      <c r="P682" s="69"/>
      <c r="Q682" s="69"/>
      <c r="R682" s="69"/>
      <c r="S682" s="69"/>
      <c r="T682" s="69"/>
      <c r="U682" s="69"/>
      <c r="V682" s="69"/>
      <c r="W682" s="69"/>
      <c r="X682" s="6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row>
    <row r="683" spans="1:54">
      <c r="A683" s="70"/>
      <c r="N683" s="69"/>
      <c r="O683" s="69"/>
      <c r="P683" s="69"/>
      <c r="Q683" s="69"/>
      <c r="R683" s="69"/>
      <c r="S683" s="69"/>
      <c r="T683" s="69"/>
      <c r="U683" s="69"/>
      <c r="V683" s="69"/>
      <c r="W683" s="69"/>
      <c r="X683" s="6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row>
    <row r="684" spans="1:54">
      <c r="A684" s="70"/>
      <c r="E684" s="81"/>
      <c r="F684" s="69"/>
      <c r="G684" s="69"/>
      <c r="H684" s="69"/>
      <c r="I684" s="69"/>
      <c r="J684" s="69"/>
      <c r="K684" s="69"/>
      <c r="L684" s="69"/>
      <c r="M684" s="69"/>
      <c r="N684" s="69"/>
      <c r="O684" s="69"/>
      <c r="P684" s="69"/>
      <c r="Q684" s="69"/>
      <c r="R684" s="69"/>
      <c r="S684" s="69"/>
      <c r="T684" s="69"/>
      <c r="U684" s="69"/>
      <c r="V684" s="69"/>
      <c r="W684" s="69"/>
      <c r="X684" s="6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row>
    <row r="685" spans="1:54">
      <c r="A685" s="70"/>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row>
    <row r="686" spans="1:54">
      <c r="A686" s="70"/>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row>
    <row r="687" spans="1:54">
      <c r="A687" s="70"/>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row>
    <row r="688" spans="1:54">
      <c r="A688" s="1020" t="s">
        <v>444</v>
      </c>
      <c r="B688" s="1020"/>
      <c r="C688" s="1020"/>
      <c r="D688" s="1020"/>
      <c r="E688" s="1020"/>
      <c r="F688" s="1020"/>
      <c r="G688" s="1020"/>
      <c r="H688" s="1020"/>
      <c r="I688" s="1020"/>
      <c r="J688" s="1020"/>
      <c r="K688" s="1020"/>
      <c r="L688" s="1020"/>
      <c r="M688" s="1020"/>
      <c r="N688" s="129"/>
      <c r="O688" s="69"/>
      <c r="P688" s="69"/>
      <c r="Q688" s="69"/>
      <c r="R688" s="69"/>
      <c r="S688" s="69"/>
      <c r="T688" s="69"/>
      <c r="U688" s="69"/>
      <c r="V688" s="69"/>
      <c r="W688" s="69"/>
      <c r="X688" s="6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row>
    <row r="689" spans="1:54">
      <c r="A689" s="1020" t="str">
        <f>Control!A2</f>
        <v>Case No. 2018-00358</v>
      </c>
      <c r="B689" s="1020"/>
      <c r="C689" s="1020"/>
      <c r="D689" s="1020"/>
      <c r="E689" s="1020"/>
      <c r="F689" s="1020"/>
      <c r="G689" s="1020"/>
      <c r="H689" s="1020"/>
      <c r="I689" s="1020"/>
      <c r="J689" s="1020"/>
      <c r="K689" s="1020"/>
      <c r="L689" s="1020"/>
      <c r="M689" s="1020"/>
      <c r="N689" s="129"/>
      <c r="O689" s="69"/>
      <c r="P689" s="69"/>
      <c r="Q689" s="69"/>
      <c r="R689" s="69"/>
      <c r="S689" s="69"/>
      <c r="T689" s="69"/>
      <c r="U689" s="69"/>
      <c r="V689" s="69"/>
      <c r="W689" s="69"/>
      <c r="X689" s="6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row>
    <row r="690" spans="1:54">
      <c r="A690" s="1020" t="s">
        <v>455</v>
      </c>
      <c r="B690" s="1020"/>
      <c r="C690" s="1020"/>
      <c r="D690" s="1020"/>
      <c r="E690" s="1020"/>
      <c r="F690" s="1020"/>
      <c r="G690" s="1020"/>
      <c r="H690" s="1020"/>
      <c r="I690" s="1020"/>
      <c r="J690" s="1020"/>
      <c r="K690" s="1020"/>
      <c r="L690" s="1020"/>
      <c r="M690" s="1020"/>
      <c r="N690" s="129"/>
      <c r="O690" s="69"/>
      <c r="P690" s="69"/>
      <c r="Q690" s="69"/>
      <c r="R690" s="69"/>
      <c r="S690" s="69"/>
      <c r="T690" s="69"/>
      <c r="U690" s="69"/>
      <c r="V690" s="69"/>
      <c r="W690" s="69"/>
      <c r="X690" s="6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row>
    <row r="691" spans="1:54">
      <c r="A691" s="1020" t="str">
        <f>+A628</f>
        <v>Forecast Year for the 12 Months Ended June 30, 2020</v>
      </c>
      <c r="B691" s="1020"/>
      <c r="C691" s="1020"/>
      <c r="D691" s="1020"/>
      <c r="E691" s="1020"/>
      <c r="F691" s="1020"/>
      <c r="G691" s="1020"/>
      <c r="H691" s="1020"/>
      <c r="I691" s="1020"/>
      <c r="J691" s="1020"/>
      <c r="K691" s="1020"/>
      <c r="L691" s="1020"/>
      <c r="M691" s="1020"/>
      <c r="N691" s="129"/>
      <c r="O691" s="69"/>
      <c r="P691" s="69"/>
      <c r="Q691" s="69"/>
      <c r="R691" s="69"/>
      <c r="S691" s="69"/>
      <c r="T691" s="69"/>
      <c r="U691" s="69"/>
      <c r="V691" s="69"/>
      <c r="W691" s="69"/>
      <c r="X691" s="6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row>
    <row r="692" spans="1:54">
      <c r="A692" s="83"/>
      <c r="B692" s="83"/>
      <c r="C692" s="83"/>
      <c r="D692" s="83"/>
      <c r="E692" s="83"/>
      <c r="F692" s="83"/>
      <c r="G692" s="83"/>
      <c r="H692" s="83"/>
      <c r="I692" s="83"/>
      <c r="J692" s="83"/>
      <c r="L692" s="83"/>
      <c r="M692" s="139" t="s">
        <v>920</v>
      </c>
      <c r="N692" s="69"/>
      <c r="O692" s="69"/>
      <c r="P692" s="69"/>
      <c r="Q692" s="69"/>
      <c r="R692" s="69"/>
      <c r="S692" s="69"/>
      <c r="T692" s="69"/>
      <c r="U692" s="69"/>
      <c r="V692" s="69"/>
      <c r="W692" s="69"/>
      <c r="X692" s="6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row>
    <row r="693" spans="1:54">
      <c r="D693" s="69"/>
      <c r="E693" s="69"/>
      <c r="F693" s="69"/>
      <c r="G693" s="69"/>
      <c r="H693" s="69"/>
      <c r="I693" s="69"/>
      <c r="J693" s="69"/>
      <c r="K693" s="69"/>
      <c r="L693" s="69"/>
      <c r="M693" s="543" t="str">
        <f ca="1">RIGHT(CELL("filename",$A$1),LEN(CELL("filename",$A$1))-SEARCH("\Rate Base",CELL("filename",$A$1),1))</f>
        <v>Rate Base\[KAWC 2018 Rate Case - Exhibit 37 Schedules B1 - B8.xlsx]Sch B-2</v>
      </c>
      <c r="S693" s="69"/>
    </row>
    <row r="694" spans="1:54">
      <c r="A694" s="66" t="s">
        <v>450</v>
      </c>
      <c r="D694" s="69"/>
      <c r="E694" s="69"/>
      <c r="F694" s="69"/>
      <c r="G694" s="69"/>
      <c r="H694" s="69"/>
      <c r="I694" s="69"/>
      <c r="J694" s="69"/>
      <c r="M694" s="139" t="s">
        <v>259</v>
      </c>
      <c r="O694" s="69"/>
      <c r="P694" s="69"/>
      <c r="Q694" s="69"/>
      <c r="R694" s="69"/>
      <c r="T694" s="69"/>
      <c r="U694" s="69"/>
      <c r="V694" s="69"/>
      <c r="W694" s="69"/>
      <c r="X694" s="6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row>
    <row r="695" spans="1:54">
      <c r="A695" s="66" t="str">
        <f>+A632</f>
        <v>TYPE OF FILING:  _X_ ORIGINAL __ UPDATED __ REVISED</v>
      </c>
      <c r="D695" s="69"/>
      <c r="E695" s="69"/>
      <c r="F695" s="69"/>
      <c r="G695" s="69"/>
      <c r="H695" s="69"/>
      <c r="I695" s="69"/>
      <c r="J695" s="69"/>
      <c r="M695" s="90" t="str">
        <f>Control!$D$18</f>
        <v>Witness Responsible:   Melissa Schwarzell</v>
      </c>
      <c r="N695" s="65"/>
      <c r="O695" s="69"/>
      <c r="P695" s="69"/>
      <c r="Q695" s="69"/>
      <c r="R695" s="69"/>
      <c r="S695" s="69"/>
      <c r="T695" s="69"/>
      <c r="U695" s="69"/>
      <c r="V695" s="69"/>
      <c r="W695" s="69"/>
      <c r="X695" s="6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row>
    <row r="696" spans="1:54">
      <c r="A696" s="66" t="s">
        <v>456</v>
      </c>
      <c r="D696" s="69"/>
      <c r="E696" s="69"/>
      <c r="F696" s="69"/>
      <c r="G696" s="69"/>
      <c r="H696" s="69"/>
      <c r="I696" s="69"/>
      <c r="J696" s="69"/>
      <c r="N696" s="65"/>
      <c r="O696" s="69"/>
      <c r="P696" s="69"/>
      <c r="Q696" s="69"/>
      <c r="R696" s="69"/>
      <c r="S696" s="69"/>
      <c r="T696" s="69"/>
      <c r="U696" s="69"/>
      <c r="V696" s="69"/>
      <c r="W696" s="69"/>
      <c r="X696" s="6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row>
    <row r="697" spans="1:54" ht="15" thickBot="1">
      <c r="A697" s="118"/>
      <c r="B697" s="119"/>
      <c r="C697" s="118"/>
      <c r="D697" s="124"/>
      <c r="E697" s="124"/>
      <c r="F697" s="124"/>
      <c r="G697" s="124"/>
      <c r="H697" s="124"/>
      <c r="I697" s="124"/>
      <c r="J697" s="124"/>
      <c r="K697" s="124"/>
      <c r="L697" s="124"/>
      <c r="M697" s="124"/>
      <c r="N697" s="81"/>
      <c r="O697" s="69"/>
      <c r="P697" s="69"/>
      <c r="Q697" s="69"/>
      <c r="R697" s="69"/>
      <c r="S697" s="69"/>
      <c r="T697" s="69"/>
      <c r="U697" s="69"/>
      <c r="V697" s="69"/>
      <c r="W697" s="69"/>
      <c r="X697" s="6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row>
    <row r="698" spans="1:54">
      <c r="A698" s="65"/>
      <c r="B698" s="83"/>
      <c r="C698" s="65"/>
      <c r="E698" s="81"/>
      <c r="F698" s="81"/>
      <c r="G698" s="81"/>
      <c r="H698" s="65"/>
      <c r="I698" s="65"/>
      <c r="K698" s="81"/>
      <c r="L698" s="125" t="s">
        <v>282</v>
      </c>
      <c r="M698" s="81"/>
      <c r="N698" s="81"/>
      <c r="O698" s="69"/>
      <c r="P698" s="69"/>
      <c r="Q698" s="69"/>
      <c r="R698" s="69"/>
      <c r="S698" s="69"/>
      <c r="T698" s="69"/>
      <c r="U698" s="69"/>
      <c r="V698" s="69"/>
      <c r="W698" s="69"/>
      <c r="X698" s="6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row>
    <row r="699" spans="1:54" ht="15" thickBot="1">
      <c r="A699" s="70" t="s">
        <v>448</v>
      </c>
      <c r="B699" s="70" t="s">
        <v>898</v>
      </c>
      <c r="E699" s="126" t="s">
        <v>161</v>
      </c>
      <c r="F699" s="69"/>
      <c r="G699" s="69"/>
      <c r="H699" s="148" t="s">
        <v>223</v>
      </c>
      <c r="I699" s="148"/>
      <c r="J699" s="150"/>
      <c r="K699" s="125" t="s">
        <v>269</v>
      </c>
      <c r="L699" s="125" t="s">
        <v>281</v>
      </c>
      <c r="M699" s="125" t="s">
        <v>291</v>
      </c>
      <c r="N699" s="81"/>
      <c r="O699" s="69"/>
      <c r="P699" s="69"/>
      <c r="Q699" s="69"/>
      <c r="R699" s="69"/>
      <c r="S699" s="69"/>
      <c r="T699" s="69"/>
      <c r="U699" s="69"/>
      <c r="V699" s="69"/>
      <c r="W699" s="69"/>
      <c r="X699" s="6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row>
    <row r="700" spans="1:54" ht="15" thickBot="1">
      <c r="A700" s="119" t="s">
        <v>449</v>
      </c>
      <c r="B700" s="119" t="s">
        <v>374</v>
      </c>
      <c r="C700" s="119" t="s">
        <v>419</v>
      </c>
      <c r="D700" s="118"/>
      <c r="E700" s="127" t="s">
        <v>162</v>
      </c>
      <c r="F700" s="127" t="s">
        <v>170</v>
      </c>
      <c r="G700" s="127" t="s">
        <v>210</v>
      </c>
      <c r="H700" s="151" t="s">
        <v>424</v>
      </c>
      <c r="I700" s="151" t="s">
        <v>236</v>
      </c>
      <c r="J700" s="152"/>
      <c r="K700" s="127" t="s">
        <v>270</v>
      </c>
      <c r="L700" s="127" t="s">
        <v>162</v>
      </c>
      <c r="M700" s="127" t="s">
        <v>263</v>
      </c>
      <c r="N700" s="81"/>
      <c r="O700" s="69"/>
      <c r="P700" s="69"/>
      <c r="Q700" s="69"/>
      <c r="R700" s="69"/>
      <c r="S700" s="69"/>
      <c r="T700" s="69"/>
      <c r="U700" s="69"/>
      <c r="V700" s="69"/>
      <c r="W700" s="69"/>
      <c r="X700" s="6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row>
    <row r="701" spans="1:54">
      <c r="A701" s="83">
        <v>1</v>
      </c>
      <c r="B701" s="83"/>
      <c r="C701" s="65"/>
      <c r="D701" s="65"/>
      <c r="E701" s="69"/>
      <c r="F701" s="69"/>
      <c r="G701" s="69"/>
      <c r="H701" s="69"/>
      <c r="I701" s="69"/>
      <c r="J701" s="65"/>
      <c r="K701" s="69"/>
      <c r="L701" s="69"/>
      <c r="M701" s="81"/>
      <c r="N701" s="81"/>
      <c r="O701" s="69"/>
      <c r="P701" s="69"/>
      <c r="Q701" s="69"/>
      <c r="R701" s="69"/>
      <c r="S701" s="69"/>
      <c r="T701" s="69"/>
      <c r="U701" s="69"/>
      <c r="V701" s="69"/>
      <c r="W701" s="69"/>
      <c r="X701" s="6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row>
    <row r="702" spans="1:54">
      <c r="A702" s="70">
        <v>2</v>
      </c>
      <c r="E702" s="69"/>
      <c r="F702" s="69"/>
      <c r="G702" s="69"/>
      <c r="H702" s="69"/>
      <c r="I702" s="69"/>
      <c r="K702" s="69"/>
      <c r="L702" s="69"/>
      <c r="M702" s="81"/>
      <c r="N702" s="81"/>
      <c r="O702" s="69"/>
      <c r="P702" s="69"/>
      <c r="Q702" s="69"/>
      <c r="R702" s="69"/>
      <c r="S702" s="69"/>
      <c r="T702" s="69"/>
      <c r="U702" s="69"/>
      <c r="V702" s="69"/>
      <c r="W702" s="69"/>
      <c r="X702" s="6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row>
    <row r="703" spans="1:54">
      <c r="A703" s="70">
        <v>3</v>
      </c>
      <c r="C703" s="66" t="s">
        <v>563</v>
      </c>
      <c r="E703" s="69"/>
      <c r="F703" s="69"/>
      <c r="G703" s="69"/>
      <c r="H703" s="69"/>
      <c r="I703" s="69"/>
      <c r="K703" s="69"/>
      <c r="L703" s="69"/>
      <c r="M703" s="81"/>
      <c r="N703" s="81"/>
      <c r="O703" s="69"/>
      <c r="P703" s="69"/>
      <c r="Q703" s="69"/>
      <c r="R703" s="69"/>
      <c r="S703" s="69"/>
      <c r="T703" s="69"/>
      <c r="U703" s="69"/>
      <c r="V703" s="69"/>
      <c r="W703" s="69"/>
      <c r="X703" s="6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row>
    <row r="704" spans="1:54">
      <c r="A704" s="70">
        <v>4</v>
      </c>
      <c r="B704" s="70">
        <v>303.5</v>
      </c>
      <c r="C704" s="66" t="s">
        <v>889</v>
      </c>
      <c r="E704" s="470">
        <f>SUMIF('UPIS linkin'!$L$11:$L$87,$B704,'UPIS linkin'!$X$11:$X$87)</f>
        <v>0</v>
      </c>
      <c r="F704" s="470">
        <f>SUMIF('Additions linkin'!$J$11:$J$439,B704,'Additions linkin'!$AP$11:$AP$439)+SUMIF('Additions UPIS-ACQ linkin'!$G$11:$G$84,B704,'Additions UPIS-ACQ linkin'!$AG$11:$AG$84)</f>
        <v>0</v>
      </c>
      <c r="G704" s="470">
        <f>-SUMIF('Retire linkin'!$L$11:$L$84,B704,'Retire linkin'!$AN$11:$AN$84)</f>
        <v>0</v>
      </c>
      <c r="H704" s="470">
        <v>0</v>
      </c>
      <c r="I704" s="886"/>
      <c r="J704" s="193"/>
      <c r="K704" s="193"/>
      <c r="L704" s="470">
        <f>E704+F704-G704+H704</f>
        <v>0</v>
      </c>
      <c r="M704" s="470">
        <f>SUMIF('UPIS linkin'!$L$11:$L$87,$B704,'UPIS linkin'!$AN$11:$AN$87)</f>
        <v>0</v>
      </c>
      <c r="N704" s="81"/>
      <c r="O704" s="69"/>
      <c r="P704" s="69"/>
      <c r="Q704" s="69"/>
      <c r="R704" s="69"/>
      <c r="S704" s="69"/>
      <c r="T704" s="69"/>
      <c r="U704" s="69"/>
      <c r="V704" s="69"/>
      <c r="W704" s="69"/>
      <c r="X704" s="6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row>
    <row r="705" spans="1:54">
      <c r="A705" s="70">
        <v>5</v>
      </c>
      <c r="B705" s="70">
        <v>304.5</v>
      </c>
      <c r="C705" s="66" t="s">
        <v>897</v>
      </c>
      <c r="E705" s="140">
        <f>SUMIF('UPIS linkin'!$L$11:$L$87,$B705,'UPIS linkin'!$X$11:$X$87)</f>
        <v>17777235.519478709</v>
      </c>
      <c r="F705" s="140">
        <f>SUMIF('Additions linkin'!$J$11:$J$439,B705,'Additions linkin'!$AP$11:$AP$439)+SUMIF('Additions UPIS-ACQ linkin'!$G$11:$G$84,B705,'Additions UPIS-ACQ linkin'!$AG$11:$AG$84)</f>
        <v>1400537.6532141222</v>
      </c>
      <c r="G705" s="140">
        <f>-SUMIF('Retire linkin'!$L$11:$L$84,B705,'Retire linkin'!$AN$11:$AN$84)</f>
        <v>45095.560000000034</v>
      </c>
      <c r="H705" s="140">
        <v>0</v>
      </c>
      <c r="I705" s="72"/>
      <c r="J705" s="72"/>
      <c r="K705" s="546"/>
      <c r="L705" s="140">
        <f t="shared" ref="L705:L714" si="25">E705+F705-G705+H705</f>
        <v>19132677.612692833</v>
      </c>
      <c r="M705" s="140">
        <f>SUMIF('UPIS linkin'!$L$11:$L$87,$B705,'UPIS linkin'!$AN$11:$AN$87)</f>
        <v>18393634.445717778</v>
      </c>
      <c r="N705" s="69"/>
      <c r="O705" s="69"/>
      <c r="P705" s="69"/>
      <c r="Q705" s="69"/>
      <c r="R705" s="69"/>
      <c r="S705" s="69"/>
      <c r="T705" s="69"/>
      <c r="U705" s="69"/>
      <c r="V705" s="69"/>
      <c r="W705" s="69"/>
      <c r="X705" s="6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row>
    <row r="706" spans="1:54">
      <c r="A706" s="70">
        <v>6</v>
      </c>
      <c r="B706" s="70">
        <v>340.5</v>
      </c>
      <c r="C706" s="66" t="s">
        <v>564</v>
      </c>
      <c r="E706" s="140">
        <f>SUMIF('UPIS linkin'!$L$11:$L$87,$B706,'UPIS linkin'!$X$11:$X$87)</f>
        <v>23552267.876042794</v>
      </c>
      <c r="F706" s="140">
        <f>SUMIF('Additions linkin'!$J$11:$J$439,B706,'Additions linkin'!$AP$11:$AP$439)+SUMIF('Additions UPIS-ACQ linkin'!$G$11:$G$84,B706,'Additions UPIS-ACQ linkin'!$AG$11:$AG$84)</f>
        <v>3972717.9250500007</v>
      </c>
      <c r="G706" s="140">
        <f>-SUMIF('Retire linkin'!$L$11:$L$84,B706,'Retire linkin'!$AN$11:$AN$84)</f>
        <v>538223.32000000007</v>
      </c>
      <c r="H706" s="140">
        <v>0</v>
      </c>
      <c r="I706" s="546"/>
      <c r="J706" s="72"/>
      <c r="K706" s="546"/>
      <c r="L706" s="140">
        <f t="shared" si="25"/>
        <v>26986762.481092796</v>
      </c>
      <c r="M706" s="140">
        <f>SUMIF('UPIS linkin'!$L$11:$L$87,$B706,'UPIS linkin'!$AN$11:$AN$87)</f>
        <v>25326247.411201268</v>
      </c>
      <c r="N706" s="69"/>
      <c r="O706" s="69"/>
      <c r="P706" s="69"/>
      <c r="Q706" s="69"/>
      <c r="R706" s="69"/>
      <c r="S706" s="69"/>
      <c r="T706" s="69"/>
      <c r="U706" s="69"/>
      <c r="V706" s="69"/>
      <c r="W706" s="69"/>
      <c r="X706" s="6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row>
    <row r="707" spans="1:54">
      <c r="A707" s="70">
        <v>7</v>
      </c>
      <c r="B707" s="70">
        <v>341.5</v>
      </c>
      <c r="C707" s="66" t="s">
        <v>565</v>
      </c>
      <c r="E707" s="140">
        <f>SUMIF('UPIS linkin'!$L$11:$L$87,$B707,'UPIS linkin'!$X$11:$X$87)</f>
        <v>7388271.6533333352</v>
      </c>
      <c r="F707" s="140">
        <f>SUMIF('Additions linkin'!$J$11:$J$439,B707,'Additions linkin'!$AP$11:$AP$439)+SUMIF('Additions UPIS-ACQ linkin'!$G$11:$G$84,B707,'Additions UPIS-ACQ linkin'!$AG$11:$AG$84)</f>
        <v>751127.99999999988</v>
      </c>
      <c r="G707" s="140">
        <f>-SUMIF('Retire linkin'!$L$11:$L$84,B707,'Retire linkin'!$AN$11:$AN$84)</f>
        <v>128011.88</v>
      </c>
      <c r="H707" s="140">
        <v>0</v>
      </c>
      <c r="I707" s="72"/>
      <c r="J707" s="72"/>
      <c r="K707" s="546"/>
      <c r="L707" s="140">
        <f t="shared" si="25"/>
        <v>8011387.7733333353</v>
      </c>
      <c r="M707" s="140">
        <f>SUMIF('UPIS linkin'!$L$11:$L$87,$B707,'UPIS linkin'!$AN$11:$AN$87)</f>
        <v>7780550.4825641066</v>
      </c>
      <c r="N707" s="69"/>
      <c r="O707" s="69"/>
      <c r="P707" s="69"/>
      <c r="Q707" s="69"/>
      <c r="R707" s="69"/>
      <c r="S707" s="69"/>
      <c r="T707" s="69"/>
      <c r="U707" s="69"/>
      <c r="V707" s="69"/>
      <c r="W707" s="69"/>
      <c r="X707" s="6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row>
    <row r="708" spans="1:54">
      <c r="A708" s="70">
        <v>8</v>
      </c>
      <c r="B708" s="70">
        <v>342.5</v>
      </c>
      <c r="C708" s="66" t="s">
        <v>566</v>
      </c>
      <c r="E708" s="140">
        <f>SUMIF('UPIS linkin'!$L$11:$L$87,$B708,'UPIS linkin'!$X$11:$X$87)</f>
        <v>54073.551666666637</v>
      </c>
      <c r="F708" s="140">
        <f>SUMIF('Additions linkin'!$J$11:$J$439,B708,'Additions linkin'!$AP$11:$AP$439)+SUMIF('Additions UPIS-ACQ linkin'!$G$11:$G$84,B708,'Additions UPIS-ACQ linkin'!$AG$11:$AG$84)</f>
        <v>0</v>
      </c>
      <c r="G708" s="140">
        <f>-SUMIF('Retire linkin'!$L$11:$L$84,B708,'Retire linkin'!$AN$11:$AN$84)</f>
        <v>16824.909999999996</v>
      </c>
      <c r="H708" s="140">
        <v>0</v>
      </c>
      <c r="I708" s="72"/>
      <c r="J708" s="72"/>
      <c r="K708" s="546"/>
      <c r="L708" s="140">
        <f t="shared" si="25"/>
        <v>37248.641666666641</v>
      </c>
      <c r="M708" s="140">
        <f>SUMIF('UPIS linkin'!$L$11:$L$87,$B708,'UPIS linkin'!$AN$11:$AN$87)</f>
        <v>45661.096666666628</v>
      </c>
      <c r="N708" s="69"/>
      <c r="O708" s="69"/>
      <c r="P708" s="69"/>
      <c r="Q708" s="69"/>
      <c r="R708" s="69"/>
      <c r="S708" s="69"/>
      <c r="T708" s="69"/>
      <c r="U708" s="69"/>
      <c r="V708" s="69"/>
      <c r="W708" s="69"/>
      <c r="X708" s="6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row>
    <row r="709" spans="1:54">
      <c r="A709" s="70">
        <v>9</v>
      </c>
      <c r="B709" s="70">
        <v>343.5</v>
      </c>
      <c r="C709" s="66" t="s">
        <v>567</v>
      </c>
      <c r="E709" s="140">
        <f>SUMIF('UPIS linkin'!$L$11:$L$87,$B709,'UPIS linkin'!$X$11:$X$87)</f>
        <v>2802036.3499999973</v>
      </c>
      <c r="F709" s="140">
        <f>SUMIF('Additions linkin'!$J$11:$J$439,B709,'Additions linkin'!$AP$11:$AP$439)+SUMIF('Additions UPIS-ACQ linkin'!$G$11:$G$84,B709,'Additions UPIS-ACQ linkin'!$AG$11:$AG$84)</f>
        <v>733542.76800000016</v>
      </c>
      <c r="G709" s="140">
        <f>-SUMIF('Retire linkin'!$L$11:$L$84,B709,'Retire linkin'!$AN$11:$AN$84)</f>
        <v>144331.92000000001</v>
      </c>
      <c r="H709" s="140">
        <v>0</v>
      </c>
      <c r="I709" s="72"/>
      <c r="J709" s="72"/>
      <c r="K709" s="546"/>
      <c r="L709" s="140">
        <f t="shared" si="25"/>
        <v>3391247.1979999975</v>
      </c>
      <c r="M709" s="140">
        <f>SUMIF('UPIS linkin'!$L$11:$L$87,$B709,'UPIS linkin'!$AN$11:$AN$87)</f>
        <v>3230379.9444615343</v>
      </c>
      <c r="N709" s="69"/>
      <c r="O709" s="69"/>
      <c r="P709" s="69"/>
      <c r="Q709" s="69"/>
      <c r="R709" s="69"/>
      <c r="S709" s="69"/>
      <c r="T709" s="69"/>
      <c r="U709" s="69"/>
      <c r="V709" s="69"/>
      <c r="W709" s="69"/>
      <c r="X709" s="6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row>
    <row r="710" spans="1:54">
      <c r="A710" s="70">
        <v>10</v>
      </c>
      <c r="B710" s="70">
        <v>344.5</v>
      </c>
      <c r="C710" s="66" t="s">
        <v>568</v>
      </c>
      <c r="E710" s="140">
        <f>SUMIF('UPIS linkin'!$L$11:$L$87,$B710,'UPIS linkin'!$X$11:$X$87)</f>
        <v>1377700.6050000009</v>
      </c>
      <c r="F710" s="140">
        <f>SUMIF('Additions linkin'!$J$11:$J$439,B710,'Additions linkin'!$AP$11:$AP$439)+SUMIF('Additions UPIS-ACQ linkin'!$G$11:$G$84,B710,'Additions UPIS-ACQ linkin'!$AG$11:$AG$84)</f>
        <v>0</v>
      </c>
      <c r="G710" s="140">
        <f>-SUMIF('Retire linkin'!$L$11:$L$84,B710,'Retire linkin'!$AN$11:$AN$84)</f>
        <v>34703.43</v>
      </c>
      <c r="H710" s="140">
        <v>0</v>
      </c>
      <c r="I710" s="72"/>
      <c r="J710" s="72"/>
      <c r="K710" s="546"/>
      <c r="L710" s="140">
        <f t="shared" si="25"/>
        <v>1342997.175000001</v>
      </c>
      <c r="M710" s="140">
        <f>SUMIF('UPIS linkin'!$L$11:$L$87,$B710,'UPIS linkin'!$AN$11:$AN$87)</f>
        <v>1360348.8900000015</v>
      </c>
      <c r="N710" s="69"/>
      <c r="O710" s="69"/>
      <c r="P710" s="69"/>
      <c r="Q710" s="69"/>
      <c r="R710" s="69"/>
      <c r="S710" s="69"/>
      <c r="T710" s="69"/>
      <c r="U710" s="69"/>
      <c r="V710" s="69"/>
      <c r="W710" s="69"/>
      <c r="X710" s="6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row>
    <row r="711" spans="1:54">
      <c r="A711" s="70">
        <v>11</v>
      </c>
      <c r="B711" s="70">
        <v>345.5</v>
      </c>
      <c r="C711" s="66" t="s">
        <v>569</v>
      </c>
      <c r="E711" s="140">
        <f>SUMIF('UPIS linkin'!$L$11:$L$87,$B711,'UPIS linkin'!$X$11:$X$87)</f>
        <v>1343668.1744444449</v>
      </c>
      <c r="F711" s="140">
        <f>SUMIF('Additions linkin'!$J$11:$J$439,B711,'Additions linkin'!$AP$11:$AP$439)+SUMIF('Additions UPIS-ACQ linkin'!$G$11:$G$84,B711,'Additions UPIS-ACQ linkin'!$AG$11:$AG$84)</f>
        <v>0</v>
      </c>
      <c r="G711" s="140">
        <f>-SUMIF('Retire linkin'!$L$11:$L$84,B711,'Retire linkin'!$AN$11:$AN$84)</f>
        <v>6998.6766666666654</v>
      </c>
      <c r="H711" s="140">
        <v>0</v>
      </c>
      <c r="I711" s="72"/>
      <c r="J711" s="72"/>
      <c r="K711" s="546"/>
      <c r="L711" s="140">
        <f t="shared" si="25"/>
        <v>1336669.4977777782</v>
      </c>
      <c r="M711" s="140">
        <f>SUMIF('UPIS linkin'!$L$11:$L$87,$B711,'UPIS linkin'!$AN$11:$AN$87)</f>
        <v>1340168.836111112</v>
      </c>
      <c r="N711" s="69"/>
      <c r="O711" s="69"/>
      <c r="P711" s="69"/>
      <c r="Q711" s="69"/>
      <c r="R711" s="69"/>
      <c r="S711" s="69"/>
      <c r="T711" s="69"/>
      <c r="U711" s="69"/>
      <c r="V711" s="69"/>
      <c r="W711" s="69"/>
      <c r="X711" s="6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row>
    <row r="712" spans="1:54">
      <c r="A712" s="70">
        <v>12</v>
      </c>
      <c r="B712" s="70">
        <v>346.5</v>
      </c>
      <c r="C712" s="66" t="s">
        <v>570</v>
      </c>
      <c r="E712" s="140">
        <f>SUMIF('UPIS linkin'!$L$11:$L$87,$B712,'UPIS linkin'!$X$11:$X$87)</f>
        <v>3952034.4013111102</v>
      </c>
      <c r="F712" s="140">
        <f>SUMIF('Additions linkin'!$J$11:$J$439,B712,'Additions linkin'!$AP$11:$AP$439)+SUMIF('Additions UPIS-ACQ linkin'!$G$11:$G$84,B712,'Additions UPIS-ACQ linkin'!$AG$11:$AG$84)</f>
        <v>257371.8</v>
      </c>
      <c r="G712" s="140">
        <f>-SUMIF('Retire linkin'!$L$11:$L$84,B712,'Retire linkin'!$AN$11:$AN$84)</f>
        <v>81087.586666666699</v>
      </c>
      <c r="H712" s="140">
        <v>0</v>
      </c>
      <c r="I712" s="72"/>
      <c r="J712" s="72"/>
      <c r="K712" s="546"/>
      <c r="L712" s="140">
        <f t="shared" si="25"/>
        <v>4128318.6146444436</v>
      </c>
      <c r="M712" s="140">
        <f>SUMIF('UPIS linkin'!$L$11:$L$87,$B712,'UPIS linkin'!$AN$11:$AN$87)</f>
        <v>4029215.4772085454</v>
      </c>
      <c r="N712" s="69"/>
      <c r="O712" s="69"/>
      <c r="P712" s="69"/>
      <c r="Q712" s="69"/>
      <c r="R712" s="69"/>
      <c r="S712" s="69"/>
      <c r="T712" s="69"/>
      <c r="U712" s="69"/>
      <c r="V712" s="69"/>
      <c r="W712" s="69"/>
      <c r="X712" s="6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row>
    <row r="713" spans="1:54">
      <c r="A713" s="70">
        <v>13</v>
      </c>
      <c r="B713" s="70">
        <v>347.5</v>
      </c>
      <c r="C713" s="66" t="s">
        <v>571</v>
      </c>
      <c r="E713" s="140">
        <f>SUMIF('UPIS linkin'!$L$11:$L$87,$B713,'UPIS linkin'!$X$11:$X$87)</f>
        <v>3703004.6845763116</v>
      </c>
      <c r="F713" s="140">
        <f>SUMIF('Additions linkin'!$J$11:$J$439,B713,'Additions linkin'!$AP$11:$AP$439)+SUMIF('Additions UPIS-ACQ linkin'!$G$11:$G$84,B713,'Additions UPIS-ACQ linkin'!$AG$11:$AG$84)</f>
        <v>1895087.5879510411</v>
      </c>
      <c r="G713" s="140">
        <f>-SUMIF('Retire linkin'!$L$11:$L$84,B713,'Retire linkin'!$AN$11:$AN$84)</f>
        <v>19461.923333333336</v>
      </c>
      <c r="H713" s="140">
        <v>0</v>
      </c>
      <c r="I713" s="72"/>
      <c r="J713" s="72"/>
      <c r="K713" s="546"/>
      <c r="L713" s="140">
        <f t="shared" si="25"/>
        <v>5578630.34919402</v>
      </c>
      <c r="M713" s="140">
        <f>SUMIF('UPIS linkin'!$L$11:$L$87,$B713,'UPIS linkin'!$AN$11:$AN$87)</f>
        <v>5208482.4933135044</v>
      </c>
      <c r="N713" s="69"/>
      <c r="O713" s="69"/>
      <c r="P713" s="69"/>
      <c r="Q713" s="69"/>
      <c r="R713" s="69"/>
      <c r="S713" s="69"/>
      <c r="T713" s="69"/>
      <c r="U713" s="69"/>
      <c r="V713" s="69"/>
      <c r="W713" s="69"/>
      <c r="X713" s="6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row>
    <row r="714" spans="1:54">
      <c r="A714" s="70">
        <v>14</v>
      </c>
      <c r="B714" s="70">
        <v>348.5</v>
      </c>
      <c r="C714" s="66" t="s">
        <v>572</v>
      </c>
      <c r="E714" s="140">
        <f>SUMIF('UPIS linkin'!$L$11:$L$87,$B714,'UPIS linkin'!$X$11:$X$87)</f>
        <v>197030.51555555564</v>
      </c>
      <c r="F714" s="140">
        <f>SUMIF('Additions linkin'!$J$11:$J$439,B714,'Additions linkin'!$AP$11:$AP$439)+SUMIF('Additions UPIS-ACQ linkin'!$G$11:$G$84,B714,'Additions UPIS-ACQ linkin'!$AG$11:$AG$84)</f>
        <v>12426.750000000002</v>
      </c>
      <c r="G714" s="140">
        <f>-SUMIF('Retire linkin'!$L$11:$L$84,B714,'Retire linkin'!$AN$11:$AN$84)</f>
        <v>3546.1133333333332</v>
      </c>
      <c r="H714" s="140">
        <v>0</v>
      </c>
      <c r="I714" s="72"/>
      <c r="J714" s="72"/>
      <c r="K714" s="546"/>
      <c r="L714" s="140">
        <f t="shared" si="25"/>
        <v>205911.1522222223</v>
      </c>
      <c r="M714" s="140">
        <f>SUMIF('UPIS linkin'!$L$11:$L$87,$B714,'UPIS linkin'!$AN$11:$AN$87)</f>
        <v>201196.80811965824</v>
      </c>
      <c r="N714" s="69"/>
      <c r="O714" s="69"/>
      <c r="P714" s="69"/>
      <c r="Q714" s="69"/>
      <c r="R714" s="69"/>
      <c r="S714" s="69"/>
      <c r="T714" s="69"/>
      <c r="U714" s="69"/>
      <c r="V714" s="69"/>
      <c r="W714" s="69"/>
      <c r="X714" s="6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row>
    <row r="715" spans="1:54" ht="15" thickBot="1">
      <c r="A715" s="70">
        <v>15</v>
      </c>
      <c r="E715" s="124"/>
      <c r="F715" s="124"/>
      <c r="G715" s="124"/>
      <c r="H715" s="124"/>
      <c r="K715" s="69"/>
      <c r="L715" s="124"/>
      <c r="M715" s="124"/>
      <c r="N715" s="69"/>
      <c r="O715" s="69"/>
      <c r="P715" s="69"/>
      <c r="Q715" s="69"/>
      <c r="R715" s="69"/>
      <c r="S715" s="69"/>
      <c r="T715" s="69"/>
      <c r="U715" s="69"/>
      <c r="V715" s="69"/>
      <c r="W715" s="69"/>
      <c r="X715" s="6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row>
    <row r="716" spans="1:54" ht="15" thickBot="1">
      <c r="A716" s="70">
        <v>16</v>
      </c>
      <c r="C716" s="66" t="s">
        <v>573</v>
      </c>
      <c r="E716" s="545">
        <f>SUM(E704:E715)</f>
        <v>62147323.331408925</v>
      </c>
      <c r="F716" s="545">
        <f>SUM(F704:F715)</f>
        <v>9022812.4842151646</v>
      </c>
      <c r="G716" s="545">
        <f>SUM(G704:G715)</f>
        <v>1018285.3200000002</v>
      </c>
      <c r="H716" s="545">
        <f>SUM(H704:H715)</f>
        <v>0</v>
      </c>
      <c r="I716" s="886"/>
      <c r="J716" s="193"/>
      <c r="K716" s="193"/>
      <c r="L716" s="545">
        <f>SUM(L704:L715)</f>
        <v>70151850.495624095</v>
      </c>
      <c r="M716" s="545">
        <f>SUM(M704:M715)</f>
        <v>66915885.885364175</v>
      </c>
      <c r="N716" s="69"/>
      <c r="O716" s="69"/>
      <c r="P716" s="69"/>
      <c r="Q716" s="69"/>
      <c r="R716" s="69"/>
      <c r="S716" s="69"/>
      <c r="T716" s="69"/>
      <c r="U716" s="69"/>
      <c r="V716" s="69"/>
      <c r="W716" s="69"/>
      <c r="X716" s="6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row>
    <row r="717" spans="1:54">
      <c r="A717" s="70">
        <v>17</v>
      </c>
      <c r="E717" s="81"/>
      <c r="F717" s="69"/>
      <c r="G717" s="69"/>
      <c r="H717" s="69"/>
      <c r="K717" s="69"/>
      <c r="L717" s="69"/>
      <c r="M717" s="69"/>
      <c r="N717" s="69"/>
      <c r="O717" s="69"/>
      <c r="P717" s="69"/>
      <c r="Q717" s="69"/>
      <c r="R717" s="69"/>
      <c r="S717" s="69"/>
      <c r="T717" s="69"/>
      <c r="U717" s="69"/>
      <c r="V717" s="69"/>
      <c r="W717" s="69"/>
      <c r="X717" s="6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row>
    <row r="718" spans="1:54" ht="15" thickBot="1">
      <c r="A718" s="70">
        <v>18</v>
      </c>
      <c r="B718" s="70" t="s">
        <v>1064</v>
      </c>
      <c r="C718" s="66" t="s">
        <v>1121</v>
      </c>
      <c r="E718" s="124">
        <f>'ACQ- Link In'!B14</f>
        <v>2348828</v>
      </c>
      <c r="F718" s="948">
        <f>'ACQ- Link In'!B15</f>
        <v>0</v>
      </c>
      <c r="G718" s="948">
        <v>0</v>
      </c>
      <c r="H718" s="948">
        <v>0</v>
      </c>
      <c r="K718" s="69"/>
      <c r="L718" s="948">
        <f t="shared" ref="L718" si="26">E718+F718-G718+H718</f>
        <v>2348828</v>
      </c>
      <c r="M718" s="948">
        <f>'ACQ- Link In'!D5</f>
        <v>2348828</v>
      </c>
      <c r="N718" s="69"/>
      <c r="O718" s="69"/>
      <c r="P718" s="69"/>
      <c r="Q718" s="69"/>
      <c r="R718" s="69"/>
      <c r="S718" s="69"/>
      <c r="T718" s="69"/>
      <c r="U718" s="69"/>
      <c r="V718" s="69"/>
      <c r="W718" s="69"/>
      <c r="X718" s="6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row>
    <row r="719" spans="1:54">
      <c r="A719" s="70">
        <v>19</v>
      </c>
      <c r="N719" s="69"/>
      <c r="O719" s="69"/>
      <c r="P719" s="69"/>
      <c r="Q719" s="69"/>
      <c r="R719" s="69"/>
      <c r="S719" s="69"/>
      <c r="T719" s="69"/>
      <c r="U719" s="69"/>
      <c r="V719" s="69"/>
      <c r="W719" s="69"/>
      <c r="X719" s="6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row>
    <row r="720" spans="1:54" ht="15" thickBot="1">
      <c r="A720" s="70">
        <v>20</v>
      </c>
      <c r="C720" s="66" t="s">
        <v>574</v>
      </c>
      <c r="E720" s="471">
        <f>E645+E659+E668+E682+E716+E718</f>
        <v>764552929.82334685</v>
      </c>
      <c r="F720" s="471">
        <f>F645+F659+F668+F682+F716+F718</f>
        <v>49294048.556771204</v>
      </c>
      <c r="G720" s="471">
        <f>G645+G659+G668+G682+G716+G718</f>
        <v>2721262.3733333331</v>
      </c>
      <c r="H720" s="471">
        <f>H645+H659+H668+H682+H716+H718</f>
        <v>0</v>
      </c>
      <c r="L720" s="471">
        <f>L645+L659+L668+L682+L716+L718</f>
        <v>811125716.0067848</v>
      </c>
      <c r="M720" s="471">
        <f>M645+M659+M668+M682+M716+M718</f>
        <v>791593956.96839797</v>
      </c>
      <c r="N720" s="69"/>
      <c r="O720" s="69"/>
      <c r="P720" s="69"/>
      <c r="Q720" s="69"/>
      <c r="R720" s="69"/>
      <c r="S720" s="69"/>
      <c r="T720" s="69"/>
      <c r="U720" s="69"/>
      <c r="V720" s="69"/>
      <c r="W720" s="69"/>
      <c r="X720" s="6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row>
    <row r="721" spans="1:54" ht="15" thickTop="1">
      <c r="A721" s="70">
        <v>21</v>
      </c>
      <c r="E721" s="81"/>
      <c r="F721" s="81"/>
      <c r="G721" s="81"/>
      <c r="H721" s="81"/>
      <c r="I721" s="69"/>
      <c r="J721" s="69"/>
      <c r="K721" s="81"/>
      <c r="L721" s="81"/>
      <c r="M721" s="69"/>
      <c r="N721" s="69"/>
      <c r="O721" s="69"/>
      <c r="P721" s="69"/>
      <c r="Q721" s="69"/>
      <c r="R721" s="69"/>
      <c r="S721" s="69"/>
      <c r="T721" s="69"/>
      <c r="U721" s="69"/>
      <c r="V721" s="69"/>
      <c r="W721" s="69"/>
      <c r="X721" s="6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row>
    <row r="722" spans="1:54">
      <c r="A722" s="70">
        <v>22</v>
      </c>
      <c r="E722" s="589">
        <f>+'UPIS linkin'!X5+'ACQ- Link In'!B14</f>
        <v>764552929.82334638</v>
      </c>
      <c r="F722" s="589">
        <f>+'Additions linkin'!AP4</f>
        <v>49294048.556771211</v>
      </c>
      <c r="G722" s="589">
        <f>-'Retire linkin'!AN5</f>
        <v>2721262.373333334</v>
      </c>
      <c r="H722" s="589"/>
      <c r="I722" s="589"/>
      <c r="J722" s="589"/>
      <c r="K722" s="589" t="s">
        <v>1008</v>
      </c>
      <c r="L722" s="949">
        <f>+E722+F722-G722</f>
        <v>811125716.0067842</v>
      </c>
      <c r="M722" s="949"/>
      <c r="N722" s="69"/>
      <c r="O722" s="69"/>
      <c r="P722" s="69"/>
      <c r="Q722" s="69"/>
      <c r="R722" s="69"/>
      <c r="S722" s="69"/>
      <c r="T722" s="69"/>
      <c r="U722" s="69"/>
      <c r="V722" s="69"/>
      <c r="W722" s="69"/>
      <c r="X722" s="6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row>
    <row r="723" spans="1:54">
      <c r="A723" s="70">
        <v>23</v>
      </c>
      <c r="D723" s="69"/>
      <c r="E723" s="949">
        <f>+E722-E720</f>
        <v>0</v>
      </c>
      <c r="F723" s="949">
        <f>+F720-F722</f>
        <v>0</v>
      </c>
      <c r="G723" s="949">
        <f>+G720-G722</f>
        <v>0</v>
      </c>
      <c r="H723" s="589"/>
      <c r="I723" s="589"/>
      <c r="J723" s="589"/>
      <c r="K723" s="589"/>
      <c r="L723" s="949">
        <f>+L722-L720</f>
        <v>0</v>
      </c>
      <c r="M723" s="949"/>
      <c r="N723" s="69"/>
      <c r="O723" s="69"/>
      <c r="P723" s="69"/>
      <c r="Q723" s="69"/>
      <c r="R723" s="69"/>
      <c r="S723" s="69"/>
      <c r="T723" s="69"/>
      <c r="U723" s="69"/>
      <c r="V723" s="69"/>
      <c r="W723" s="69"/>
      <c r="X723" s="6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row>
    <row r="724" spans="1:54">
      <c r="A724" s="70">
        <v>24</v>
      </c>
      <c r="D724" s="69"/>
      <c r="E724" s="589"/>
      <c r="F724" s="589"/>
      <c r="G724" s="589"/>
      <c r="H724" s="589"/>
      <c r="I724" s="589"/>
      <c r="J724" s="589"/>
      <c r="K724" s="592" t="s">
        <v>1009</v>
      </c>
      <c r="L724" s="949">
        <f>+'UPIS linkin'!AJ5+'ACQ- Link In'!D5</f>
        <v>811125716.0067848</v>
      </c>
      <c r="M724" s="949">
        <f>+'UPIS linkin'!AN5+'ACQ- Link In'!D5</f>
        <v>791593956.96839774</v>
      </c>
      <c r="N724" s="69"/>
      <c r="O724" s="69"/>
      <c r="P724" s="69"/>
      <c r="Q724" s="69"/>
      <c r="R724" s="69"/>
      <c r="S724" s="69"/>
      <c r="T724" s="69"/>
      <c r="U724" s="69"/>
      <c r="V724" s="69"/>
      <c r="W724" s="69"/>
      <c r="X724" s="6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row>
    <row r="725" spans="1:54">
      <c r="A725" s="70">
        <v>25</v>
      </c>
      <c r="D725" s="69"/>
      <c r="E725" s="589"/>
      <c r="F725" s="589"/>
      <c r="G725" s="589"/>
      <c r="H725" s="589"/>
      <c r="I725" s="589"/>
      <c r="J725" s="589"/>
      <c r="K725" s="589"/>
      <c r="L725" s="949">
        <f>+L724-L720</f>
        <v>0</v>
      </c>
      <c r="M725" s="949">
        <f>+M724-M720</f>
        <v>0</v>
      </c>
      <c r="N725" s="69"/>
      <c r="O725" s="69"/>
      <c r="P725" s="69"/>
      <c r="Q725" s="69"/>
      <c r="R725" s="69"/>
      <c r="S725" s="69"/>
      <c r="T725" s="69"/>
      <c r="U725" s="69"/>
      <c r="V725" s="69"/>
      <c r="W725" s="69"/>
      <c r="X725" s="6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row>
    <row r="726" spans="1:54">
      <c r="A726" s="70"/>
      <c r="D726" s="69"/>
      <c r="E726" s="589"/>
      <c r="F726" s="589"/>
      <c r="G726" s="589"/>
      <c r="H726" s="589"/>
      <c r="I726" s="589"/>
      <c r="J726" s="589"/>
      <c r="K726" s="589"/>
      <c r="L726" s="589"/>
      <c r="M726" s="589"/>
      <c r="N726" s="69"/>
      <c r="O726" s="69"/>
      <c r="P726" s="69"/>
      <c r="Q726" s="69"/>
      <c r="R726" s="69"/>
      <c r="S726" s="69"/>
      <c r="T726" s="69"/>
      <c r="U726" s="69"/>
      <c r="V726" s="69"/>
      <c r="W726" s="69"/>
      <c r="X726" s="6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row>
    <row r="727" spans="1:54">
      <c r="A727" s="70"/>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row>
    <row r="728" spans="1:54">
      <c r="A728" s="70"/>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row>
    <row r="729" spans="1:54">
      <c r="A729" s="70"/>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row>
    <row r="730" spans="1:54">
      <c r="A730" s="70"/>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row>
    <row r="731" spans="1:54">
      <c r="A731" s="70"/>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row>
    <row r="732" spans="1:54">
      <c r="A732" s="70"/>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row>
    <row r="733" spans="1:54">
      <c r="A733" s="70"/>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row>
    <row r="734" spans="1:54">
      <c r="A734" s="70"/>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row>
    <row r="735" spans="1:54">
      <c r="A735" s="70"/>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row>
    <row r="736" spans="1:54">
      <c r="A736" s="70"/>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row>
    <row r="737" spans="1:54">
      <c r="A737" s="70"/>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row>
    <row r="738" spans="1:54">
      <c r="A738" s="70"/>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row>
    <row r="739" spans="1:54">
      <c r="A739" s="70"/>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row>
    <row r="740" spans="1:54">
      <c r="A740" s="70"/>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row>
    <row r="741" spans="1:54">
      <c r="A741" s="70"/>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row>
    <row r="742" spans="1:54">
      <c r="A742" s="70"/>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row>
    <row r="743" spans="1:54">
      <c r="A743" s="70"/>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row>
    <row r="744" spans="1:54">
      <c r="A744" s="70"/>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row>
    <row r="745" spans="1:54">
      <c r="A745" s="70"/>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row>
    <row r="746" spans="1:54">
      <c r="A746" s="70"/>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row>
    <row r="747" spans="1:54">
      <c r="A747" s="70"/>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row>
    <row r="748" spans="1:54">
      <c r="A748" s="70"/>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row>
    <row r="749" spans="1:54">
      <c r="A749" s="70"/>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row>
    <row r="750" spans="1:54">
      <c r="A750" s="70"/>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row>
    <row r="751" spans="1:54" ht="15" customHeight="1">
      <c r="A751" s="1020" t="s">
        <v>444</v>
      </c>
      <c r="B751" s="1020"/>
      <c r="C751" s="1020"/>
      <c r="D751" s="1020"/>
      <c r="E751" s="1020"/>
      <c r="F751" s="1020"/>
      <c r="G751" s="1020"/>
      <c r="H751" s="1020"/>
      <c r="I751" s="1020"/>
      <c r="J751" s="1020"/>
      <c r="K751" s="1020"/>
      <c r="L751" s="1020"/>
      <c r="M751" s="1020"/>
      <c r="N751" s="69"/>
      <c r="O751" s="69"/>
      <c r="P751" s="69"/>
      <c r="Q751" s="69"/>
      <c r="R751" s="69"/>
      <c r="S751" s="69"/>
      <c r="T751" s="69"/>
      <c r="U751" s="69"/>
      <c r="V751" s="69"/>
      <c r="W751" s="69"/>
      <c r="X751" s="6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row>
    <row r="752" spans="1:54" ht="15" customHeight="1">
      <c r="A752" s="1020" t="str">
        <f>Control!A2</f>
        <v>Case No. 2018-00358</v>
      </c>
      <c r="B752" s="1020"/>
      <c r="C752" s="1020"/>
      <c r="D752" s="1020"/>
      <c r="E752" s="1020"/>
      <c r="F752" s="1020"/>
      <c r="G752" s="1020"/>
      <c r="H752" s="1020"/>
      <c r="I752" s="1020"/>
      <c r="J752" s="1020"/>
      <c r="K752" s="1020"/>
      <c r="L752" s="1020"/>
      <c r="M752" s="1020"/>
      <c r="N752" s="69"/>
      <c r="O752" s="69"/>
      <c r="P752" s="69"/>
      <c r="Q752" s="69"/>
      <c r="R752" s="69"/>
      <c r="S752" s="69"/>
      <c r="T752" s="69"/>
      <c r="U752" s="69"/>
      <c r="V752" s="69"/>
      <c r="W752" s="69"/>
      <c r="X752" s="6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row>
    <row r="753" spans="1:54" ht="15" customHeight="1">
      <c r="A753" s="1020" t="s">
        <v>457</v>
      </c>
      <c r="B753" s="1020"/>
      <c r="C753" s="1020"/>
      <c r="D753" s="1020"/>
      <c r="E753" s="1020"/>
      <c r="F753" s="1020"/>
      <c r="G753" s="1020"/>
      <c r="H753" s="1020"/>
      <c r="I753" s="1020"/>
      <c r="J753" s="1020"/>
      <c r="K753" s="1020"/>
      <c r="L753" s="1020"/>
      <c r="M753" s="1020"/>
      <c r="N753" s="69"/>
      <c r="O753" s="69"/>
      <c r="P753" s="69"/>
      <c r="Q753" s="69"/>
      <c r="R753" s="69"/>
      <c r="S753" s="69"/>
      <c r="T753" s="69"/>
      <c r="U753" s="69"/>
      <c r="V753" s="69"/>
      <c r="W753" s="69"/>
      <c r="X753" s="6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row>
    <row r="754" spans="1:54" ht="15" customHeight="1">
      <c r="A754" s="1020" t="str">
        <f>+Control!B5</f>
        <v>Base Year at 2/28/19</v>
      </c>
      <c r="B754" s="1020"/>
      <c r="C754" s="1020"/>
      <c r="D754" s="1020"/>
      <c r="E754" s="1020"/>
      <c r="F754" s="1020"/>
      <c r="G754" s="1020"/>
      <c r="H754" s="1020"/>
      <c r="I754" s="1020"/>
      <c r="J754" s="1020"/>
      <c r="K754" s="1020"/>
      <c r="L754" s="1020"/>
      <c r="M754" s="1020"/>
      <c r="N754" s="69"/>
      <c r="O754" s="69"/>
      <c r="P754" s="69"/>
      <c r="Q754" s="69"/>
      <c r="R754" s="69"/>
      <c r="S754" s="69"/>
      <c r="T754" s="69"/>
      <c r="U754" s="69"/>
      <c r="V754" s="69"/>
      <c r="W754" s="69"/>
      <c r="X754" s="6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row>
    <row r="755" spans="1:54" ht="15" customHeight="1">
      <c r="A755" s="128"/>
      <c r="B755" s="83"/>
      <c r="C755" s="128"/>
      <c r="D755" s="128"/>
      <c r="E755" s="128"/>
      <c r="F755" s="128"/>
      <c r="G755" s="128"/>
      <c r="H755" s="128"/>
      <c r="I755" s="129"/>
      <c r="J755" s="129"/>
      <c r="K755" s="129"/>
      <c r="L755" s="69"/>
      <c r="M755" s="139" t="s">
        <v>921</v>
      </c>
      <c r="N755" s="69"/>
      <c r="O755" s="69"/>
      <c r="P755" s="69"/>
      <c r="Q755" s="69"/>
      <c r="R755" s="69"/>
      <c r="S755" s="69"/>
      <c r="T755" s="69"/>
      <c r="U755" s="69"/>
      <c r="V755" s="69"/>
      <c r="W755" s="69"/>
      <c r="X755" s="6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row>
    <row r="756" spans="1:54">
      <c r="D756" s="69"/>
      <c r="E756" s="69"/>
      <c r="F756" s="69"/>
      <c r="G756" s="69"/>
      <c r="H756" s="69"/>
      <c r="I756" s="69"/>
      <c r="J756" s="69"/>
      <c r="K756" s="69"/>
      <c r="L756" s="69"/>
      <c r="M756" s="543" t="str">
        <f ca="1">RIGHT(CELL("filename",$A$1),LEN(CELL("filename",$A$1))-SEARCH("\Rate Base",CELL("filename",$A$1),1))</f>
        <v>Rate Base\[KAWC 2018 Rate Case - Exhibit 37 Schedules B1 - B8.xlsx]Sch B-2</v>
      </c>
      <c r="S756" s="69"/>
    </row>
    <row r="757" spans="1:54">
      <c r="A757" s="66" t="s">
        <v>446</v>
      </c>
      <c r="D757" s="69"/>
      <c r="E757" s="69"/>
      <c r="F757" s="69"/>
      <c r="G757" s="69"/>
      <c r="H757" s="69"/>
      <c r="J757" s="69"/>
      <c r="L757" s="69"/>
      <c r="M757" s="139" t="s">
        <v>288</v>
      </c>
      <c r="O757" s="69"/>
      <c r="P757" s="69"/>
      <c r="Q757" s="69"/>
      <c r="R757" s="69"/>
      <c r="T757" s="69"/>
      <c r="U757" s="69"/>
      <c r="V757" s="69"/>
      <c r="W757" s="69"/>
      <c r="X757" s="6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row>
    <row r="758" spans="1:54">
      <c r="A758" s="66" t="str">
        <f>+A569</f>
        <v>TYPE OF FILING:  _X_ ORIGINAL __ UPDATED __ REVISED</v>
      </c>
      <c r="D758" s="69"/>
      <c r="E758" s="69"/>
      <c r="F758" s="69"/>
      <c r="G758" s="69"/>
      <c r="H758" s="69"/>
      <c r="J758" s="69"/>
      <c r="L758" s="69"/>
      <c r="M758" s="90" t="str">
        <f>Control!$D$18</f>
        <v>Witness Responsible:   Melissa Schwarzell</v>
      </c>
      <c r="O758" s="69"/>
      <c r="P758" s="69"/>
      <c r="Q758" s="69"/>
      <c r="R758" s="69"/>
      <c r="S758" s="69"/>
      <c r="T758" s="69"/>
      <c r="U758" s="69"/>
      <c r="V758" s="69"/>
      <c r="W758" s="69"/>
      <c r="X758" s="6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row>
    <row r="759" spans="1:54">
      <c r="A759" s="66" t="s">
        <v>454</v>
      </c>
      <c r="D759" s="69"/>
      <c r="E759" s="69"/>
      <c r="F759" s="69"/>
      <c r="G759" s="69"/>
      <c r="H759" s="69"/>
      <c r="J759" s="69"/>
      <c r="L759" s="69"/>
      <c r="N759" s="65"/>
      <c r="O759" s="69"/>
      <c r="P759" s="69"/>
      <c r="Q759" s="69"/>
      <c r="R759" s="69"/>
      <c r="S759" s="69"/>
      <c r="T759" s="69"/>
      <c r="U759" s="69"/>
      <c r="V759" s="69"/>
      <c r="W759" s="69"/>
      <c r="X759" s="6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row>
    <row r="760" spans="1:54" ht="15" thickBot="1">
      <c r="A760" s="118"/>
      <c r="B760" s="119"/>
      <c r="C760" s="118"/>
      <c r="D760" s="124"/>
      <c r="E760" s="124"/>
      <c r="F760" s="124"/>
      <c r="G760" s="124"/>
      <c r="H760" s="124"/>
      <c r="I760" s="124"/>
      <c r="J760" s="124"/>
      <c r="K760" s="124"/>
      <c r="L760" s="124"/>
      <c r="M760" s="124"/>
      <c r="N760" s="81"/>
      <c r="O760" s="69"/>
      <c r="P760" s="69"/>
      <c r="Q760" s="69"/>
      <c r="R760" s="69"/>
      <c r="S760" s="69"/>
      <c r="T760" s="69"/>
      <c r="U760" s="69"/>
      <c r="V760" s="69"/>
      <c r="W760" s="69"/>
      <c r="X760" s="6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row>
    <row r="761" spans="1:54">
      <c r="A761" s="65"/>
      <c r="B761" s="83"/>
      <c r="C761" s="65"/>
      <c r="E761" s="81"/>
      <c r="F761" s="81"/>
      <c r="G761" s="81"/>
      <c r="H761" s="125" t="s">
        <v>224</v>
      </c>
      <c r="J761" s="81"/>
      <c r="K761" s="81"/>
      <c r="L761" s="81"/>
      <c r="M761" s="81"/>
      <c r="N761" s="81"/>
      <c r="O761" s="69"/>
      <c r="P761" s="69"/>
      <c r="Q761" s="69"/>
      <c r="R761" s="69"/>
      <c r="S761" s="69"/>
      <c r="T761" s="69"/>
      <c r="U761" s="69"/>
      <c r="V761" s="69"/>
      <c r="W761" s="69"/>
      <c r="X761" s="6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row>
    <row r="762" spans="1:54">
      <c r="A762" s="66" t="s">
        <v>448</v>
      </c>
      <c r="E762" s="126" t="s">
        <v>139</v>
      </c>
      <c r="F762" s="126" t="s">
        <v>163</v>
      </c>
      <c r="G762" s="126" t="s">
        <v>139</v>
      </c>
      <c r="H762" s="126" t="s">
        <v>225</v>
      </c>
      <c r="J762" s="69"/>
      <c r="K762" s="69"/>
      <c r="L762" s="69"/>
      <c r="M762" s="81"/>
      <c r="N762" s="81"/>
      <c r="O762" s="69"/>
      <c r="P762" s="69"/>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row>
    <row r="763" spans="1:54" ht="15" thickBot="1">
      <c r="A763" s="118" t="s">
        <v>449</v>
      </c>
      <c r="B763" s="119" t="s">
        <v>374</v>
      </c>
      <c r="C763" s="119" t="s">
        <v>575</v>
      </c>
      <c r="D763" s="118"/>
      <c r="E763" s="127" t="s">
        <v>163</v>
      </c>
      <c r="F763" s="127" t="s">
        <v>171</v>
      </c>
      <c r="G763" s="127" t="s">
        <v>143</v>
      </c>
      <c r="H763" s="127" t="s">
        <v>620</v>
      </c>
      <c r="I763" s="118"/>
      <c r="J763" s="148" t="s">
        <v>252</v>
      </c>
      <c r="K763" s="148"/>
      <c r="L763" s="148"/>
      <c r="M763" s="148"/>
      <c r="N763" s="81"/>
      <c r="O763" s="69"/>
      <c r="P763" s="69"/>
      <c r="Q763" s="69"/>
      <c r="R763" s="69"/>
      <c r="S763" s="69"/>
      <c r="T763" s="69"/>
      <c r="U763" s="69"/>
      <c r="V763" s="69"/>
      <c r="W763" s="69"/>
      <c r="X763" s="6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row>
    <row r="764" spans="1:54">
      <c r="A764" s="83">
        <v>1</v>
      </c>
      <c r="B764" s="83"/>
      <c r="C764" s="65"/>
      <c r="D764" s="81"/>
      <c r="E764" s="81"/>
      <c r="F764" s="81"/>
      <c r="G764" s="81"/>
      <c r="H764" s="81"/>
      <c r="I764" s="81"/>
      <c r="J764" s="81"/>
      <c r="K764" s="81"/>
      <c r="L764" s="69"/>
      <c r="M764" s="81"/>
      <c r="N764" s="81"/>
      <c r="O764" s="69"/>
      <c r="P764" s="69"/>
      <c r="Q764" s="69"/>
      <c r="R764" s="69"/>
      <c r="S764" s="69"/>
      <c r="T764" s="69"/>
      <c r="U764" s="69"/>
      <c r="V764" s="69"/>
      <c r="W764" s="69"/>
      <c r="X764" s="6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row>
    <row r="765" spans="1:54">
      <c r="A765" s="70">
        <v>2</v>
      </c>
      <c r="D765" s="69"/>
      <c r="E765" s="69"/>
      <c r="F765" s="69"/>
      <c r="G765" s="69"/>
      <c r="H765" s="69"/>
      <c r="I765" s="69"/>
      <c r="J765" s="69"/>
      <c r="K765" s="69"/>
      <c r="L765" s="69"/>
      <c r="M765" s="81"/>
      <c r="N765" s="81"/>
      <c r="O765" s="69"/>
      <c r="P765" s="69"/>
      <c r="Q765" s="69"/>
      <c r="R765" s="69"/>
      <c r="S765" s="69"/>
      <c r="T765" s="69"/>
      <c r="U765" s="69"/>
      <c r="V765" s="69"/>
      <c r="W765" s="69"/>
      <c r="X765" s="6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row>
    <row r="766" spans="1:54">
      <c r="A766" s="70">
        <v>3</v>
      </c>
      <c r="B766" s="70" t="s">
        <v>1064</v>
      </c>
      <c r="C766" s="66" t="s">
        <v>1197</v>
      </c>
      <c r="D766" s="69"/>
      <c r="E766" s="980">
        <v>1175509</v>
      </c>
      <c r="F766" s="980">
        <v>929841.45000000019</v>
      </c>
      <c r="G766" s="980">
        <v>245667.54999999981</v>
      </c>
      <c r="H766" s="126"/>
      <c r="I766" s="69"/>
      <c r="J766" s="69" t="s">
        <v>1198</v>
      </c>
      <c r="K766" s="69"/>
      <c r="L766" s="69"/>
      <c r="M766" s="69"/>
      <c r="N766" s="81"/>
      <c r="O766" s="69"/>
      <c r="P766" s="69"/>
      <c r="Q766" s="69"/>
      <c r="R766" s="69"/>
      <c r="S766" s="69"/>
      <c r="T766" s="69"/>
      <c r="U766" s="69"/>
      <c r="V766" s="69"/>
      <c r="W766" s="69"/>
      <c r="X766" s="6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row>
    <row r="767" spans="1:54">
      <c r="A767" s="70">
        <v>4</v>
      </c>
      <c r="D767" s="126"/>
      <c r="F767" s="69"/>
      <c r="G767" s="69"/>
      <c r="H767" s="69"/>
      <c r="I767" s="69"/>
      <c r="J767" s="69" t="s">
        <v>1199</v>
      </c>
      <c r="K767" s="69"/>
      <c r="L767" s="69"/>
      <c r="M767" s="69"/>
      <c r="N767" s="69"/>
      <c r="O767" s="69"/>
      <c r="P767" s="69"/>
      <c r="Q767" s="69"/>
      <c r="R767" s="69"/>
      <c r="S767" s="69"/>
      <c r="T767" s="69"/>
      <c r="U767" s="69"/>
      <c r="V767" s="69"/>
      <c r="W767" s="69"/>
      <c r="X767" s="6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row>
    <row r="768" spans="1:54">
      <c r="A768" s="70">
        <v>5</v>
      </c>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row>
    <row r="769" spans="1:54">
      <c r="A769" s="70">
        <v>6</v>
      </c>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row>
    <row r="770" spans="1:54">
      <c r="A770" s="70">
        <v>7</v>
      </c>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row>
    <row r="771" spans="1:54">
      <c r="A771" s="70">
        <v>8</v>
      </c>
      <c r="D771" s="69"/>
      <c r="F771" s="69"/>
      <c r="G771" s="69"/>
      <c r="H771" s="69"/>
      <c r="I771" s="69"/>
      <c r="J771" s="69"/>
      <c r="K771" s="69"/>
      <c r="L771" s="69"/>
      <c r="M771" s="69"/>
      <c r="N771" s="69"/>
      <c r="O771" s="69"/>
      <c r="P771" s="69"/>
      <c r="Q771" s="69"/>
      <c r="R771" s="69"/>
      <c r="S771" s="69"/>
      <c r="T771" s="69"/>
      <c r="U771" s="69"/>
      <c r="V771" s="69"/>
      <c r="W771" s="69"/>
      <c r="X771" s="6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row>
    <row r="772" spans="1:54">
      <c r="A772" s="70"/>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row>
    <row r="773" spans="1:54">
      <c r="A773" s="70"/>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row>
    <row r="774" spans="1:54">
      <c r="A774" s="70"/>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row>
    <row r="775" spans="1:54">
      <c r="A775" s="70"/>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row>
    <row r="776" spans="1:54">
      <c r="A776" s="70"/>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row>
    <row r="777" spans="1:54">
      <c r="A777" s="70"/>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row>
    <row r="778" spans="1:54">
      <c r="A778" s="70"/>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row>
    <row r="779" spans="1:54">
      <c r="A779" s="70"/>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row>
    <row r="780" spans="1:54">
      <c r="A780" s="70"/>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row>
    <row r="781" spans="1:54">
      <c r="A781" s="70"/>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row>
    <row r="782" spans="1:54">
      <c r="A782" s="70"/>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row>
    <row r="783" spans="1:54">
      <c r="A783" s="70"/>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row>
    <row r="784" spans="1:54">
      <c r="A784" s="70"/>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row>
    <row r="785" spans="1:54">
      <c r="A785" s="70"/>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row>
    <row r="786" spans="1:54">
      <c r="A786" s="70"/>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row>
    <row r="787" spans="1:54">
      <c r="A787" s="70"/>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row>
    <row r="788" spans="1:54">
      <c r="A788" s="70"/>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row>
    <row r="789" spans="1:54">
      <c r="A789" s="70"/>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row>
    <row r="790" spans="1:54">
      <c r="A790" s="70"/>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row>
    <row r="791" spans="1:54">
      <c r="A791" s="70"/>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row>
    <row r="792" spans="1:54">
      <c r="A792" s="70"/>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row>
    <row r="793" spans="1:54">
      <c r="A793" s="70"/>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row>
    <row r="794" spans="1:54">
      <c r="A794" s="70"/>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row>
    <row r="795" spans="1:54">
      <c r="A795" s="70"/>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row>
    <row r="796" spans="1:54">
      <c r="A796" s="70"/>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row>
    <row r="797" spans="1:54">
      <c r="A797" s="70"/>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row>
    <row r="798" spans="1:54">
      <c r="A798" s="70"/>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row>
    <row r="799" spans="1:54">
      <c r="A799" s="70"/>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row>
    <row r="800" spans="1:54">
      <c r="A800" s="70"/>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row>
    <row r="801" spans="1:54">
      <c r="A801" s="70"/>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row>
    <row r="802" spans="1:54">
      <c r="A802" s="70"/>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row>
    <row r="803" spans="1:54">
      <c r="A803" s="70"/>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row>
    <row r="804" spans="1:54">
      <c r="A804" s="70"/>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row>
    <row r="805" spans="1:54">
      <c r="A805" s="70"/>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row>
    <row r="806" spans="1:54">
      <c r="A806" s="70"/>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row>
    <row r="807" spans="1:54">
      <c r="A807" s="70"/>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row>
    <row r="808" spans="1:54">
      <c r="A808" s="70"/>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row>
    <row r="809" spans="1:54">
      <c r="A809" s="70"/>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row>
    <row r="810" spans="1:54">
      <c r="A810" s="70"/>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row>
    <row r="811" spans="1:54">
      <c r="A811" s="70"/>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row>
    <row r="812" spans="1:54">
      <c r="A812" s="70"/>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row>
    <row r="813" spans="1:54">
      <c r="A813" s="70"/>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row>
    <row r="814" spans="1:54" ht="15" customHeight="1">
      <c r="A814" s="1020" t="s">
        <v>444</v>
      </c>
      <c r="B814" s="1020"/>
      <c r="C814" s="1020"/>
      <c r="D814" s="1020"/>
      <c r="E814" s="1020"/>
      <c r="F814" s="1020"/>
      <c r="G814" s="1020"/>
      <c r="H814" s="1020"/>
      <c r="I814" s="1020"/>
      <c r="J814" s="1020"/>
      <c r="K814" s="1020"/>
      <c r="L814" s="1020"/>
      <c r="M814" s="1020"/>
      <c r="N814" s="69"/>
      <c r="O814" s="69"/>
      <c r="P814" s="69"/>
      <c r="Q814" s="69"/>
      <c r="R814" s="69"/>
      <c r="S814" s="69"/>
      <c r="T814" s="69"/>
      <c r="U814" s="69"/>
      <c r="V814" s="69"/>
      <c r="W814" s="69"/>
      <c r="X814" s="6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row>
    <row r="815" spans="1:54" ht="15" customHeight="1">
      <c r="A815" s="1020" t="str">
        <f>Control!A2</f>
        <v>Case No. 2018-00358</v>
      </c>
      <c r="B815" s="1020"/>
      <c r="C815" s="1020"/>
      <c r="D815" s="1020"/>
      <c r="E815" s="1020"/>
      <c r="F815" s="1020"/>
      <c r="G815" s="1020"/>
      <c r="H815" s="1020"/>
      <c r="I815" s="1020"/>
      <c r="J815" s="1020"/>
      <c r="K815" s="1020"/>
      <c r="L815" s="1020"/>
      <c r="M815" s="1020"/>
      <c r="N815" s="69"/>
      <c r="O815" s="69"/>
      <c r="P815" s="69"/>
      <c r="Q815" s="69"/>
      <c r="R815" s="69"/>
      <c r="S815" s="69"/>
      <c r="T815" s="69"/>
      <c r="U815" s="69"/>
      <c r="V815" s="69"/>
      <c r="W815" s="69"/>
      <c r="X815" s="6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row>
    <row r="816" spans="1:54" ht="15" customHeight="1">
      <c r="A816" s="1020" t="s">
        <v>457</v>
      </c>
      <c r="B816" s="1020"/>
      <c r="C816" s="1020"/>
      <c r="D816" s="1020"/>
      <c r="E816" s="1020"/>
      <c r="F816" s="1020"/>
      <c r="G816" s="1020"/>
      <c r="H816" s="1020"/>
      <c r="I816" s="1020"/>
      <c r="J816" s="1020"/>
      <c r="K816" s="1020"/>
      <c r="L816" s="1020"/>
      <c r="M816" s="1020"/>
      <c r="N816" s="69"/>
      <c r="O816" s="69"/>
      <c r="P816" s="69"/>
      <c r="Q816" s="69"/>
      <c r="R816" s="69"/>
      <c r="S816" s="69"/>
      <c r="T816" s="69"/>
      <c r="U816" s="69"/>
      <c r="V816" s="69"/>
      <c r="W816" s="69"/>
      <c r="X816" s="6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row>
    <row r="817" spans="1:54" ht="15" customHeight="1">
      <c r="A817" s="1020" t="str">
        <f>+Control!B10</f>
        <v>Forecast Year at 6/30/2020</v>
      </c>
      <c r="B817" s="1020"/>
      <c r="C817" s="1020"/>
      <c r="D817" s="1020"/>
      <c r="E817" s="1020"/>
      <c r="F817" s="1020"/>
      <c r="G817" s="1020"/>
      <c r="H817" s="1020"/>
      <c r="I817" s="1020"/>
      <c r="J817" s="1020"/>
      <c r="K817" s="1020"/>
      <c r="L817" s="1020"/>
      <c r="M817" s="1020"/>
      <c r="N817" s="69"/>
      <c r="O817" s="69"/>
      <c r="P817" s="69"/>
      <c r="Q817" s="69"/>
      <c r="R817" s="69"/>
      <c r="S817" s="69"/>
      <c r="T817" s="69"/>
      <c r="U817" s="69"/>
      <c r="V817" s="69"/>
      <c r="W817" s="69"/>
      <c r="X817" s="6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row>
    <row r="818" spans="1:54">
      <c r="A818" s="83"/>
      <c r="B818" s="83"/>
      <c r="C818" s="83"/>
      <c r="D818" s="83"/>
      <c r="E818" s="83"/>
      <c r="F818" s="83"/>
      <c r="G818" s="83"/>
      <c r="H818" s="83"/>
      <c r="I818" s="69"/>
      <c r="J818" s="69"/>
      <c r="K818" s="69"/>
      <c r="L818" s="69"/>
      <c r="M818" s="139" t="s">
        <v>921</v>
      </c>
      <c r="N818" s="69"/>
      <c r="O818" s="69"/>
      <c r="P818" s="69"/>
      <c r="Q818" s="69"/>
      <c r="R818" s="69"/>
      <c r="S818" s="69"/>
      <c r="T818" s="69"/>
      <c r="U818" s="69"/>
      <c r="V818" s="69"/>
      <c r="W818" s="69"/>
      <c r="X818" s="6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row>
    <row r="819" spans="1:54">
      <c r="D819" s="69"/>
      <c r="E819" s="69"/>
      <c r="F819" s="69"/>
      <c r="G819" s="69"/>
      <c r="H819" s="69"/>
      <c r="I819" s="69"/>
      <c r="J819" s="69"/>
      <c r="K819" s="69"/>
      <c r="L819" s="69"/>
      <c r="M819" s="543" t="str">
        <f ca="1">RIGHT(CELL("filename",$A$1),LEN(CELL("filename",$A$1))-SEARCH("\Rate Base",CELL("filename",$A$1),1))</f>
        <v>Rate Base\[KAWC 2018 Rate Case - Exhibit 37 Schedules B1 - B8.xlsx]Sch B-2</v>
      </c>
      <c r="S819" s="69"/>
    </row>
    <row r="820" spans="1:54">
      <c r="A820" s="66" t="s">
        <v>450</v>
      </c>
      <c r="D820" s="69"/>
      <c r="E820" s="69"/>
      <c r="F820" s="69"/>
      <c r="G820" s="69"/>
      <c r="H820" s="69"/>
      <c r="J820" s="69"/>
      <c r="M820" s="139" t="s">
        <v>289</v>
      </c>
      <c r="N820" s="69"/>
      <c r="O820" s="69"/>
      <c r="P820" s="69"/>
      <c r="Q820" s="69"/>
      <c r="R820" s="69"/>
      <c r="T820" s="69"/>
      <c r="U820" s="69"/>
      <c r="V820" s="69"/>
      <c r="W820" s="69"/>
      <c r="X820" s="6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row>
    <row r="821" spans="1:54">
      <c r="A821" s="66" t="str">
        <f>+A695</f>
        <v>TYPE OF FILING:  _X_ ORIGINAL __ UPDATED __ REVISED</v>
      </c>
      <c r="D821" s="69"/>
      <c r="E821" s="69"/>
      <c r="F821" s="69"/>
      <c r="G821" s="69"/>
      <c r="H821" s="69"/>
      <c r="J821" s="69"/>
      <c r="M821" s="90" t="str">
        <f>Control!$D$18</f>
        <v>Witness Responsible:   Melissa Schwarzell</v>
      </c>
      <c r="N821" s="69"/>
      <c r="O821" s="69"/>
      <c r="P821" s="69"/>
      <c r="Q821" s="69"/>
      <c r="R821" s="69"/>
      <c r="S821" s="69"/>
      <c r="T821" s="69"/>
      <c r="U821" s="69"/>
      <c r="V821" s="69"/>
      <c r="W821" s="69"/>
      <c r="X821" s="6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row>
    <row r="822" spans="1:54">
      <c r="A822" s="66" t="s">
        <v>454</v>
      </c>
      <c r="D822" s="69"/>
      <c r="E822" s="69"/>
      <c r="F822" s="69"/>
      <c r="G822" s="69"/>
      <c r="H822" s="69"/>
      <c r="J822" s="69"/>
      <c r="N822" s="69"/>
      <c r="O822" s="69"/>
      <c r="P822" s="69"/>
      <c r="Q822" s="69"/>
      <c r="R822" s="69"/>
      <c r="S822" s="69"/>
      <c r="T822" s="69"/>
      <c r="U822" s="69"/>
      <c r="V822" s="69"/>
      <c r="W822" s="69"/>
      <c r="X822" s="6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row>
    <row r="823" spans="1:54" ht="15" thickBot="1">
      <c r="A823" s="118"/>
      <c r="B823" s="119"/>
      <c r="C823" s="118"/>
      <c r="D823" s="124"/>
      <c r="E823" s="124"/>
      <c r="F823" s="124"/>
      <c r="G823" s="124"/>
      <c r="H823" s="124"/>
      <c r="I823" s="124"/>
      <c r="J823" s="124"/>
      <c r="K823" s="124"/>
      <c r="L823" s="124"/>
      <c r="M823" s="124"/>
      <c r="N823" s="69"/>
      <c r="O823" s="69"/>
      <c r="P823" s="69"/>
      <c r="Q823" s="69"/>
      <c r="R823" s="69"/>
      <c r="S823" s="69"/>
      <c r="T823" s="69"/>
      <c r="U823" s="69"/>
      <c r="V823" s="69"/>
      <c r="W823" s="69"/>
      <c r="X823" s="6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row>
    <row r="824" spans="1:54">
      <c r="A824" s="65"/>
      <c r="B824" s="83"/>
      <c r="C824" s="65"/>
      <c r="E824" s="81"/>
      <c r="F824" s="81"/>
      <c r="G824" s="81"/>
      <c r="H824" s="125" t="s">
        <v>224</v>
      </c>
      <c r="J824" s="81"/>
      <c r="K824" s="81"/>
      <c r="L824" s="81"/>
      <c r="M824" s="81"/>
      <c r="N824" s="69"/>
      <c r="O824" s="69"/>
      <c r="P824" s="69"/>
      <c r="Q824" s="69"/>
      <c r="R824" s="69"/>
      <c r="S824" s="69"/>
      <c r="T824" s="69"/>
      <c r="U824" s="69"/>
      <c r="V824" s="69"/>
      <c r="W824" s="69"/>
      <c r="X824" s="6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row>
    <row r="825" spans="1:54">
      <c r="A825" s="66" t="s">
        <v>448</v>
      </c>
      <c r="E825" s="126" t="s">
        <v>139</v>
      </c>
      <c r="F825" s="126" t="s">
        <v>163</v>
      </c>
      <c r="G825" s="126" t="s">
        <v>139</v>
      </c>
      <c r="H825" s="126" t="s">
        <v>225</v>
      </c>
      <c r="J825" s="69"/>
      <c r="K825" s="69"/>
      <c r="L825" s="69"/>
      <c r="M825" s="69"/>
      <c r="N825" s="69"/>
      <c r="O825" s="69"/>
      <c r="P825" s="69"/>
      <c r="Q825" s="69"/>
      <c r="R825" s="69"/>
      <c r="S825" s="69"/>
      <c r="T825" s="69"/>
      <c r="U825" s="69"/>
      <c r="V825" s="69"/>
      <c r="W825" s="69"/>
      <c r="X825" s="6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row>
    <row r="826" spans="1:54" ht="15" thickBot="1">
      <c r="A826" s="118" t="s">
        <v>449</v>
      </c>
      <c r="B826" s="119" t="s">
        <v>374</v>
      </c>
      <c r="C826" s="119" t="s">
        <v>575</v>
      </c>
      <c r="D826" s="118"/>
      <c r="E826" s="127" t="s">
        <v>163</v>
      </c>
      <c r="F826" s="127" t="s">
        <v>171</v>
      </c>
      <c r="G826" s="127" t="s">
        <v>143</v>
      </c>
      <c r="H826" s="127" t="s">
        <v>620</v>
      </c>
      <c r="I826" s="118"/>
      <c r="J826" s="148" t="s">
        <v>252</v>
      </c>
      <c r="K826" s="148"/>
      <c r="L826" s="148"/>
      <c r="M826" s="148"/>
      <c r="N826" s="69"/>
      <c r="O826" s="69"/>
      <c r="P826" s="69"/>
      <c r="Q826" s="69"/>
      <c r="R826" s="69"/>
      <c r="S826" s="69"/>
      <c r="T826" s="69"/>
      <c r="U826" s="69"/>
      <c r="V826" s="69"/>
      <c r="W826" s="69"/>
      <c r="X826" s="6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row>
    <row r="827" spans="1:54">
      <c r="A827" s="83">
        <v>1</v>
      </c>
      <c r="B827" s="83"/>
      <c r="C827" s="65"/>
      <c r="D827" s="81"/>
      <c r="E827" s="81"/>
      <c r="F827" s="81"/>
      <c r="G827" s="81"/>
      <c r="H827" s="81"/>
      <c r="I827" s="81"/>
      <c r="J827" s="81"/>
      <c r="K827" s="81"/>
      <c r="L827" s="69"/>
      <c r="M827" s="69"/>
      <c r="N827" s="69"/>
      <c r="O827" s="69"/>
      <c r="P827" s="69"/>
      <c r="Q827" s="69"/>
      <c r="R827" s="69"/>
      <c r="S827" s="69"/>
      <c r="T827" s="69"/>
      <c r="U827" s="69"/>
      <c r="V827" s="69"/>
      <c r="W827" s="69"/>
      <c r="X827" s="6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row>
    <row r="828" spans="1:54">
      <c r="A828" s="70">
        <v>2</v>
      </c>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row>
    <row r="829" spans="1:54">
      <c r="A829" s="70">
        <v>3</v>
      </c>
      <c r="D829" s="70"/>
      <c r="E829" s="154" t="s">
        <v>211</v>
      </c>
      <c r="F829" s="69"/>
      <c r="G829" s="69"/>
      <c r="H829" s="69"/>
      <c r="I829" s="69"/>
      <c r="J829" s="69"/>
      <c r="K829" s="69"/>
      <c r="L829" s="69"/>
      <c r="M829" s="69"/>
      <c r="N829" s="69"/>
      <c r="O829" s="69"/>
      <c r="P829" s="69"/>
      <c r="Q829" s="69"/>
      <c r="R829" s="69"/>
      <c r="S829" s="69"/>
      <c r="T829" s="69"/>
      <c r="U829" s="69"/>
      <c r="V829" s="69"/>
      <c r="W829" s="69"/>
      <c r="X829" s="6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row>
    <row r="830" spans="1:54">
      <c r="A830" s="70">
        <v>4</v>
      </c>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row>
    <row r="831" spans="1:54">
      <c r="A831" s="70">
        <v>5</v>
      </c>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row>
    <row r="832" spans="1:54">
      <c r="A832" s="70">
        <v>6</v>
      </c>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row>
    <row r="833" spans="1:54">
      <c r="A833" s="70">
        <v>7</v>
      </c>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row>
    <row r="834" spans="1:54">
      <c r="A834" s="70">
        <v>8</v>
      </c>
      <c r="D834" s="69"/>
      <c r="F834" s="69"/>
      <c r="G834" s="69"/>
      <c r="H834" s="69"/>
      <c r="I834" s="69"/>
      <c r="J834" s="69"/>
      <c r="K834" s="69"/>
      <c r="L834" s="69"/>
      <c r="M834" s="69"/>
      <c r="N834" s="69"/>
      <c r="O834" s="69"/>
      <c r="P834" s="69"/>
      <c r="Q834" s="69"/>
      <c r="R834" s="69"/>
      <c r="S834" s="69"/>
      <c r="T834" s="69"/>
      <c r="U834" s="69"/>
      <c r="V834" s="69"/>
      <c r="W834" s="69"/>
      <c r="X834" s="6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row>
    <row r="835" spans="1:54">
      <c r="A835" s="70"/>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row>
    <row r="836" spans="1:54">
      <c r="A836" s="70"/>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row>
    <row r="837" spans="1:54">
      <c r="A837" s="70"/>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row>
    <row r="838" spans="1:54">
      <c r="A838" s="70"/>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row>
    <row r="839" spans="1:54">
      <c r="A839" s="70"/>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row>
    <row r="840" spans="1:54">
      <c r="A840" s="70"/>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row>
    <row r="841" spans="1:54">
      <c r="A841" s="70"/>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row>
    <row r="842" spans="1:54">
      <c r="A842" s="70"/>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row>
    <row r="843" spans="1:54">
      <c r="A843" s="70"/>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row>
    <row r="844" spans="1:54">
      <c r="A844" s="70"/>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row>
    <row r="845" spans="1:54">
      <c r="A845" s="70"/>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row>
    <row r="846" spans="1:54">
      <c r="A846" s="70"/>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row>
    <row r="847" spans="1:54">
      <c r="A847" s="70"/>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row>
    <row r="848" spans="1:54">
      <c r="A848" s="70"/>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row>
    <row r="849" spans="1:54">
      <c r="A849" s="70"/>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row>
    <row r="850" spans="1:54">
      <c r="A850" s="70"/>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row>
    <row r="851" spans="1:54">
      <c r="A851" s="70"/>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row>
    <row r="852" spans="1:54">
      <c r="A852" s="70"/>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row>
    <row r="853" spans="1:54">
      <c r="A853" s="70"/>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row>
    <row r="854" spans="1:54">
      <c r="A854" s="70"/>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row>
    <row r="855" spans="1:54">
      <c r="A855" s="70"/>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row>
    <row r="856" spans="1:54">
      <c r="A856" s="70"/>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row>
    <row r="857" spans="1:54">
      <c r="A857" s="70"/>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row>
    <row r="858" spans="1:54">
      <c r="A858" s="70"/>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row>
    <row r="859" spans="1:54">
      <c r="A859" s="70"/>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row>
    <row r="860" spans="1:54">
      <c r="A860" s="70"/>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row>
    <row r="861" spans="1:54">
      <c r="A861" s="70"/>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row>
    <row r="862" spans="1:54">
      <c r="A862" s="70"/>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row>
    <row r="863" spans="1:54">
      <c r="A863" s="70"/>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row>
    <row r="864" spans="1:54">
      <c r="A864" s="70"/>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row>
    <row r="865" spans="1:54">
      <c r="A865" s="70"/>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row>
    <row r="866" spans="1:54">
      <c r="A866" s="70"/>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row>
    <row r="867" spans="1:54">
      <c r="A867" s="70"/>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row>
    <row r="868" spans="1:54">
      <c r="A868" s="70"/>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row>
    <row r="869" spans="1:54">
      <c r="A869" s="70"/>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row>
    <row r="870" spans="1:54">
      <c r="A870" s="70"/>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row>
    <row r="871" spans="1:54">
      <c r="A871" s="70"/>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row>
    <row r="872" spans="1:54">
      <c r="A872" s="70"/>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row>
    <row r="873" spans="1:54">
      <c r="A873" s="70"/>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row>
    <row r="874" spans="1:54">
      <c r="A874" s="70"/>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row>
    <row r="875" spans="1:54">
      <c r="A875" s="70"/>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row>
    <row r="876" spans="1:54">
      <c r="A876" s="70"/>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row>
    <row r="877" spans="1:54">
      <c r="A877" s="1020" t="s">
        <v>444</v>
      </c>
      <c r="B877" s="1020"/>
      <c r="C877" s="1020"/>
      <c r="D877" s="1020"/>
      <c r="E877" s="1020"/>
      <c r="F877" s="1020"/>
      <c r="G877" s="1020"/>
      <c r="H877" s="1020"/>
      <c r="I877" s="1020"/>
      <c r="J877" s="1020"/>
      <c r="K877" s="1020"/>
      <c r="L877" s="1020"/>
      <c r="M877" s="1020"/>
      <c r="N877" s="69"/>
      <c r="O877" s="69"/>
      <c r="P877" s="69"/>
      <c r="Q877" s="69"/>
      <c r="R877" s="69"/>
      <c r="S877" s="69"/>
      <c r="T877" s="69"/>
      <c r="U877" s="69"/>
      <c r="V877" s="69"/>
      <c r="W877" s="69"/>
      <c r="X877" s="6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row>
    <row r="878" spans="1:54">
      <c r="A878" s="1020" t="str">
        <f>Control!A2</f>
        <v>Case No. 2018-00358</v>
      </c>
      <c r="B878" s="1020"/>
      <c r="C878" s="1020"/>
      <c r="D878" s="1020"/>
      <c r="E878" s="1020"/>
      <c r="F878" s="1020"/>
      <c r="G878" s="1020"/>
      <c r="H878" s="1020"/>
      <c r="I878" s="1020"/>
      <c r="J878" s="1020"/>
      <c r="K878" s="1020"/>
      <c r="L878" s="1020"/>
      <c r="M878" s="1020"/>
      <c r="N878" s="69"/>
      <c r="O878" s="69"/>
      <c r="P878" s="69"/>
      <c r="Q878" s="69"/>
      <c r="R878" s="69"/>
      <c r="S878" s="69"/>
      <c r="T878" s="69"/>
      <c r="U878" s="69"/>
      <c r="V878" s="69"/>
      <c r="W878" s="69"/>
      <c r="X878" s="6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row>
    <row r="879" spans="1:54">
      <c r="A879" s="1020" t="s">
        <v>458</v>
      </c>
      <c r="B879" s="1020"/>
      <c r="C879" s="1020"/>
      <c r="D879" s="1020"/>
      <c r="E879" s="1020"/>
      <c r="F879" s="1020"/>
      <c r="G879" s="1020"/>
      <c r="H879" s="1020"/>
      <c r="I879" s="1020"/>
      <c r="J879" s="1020"/>
      <c r="K879" s="1020"/>
      <c r="L879" s="1020"/>
      <c r="M879" s="1020"/>
      <c r="N879" s="69"/>
      <c r="O879" s="69"/>
      <c r="P879" s="69"/>
      <c r="Q879" s="69"/>
      <c r="R879" s="69"/>
      <c r="S879" s="69"/>
      <c r="T879" s="69"/>
      <c r="U879" s="69"/>
      <c r="V879" s="69"/>
      <c r="W879" s="69"/>
      <c r="X879" s="6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row>
    <row r="880" spans="1:54">
      <c r="A880" s="1020" t="str">
        <f>Control!B5</f>
        <v>Base Year at 2/28/19</v>
      </c>
      <c r="B880" s="1020"/>
      <c r="C880" s="1020"/>
      <c r="D880" s="1020"/>
      <c r="E880" s="1020"/>
      <c r="F880" s="1020"/>
      <c r="G880" s="1020"/>
      <c r="H880" s="1020"/>
      <c r="I880" s="1020"/>
      <c r="J880" s="1020"/>
      <c r="K880" s="1020"/>
      <c r="L880" s="1020"/>
      <c r="M880" s="1020"/>
      <c r="N880" s="69"/>
      <c r="O880" s="69"/>
      <c r="P880" s="69"/>
      <c r="Q880" s="69"/>
      <c r="R880" s="69"/>
      <c r="S880" s="69"/>
      <c r="T880" s="69"/>
      <c r="U880" s="69"/>
      <c r="V880" s="69"/>
      <c r="W880" s="69"/>
      <c r="X880" s="6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row>
    <row r="881" spans="1:54">
      <c r="A881" s="83"/>
      <c r="B881" s="83"/>
      <c r="C881" s="83"/>
      <c r="D881" s="83"/>
      <c r="E881" s="83"/>
      <c r="F881" s="83"/>
      <c r="G881" s="83"/>
      <c r="H881" s="83"/>
      <c r="I881" s="69"/>
      <c r="J881" s="69"/>
      <c r="K881" s="69"/>
      <c r="L881" s="69"/>
      <c r="M881" s="139" t="s">
        <v>922</v>
      </c>
      <c r="N881" s="69"/>
      <c r="O881" s="69"/>
      <c r="P881" s="69"/>
      <c r="Q881" s="69"/>
      <c r="R881" s="69"/>
      <c r="S881" s="69"/>
      <c r="T881" s="69"/>
      <c r="U881" s="69"/>
      <c r="V881" s="69"/>
      <c r="W881" s="69"/>
      <c r="X881" s="6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row>
    <row r="882" spans="1:54">
      <c r="D882" s="69"/>
      <c r="E882" s="69"/>
      <c r="F882" s="69"/>
      <c r="G882" s="69"/>
      <c r="H882" s="69"/>
      <c r="I882" s="69"/>
      <c r="J882" s="69"/>
      <c r="K882" s="69"/>
      <c r="L882" s="69"/>
      <c r="M882" s="543" t="str">
        <f ca="1">RIGHT(CELL("filename",$A$1),LEN(CELL("filename",$A$1))-SEARCH("\Rate Base",CELL("filename",$A$1),1))</f>
        <v>Rate Base\[KAWC 2018 Rate Case - Exhibit 37 Schedules B1 - B8.xlsx]Sch B-2</v>
      </c>
      <c r="S882" s="69"/>
    </row>
    <row r="883" spans="1:54">
      <c r="A883" s="66" t="s">
        <v>446</v>
      </c>
      <c r="D883" s="69"/>
      <c r="E883" s="69"/>
      <c r="F883" s="69"/>
      <c r="G883" s="69"/>
      <c r="I883" s="69"/>
      <c r="J883" s="69"/>
      <c r="L883" s="69"/>
      <c r="M883" s="139" t="s">
        <v>288</v>
      </c>
      <c r="N883" s="69"/>
      <c r="O883" s="69"/>
      <c r="P883" s="69"/>
      <c r="Q883" s="69"/>
      <c r="R883" s="69"/>
      <c r="T883" s="69"/>
      <c r="U883" s="69"/>
      <c r="V883" s="69"/>
      <c r="W883" s="69"/>
      <c r="X883" s="6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row>
    <row r="884" spans="1:54">
      <c r="A884" s="66" t="str">
        <f>+A758</f>
        <v>TYPE OF FILING:  _X_ ORIGINAL __ UPDATED __ REVISED</v>
      </c>
      <c r="D884" s="69"/>
      <c r="E884" s="69"/>
      <c r="F884" s="69"/>
      <c r="G884" s="69"/>
      <c r="I884" s="69"/>
      <c r="J884" s="69"/>
      <c r="L884" s="69"/>
      <c r="M884" s="90" t="str">
        <f>Control!$D$18</f>
        <v>Witness Responsible:   Melissa Schwarzell</v>
      </c>
      <c r="N884" s="69"/>
      <c r="O884" s="69"/>
      <c r="P884" s="69"/>
      <c r="Q884" s="69"/>
      <c r="R884" s="69"/>
      <c r="S884" s="69"/>
      <c r="T884" s="69"/>
      <c r="U884" s="69"/>
      <c r="V884" s="69"/>
      <c r="W884" s="69"/>
      <c r="X884" s="6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row>
    <row r="885" spans="1:54">
      <c r="A885" s="66" t="s">
        <v>454</v>
      </c>
      <c r="D885" s="69"/>
      <c r="E885" s="69"/>
      <c r="F885" s="69"/>
      <c r="G885" s="69"/>
      <c r="I885" s="69"/>
      <c r="J885" s="69"/>
      <c r="L885" s="69"/>
      <c r="N885" s="69"/>
      <c r="O885" s="69"/>
      <c r="P885" s="69"/>
      <c r="Q885" s="69"/>
      <c r="R885" s="69"/>
      <c r="S885" s="69"/>
      <c r="T885" s="69"/>
      <c r="U885" s="69"/>
      <c r="V885" s="69"/>
      <c r="W885" s="69"/>
      <c r="X885" s="6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row>
    <row r="886" spans="1:54" ht="15" thickBot="1">
      <c r="A886" s="118"/>
      <c r="B886" s="119"/>
      <c r="C886" s="118"/>
      <c r="D886" s="124"/>
      <c r="E886" s="124"/>
      <c r="F886" s="124"/>
      <c r="G886" s="124"/>
      <c r="H886" s="124"/>
      <c r="I886" s="124"/>
      <c r="J886" s="124"/>
      <c r="K886" s="124"/>
      <c r="L886" s="124"/>
      <c r="M886" s="124"/>
      <c r="N886" s="69"/>
      <c r="O886" s="69"/>
      <c r="P886" s="69"/>
      <c r="Q886" s="69"/>
      <c r="R886" s="69"/>
      <c r="S886" s="69"/>
      <c r="T886" s="69"/>
      <c r="U886" s="69"/>
      <c r="V886" s="69"/>
      <c r="W886" s="69"/>
      <c r="X886" s="6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row>
    <row r="887" spans="1:54">
      <c r="A887" s="65"/>
      <c r="B887" s="83"/>
      <c r="C887" s="65"/>
      <c r="E887" s="81"/>
      <c r="F887" s="81"/>
      <c r="G887" s="65"/>
      <c r="H887" s="125" t="s">
        <v>424</v>
      </c>
      <c r="I887" s="125" t="s">
        <v>237</v>
      </c>
      <c r="K887" s="81"/>
      <c r="L887" s="81"/>
      <c r="M887" s="81"/>
      <c r="N887" s="69"/>
      <c r="O887" s="69"/>
      <c r="P887" s="69"/>
      <c r="Q887" s="69"/>
      <c r="R887" s="69"/>
      <c r="S887" s="69"/>
      <c r="T887" s="69"/>
      <c r="U887" s="69"/>
      <c r="V887" s="69"/>
      <c r="W887" s="69"/>
      <c r="X887" s="6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row>
    <row r="888" spans="1:54">
      <c r="A888" s="70" t="s">
        <v>448</v>
      </c>
      <c r="C888" s="70" t="s">
        <v>576</v>
      </c>
      <c r="E888" s="145" t="s">
        <v>254</v>
      </c>
      <c r="F888" s="126" t="s">
        <v>172</v>
      </c>
      <c r="G888" s="126" t="s">
        <v>212</v>
      </c>
      <c r="H888" s="126" t="s">
        <v>226</v>
      </c>
      <c r="I888" s="126" t="s">
        <v>238</v>
      </c>
      <c r="K888" s="69"/>
      <c r="L888" s="69"/>
      <c r="M888" s="69"/>
      <c r="N888" s="69"/>
      <c r="O888" s="69"/>
      <c r="P888" s="69"/>
      <c r="Q888" s="69"/>
      <c r="R888" s="69"/>
      <c r="S888" s="69"/>
      <c r="T888" s="69"/>
      <c r="U888" s="69"/>
      <c r="V888" s="69"/>
      <c r="W888" s="69"/>
      <c r="X888" s="6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row>
    <row r="889" spans="1:54" ht="15" thickBot="1">
      <c r="A889" s="119" t="s">
        <v>449</v>
      </c>
      <c r="B889" s="119"/>
      <c r="C889" s="119" t="s">
        <v>577</v>
      </c>
      <c r="D889" s="118"/>
      <c r="E889" s="155" t="s">
        <v>253</v>
      </c>
      <c r="F889" s="127" t="s">
        <v>173</v>
      </c>
      <c r="G889" s="127" t="s">
        <v>213</v>
      </c>
      <c r="H889" s="127" t="s">
        <v>227</v>
      </c>
      <c r="I889" s="127" t="s">
        <v>239</v>
      </c>
      <c r="J889" s="118"/>
      <c r="K889" s="147" t="s">
        <v>246</v>
      </c>
      <c r="L889" s="148"/>
      <c r="M889" s="148"/>
      <c r="N889" s="69"/>
      <c r="O889" s="69"/>
      <c r="P889" s="69"/>
      <c r="Q889" s="69"/>
      <c r="R889" s="69"/>
      <c r="S889" s="69"/>
      <c r="T889" s="69"/>
      <c r="U889" s="69"/>
      <c r="V889" s="69"/>
      <c r="W889" s="69"/>
      <c r="X889" s="6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row>
    <row r="890" spans="1:54">
      <c r="A890" s="83">
        <v>1</v>
      </c>
      <c r="B890" s="83"/>
      <c r="C890" s="65"/>
      <c r="D890" s="81"/>
      <c r="E890" s="81"/>
      <c r="F890" s="81"/>
      <c r="G890" s="81"/>
      <c r="H890" s="81"/>
      <c r="I890" s="81"/>
      <c r="J890" s="81"/>
      <c r="K890" s="81"/>
      <c r="L890" s="69"/>
      <c r="M890" s="69"/>
      <c r="N890" s="69"/>
      <c r="O890" s="69"/>
      <c r="P890" s="69"/>
      <c r="Q890" s="69"/>
      <c r="R890" s="69"/>
      <c r="S890" s="69"/>
      <c r="T890" s="69"/>
      <c r="U890" s="69"/>
      <c r="V890" s="69"/>
      <c r="W890" s="69"/>
      <c r="X890" s="6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row>
    <row r="891" spans="1:54">
      <c r="A891" s="70">
        <v>2</v>
      </c>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row>
    <row r="892" spans="1:54">
      <c r="A892" s="70">
        <v>3</v>
      </c>
      <c r="D892" s="69"/>
      <c r="E892" s="154" t="s">
        <v>211</v>
      </c>
      <c r="F892" s="69"/>
      <c r="G892" s="69"/>
      <c r="H892" s="69"/>
      <c r="I892" s="69"/>
      <c r="J892" s="69"/>
      <c r="K892" s="69"/>
      <c r="L892" s="69"/>
      <c r="M892" s="69"/>
      <c r="N892" s="69"/>
      <c r="O892" s="69"/>
      <c r="P892" s="69"/>
      <c r="Q892" s="69"/>
      <c r="R892" s="69"/>
      <c r="S892" s="69"/>
      <c r="T892" s="69"/>
      <c r="U892" s="69"/>
      <c r="V892" s="69"/>
      <c r="W892" s="69"/>
      <c r="X892" s="6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row>
    <row r="893" spans="1:54">
      <c r="A893" s="70">
        <v>4</v>
      </c>
      <c r="C893" s="154"/>
      <c r="D893" s="156"/>
      <c r="F893" s="69"/>
      <c r="G893" s="69"/>
      <c r="H893" s="69"/>
      <c r="I893" s="69"/>
      <c r="J893" s="69"/>
      <c r="K893" s="69"/>
      <c r="L893" s="69"/>
      <c r="M893" s="69"/>
      <c r="N893" s="69"/>
      <c r="O893" s="69"/>
      <c r="P893" s="69"/>
      <c r="Q893" s="69"/>
      <c r="R893" s="69"/>
      <c r="S893" s="69"/>
      <c r="T893" s="69"/>
      <c r="U893" s="69"/>
      <c r="V893" s="69"/>
      <c r="W893" s="69"/>
      <c r="X893" s="6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row>
    <row r="894" spans="1:54">
      <c r="A894" s="70"/>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row>
    <row r="895" spans="1:54">
      <c r="A895" s="70"/>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row>
    <row r="896" spans="1:54">
      <c r="A896" s="70"/>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row>
    <row r="897" spans="1:54">
      <c r="A897" s="70"/>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row>
    <row r="898" spans="1:54">
      <c r="A898" s="70"/>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row>
    <row r="899" spans="1:54">
      <c r="A899" s="70"/>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row>
    <row r="900" spans="1:54">
      <c r="A900" s="70"/>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row>
    <row r="901" spans="1:54">
      <c r="A901" s="70"/>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row>
    <row r="902" spans="1:54">
      <c r="A902" s="70"/>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row>
    <row r="903" spans="1:54">
      <c r="A903" s="70"/>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row>
    <row r="904" spans="1:54">
      <c r="A904" s="70"/>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row>
    <row r="905" spans="1:54">
      <c r="A905" s="70"/>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row>
    <row r="906" spans="1:54">
      <c r="A906" s="70"/>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row>
    <row r="907" spans="1:54">
      <c r="A907" s="70"/>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row>
    <row r="908" spans="1:54">
      <c r="A908" s="70"/>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row>
    <row r="909" spans="1:54">
      <c r="A909" s="70"/>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row>
    <row r="910" spans="1:54">
      <c r="A910" s="70"/>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row>
    <row r="911" spans="1:54">
      <c r="A911" s="70"/>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row>
    <row r="912" spans="1:54">
      <c r="A912" s="70"/>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row>
    <row r="913" spans="1:54">
      <c r="A913" s="70"/>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row>
    <row r="914" spans="1:54">
      <c r="A914" s="70"/>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row>
    <row r="915" spans="1:54">
      <c r="A915" s="70"/>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row>
    <row r="916" spans="1:54">
      <c r="A916" s="70"/>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row>
    <row r="917" spans="1:54">
      <c r="A917" s="70"/>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row>
    <row r="918" spans="1:54">
      <c r="A918" s="70"/>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row>
    <row r="919" spans="1:54">
      <c r="A919" s="70"/>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row>
    <row r="920" spans="1:54">
      <c r="A920" s="70"/>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row>
    <row r="921" spans="1:54">
      <c r="A921" s="70"/>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row>
    <row r="922" spans="1:54">
      <c r="A922" s="70"/>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row>
    <row r="923" spans="1:54">
      <c r="A923" s="70"/>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row>
    <row r="924" spans="1:54">
      <c r="A924" s="70"/>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row>
    <row r="925" spans="1:54">
      <c r="A925" s="70"/>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row>
    <row r="926" spans="1:54">
      <c r="A926" s="70"/>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row>
    <row r="927" spans="1:54">
      <c r="A927" s="70"/>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row>
    <row r="928" spans="1:54">
      <c r="A928" s="70"/>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row>
    <row r="929" spans="1:54">
      <c r="A929" s="70"/>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row>
    <row r="930" spans="1:54">
      <c r="A930" s="70"/>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row>
    <row r="931" spans="1:54">
      <c r="A931" s="70"/>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row>
    <row r="932" spans="1:54">
      <c r="A932" s="70"/>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row>
    <row r="933" spans="1:54">
      <c r="A933" s="70"/>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row>
    <row r="934" spans="1:54">
      <c r="A934" s="70"/>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row>
    <row r="935" spans="1:54">
      <c r="A935" s="70"/>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row>
    <row r="936" spans="1:54">
      <c r="A936" s="70"/>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row>
    <row r="937" spans="1:54">
      <c r="A937" s="70"/>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row>
    <row r="938" spans="1:54">
      <c r="A938" s="70"/>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row>
    <row r="939" spans="1:54">
      <c r="A939" s="70"/>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row>
    <row r="940" spans="1:54">
      <c r="A940" s="1020" t="s">
        <v>444</v>
      </c>
      <c r="B940" s="1020"/>
      <c r="C940" s="1020"/>
      <c r="D940" s="1020"/>
      <c r="E940" s="1020"/>
      <c r="F940" s="1020"/>
      <c r="G940" s="1020"/>
      <c r="H940" s="1020"/>
      <c r="I940" s="1020"/>
      <c r="J940" s="1020"/>
      <c r="K940" s="1020"/>
      <c r="L940" s="1020"/>
      <c r="M940" s="1020"/>
      <c r="N940" s="69"/>
      <c r="O940" s="69"/>
      <c r="P940" s="69"/>
      <c r="Q940" s="69"/>
      <c r="R940" s="69"/>
      <c r="S940" s="69"/>
      <c r="T940" s="69"/>
      <c r="U940" s="69"/>
      <c r="V940" s="69"/>
      <c r="W940" s="69"/>
      <c r="X940" s="6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row>
    <row r="941" spans="1:54">
      <c r="A941" s="1020" t="str">
        <f>Control!A2</f>
        <v>Case No. 2018-00358</v>
      </c>
      <c r="B941" s="1020"/>
      <c r="C941" s="1020"/>
      <c r="D941" s="1020"/>
      <c r="E941" s="1020"/>
      <c r="F941" s="1020"/>
      <c r="G941" s="1020"/>
      <c r="H941" s="1020"/>
      <c r="I941" s="1020"/>
      <c r="J941" s="1020"/>
      <c r="K941" s="1020"/>
      <c r="L941" s="1020"/>
      <c r="M941" s="1020"/>
      <c r="N941" s="69"/>
      <c r="O941" s="69"/>
      <c r="P941" s="69"/>
      <c r="Q941" s="69"/>
      <c r="R941" s="69"/>
      <c r="S941" s="69"/>
      <c r="T941" s="69"/>
      <c r="U941" s="69"/>
      <c r="V941" s="69"/>
      <c r="W941" s="69"/>
      <c r="X941" s="6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row>
    <row r="942" spans="1:54">
      <c r="A942" s="1020" t="s">
        <v>458</v>
      </c>
      <c r="B942" s="1020"/>
      <c r="C942" s="1020"/>
      <c r="D942" s="1020"/>
      <c r="E942" s="1020"/>
      <c r="F942" s="1020"/>
      <c r="G942" s="1020"/>
      <c r="H942" s="1020"/>
      <c r="I942" s="1020"/>
      <c r="J942" s="1020"/>
      <c r="K942" s="1020"/>
      <c r="L942" s="1020"/>
      <c r="M942" s="1020"/>
      <c r="N942" s="69"/>
      <c r="O942" s="69"/>
      <c r="P942" s="69"/>
      <c r="Q942" s="69"/>
      <c r="R942" s="69"/>
      <c r="S942" s="69"/>
      <c r="T942" s="69"/>
      <c r="U942" s="69"/>
      <c r="V942" s="69"/>
      <c r="W942" s="69"/>
      <c r="X942" s="6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row>
    <row r="943" spans="1:54">
      <c r="A943" s="1020" t="str">
        <f>Control!B10</f>
        <v>Forecast Year at 6/30/2020</v>
      </c>
      <c r="B943" s="1020"/>
      <c r="C943" s="1020"/>
      <c r="D943" s="1020"/>
      <c r="E943" s="1020"/>
      <c r="F943" s="1020"/>
      <c r="G943" s="1020"/>
      <c r="H943" s="1020"/>
      <c r="I943" s="1020"/>
      <c r="J943" s="1020"/>
      <c r="K943" s="1020"/>
      <c r="L943" s="1020"/>
      <c r="M943" s="1020"/>
      <c r="N943" s="69"/>
      <c r="O943" s="69"/>
      <c r="P943" s="69"/>
      <c r="Q943" s="69"/>
      <c r="R943" s="69"/>
      <c r="S943" s="69"/>
      <c r="T943" s="69"/>
      <c r="U943" s="69"/>
      <c r="V943" s="69"/>
      <c r="W943" s="69"/>
      <c r="X943" s="6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row>
    <row r="944" spans="1:54">
      <c r="A944" s="83"/>
      <c r="B944" s="83"/>
      <c r="C944" s="83"/>
      <c r="D944" s="83"/>
      <c r="E944" s="83"/>
      <c r="F944" s="83"/>
      <c r="G944" s="83"/>
      <c r="H944" s="83"/>
      <c r="I944" s="69"/>
      <c r="J944" s="69"/>
      <c r="K944" s="69"/>
      <c r="L944" s="69"/>
      <c r="M944" s="139" t="s">
        <v>922</v>
      </c>
      <c r="N944" s="69"/>
      <c r="O944" s="69"/>
      <c r="P944" s="69"/>
      <c r="Q944" s="69"/>
      <c r="R944" s="69"/>
      <c r="S944" s="69"/>
      <c r="T944" s="69"/>
      <c r="U944" s="69"/>
      <c r="V944" s="69"/>
      <c r="W944" s="69"/>
      <c r="X944" s="6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row>
    <row r="945" spans="1:54">
      <c r="D945" s="69"/>
      <c r="E945" s="69"/>
      <c r="F945" s="69"/>
      <c r="G945" s="69"/>
      <c r="H945" s="69"/>
      <c r="I945" s="69"/>
      <c r="J945" s="69"/>
      <c r="K945" s="69"/>
      <c r="L945" s="69"/>
      <c r="M945" s="543" t="str">
        <f ca="1">RIGHT(CELL("filename",$A$1),LEN(CELL("filename",$A$1))-SEARCH("\Rate Base",CELL("filename",$A$1),1))</f>
        <v>Rate Base\[KAWC 2018 Rate Case - Exhibit 37 Schedules B1 - B8.xlsx]Sch B-2</v>
      </c>
      <c r="S945" s="69"/>
    </row>
    <row r="946" spans="1:54">
      <c r="A946" s="66" t="s">
        <v>450</v>
      </c>
      <c r="D946" s="69"/>
      <c r="E946" s="69"/>
      <c r="F946" s="69"/>
      <c r="G946" s="69"/>
      <c r="I946" s="69"/>
      <c r="J946" s="69"/>
      <c r="L946" s="69"/>
      <c r="M946" s="139" t="s">
        <v>289</v>
      </c>
      <c r="N946" s="69"/>
      <c r="O946" s="69"/>
      <c r="P946" s="69"/>
      <c r="Q946" s="69"/>
      <c r="R946" s="69"/>
      <c r="T946" s="69"/>
      <c r="U946" s="69"/>
      <c r="V946" s="69"/>
      <c r="W946" s="69"/>
      <c r="X946" s="6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row>
    <row r="947" spans="1:54">
      <c r="A947" s="66" t="str">
        <f>+A821</f>
        <v>TYPE OF FILING:  _X_ ORIGINAL __ UPDATED __ REVISED</v>
      </c>
      <c r="D947" s="69"/>
      <c r="E947" s="69"/>
      <c r="F947" s="69"/>
      <c r="G947" s="69"/>
      <c r="I947" s="69"/>
      <c r="J947" s="69"/>
      <c r="L947" s="69"/>
      <c r="M947" s="90" t="str">
        <f>Control!$D$18</f>
        <v>Witness Responsible:   Melissa Schwarzell</v>
      </c>
      <c r="N947" s="69"/>
      <c r="O947" s="69"/>
      <c r="P947" s="69"/>
      <c r="Q947" s="69"/>
      <c r="R947" s="69"/>
      <c r="S947" s="69"/>
      <c r="T947" s="69"/>
      <c r="U947" s="69"/>
      <c r="V947" s="69"/>
      <c r="W947" s="69"/>
      <c r="X947" s="6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row>
    <row r="948" spans="1:54">
      <c r="A948" s="66" t="s">
        <v>454</v>
      </c>
      <c r="D948" s="69"/>
      <c r="E948" s="69"/>
      <c r="F948" s="69"/>
      <c r="G948" s="69"/>
      <c r="I948" s="69"/>
      <c r="J948" s="69"/>
      <c r="L948" s="69"/>
      <c r="N948" s="69"/>
      <c r="O948" s="69"/>
      <c r="P948" s="69"/>
      <c r="Q948" s="69"/>
      <c r="R948" s="69"/>
      <c r="S948" s="69"/>
      <c r="T948" s="69"/>
      <c r="U948" s="69"/>
      <c r="V948" s="69"/>
      <c r="W948" s="69"/>
      <c r="X948" s="6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row>
    <row r="949" spans="1:54" ht="15" thickBot="1">
      <c r="A949" s="118"/>
      <c r="B949" s="119"/>
      <c r="C949" s="118"/>
      <c r="D949" s="124"/>
      <c r="E949" s="124"/>
      <c r="F949" s="124"/>
      <c r="G949" s="124"/>
      <c r="H949" s="124"/>
      <c r="I949" s="124"/>
      <c r="J949" s="124"/>
      <c r="K949" s="124"/>
      <c r="L949" s="124"/>
      <c r="M949" s="124"/>
      <c r="N949" s="69"/>
      <c r="O949" s="69"/>
      <c r="P949" s="69"/>
      <c r="Q949" s="69"/>
      <c r="R949" s="69"/>
      <c r="S949" s="69"/>
      <c r="T949" s="69"/>
      <c r="U949" s="69"/>
      <c r="V949" s="69"/>
      <c r="W949" s="69"/>
      <c r="X949" s="6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row>
    <row r="950" spans="1:54">
      <c r="A950" s="65"/>
      <c r="B950" s="83"/>
      <c r="C950" s="65"/>
      <c r="E950" s="81"/>
      <c r="F950" s="81"/>
      <c r="G950" s="65"/>
      <c r="H950" s="125" t="s">
        <v>424</v>
      </c>
      <c r="I950" s="125" t="s">
        <v>237</v>
      </c>
      <c r="K950" s="81"/>
      <c r="L950" s="81"/>
      <c r="M950" s="81"/>
      <c r="N950" s="69"/>
      <c r="O950" s="69"/>
      <c r="P950" s="69"/>
      <c r="Q950" s="69"/>
      <c r="R950" s="69"/>
      <c r="S950" s="69"/>
      <c r="T950" s="69"/>
      <c r="U950" s="69"/>
      <c r="V950" s="69"/>
      <c r="W950" s="69"/>
      <c r="X950" s="6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row>
    <row r="951" spans="1:54">
      <c r="A951" s="66" t="s">
        <v>448</v>
      </c>
      <c r="C951" s="70" t="s">
        <v>576</v>
      </c>
      <c r="E951" s="145" t="s">
        <v>254</v>
      </c>
      <c r="F951" s="126" t="s">
        <v>172</v>
      </c>
      <c r="G951" s="126" t="s">
        <v>212</v>
      </c>
      <c r="H951" s="126" t="s">
        <v>226</v>
      </c>
      <c r="I951" s="126" t="s">
        <v>238</v>
      </c>
      <c r="K951" s="69"/>
      <c r="L951" s="69"/>
      <c r="M951" s="69"/>
      <c r="N951" s="69"/>
      <c r="O951" s="69"/>
      <c r="P951" s="69"/>
      <c r="Q951" s="69"/>
      <c r="R951" s="69"/>
      <c r="S951" s="69"/>
      <c r="T951" s="69"/>
      <c r="U951" s="69"/>
      <c r="V951" s="69"/>
      <c r="W951" s="69"/>
      <c r="X951" s="6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row>
    <row r="952" spans="1:54" ht="15" thickBot="1">
      <c r="A952" s="118" t="s">
        <v>449</v>
      </c>
      <c r="B952" s="119"/>
      <c r="C952" s="119" t="s">
        <v>577</v>
      </c>
      <c r="D952" s="118"/>
      <c r="E952" s="155" t="s">
        <v>253</v>
      </c>
      <c r="F952" s="127" t="s">
        <v>173</v>
      </c>
      <c r="G952" s="127" t="s">
        <v>213</v>
      </c>
      <c r="H952" s="127" t="s">
        <v>227</v>
      </c>
      <c r="I952" s="127" t="s">
        <v>239</v>
      </c>
      <c r="J952" s="118"/>
      <c r="K952" s="147" t="s">
        <v>246</v>
      </c>
      <c r="L952" s="148"/>
      <c r="M952" s="148"/>
      <c r="N952" s="69"/>
      <c r="O952" s="69"/>
      <c r="P952" s="69"/>
      <c r="Q952" s="69"/>
      <c r="R952" s="69"/>
      <c r="S952" s="69"/>
      <c r="T952" s="69"/>
      <c r="U952" s="69"/>
      <c r="V952" s="69"/>
      <c r="W952" s="69"/>
      <c r="X952" s="6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row>
    <row r="953" spans="1:54">
      <c r="A953" s="83">
        <v>1</v>
      </c>
      <c r="B953" s="83"/>
      <c r="C953" s="65"/>
      <c r="D953" s="81"/>
      <c r="E953" s="81"/>
      <c r="F953" s="81"/>
      <c r="G953" s="81"/>
      <c r="H953" s="81"/>
      <c r="I953" s="69"/>
      <c r="J953" s="81"/>
      <c r="K953" s="69"/>
      <c r="L953" s="69"/>
      <c r="M953" s="69"/>
      <c r="N953" s="69"/>
      <c r="O953" s="69"/>
      <c r="P953" s="69"/>
      <c r="Q953" s="69"/>
      <c r="R953" s="69"/>
      <c r="S953" s="69"/>
      <c r="T953" s="69"/>
      <c r="U953" s="69"/>
      <c r="V953" s="69"/>
      <c r="W953" s="69"/>
      <c r="X953" s="6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row>
    <row r="954" spans="1:54">
      <c r="A954" s="70">
        <v>2</v>
      </c>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row>
    <row r="955" spans="1:54">
      <c r="A955" s="70">
        <v>3</v>
      </c>
      <c r="D955" s="69"/>
      <c r="E955" s="154" t="s">
        <v>211</v>
      </c>
      <c r="F955" s="69"/>
      <c r="G955" s="69"/>
      <c r="H955" s="69"/>
      <c r="I955" s="69"/>
      <c r="J955" s="69"/>
      <c r="K955" s="69"/>
      <c r="L955" s="69"/>
      <c r="M955" s="69"/>
      <c r="N955" s="69"/>
      <c r="O955" s="69"/>
      <c r="P955" s="69"/>
      <c r="Q955" s="69"/>
      <c r="R955" s="69"/>
      <c r="S955" s="69"/>
      <c r="T955" s="69"/>
      <c r="U955" s="69"/>
      <c r="V955" s="69"/>
      <c r="W955" s="69"/>
      <c r="X955" s="6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row>
    <row r="956" spans="1:54">
      <c r="A956" s="70">
        <v>4</v>
      </c>
      <c r="D956" s="69"/>
      <c r="E956" s="69"/>
      <c r="F956" s="69"/>
      <c r="G956" s="69"/>
      <c r="H956" s="69"/>
      <c r="I956" s="69"/>
      <c r="J956" s="69"/>
      <c r="K956" s="69"/>
      <c r="L956" s="69"/>
      <c r="M956" s="69"/>
      <c r="N956" s="69"/>
      <c r="O956" s="69"/>
      <c r="P956" s="69"/>
      <c r="Q956" s="69"/>
      <c r="R956" s="69"/>
      <c r="S956" s="69"/>
      <c r="T956" s="69"/>
      <c r="U956" s="69"/>
      <c r="V956" s="69"/>
      <c r="W956" s="69"/>
      <c r="X956" s="6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row>
    <row r="957" spans="1:54">
      <c r="A957" s="70">
        <v>5</v>
      </c>
      <c r="C957" s="154"/>
      <c r="D957" s="156"/>
      <c r="F957" s="69"/>
      <c r="G957" s="69"/>
      <c r="H957" s="69"/>
      <c r="I957" s="69"/>
      <c r="J957" s="69"/>
      <c r="K957" s="69"/>
      <c r="L957" s="69"/>
      <c r="M957" s="69"/>
      <c r="N957" s="69"/>
      <c r="O957" s="69"/>
      <c r="P957" s="69"/>
      <c r="Q957" s="69"/>
      <c r="R957" s="69"/>
      <c r="S957" s="69"/>
      <c r="T957" s="69"/>
      <c r="U957" s="69"/>
      <c r="V957" s="69"/>
      <c r="W957" s="69"/>
      <c r="X957" s="6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row>
    <row r="958" spans="1:54">
      <c r="A958" s="70"/>
      <c r="D958" s="69"/>
      <c r="E958" s="69"/>
      <c r="F958" s="69"/>
      <c r="G958" s="69"/>
      <c r="H958" s="69"/>
      <c r="I958" s="69"/>
      <c r="J958" s="69"/>
      <c r="K958" s="69"/>
      <c r="L958" s="69"/>
      <c r="M958" s="69"/>
      <c r="N958" s="69"/>
      <c r="O958" s="69"/>
      <c r="P958" s="69"/>
      <c r="Q958" s="69"/>
      <c r="R958" s="69"/>
      <c r="S958" s="69"/>
      <c r="T958" s="69"/>
      <c r="U958" s="69"/>
      <c r="V958" s="69"/>
      <c r="W958" s="69"/>
      <c r="X958" s="6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row>
    <row r="959" spans="1:54">
      <c r="A959" s="70"/>
      <c r="D959" s="69"/>
      <c r="E959" s="69"/>
      <c r="F959" s="69"/>
      <c r="G959" s="69"/>
      <c r="H959" s="69"/>
      <c r="I959" s="69"/>
      <c r="J959" s="69"/>
      <c r="K959" s="69"/>
      <c r="L959" s="69"/>
      <c r="M959" s="69"/>
      <c r="N959" s="69"/>
      <c r="O959" s="69"/>
      <c r="P959" s="69"/>
      <c r="Q959" s="69"/>
      <c r="R959" s="69"/>
      <c r="S959" s="69"/>
      <c r="T959" s="69"/>
      <c r="U959" s="69"/>
      <c r="V959" s="69"/>
      <c r="W959" s="69"/>
      <c r="X959" s="6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row>
    <row r="960" spans="1:54">
      <c r="A960" s="70"/>
      <c r="D960" s="69"/>
      <c r="E960" s="69"/>
      <c r="F960" s="69"/>
      <c r="G960" s="69"/>
      <c r="H960" s="69"/>
      <c r="I960" s="69"/>
      <c r="J960" s="69"/>
      <c r="K960" s="69"/>
      <c r="L960" s="69"/>
      <c r="M960" s="69"/>
      <c r="N960" s="69"/>
      <c r="O960" s="69"/>
      <c r="P960" s="69"/>
      <c r="Q960" s="69"/>
      <c r="R960" s="69"/>
      <c r="S960" s="69"/>
      <c r="T960" s="69"/>
      <c r="U960" s="69"/>
      <c r="V960" s="69"/>
      <c r="W960" s="69"/>
      <c r="X960" s="6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row>
    <row r="961" spans="1:54">
      <c r="A961" s="70"/>
      <c r="D961" s="69"/>
      <c r="E961" s="69"/>
      <c r="F961" s="69"/>
      <c r="G961" s="69"/>
      <c r="H961" s="69"/>
      <c r="I961" s="69"/>
      <c r="J961" s="69"/>
      <c r="K961" s="69"/>
      <c r="L961" s="69"/>
      <c r="M961" s="69"/>
      <c r="N961" s="69"/>
      <c r="O961" s="69"/>
      <c r="P961" s="69"/>
      <c r="Q961" s="69"/>
      <c r="R961" s="69"/>
      <c r="S961" s="69"/>
      <c r="T961" s="69"/>
      <c r="U961" s="69"/>
      <c r="V961" s="69"/>
      <c r="W961" s="69"/>
      <c r="X961" s="6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row>
    <row r="962" spans="1:54">
      <c r="A962" s="70"/>
      <c r="D962" s="69"/>
      <c r="E962" s="69"/>
      <c r="F962" s="69"/>
      <c r="G962" s="69"/>
      <c r="H962" s="69"/>
      <c r="I962" s="69"/>
      <c r="J962" s="69"/>
      <c r="K962" s="69"/>
      <c r="L962" s="69"/>
      <c r="M962" s="69"/>
      <c r="N962" s="69"/>
      <c r="O962" s="69"/>
      <c r="P962" s="69"/>
      <c r="Q962" s="69"/>
      <c r="R962" s="69"/>
      <c r="S962" s="69"/>
      <c r="T962" s="69"/>
      <c r="U962" s="69"/>
      <c r="V962" s="69"/>
      <c r="W962" s="69"/>
      <c r="X962" s="6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row>
    <row r="963" spans="1:54">
      <c r="A963" s="70"/>
      <c r="D963" s="69"/>
      <c r="E963" s="69"/>
      <c r="F963" s="69"/>
      <c r="G963" s="69"/>
      <c r="H963" s="69"/>
      <c r="I963" s="69"/>
      <c r="J963" s="69"/>
      <c r="K963" s="69"/>
      <c r="L963" s="69"/>
      <c r="M963" s="69"/>
      <c r="N963" s="69"/>
      <c r="O963" s="69"/>
      <c r="P963" s="69"/>
      <c r="Q963" s="69"/>
      <c r="R963" s="69"/>
      <c r="S963" s="69"/>
      <c r="T963" s="69"/>
      <c r="U963" s="69"/>
      <c r="V963" s="69"/>
      <c r="W963" s="69"/>
      <c r="X963" s="6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row>
    <row r="964" spans="1:54">
      <c r="A964" s="70"/>
      <c r="D964" s="69"/>
      <c r="E964" s="69"/>
      <c r="F964" s="69"/>
      <c r="G964" s="69"/>
      <c r="H964" s="69"/>
      <c r="I964" s="69"/>
      <c r="J964" s="69"/>
      <c r="K964" s="69"/>
      <c r="L964" s="69"/>
      <c r="M964" s="69"/>
      <c r="N964" s="69"/>
      <c r="O964" s="69"/>
      <c r="P964" s="69"/>
      <c r="Q964" s="69"/>
      <c r="R964" s="69"/>
      <c r="S964" s="69"/>
      <c r="T964" s="69"/>
      <c r="U964" s="69"/>
      <c r="V964" s="69"/>
      <c r="W964" s="69"/>
      <c r="X964" s="6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row>
    <row r="965" spans="1:54">
      <c r="A965" s="70"/>
      <c r="D965" s="69"/>
      <c r="E965" s="69"/>
      <c r="F965" s="69"/>
      <c r="G965" s="69"/>
      <c r="H965" s="69"/>
      <c r="I965" s="69"/>
      <c r="J965" s="69"/>
      <c r="K965" s="69"/>
      <c r="L965" s="69"/>
      <c r="M965" s="69"/>
      <c r="N965" s="69"/>
      <c r="O965" s="69"/>
      <c r="P965" s="69"/>
      <c r="Q965" s="69"/>
      <c r="R965" s="69"/>
      <c r="S965" s="69"/>
      <c r="T965" s="69"/>
      <c r="U965" s="69"/>
      <c r="V965" s="69"/>
      <c r="W965" s="69"/>
      <c r="X965" s="6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row>
    <row r="966" spans="1:54">
      <c r="A966" s="70"/>
      <c r="D966" s="69"/>
      <c r="E966" s="69"/>
      <c r="F966" s="69"/>
      <c r="G966" s="69"/>
      <c r="H966" s="69"/>
      <c r="I966" s="69"/>
      <c r="J966" s="69"/>
      <c r="K966" s="69"/>
      <c r="L966" s="69"/>
      <c r="M966" s="69"/>
      <c r="N966" s="69"/>
      <c r="O966" s="69"/>
      <c r="P966" s="69"/>
      <c r="Q966" s="69"/>
      <c r="R966" s="69"/>
      <c r="S966" s="69"/>
      <c r="T966" s="69"/>
      <c r="U966" s="69"/>
      <c r="V966" s="69"/>
      <c r="W966" s="69"/>
      <c r="X966" s="6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row>
    <row r="967" spans="1:54">
      <c r="A967" s="70"/>
      <c r="D967" s="69"/>
      <c r="E967" s="69"/>
      <c r="F967" s="69"/>
      <c r="G967" s="69"/>
      <c r="H967" s="69"/>
      <c r="I967" s="69"/>
      <c r="J967" s="69"/>
      <c r="K967" s="69"/>
      <c r="L967" s="69"/>
      <c r="M967" s="69"/>
      <c r="N967" s="69"/>
      <c r="O967" s="69"/>
      <c r="P967" s="69"/>
      <c r="Q967" s="69"/>
      <c r="R967" s="69"/>
      <c r="S967" s="69"/>
      <c r="T967" s="69"/>
      <c r="U967" s="69"/>
      <c r="V967" s="69"/>
      <c r="W967" s="69"/>
      <c r="X967" s="6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row>
    <row r="968" spans="1:54">
      <c r="A968" s="70"/>
      <c r="D968" s="69"/>
      <c r="E968" s="69"/>
      <c r="F968" s="69"/>
      <c r="G968" s="69"/>
      <c r="H968" s="69"/>
      <c r="I968" s="69"/>
      <c r="J968" s="69"/>
      <c r="K968" s="69"/>
      <c r="L968" s="69"/>
      <c r="M968" s="69"/>
      <c r="N968" s="69"/>
      <c r="O968" s="69"/>
      <c r="P968" s="69"/>
      <c r="Q968" s="69"/>
      <c r="R968" s="69"/>
      <c r="S968" s="69"/>
      <c r="T968" s="69"/>
      <c r="U968" s="69"/>
      <c r="V968" s="69"/>
      <c r="W968" s="69"/>
      <c r="X968" s="6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row>
    <row r="969" spans="1:54">
      <c r="A969" s="70"/>
      <c r="D969" s="69"/>
      <c r="E969" s="69"/>
      <c r="F969" s="69"/>
      <c r="G969" s="69"/>
      <c r="H969" s="69"/>
      <c r="I969" s="69"/>
      <c r="J969" s="69"/>
      <c r="K969" s="69"/>
      <c r="L969" s="69"/>
      <c r="M969" s="69"/>
      <c r="N969" s="69"/>
      <c r="O969" s="69"/>
      <c r="P969" s="69"/>
      <c r="Q969" s="69"/>
      <c r="R969" s="69"/>
      <c r="S969" s="69"/>
      <c r="T969" s="69"/>
      <c r="U969" s="69"/>
      <c r="V969" s="69"/>
      <c r="W969" s="69"/>
      <c r="X969" s="6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row>
    <row r="970" spans="1:54">
      <c r="A970" s="70"/>
      <c r="D970" s="69"/>
      <c r="E970" s="69"/>
      <c r="F970" s="69"/>
      <c r="G970" s="69"/>
      <c r="H970" s="69"/>
      <c r="I970" s="69"/>
      <c r="J970" s="69"/>
      <c r="K970" s="69"/>
      <c r="L970" s="69"/>
      <c r="M970" s="69"/>
      <c r="N970" s="69"/>
      <c r="O970" s="69"/>
      <c r="P970" s="69"/>
      <c r="Q970" s="69"/>
      <c r="R970" s="69"/>
      <c r="S970" s="69"/>
      <c r="T970" s="69"/>
      <c r="U970" s="69"/>
      <c r="V970" s="69"/>
      <c r="W970" s="69"/>
      <c r="X970" s="6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row>
    <row r="971" spans="1:54">
      <c r="A971" s="70"/>
      <c r="D971" s="69"/>
      <c r="E971" s="69"/>
      <c r="F971" s="69"/>
      <c r="G971" s="69"/>
      <c r="H971" s="69"/>
      <c r="I971" s="69"/>
      <c r="J971" s="69"/>
      <c r="K971" s="69"/>
      <c r="L971" s="69"/>
      <c r="M971" s="69"/>
      <c r="N971" s="69"/>
      <c r="O971" s="69"/>
      <c r="P971" s="69"/>
      <c r="Q971" s="69"/>
      <c r="R971" s="69"/>
      <c r="S971" s="69"/>
      <c r="T971" s="69"/>
      <c r="U971" s="69"/>
      <c r="V971" s="69"/>
      <c r="W971" s="69"/>
      <c r="X971" s="6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row>
    <row r="972" spans="1:54">
      <c r="A972" s="70"/>
      <c r="D972" s="69"/>
      <c r="E972" s="69"/>
      <c r="F972" s="69"/>
      <c r="G972" s="69"/>
      <c r="H972" s="69"/>
      <c r="I972" s="69"/>
      <c r="J972" s="69"/>
      <c r="K972" s="69"/>
      <c r="L972" s="69"/>
      <c r="M972" s="69"/>
      <c r="N972" s="69"/>
      <c r="O972" s="69"/>
      <c r="P972" s="69"/>
      <c r="Q972" s="69"/>
      <c r="R972" s="69"/>
      <c r="S972" s="69"/>
      <c r="T972" s="69"/>
      <c r="U972" s="69"/>
      <c r="V972" s="69"/>
      <c r="W972" s="69"/>
      <c r="X972" s="6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row>
    <row r="973" spans="1:54">
      <c r="A973" s="70"/>
      <c r="D973" s="69"/>
      <c r="E973" s="69"/>
      <c r="F973" s="69"/>
      <c r="G973" s="69"/>
      <c r="H973" s="69"/>
      <c r="I973" s="69"/>
      <c r="J973" s="69"/>
      <c r="K973" s="69"/>
      <c r="L973" s="69"/>
      <c r="M973" s="69"/>
      <c r="N973" s="69"/>
      <c r="O973" s="69"/>
      <c r="P973" s="69"/>
      <c r="Q973" s="69"/>
      <c r="R973" s="69"/>
      <c r="S973" s="69"/>
      <c r="T973" s="69"/>
      <c r="U973" s="69"/>
      <c r="V973" s="69"/>
      <c r="W973" s="69"/>
      <c r="X973" s="6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row>
    <row r="974" spans="1:54">
      <c r="A974" s="70"/>
      <c r="D974" s="69"/>
      <c r="E974" s="69"/>
      <c r="F974" s="69"/>
      <c r="G974" s="69"/>
      <c r="H974" s="69"/>
      <c r="I974" s="69"/>
      <c r="J974" s="69"/>
      <c r="K974" s="69"/>
      <c r="L974" s="69"/>
      <c r="M974" s="69"/>
      <c r="N974" s="69"/>
      <c r="O974" s="69"/>
      <c r="P974" s="69"/>
      <c r="Q974" s="69"/>
      <c r="R974" s="69"/>
      <c r="S974" s="69"/>
      <c r="T974" s="69"/>
      <c r="U974" s="69"/>
      <c r="V974" s="69"/>
      <c r="W974" s="69"/>
      <c r="X974" s="6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row>
    <row r="975" spans="1:54">
      <c r="A975" s="70"/>
      <c r="D975" s="69"/>
      <c r="E975" s="69"/>
      <c r="F975" s="69"/>
      <c r="G975" s="69"/>
      <c r="H975" s="69"/>
      <c r="I975" s="69"/>
      <c r="J975" s="69"/>
      <c r="K975" s="69"/>
      <c r="L975" s="69"/>
      <c r="M975" s="69"/>
      <c r="N975" s="69"/>
      <c r="O975" s="69"/>
      <c r="P975" s="69"/>
      <c r="Q975" s="69"/>
      <c r="R975" s="69"/>
      <c r="S975" s="69"/>
      <c r="T975" s="69"/>
      <c r="U975" s="69"/>
      <c r="V975" s="69"/>
      <c r="W975" s="69"/>
      <c r="X975" s="6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row>
    <row r="976" spans="1:54">
      <c r="A976" s="70"/>
      <c r="D976" s="69"/>
      <c r="E976" s="69"/>
      <c r="F976" s="69"/>
      <c r="G976" s="69"/>
      <c r="H976" s="69"/>
      <c r="I976" s="69"/>
      <c r="J976" s="69"/>
      <c r="K976" s="69"/>
      <c r="L976" s="69"/>
      <c r="M976" s="69"/>
      <c r="N976" s="69"/>
      <c r="O976" s="69"/>
      <c r="P976" s="69"/>
      <c r="Q976" s="69"/>
      <c r="R976" s="69"/>
      <c r="S976" s="69"/>
      <c r="T976" s="69"/>
      <c r="U976" s="69"/>
      <c r="V976" s="69"/>
      <c r="W976" s="69"/>
      <c r="X976" s="6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row>
    <row r="977" spans="1:54">
      <c r="A977" s="70"/>
      <c r="D977" s="69"/>
      <c r="E977" s="69"/>
      <c r="F977" s="69"/>
      <c r="G977" s="69"/>
      <c r="H977" s="69"/>
      <c r="I977" s="69"/>
      <c r="J977" s="69"/>
      <c r="K977" s="69"/>
      <c r="L977" s="69"/>
      <c r="M977" s="69"/>
      <c r="N977" s="69"/>
      <c r="O977" s="69"/>
      <c r="P977" s="69"/>
      <c r="Q977" s="69"/>
      <c r="R977" s="69"/>
      <c r="S977" s="69"/>
      <c r="T977" s="69"/>
      <c r="U977" s="69"/>
      <c r="V977" s="69"/>
      <c r="W977" s="69"/>
      <c r="X977" s="6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row>
    <row r="978" spans="1:54">
      <c r="A978" s="70"/>
      <c r="D978" s="69"/>
      <c r="E978" s="69"/>
      <c r="F978" s="69"/>
      <c r="G978" s="69"/>
      <c r="H978" s="69"/>
      <c r="I978" s="69"/>
      <c r="J978" s="69"/>
      <c r="K978" s="69"/>
      <c r="L978" s="69"/>
      <c r="M978" s="69"/>
      <c r="N978" s="69"/>
      <c r="O978" s="69"/>
      <c r="P978" s="69"/>
      <c r="Q978" s="69"/>
      <c r="R978" s="69"/>
      <c r="S978" s="69"/>
      <c r="T978" s="69"/>
      <c r="U978" s="69"/>
      <c r="V978" s="69"/>
      <c r="W978" s="69"/>
      <c r="X978" s="6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row>
    <row r="979" spans="1:54">
      <c r="A979" s="70"/>
      <c r="D979" s="69"/>
      <c r="E979" s="69"/>
      <c r="F979" s="69"/>
      <c r="G979" s="69"/>
      <c r="H979" s="69"/>
      <c r="I979" s="69"/>
      <c r="J979" s="69"/>
      <c r="K979" s="69"/>
      <c r="L979" s="69"/>
      <c r="M979" s="69"/>
      <c r="N979" s="69"/>
      <c r="O979" s="69"/>
      <c r="P979" s="69"/>
      <c r="Q979" s="69"/>
      <c r="R979" s="69"/>
      <c r="S979" s="69"/>
      <c r="T979" s="69"/>
      <c r="U979" s="69"/>
      <c r="V979" s="69"/>
      <c r="W979" s="69"/>
      <c r="X979" s="6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row>
    <row r="980" spans="1:54">
      <c r="A980" s="70"/>
      <c r="D980" s="69"/>
      <c r="E980" s="69"/>
      <c r="F980" s="69"/>
      <c r="G980" s="69"/>
      <c r="H980" s="69"/>
      <c r="I980" s="69"/>
      <c r="J980" s="69"/>
      <c r="K980" s="69"/>
      <c r="L980" s="69"/>
      <c r="M980" s="69"/>
      <c r="N980" s="69"/>
      <c r="O980" s="69"/>
      <c r="P980" s="69"/>
      <c r="Q980" s="69"/>
      <c r="R980" s="69"/>
      <c r="S980" s="69"/>
      <c r="T980" s="69"/>
      <c r="U980" s="69"/>
      <c r="V980" s="69"/>
      <c r="W980" s="69"/>
      <c r="X980" s="6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row>
    <row r="981" spans="1:54">
      <c r="A981" s="70"/>
      <c r="D981" s="69"/>
      <c r="E981" s="69"/>
      <c r="F981" s="69"/>
      <c r="G981" s="69"/>
      <c r="H981" s="69"/>
      <c r="I981" s="69"/>
      <c r="J981" s="69"/>
      <c r="K981" s="69"/>
      <c r="L981" s="69"/>
      <c r="M981" s="69"/>
      <c r="N981" s="69"/>
      <c r="O981" s="69"/>
      <c r="P981" s="69"/>
      <c r="Q981" s="69"/>
      <c r="R981" s="69"/>
      <c r="S981" s="69"/>
      <c r="T981" s="69"/>
      <c r="U981" s="69"/>
      <c r="V981" s="69"/>
      <c r="W981" s="69"/>
      <c r="X981" s="6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row>
    <row r="982" spans="1:54">
      <c r="A982" s="70"/>
      <c r="D982" s="69"/>
      <c r="E982" s="69"/>
      <c r="F982" s="69"/>
      <c r="G982" s="69"/>
      <c r="H982" s="69"/>
      <c r="I982" s="69"/>
      <c r="J982" s="69"/>
      <c r="K982" s="69"/>
      <c r="L982" s="69"/>
      <c r="M982" s="69"/>
      <c r="N982" s="69"/>
      <c r="O982" s="69"/>
      <c r="P982" s="69"/>
      <c r="Q982" s="69"/>
      <c r="R982" s="69"/>
      <c r="S982" s="69"/>
      <c r="T982" s="69"/>
      <c r="U982" s="69"/>
      <c r="V982" s="69"/>
      <c r="W982" s="69"/>
      <c r="X982" s="6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row>
    <row r="983" spans="1:54">
      <c r="A983" s="70"/>
      <c r="D983" s="69"/>
      <c r="E983" s="69"/>
      <c r="F983" s="69"/>
      <c r="G983" s="69"/>
      <c r="H983" s="69"/>
      <c r="I983" s="69"/>
      <c r="J983" s="69"/>
      <c r="K983" s="69"/>
      <c r="L983" s="69"/>
      <c r="M983" s="69"/>
      <c r="N983" s="69"/>
      <c r="O983" s="69"/>
      <c r="P983" s="69"/>
      <c r="Q983" s="69"/>
      <c r="R983" s="69"/>
      <c r="S983" s="69"/>
      <c r="T983" s="69"/>
      <c r="U983" s="69"/>
      <c r="V983" s="69"/>
      <c r="W983" s="69"/>
      <c r="X983" s="6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row>
    <row r="984" spans="1:54">
      <c r="A984" s="70"/>
      <c r="D984" s="69"/>
      <c r="E984" s="69"/>
      <c r="F984" s="69"/>
      <c r="G984" s="69"/>
      <c r="H984" s="69"/>
      <c r="I984" s="69"/>
      <c r="J984" s="69"/>
      <c r="K984" s="69"/>
      <c r="L984" s="69"/>
      <c r="M984" s="69"/>
      <c r="N984" s="69"/>
      <c r="O984" s="69"/>
      <c r="P984" s="69"/>
      <c r="Q984" s="69"/>
      <c r="R984" s="69"/>
      <c r="S984" s="69"/>
      <c r="T984" s="69"/>
      <c r="U984" s="69"/>
      <c r="V984" s="69"/>
      <c r="W984" s="69"/>
      <c r="X984" s="6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row>
    <row r="985" spans="1:54">
      <c r="A985" s="70"/>
      <c r="D985" s="69"/>
      <c r="E985" s="69"/>
      <c r="F985" s="69"/>
      <c r="G985" s="69"/>
      <c r="H985" s="69"/>
      <c r="I985" s="69"/>
      <c r="J985" s="69"/>
      <c r="K985" s="69"/>
      <c r="L985" s="69"/>
      <c r="M985" s="69"/>
      <c r="N985" s="69"/>
      <c r="O985" s="69"/>
      <c r="P985" s="69"/>
      <c r="Q985" s="69"/>
      <c r="R985" s="69"/>
      <c r="S985" s="69"/>
      <c r="T985" s="69"/>
      <c r="U985" s="69"/>
      <c r="V985" s="69"/>
      <c r="W985" s="69"/>
      <c r="X985" s="6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row>
    <row r="986" spans="1:54">
      <c r="A986" s="70"/>
      <c r="D986" s="69"/>
      <c r="E986" s="69"/>
      <c r="F986" s="69"/>
      <c r="G986" s="69"/>
      <c r="H986" s="69"/>
      <c r="I986" s="69"/>
      <c r="J986" s="69"/>
      <c r="K986" s="69"/>
      <c r="L986" s="69"/>
      <c r="M986" s="69"/>
      <c r="N986" s="69"/>
      <c r="O986" s="69"/>
      <c r="P986" s="69"/>
      <c r="Q986" s="69"/>
      <c r="R986" s="69"/>
      <c r="S986" s="69"/>
      <c r="T986" s="69"/>
      <c r="U986" s="69"/>
      <c r="V986" s="69"/>
      <c r="W986" s="69"/>
      <c r="X986" s="6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row>
    <row r="987" spans="1:54">
      <c r="A987" s="70"/>
      <c r="D987" s="69"/>
      <c r="E987" s="69"/>
      <c r="F987" s="69"/>
      <c r="G987" s="69"/>
      <c r="H987" s="69"/>
      <c r="I987" s="69"/>
      <c r="J987" s="69"/>
      <c r="K987" s="69"/>
      <c r="L987" s="69"/>
      <c r="M987" s="69"/>
      <c r="N987" s="69"/>
      <c r="O987" s="69"/>
      <c r="P987" s="69"/>
      <c r="Q987" s="69"/>
      <c r="R987" s="69"/>
      <c r="S987" s="69"/>
      <c r="T987" s="69"/>
      <c r="U987" s="69"/>
      <c r="V987" s="69"/>
      <c r="W987" s="69"/>
      <c r="X987" s="6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row>
    <row r="988" spans="1:54">
      <c r="A988" s="70"/>
      <c r="D988" s="69"/>
      <c r="E988" s="69"/>
      <c r="F988" s="69"/>
      <c r="G988" s="69"/>
      <c r="H988" s="69"/>
      <c r="I988" s="69"/>
      <c r="J988" s="69"/>
      <c r="K988" s="69"/>
      <c r="L988" s="69"/>
      <c r="M988" s="69"/>
      <c r="N988" s="69"/>
      <c r="O988" s="69"/>
      <c r="P988" s="69"/>
      <c r="Q988" s="69"/>
      <c r="R988" s="69"/>
      <c r="S988" s="69"/>
      <c r="T988" s="69"/>
      <c r="U988" s="69"/>
      <c r="V988" s="69"/>
      <c r="W988" s="69"/>
      <c r="X988" s="6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row>
    <row r="989" spans="1:54">
      <c r="A989" s="70"/>
      <c r="D989" s="69"/>
      <c r="E989" s="69"/>
      <c r="F989" s="69"/>
      <c r="G989" s="69"/>
      <c r="H989" s="69"/>
      <c r="I989" s="69"/>
      <c r="J989" s="69"/>
      <c r="K989" s="69"/>
      <c r="L989" s="69"/>
      <c r="M989" s="69"/>
      <c r="N989" s="69"/>
      <c r="O989" s="69"/>
      <c r="P989" s="69"/>
      <c r="Q989" s="69"/>
      <c r="R989" s="69"/>
      <c r="S989" s="69"/>
      <c r="T989" s="69"/>
      <c r="U989" s="69"/>
      <c r="V989" s="69"/>
      <c r="W989" s="69"/>
      <c r="X989" s="6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row>
    <row r="990" spans="1:54">
      <c r="A990" s="70"/>
      <c r="D990" s="69"/>
      <c r="E990" s="69"/>
      <c r="F990" s="69"/>
      <c r="G990" s="69"/>
      <c r="H990" s="69"/>
      <c r="I990" s="69"/>
      <c r="J990" s="69"/>
      <c r="K990" s="69"/>
      <c r="L990" s="69"/>
      <c r="M990" s="69"/>
      <c r="N990" s="69"/>
      <c r="O990" s="69"/>
      <c r="P990" s="69"/>
      <c r="Q990" s="69"/>
      <c r="R990" s="69"/>
      <c r="S990" s="69"/>
      <c r="T990" s="69"/>
      <c r="U990" s="69"/>
      <c r="V990" s="69"/>
      <c r="W990" s="69"/>
      <c r="X990" s="6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row>
    <row r="991" spans="1:54">
      <c r="A991" s="70"/>
      <c r="D991" s="69"/>
      <c r="E991" s="69"/>
      <c r="F991" s="69"/>
      <c r="G991" s="69"/>
      <c r="H991" s="69"/>
      <c r="I991" s="69"/>
      <c r="J991" s="69"/>
      <c r="K991" s="69"/>
      <c r="L991" s="69"/>
      <c r="M991" s="69"/>
      <c r="N991" s="69"/>
      <c r="O991" s="69"/>
      <c r="P991" s="69"/>
      <c r="Q991" s="69"/>
      <c r="R991" s="69"/>
      <c r="S991" s="69"/>
      <c r="T991" s="69"/>
      <c r="U991" s="69"/>
      <c r="V991" s="69"/>
      <c r="W991" s="69"/>
      <c r="X991" s="6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row>
    <row r="992" spans="1:54">
      <c r="A992" s="70"/>
      <c r="D992" s="69"/>
      <c r="E992" s="69"/>
      <c r="F992" s="69"/>
      <c r="G992" s="69"/>
      <c r="H992" s="69"/>
      <c r="I992" s="69"/>
      <c r="J992" s="69"/>
      <c r="K992" s="69"/>
      <c r="L992" s="69"/>
      <c r="M992" s="69"/>
      <c r="N992" s="69"/>
      <c r="O992" s="69"/>
      <c r="P992" s="69"/>
      <c r="Q992" s="69"/>
      <c r="R992" s="69"/>
      <c r="S992" s="69"/>
      <c r="T992" s="69"/>
      <c r="U992" s="69"/>
      <c r="V992" s="69"/>
      <c r="W992" s="69"/>
      <c r="X992" s="6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row>
    <row r="993" spans="1:54">
      <c r="A993" s="70"/>
      <c r="D993" s="69"/>
      <c r="E993" s="69"/>
      <c r="F993" s="69"/>
      <c r="G993" s="69"/>
      <c r="H993" s="69"/>
      <c r="I993" s="69"/>
      <c r="J993" s="69"/>
      <c r="K993" s="69"/>
      <c r="L993" s="69"/>
      <c r="M993" s="69"/>
      <c r="N993" s="69"/>
      <c r="O993" s="69"/>
      <c r="P993" s="69"/>
      <c r="Q993" s="69"/>
      <c r="R993" s="69"/>
      <c r="S993" s="69"/>
      <c r="T993" s="69"/>
      <c r="U993" s="69"/>
      <c r="V993" s="69"/>
      <c r="W993" s="69"/>
      <c r="X993" s="6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row>
    <row r="994" spans="1:54">
      <c r="A994" s="70"/>
      <c r="D994" s="69"/>
      <c r="E994" s="69"/>
      <c r="F994" s="69"/>
      <c r="G994" s="69"/>
      <c r="H994" s="69"/>
      <c r="I994" s="69"/>
      <c r="J994" s="69"/>
      <c r="K994" s="69"/>
      <c r="L994" s="69"/>
      <c r="M994" s="69"/>
      <c r="N994" s="69"/>
      <c r="O994" s="69"/>
      <c r="P994" s="69"/>
      <c r="Q994" s="69"/>
      <c r="R994" s="69"/>
      <c r="S994" s="69"/>
      <c r="T994" s="69"/>
      <c r="U994" s="69"/>
      <c r="V994" s="69"/>
      <c r="W994" s="69"/>
      <c r="X994" s="6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row>
    <row r="995" spans="1:54">
      <c r="A995" s="70"/>
      <c r="D995" s="69"/>
      <c r="E995" s="69"/>
      <c r="F995" s="69"/>
      <c r="G995" s="69"/>
      <c r="H995" s="69"/>
      <c r="I995" s="69"/>
      <c r="J995" s="69"/>
      <c r="K995" s="69"/>
      <c r="L995" s="69"/>
      <c r="M995" s="69"/>
      <c r="N995" s="69"/>
      <c r="O995" s="69"/>
      <c r="P995" s="69"/>
      <c r="Q995" s="69"/>
      <c r="R995" s="69"/>
      <c r="S995" s="69"/>
      <c r="T995" s="69"/>
      <c r="U995" s="69"/>
      <c r="V995" s="69"/>
      <c r="W995" s="69"/>
      <c r="X995" s="6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row>
    <row r="996" spans="1:54">
      <c r="A996" s="70"/>
      <c r="D996" s="69"/>
      <c r="E996" s="69"/>
      <c r="F996" s="69"/>
      <c r="G996" s="69"/>
      <c r="H996" s="69"/>
      <c r="I996" s="69"/>
      <c r="J996" s="69"/>
      <c r="K996" s="69"/>
      <c r="L996" s="69"/>
      <c r="M996" s="69"/>
      <c r="N996" s="69"/>
      <c r="O996" s="69"/>
      <c r="P996" s="69"/>
      <c r="Q996" s="69"/>
      <c r="R996" s="69"/>
      <c r="S996" s="69"/>
      <c r="T996" s="69"/>
      <c r="U996" s="69"/>
      <c r="V996" s="69"/>
      <c r="W996" s="69"/>
      <c r="X996" s="6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row>
    <row r="997" spans="1:54">
      <c r="A997" s="70"/>
      <c r="D997" s="69"/>
      <c r="E997" s="69"/>
      <c r="F997" s="69"/>
      <c r="G997" s="69"/>
      <c r="H997" s="69"/>
      <c r="I997" s="69"/>
      <c r="J997" s="69"/>
      <c r="K997" s="69"/>
      <c r="L997" s="69"/>
      <c r="M997" s="69"/>
      <c r="N997" s="69"/>
      <c r="O997" s="69"/>
      <c r="P997" s="69"/>
      <c r="Q997" s="69"/>
      <c r="R997" s="69"/>
      <c r="S997" s="69"/>
      <c r="T997" s="69"/>
      <c r="U997" s="69"/>
      <c r="V997" s="69"/>
      <c r="W997" s="69"/>
      <c r="X997" s="6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row>
    <row r="998" spans="1:54">
      <c r="A998" s="70"/>
      <c r="D998" s="69"/>
      <c r="E998" s="69"/>
      <c r="F998" s="69"/>
      <c r="G998" s="69"/>
      <c r="H998" s="69"/>
      <c r="I998" s="69"/>
      <c r="J998" s="69"/>
      <c r="K998" s="69"/>
      <c r="L998" s="69"/>
      <c r="M998" s="69"/>
      <c r="N998" s="69"/>
      <c r="O998" s="69"/>
      <c r="P998" s="69"/>
      <c r="Q998" s="69"/>
      <c r="R998" s="69"/>
      <c r="S998" s="69"/>
      <c r="T998" s="69"/>
      <c r="U998" s="69"/>
      <c r="V998" s="69"/>
      <c r="W998" s="69"/>
      <c r="X998" s="6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row>
    <row r="999" spans="1:54">
      <c r="A999" s="70"/>
      <c r="D999" s="69"/>
      <c r="E999" s="69"/>
      <c r="F999" s="69"/>
      <c r="G999" s="69"/>
      <c r="H999" s="69"/>
      <c r="I999" s="69"/>
      <c r="J999" s="69"/>
      <c r="K999" s="69"/>
      <c r="L999" s="69"/>
      <c r="M999" s="69"/>
      <c r="N999" s="69"/>
      <c r="O999" s="69"/>
      <c r="P999" s="69"/>
      <c r="Q999" s="69"/>
      <c r="R999" s="69"/>
      <c r="S999" s="69"/>
      <c r="T999" s="69"/>
      <c r="U999" s="69"/>
      <c r="V999" s="69"/>
      <c r="W999" s="69"/>
      <c r="X999" s="6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c r="AU999" s="69"/>
      <c r="AV999" s="69"/>
      <c r="AW999" s="69"/>
      <c r="AX999" s="69"/>
      <c r="AY999" s="69"/>
      <c r="AZ999" s="69"/>
      <c r="BA999" s="69"/>
      <c r="BB999" s="69"/>
    </row>
    <row r="1000" spans="1:54">
      <c r="A1000" s="70"/>
      <c r="D1000" s="69"/>
      <c r="E1000" s="69"/>
      <c r="F1000" s="69"/>
      <c r="G1000" s="69"/>
      <c r="H1000" s="69"/>
      <c r="I1000" s="69"/>
      <c r="J1000" s="69"/>
      <c r="K1000" s="69"/>
      <c r="L1000" s="69"/>
      <c r="M1000" s="69"/>
      <c r="N1000" s="69"/>
      <c r="O1000" s="69"/>
      <c r="P1000" s="69"/>
      <c r="Q1000" s="69"/>
      <c r="R1000" s="69"/>
      <c r="S1000" s="69"/>
      <c r="T1000" s="69"/>
      <c r="U1000" s="69"/>
      <c r="V1000" s="69"/>
      <c r="W1000" s="69"/>
      <c r="X1000" s="69"/>
      <c r="Y1000" s="69"/>
      <c r="Z1000" s="69"/>
      <c r="AA1000" s="69"/>
      <c r="AB1000" s="69"/>
      <c r="AC1000" s="69"/>
      <c r="AD1000" s="69"/>
      <c r="AE1000" s="69"/>
      <c r="AF1000" s="69"/>
      <c r="AG1000" s="69"/>
      <c r="AH1000" s="69"/>
      <c r="AI1000" s="69"/>
      <c r="AJ1000" s="69"/>
      <c r="AK1000" s="69"/>
      <c r="AL1000" s="69"/>
      <c r="AM1000" s="69"/>
      <c r="AN1000" s="69"/>
      <c r="AO1000" s="69"/>
      <c r="AP1000" s="69"/>
      <c r="AQ1000" s="69"/>
      <c r="AR1000" s="69"/>
      <c r="AS1000" s="69"/>
      <c r="AT1000" s="69"/>
      <c r="AU1000" s="69"/>
      <c r="AV1000" s="69"/>
      <c r="AW1000" s="69"/>
      <c r="AX1000" s="69"/>
      <c r="AY1000" s="69"/>
      <c r="AZ1000" s="69"/>
      <c r="BA1000" s="69"/>
      <c r="BB1000" s="69"/>
    </row>
    <row r="1001" spans="1:54">
      <c r="A1001" s="70"/>
      <c r="D1001" s="69"/>
      <c r="E1001" s="69"/>
      <c r="F1001" s="69"/>
      <c r="G1001" s="69"/>
      <c r="H1001" s="69"/>
      <c r="I1001" s="69"/>
      <c r="J1001" s="69"/>
      <c r="K1001" s="69"/>
      <c r="L1001" s="69"/>
      <c r="M1001" s="69"/>
      <c r="N1001" s="69"/>
      <c r="O1001" s="69"/>
      <c r="P1001" s="69"/>
      <c r="Q1001" s="69"/>
      <c r="R1001" s="69"/>
      <c r="S1001" s="69"/>
      <c r="T1001" s="69"/>
      <c r="U1001" s="69"/>
      <c r="V1001" s="69"/>
      <c r="W1001" s="69"/>
      <c r="X1001" s="69"/>
      <c r="Y1001" s="69"/>
      <c r="Z1001" s="69"/>
      <c r="AA1001" s="69"/>
      <c r="AB1001" s="69"/>
      <c r="AC1001" s="69"/>
      <c r="AD1001" s="69"/>
      <c r="AE1001" s="69"/>
      <c r="AF1001" s="69"/>
      <c r="AG1001" s="69"/>
      <c r="AH1001" s="69"/>
      <c r="AI1001" s="69"/>
      <c r="AJ1001" s="69"/>
      <c r="AK1001" s="69"/>
      <c r="AL1001" s="69"/>
      <c r="AM1001" s="69"/>
      <c r="AN1001" s="69"/>
      <c r="AO1001" s="69"/>
      <c r="AP1001" s="69"/>
      <c r="AQ1001" s="69"/>
      <c r="AR1001" s="69"/>
      <c r="AS1001" s="69"/>
      <c r="AT1001" s="69"/>
      <c r="AU1001" s="69"/>
      <c r="AV1001" s="69"/>
      <c r="AW1001" s="69"/>
      <c r="AX1001" s="69"/>
      <c r="AY1001" s="69"/>
      <c r="AZ1001" s="69"/>
      <c r="BA1001" s="69"/>
      <c r="BB1001" s="69"/>
    </row>
    <row r="1002" spans="1:54">
      <c r="A1002" s="70"/>
      <c r="D1002" s="69"/>
      <c r="E1002" s="69"/>
      <c r="F1002" s="69"/>
      <c r="G1002" s="69"/>
      <c r="H1002" s="69"/>
      <c r="I1002" s="69"/>
      <c r="J1002" s="69"/>
      <c r="K1002" s="69"/>
      <c r="L1002" s="69"/>
      <c r="M1002" s="69"/>
      <c r="N1002" s="69"/>
      <c r="O1002" s="69"/>
      <c r="P1002" s="69"/>
      <c r="Q1002" s="69"/>
      <c r="R1002" s="69"/>
      <c r="S1002" s="69"/>
      <c r="T1002" s="69"/>
      <c r="U1002" s="69"/>
      <c r="V1002" s="69"/>
      <c r="W1002" s="69"/>
      <c r="X1002" s="69"/>
      <c r="Y1002" s="69"/>
      <c r="Z1002" s="69"/>
      <c r="AA1002" s="69"/>
      <c r="AB1002" s="69"/>
      <c r="AC1002" s="69"/>
      <c r="AD1002" s="69"/>
      <c r="AE1002" s="69"/>
      <c r="AF1002" s="69"/>
      <c r="AG1002" s="69"/>
      <c r="AH1002" s="69"/>
      <c r="AI1002" s="69"/>
      <c r="AJ1002" s="69"/>
      <c r="AK1002" s="69"/>
      <c r="AL1002" s="69"/>
      <c r="AM1002" s="69"/>
      <c r="AN1002" s="69"/>
      <c r="AO1002" s="69"/>
      <c r="AP1002" s="69"/>
      <c r="AQ1002" s="69"/>
      <c r="AR1002" s="69"/>
      <c r="AS1002" s="69"/>
      <c r="AT1002" s="69"/>
      <c r="AU1002" s="69"/>
      <c r="AV1002" s="69"/>
      <c r="AW1002" s="69"/>
      <c r="AX1002" s="69"/>
      <c r="AY1002" s="69"/>
      <c r="AZ1002" s="69"/>
      <c r="BA1002" s="69"/>
      <c r="BB1002" s="69"/>
    </row>
    <row r="1003" spans="1:54">
      <c r="A1003" s="1020" t="s">
        <v>444</v>
      </c>
      <c r="B1003" s="1020"/>
      <c r="C1003" s="1020"/>
      <c r="D1003" s="1020"/>
      <c r="E1003" s="1020"/>
      <c r="F1003" s="1020"/>
      <c r="G1003" s="1020"/>
      <c r="H1003" s="1020"/>
      <c r="I1003" s="1020"/>
      <c r="J1003" s="1020"/>
      <c r="K1003" s="1020"/>
      <c r="L1003" s="1020"/>
      <c r="M1003" s="1020"/>
      <c r="N1003" s="137"/>
      <c r="O1003" s="69"/>
      <c r="P1003" s="69"/>
      <c r="Q1003" s="69"/>
      <c r="R1003" s="69"/>
      <c r="S1003" s="69"/>
      <c r="T1003" s="69"/>
      <c r="U1003" s="69"/>
      <c r="V1003" s="69"/>
      <c r="W1003" s="69"/>
      <c r="X1003" s="69"/>
      <c r="Y1003" s="69"/>
      <c r="Z1003" s="69"/>
      <c r="AA1003" s="69"/>
      <c r="AB1003" s="69"/>
      <c r="AC1003" s="69"/>
      <c r="AD1003" s="69"/>
      <c r="AE1003" s="69"/>
      <c r="AF1003" s="69"/>
      <c r="AG1003" s="69"/>
      <c r="AH1003" s="69"/>
      <c r="AI1003" s="69"/>
      <c r="AJ1003" s="69"/>
      <c r="AK1003" s="69"/>
      <c r="AL1003" s="69"/>
      <c r="AM1003" s="69"/>
      <c r="AN1003" s="69"/>
      <c r="AO1003" s="69"/>
      <c r="AP1003" s="69"/>
      <c r="AQ1003" s="69"/>
      <c r="AR1003" s="69"/>
      <c r="AS1003" s="69"/>
      <c r="AT1003" s="69"/>
      <c r="AU1003" s="69"/>
      <c r="AV1003" s="69"/>
      <c r="AW1003" s="69"/>
      <c r="AX1003" s="69"/>
      <c r="AY1003" s="69"/>
      <c r="AZ1003" s="69"/>
      <c r="BA1003" s="69"/>
      <c r="BB1003" s="69"/>
    </row>
    <row r="1004" spans="1:54">
      <c r="A1004" s="1020" t="str">
        <f>Control!A2</f>
        <v>Case No. 2018-00358</v>
      </c>
      <c r="B1004" s="1020"/>
      <c r="C1004" s="1020"/>
      <c r="D1004" s="1020"/>
      <c r="E1004" s="1020"/>
      <c r="F1004" s="1020"/>
      <c r="G1004" s="1020"/>
      <c r="H1004" s="1020"/>
      <c r="I1004" s="1020"/>
      <c r="J1004" s="1020"/>
      <c r="K1004" s="1020"/>
      <c r="L1004" s="1020"/>
      <c r="M1004" s="1020"/>
      <c r="N1004" s="137"/>
      <c r="O1004" s="69"/>
      <c r="P1004" s="69"/>
      <c r="Q1004" s="69"/>
      <c r="R1004" s="69"/>
      <c r="S1004" s="69"/>
      <c r="T1004" s="69"/>
      <c r="U1004" s="69"/>
      <c r="V1004" s="69"/>
      <c r="W1004" s="69"/>
      <c r="X1004" s="69"/>
      <c r="Y1004" s="69"/>
      <c r="Z1004" s="69"/>
      <c r="AA1004" s="69"/>
      <c r="AB1004" s="69"/>
      <c r="AC1004" s="69"/>
      <c r="AD1004" s="69"/>
      <c r="AE1004" s="69"/>
      <c r="AF1004" s="69"/>
      <c r="AG1004" s="69"/>
      <c r="AH1004" s="69"/>
      <c r="AI1004" s="69"/>
      <c r="AJ1004" s="69"/>
      <c r="AK1004" s="69"/>
      <c r="AL1004" s="69"/>
      <c r="AM1004" s="69"/>
      <c r="AN1004" s="69"/>
      <c r="AO1004" s="69"/>
      <c r="AP1004" s="69"/>
      <c r="AQ1004" s="69"/>
      <c r="AR1004" s="69"/>
      <c r="AS1004" s="69"/>
      <c r="AT1004" s="69"/>
      <c r="AU1004" s="69"/>
      <c r="AV1004" s="69"/>
      <c r="AW1004" s="69"/>
      <c r="AX1004" s="69"/>
      <c r="AY1004" s="69"/>
      <c r="AZ1004" s="69"/>
      <c r="BA1004" s="69"/>
      <c r="BB1004" s="69"/>
    </row>
    <row r="1005" spans="1:54">
      <c r="A1005" s="1020" t="s">
        <v>459</v>
      </c>
      <c r="B1005" s="1020"/>
      <c r="C1005" s="1020"/>
      <c r="D1005" s="1020"/>
      <c r="E1005" s="1020"/>
      <c r="F1005" s="1020"/>
      <c r="G1005" s="1020"/>
      <c r="H1005" s="1020"/>
      <c r="I1005" s="1020"/>
      <c r="J1005" s="1020"/>
      <c r="K1005" s="1020"/>
      <c r="L1005" s="1020"/>
      <c r="M1005" s="1020"/>
      <c r="N1005" s="137"/>
      <c r="O1005" s="69"/>
      <c r="P1005" s="69"/>
      <c r="Q1005" s="69"/>
      <c r="R1005" s="69"/>
      <c r="S1005" s="69"/>
      <c r="T1005" s="69"/>
      <c r="U1005" s="69"/>
      <c r="V1005" s="69"/>
      <c r="W1005" s="69"/>
      <c r="X1005" s="69"/>
      <c r="Y1005" s="69"/>
      <c r="Z1005" s="69"/>
      <c r="AA1005" s="69"/>
      <c r="AB1005" s="69"/>
      <c r="AC1005" s="69"/>
      <c r="AD1005" s="69"/>
      <c r="AE1005" s="69"/>
      <c r="AF1005" s="69"/>
      <c r="AG1005" s="69"/>
      <c r="AH1005" s="69"/>
      <c r="AI1005" s="69"/>
      <c r="AJ1005" s="69"/>
      <c r="AK1005" s="69"/>
      <c r="AL1005" s="69"/>
      <c r="AM1005" s="69"/>
      <c r="AN1005" s="69"/>
      <c r="AO1005" s="69"/>
      <c r="AP1005" s="69"/>
      <c r="AQ1005" s="69"/>
      <c r="AR1005" s="69"/>
      <c r="AS1005" s="69"/>
      <c r="AT1005" s="69"/>
      <c r="AU1005" s="69"/>
      <c r="AV1005" s="69"/>
      <c r="AW1005" s="69"/>
      <c r="AX1005" s="69"/>
      <c r="AY1005" s="69"/>
      <c r="AZ1005" s="69"/>
      <c r="BA1005" s="69"/>
      <c r="BB1005" s="69"/>
    </row>
    <row r="1006" spans="1:54">
      <c r="A1006" s="1020" t="str">
        <f>Control!B5</f>
        <v>Base Year at 2/28/19</v>
      </c>
      <c r="B1006" s="1020"/>
      <c r="C1006" s="1020"/>
      <c r="D1006" s="1020"/>
      <c r="E1006" s="1020"/>
      <c r="F1006" s="1020"/>
      <c r="G1006" s="1020"/>
      <c r="H1006" s="1020"/>
      <c r="I1006" s="1020"/>
      <c r="J1006" s="1020"/>
      <c r="K1006" s="1020"/>
      <c r="L1006" s="1020"/>
      <c r="M1006" s="1020"/>
      <c r="N1006" s="137"/>
      <c r="O1006" s="69"/>
      <c r="P1006" s="69"/>
      <c r="Q1006" s="69"/>
      <c r="R1006" s="69"/>
      <c r="S1006" s="69"/>
      <c r="T1006" s="69"/>
      <c r="U1006" s="69"/>
      <c r="V1006" s="69"/>
      <c r="W1006" s="69"/>
      <c r="X1006" s="69"/>
      <c r="Y1006" s="69"/>
      <c r="Z1006" s="69"/>
      <c r="AA1006" s="69"/>
      <c r="AB1006" s="69"/>
      <c r="AC1006" s="69"/>
      <c r="AD1006" s="69"/>
      <c r="AE1006" s="69"/>
      <c r="AF1006" s="69"/>
      <c r="AG1006" s="69"/>
      <c r="AH1006" s="69"/>
      <c r="AI1006" s="69"/>
      <c r="AJ1006" s="69"/>
      <c r="AK1006" s="69"/>
      <c r="AL1006" s="69"/>
      <c r="AM1006" s="69"/>
      <c r="AN1006" s="69"/>
      <c r="AO1006" s="69"/>
      <c r="AP1006" s="69"/>
      <c r="AQ1006" s="69"/>
      <c r="AR1006" s="69"/>
      <c r="AS1006" s="69"/>
      <c r="AT1006" s="69"/>
      <c r="AU1006" s="69"/>
      <c r="AV1006" s="69"/>
      <c r="AW1006" s="69"/>
      <c r="AX1006" s="69"/>
      <c r="AY1006" s="69"/>
      <c r="AZ1006" s="69"/>
      <c r="BA1006" s="69"/>
      <c r="BB1006" s="69"/>
    </row>
    <row r="1007" spans="1:54">
      <c r="A1007" s="128"/>
      <c r="B1007" s="83"/>
      <c r="C1007" s="128"/>
      <c r="D1007" s="128"/>
      <c r="E1007" s="128"/>
      <c r="F1007" s="128"/>
      <c r="G1007" s="128"/>
      <c r="H1007" s="128"/>
      <c r="I1007" s="128"/>
      <c r="J1007" s="128"/>
      <c r="K1007" s="128"/>
      <c r="L1007" s="128"/>
      <c r="M1007" s="139" t="s">
        <v>923</v>
      </c>
      <c r="N1007" s="128"/>
      <c r="O1007" s="69"/>
      <c r="P1007" s="69"/>
      <c r="Q1007" s="69"/>
      <c r="R1007" s="69"/>
      <c r="S1007" s="69"/>
      <c r="T1007" s="69"/>
      <c r="U1007" s="69"/>
      <c r="V1007" s="69"/>
      <c r="W1007" s="69"/>
      <c r="X1007" s="69"/>
      <c r="Y1007" s="69"/>
      <c r="Z1007" s="69"/>
      <c r="AA1007" s="69"/>
      <c r="AB1007" s="69"/>
      <c r="AC1007" s="69"/>
      <c r="AD1007" s="69"/>
      <c r="AE1007" s="69"/>
      <c r="AF1007" s="69"/>
      <c r="AG1007" s="69"/>
      <c r="AH1007" s="69"/>
      <c r="AI1007" s="69"/>
      <c r="AJ1007" s="69"/>
      <c r="AK1007" s="69"/>
      <c r="AL1007" s="69"/>
      <c r="AM1007" s="69"/>
      <c r="AN1007" s="69"/>
      <c r="AO1007" s="69"/>
      <c r="AP1007" s="69"/>
      <c r="AQ1007" s="69"/>
      <c r="AR1007" s="69"/>
      <c r="AS1007" s="69"/>
      <c r="AT1007" s="69"/>
      <c r="AU1007" s="69"/>
      <c r="AV1007" s="69"/>
      <c r="AW1007" s="69"/>
      <c r="AX1007" s="69"/>
      <c r="AY1007" s="69"/>
      <c r="AZ1007" s="69"/>
      <c r="BA1007" s="69"/>
      <c r="BB1007" s="69"/>
    </row>
    <row r="1008" spans="1:54">
      <c r="D1008" s="69"/>
      <c r="E1008" s="69"/>
      <c r="F1008" s="69"/>
      <c r="G1008" s="69"/>
      <c r="H1008" s="69"/>
      <c r="I1008" s="69"/>
      <c r="J1008" s="69"/>
      <c r="K1008" s="69"/>
      <c r="L1008" s="69"/>
      <c r="M1008" s="543" t="str">
        <f ca="1">RIGHT(CELL("filename",$A$1),LEN(CELL("filename",$A$1))-SEARCH("\Rate Base",CELL("filename",$A$1),1))</f>
        <v>Rate Base\[KAWC 2018 Rate Case - Exhibit 37 Schedules B1 - B8.xlsx]Sch B-2</v>
      </c>
      <c r="S1008" s="69"/>
    </row>
    <row r="1009" spans="1:54">
      <c r="A1009" s="66" t="s">
        <v>446</v>
      </c>
      <c r="D1009" s="69"/>
      <c r="E1009" s="69"/>
      <c r="F1009" s="69"/>
      <c r="G1009" s="69"/>
      <c r="H1009" s="69"/>
      <c r="I1009" s="69"/>
      <c r="J1009" s="69"/>
      <c r="K1009" s="69"/>
      <c r="L1009" s="69"/>
      <c r="M1009" s="139" t="s">
        <v>288</v>
      </c>
      <c r="O1009" s="69"/>
      <c r="P1009" s="69"/>
      <c r="Q1009" s="69"/>
      <c r="R1009" s="69"/>
      <c r="T1009" s="69"/>
      <c r="U1009" s="69"/>
      <c r="V1009" s="69"/>
      <c r="W1009" s="69"/>
      <c r="X1009" s="69"/>
      <c r="Y1009" s="69"/>
      <c r="Z1009" s="69"/>
      <c r="AA1009" s="69"/>
      <c r="AB1009" s="69"/>
      <c r="AC1009" s="69"/>
      <c r="AD1009" s="69"/>
      <c r="AE1009" s="69"/>
      <c r="AF1009" s="69"/>
      <c r="AG1009" s="69"/>
      <c r="AH1009" s="69"/>
      <c r="AI1009" s="69"/>
      <c r="AJ1009" s="69"/>
      <c r="AK1009" s="69"/>
      <c r="AL1009" s="69"/>
      <c r="AM1009" s="69"/>
      <c r="AN1009" s="69"/>
      <c r="AO1009" s="69"/>
      <c r="AP1009" s="69"/>
      <c r="AQ1009" s="69"/>
      <c r="AR1009" s="69"/>
      <c r="AS1009" s="69"/>
      <c r="AT1009" s="69"/>
      <c r="AU1009" s="69"/>
      <c r="AV1009" s="69"/>
      <c r="AW1009" s="69"/>
      <c r="AX1009" s="69"/>
      <c r="AY1009" s="69"/>
      <c r="AZ1009" s="69"/>
      <c r="BA1009" s="69"/>
      <c r="BB1009" s="69"/>
    </row>
    <row r="1010" spans="1:54">
      <c r="A1010" s="66" t="str">
        <f>+A884</f>
        <v>TYPE OF FILING:  _X_ ORIGINAL __ UPDATED __ REVISED</v>
      </c>
      <c r="D1010" s="69"/>
      <c r="E1010" s="69"/>
      <c r="F1010" s="69"/>
      <c r="G1010" s="69"/>
      <c r="H1010" s="69"/>
      <c r="I1010" s="69"/>
      <c r="J1010" s="69"/>
      <c r="K1010" s="69"/>
      <c r="L1010" s="69"/>
      <c r="M1010" s="90" t="str">
        <f>Control!$D$18</f>
        <v>Witness Responsible:   Melissa Schwarzell</v>
      </c>
      <c r="O1010" s="69"/>
      <c r="P1010" s="69"/>
      <c r="Q1010" s="69"/>
      <c r="R1010" s="69"/>
      <c r="S1010" s="69"/>
      <c r="T1010" s="69"/>
      <c r="U1010" s="69"/>
      <c r="V1010" s="69"/>
      <c r="W1010" s="69"/>
      <c r="X1010" s="69"/>
      <c r="Y1010" s="69"/>
      <c r="Z1010" s="69"/>
      <c r="AA1010" s="69"/>
      <c r="AB1010" s="69"/>
      <c r="AC1010" s="69"/>
      <c r="AD1010" s="69"/>
      <c r="AE1010" s="69"/>
      <c r="AF1010" s="69"/>
      <c r="AG1010" s="69"/>
      <c r="AH1010" s="69"/>
      <c r="AI1010" s="69"/>
      <c r="AJ1010" s="69"/>
      <c r="AK1010" s="69"/>
      <c r="AL1010" s="69"/>
      <c r="AM1010" s="69"/>
      <c r="AN1010" s="69"/>
      <c r="AO1010" s="69"/>
      <c r="AP1010" s="69"/>
      <c r="AQ1010" s="69"/>
      <c r="AR1010" s="69"/>
      <c r="AS1010" s="69"/>
      <c r="AT1010" s="69"/>
      <c r="AU1010" s="69"/>
      <c r="AV1010" s="69"/>
      <c r="AW1010" s="69"/>
      <c r="AX1010" s="69"/>
      <c r="AY1010" s="69"/>
      <c r="AZ1010" s="69"/>
      <c r="BA1010" s="69"/>
      <c r="BB1010" s="69"/>
    </row>
    <row r="1011" spans="1:54">
      <c r="A1011" s="66" t="s">
        <v>454</v>
      </c>
      <c r="D1011" s="69"/>
      <c r="E1011" s="69"/>
      <c r="F1011" s="69"/>
      <c r="G1011" s="69"/>
      <c r="H1011" s="69"/>
      <c r="I1011" s="69"/>
      <c r="J1011" s="69"/>
      <c r="K1011" s="69"/>
      <c r="L1011" s="69"/>
      <c r="O1011" s="69"/>
      <c r="P1011" s="69"/>
      <c r="Q1011" s="69"/>
      <c r="R1011" s="69"/>
      <c r="S1011" s="69"/>
      <c r="T1011" s="69"/>
      <c r="U1011" s="69"/>
      <c r="V1011" s="69"/>
      <c r="W1011" s="69"/>
      <c r="X1011" s="69"/>
      <c r="Y1011" s="69"/>
      <c r="Z1011" s="69"/>
      <c r="AA1011" s="69"/>
      <c r="AB1011" s="69"/>
      <c r="AC1011" s="69"/>
      <c r="AD1011" s="69"/>
      <c r="AE1011" s="69"/>
      <c r="AF1011" s="69"/>
      <c r="AG1011" s="69"/>
      <c r="AH1011" s="69"/>
      <c r="AI1011" s="69"/>
      <c r="AJ1011" s="69"/>
      <c r="AK1011" s="69"/>
      <c r="AL1011" s="69"/>
      <c r="AM1011" s="69"/>
      <c r="AN1011" s="69"/>
      <c r="AO1011" s="69"/>
      <c r="AP1011" s="69"/>
      <c r="AQ1011" s="69"/>
      <c r="AR1011" s="69"/>
      <c r="AS1011" s="69"/>
      <c r="AT1011" s="69"/>
      <c r="AU1011" s="69"/>
      <c r="AV1011" s="69"/>
      <c r="AW1011" s="69"/>
      <c r="AX1011" s="69"/>
      <c r="AY1011" s="69"/>
      <c r="AZ1011" s="69"/>
      <c r="BA1011" s="69"/>
      <c r="BB1011" s="69"/>
    </row>
    <row r="1012" spans="1:54" ht="15" thickBot="1">
      <c r="A1012" s="118"/>
      <c r="B1012" s="119"/>
      <c r="C1012" s="118"/>
      <c r="D1012" s="124"/>
      <c r="E1012" s="124"/>
      <c r="F1012" s="124"/>
      <c r="G1012" s="124"/>
      <c r="H1012" s="124"/>
      <c r="I1012" s="124"/>
      <c r="J1012" s="124"/>
      <c r="K1012" s="124"/>
      <c r="L1012" s="124"/>
      <c r="M1012" s="124"/>
      <c r="N1012" s="81"/>
      <c r="O1012" s="69"/>
      <c r="P1012" s="69"/>
      <c r="Q1012" s="69"/>
      <c r="R1012" s="69"/>
      <c r="S1012" s="69"/>
      <c r="T1012" s="69"/>
      <c r="U1012" s="69"/>
      <c r="V1012" s="69"/>
      <c r="W1012" s="69"/>
      <c r="X1012" s="69"/>
      <c r="Y1012" s="69"/>
      <c r="Z1012" s="69"/>
      <c r="AA1012" s="69"/>
      <c r="AB1012" s="69"/>
      <c r="AC1012" s="69"/>
      <c r="AD1012" s="69"/>
      <c r="AE1012" s="69"/>
      <c r="AF1012" s="69"/>
      <c r="AG1012" s="69"/>
      <c r="AH1012" s="69"/>
      <c r="AI1012" s="69"/>
      <c r="AJ1012" s="69"/>
      <c r="AK1012" s="69"/>
      <c r="AL1012" s="69"/>
      <c r="AM1012" s="69"/>
      <c r="AN1012" s="69"/>
      <c r="AO1012" s="69"/>
      <c r="AP1012" s="69"/>
      <c r="AQ1012" s="69"/>
      <c r="AR1012" s="69"/>
      <c r="AS1012" s="69"/>
      <c r="AT1012" s="69"/>
      <c r="AU1012" s="69"/>
      <c r="AV1012" s="69"/>
      <c r="AW1012" s="69"/>
      <c r="AX1012" s="69"/>
      <c r="AY1012" s="69"/>
      <c r="AZ1012" s="69"/>
      <c r="BA1012" s="69"/>
      <c r="BB1012" s="69"/>
    </row>
    <row r="1013" spans="1:54">
      <c r="A1013" s="65"/>
      <c r="B1013" s="83"/>
      <c r="C1013" s="65"/>
      <c r="D1013" s="103"/>
      <c r="E1013" s="103"/>
      <c r="F1013" s="103"/>
      <c r="G1013" s="504" t="s">
        <v>214</v>
      </c>
      <c r="H1013" s="103"/>
      <c r="I1013" s="103"/>
      <c r="J1013" s="103"/>
      <c r="K1013" s="103"/>
      <c r="L1013" s="103"/>
      <c r="M1013" s="103"/>
      <c r="N1013" s="81"/>
      <c r="O1013" s="69"/>
      <c r="P1013" s="69"/>
      <c r="Q1013" s="69"/>
      <c r="R1013" s="69"/>
      <c r="S1013" s="69"/>
      <c r="T1013" s="69"/>
      <c r="U1013" s="69"/>
      <c r="V1013" s="69"/>
      <c r="W1013" s="69"/>
      <c r="X1013" s="69"/>
      <c r="Y1013" s="69"/>
      <c r="Z1013" s="69"/>
      <c r="AA1013" s="69"/>
      <c r="AB1013" s="69"/>
      <c r="AC1013" s="69"/>
      <c r="AD1013" s="69"/>
      <c r="AE1013" s="69"/>
      <c r="AF1013" s="69"/>
      <c r="AG1013" s="69"/>
      <c r="AH1013" s="69"/>
      <c r="AI1013" s="69"/>
      <c r="AJ1013" s="69"/>
      <c r="AK1013" s="69"/>
      <c r="AL1013" s="69"/>
      <c r="AM1013" s="69"/>
      <c r="AN1013" s="69"/>
      <c r="AO1013" s="69"/>
      <c r="AP1013" s="69"/>
      <c r="AQ1013" s="69"/>
      <c r="AR1013" s="69"/>
      <c r="AS1013" s="69"/>
      <c r="AT1013" s="69"/>
      <c r="AU1013" s="69"/>
      <c r="AV1013" s="69"/>
      <c r="AW1013" s="69"/>
      <c r="AX1013" s="69"/>
      <c r="AY1013" s="69"/>
      <c r="AZ1013" s="69"/>
      <c r="BA1013" s="69"/>
      <c r="BB1013" s="69"/>
    </row>
    <row r="1014" spans="1:54">
      <c r="A1014" s="65" t="s">
        <v>448</v>
      </c>
      <c r="B1014" s="83"/>
      <c r="C1014" s="65"/>
      <c r="D1014" s="505" t="s">
        <v>139</v>
      </c>
      <c r="E1014" s="505" t="s">
        <v>164</v>
      </c>
      <c r="F1014" s="505" t="s">
        <v>166</v>
      </c>
      <c r="G1014" s="505" t="s">
        <v>164</v>
      </c>
      <c r="H1014" s="157" t="s">
        <v>228</v>
      </c>
      <c r="I1014" s="115"/>
      <c r="J1014" s="115"/>
      <c r="K1014" s="157" t="s">
        <v>271</v>
      </c>
      <c r="L1014" s="115"/>
      <c r="M1014" s="115"/>
      <c r="N1014" s="158"/>
      <c r="O1014" s="69"/>
      <c r="P1014" s="69"/>
      <c r="Q1014" s="69"/>
      <c r="R1014" s="69"/>
      <c r="S1014" s="69"/>
      <c r="T1014" s="69"/>
      <c r="U1014" s="69"/>
      <c r="V1014" s="69"/>
      <c r="W1014" s="69"/>
      <c r="X1014" s="69"/>
      <c r="Y1014" s="69"/>
      <c r="Z1014" s="69"/>
      <c r="AA1014" s="69"/>
      <c r="AB1014" s="69"/>
      <c r="AC1014" s="69"/>
      <c r="AD1014" s="69"/>
      <c r="AE1014" s="69"/>
      <c r="AF1014" s="69"/>
      <c r="AG1014" s="69"/>
      <c r="AH1014" s="69"/>
      <c r="AI1014" s="69"/>
      <c r="AJ1014" s="69"/>
      <c r="AK1014" s="69"/>
      <c r="AL1014" s="69"/>
      <c r="AM1014" s="69"/>
      <c r="AN1014" s="69"/>
      <c r="AO1014" s="69"/>
      <c r="AP1014" s="69"/>
      <c r="AQ1014" s="69"/>
      <c r="AR1014" s="69"/>
      <c r="AS1014" s="69"/>
      <c r="AT1014" s="69"/>
      <c r="AU1014" s="69"/>
      <c r="AV1014" s="69"/>
      <c r="AW1014" s="69"/>
      <c r="AX1014" s="69"/>
      <c r="AY1014" s="69"/>
      <c r="AZ1014" s="69"/>
      <c r="BA1014" s="69"/>
      <c r="BB1014" s="69"/>
    </row>
    <row r="1015" spans="1:54" ht="15" thickBot="1">
      <c r="A1015" s="118" t="s">
        <v>449</v>
      </c>
      <c r="B1015" s="119" t="s">
        <v>479</v>
      </c>
      <c r="C1015" s="150"/>
      <c r="D1015" s="502" t="s">
        <v>620</v>
      </c>
      <c r="E1015" s="502" t="s">
        <v>163</v>
      </c>
      <c r="F1015" s="502" t="s">
        <v>174</v>
      </c>
      <c r="G1015" s="502" t="s">
        <v>163</v>
      </c>
      <c r="H1015" s="502" t="s">
        <v>424</v>
      </c>
      <c r="I1015" s="502" t="s">
        <v>374</v>
      </c>
      <c r="J1015" s="502" t="s">
        <v>437</v>
      </c>
      <c r="K1015" s="502" t="s">
        <v>424</v>
      </c>
      <c r="L1015" s="502" t="s">
        <v>374</v>
      </c>
      <c r="M1015" s="502" t="s">
        <v>437</v>
      </c>
      <c r="N1015" s="158"/>
      <c r="O1015" s="69"/>
      <c r="P1015" s="69"/>
      <c r="Q1015" s="69"/>
      <c r="R1015" s="69"/>
      <c r="S1015" s="69"/>
      <c r="T1015" s="69"/>
      <c r="U1015" s="69"/>
      <c r="V1015" s="69"/>
      <c r="W1015" s="69"/>
      <c r="X1015" s="69"/>
      <c r="Y1015" s="69"/>
      <c r="Z1015" s="69"/>
      <c r="AA1015" s="69"/>
      <c r="AB1015" s="69"/>
      <c r="AC1015" s="69"/>
      <c r="AD1015" s="69"/>
      <c r="AE1015" s="69"/>
      <c r="AF1015" s="69"/>
      <c r="AG1015" s="69"/>
      <c r="AH1015" s="69"/>
      <c r="AI1015" s="69"/>
      <c r="AJ1015" s="69"/>
      <c r="AK1015" s="69"/>
      <c r="AL1015" s="69"/>
      <c r="AM1015" s="69"/>
      <c r="AN1015" s="69"/>
      <c r="AO1015" s="69"/>
      <c r="AP1015" s="69"/>
      <c r="AQ1015" s="69"/>
      <c r="AR1015" s="69"/>
      <c r="AS1015" s="69"/>
      <c r="AT1015" s="69"/>
      <c r="AU1015" s="69"/>
      <c r="AV1015" s="69"/>
      <c r="AW1015" s="69"/>
      <c r="AX1015" s="69"/>
      <c r="AY1015" s="69"/>
      <c r="AZ1015" s="69"/>
      <c r="BA1015" s="69"/>
      <c r="BB1015" s="69"/>
    </row>
    <row r="1016" spans="1:54">
      <c r="A1016" s="83">
        <v>1</v>
      </c>
      <c r="B1016" s="83"/>
      <c r="C1016" s="65"/>
      <c r="D1016" s="65"/>
      <c r="E1016" s="65"/>
      <c r="F1016" s="65"/>
      <c r="G1016" s="65"/>
      <c r="H1016" s="65"/>
      <c r="I1016" s="65"/>
      <c r="J1016" s="65"/>
      <c r="K1016" s="65"/>
      <c r="L1016" s="65"/>
      <c r="M1016" s="65"/>
      <c r="N1016" s="65"/>
      <c r="O1016" s="69"/>
      <c r="P1016" s="69"/>
      <c r="Q1016" s="69"/>
      <c r="R1016" s="69"/>
      <c r="S1016" s="69"/>
      <c r="T1016" s="69"/>
      <c r="U1016" s="69"/>
      <c r="V1016" s="69"/>
      <c r="W1016" s="69"/>
      <c r="X1016" s="69"/>
      <c r="Y1016" s="69"/>
      <c r="Z1016" s="69"/>
      <c r="AA1016" s="69"/>
      <c r="AB1016" s="69"/>
      <c r="AC1016" s="69"/>
      <c r="AD1016" s="69"/>
      <c r="AE1016" s="69"/>
      <c r="AF1016" s="69"/>
      <c r="AG1016" s="69"/>
      <c r="AH1016" s="69"/>
      <c r="AI1016" s="69"/>
      <c r="AJ1016" s="69"/>
      <c r="AK1016" s="69"/>
      <c r="AL1016" s="69"/>
      <c r="AM1016" s="69"/>
      <c r="AN1016" s="69"/>
      <c r="AO1016" s="69"/>
      <c r="AP1016" s="69"/>
      <c r="AQ1016" s="69"/>
      <c r="AR1016" s="69"/>
      <c r="AS1016" s="69"/>
      <c r="AT1016" s="69"/>
      <c r="AU1016" s="69"/>
      <c r="AV1016" s="69"/>
      <c r="AW1016" s="69"/>
      <c r="AX1016" s="69"/>
      <c r="AY1016" s="69"/>
      <c r="AZ1016" s="69"/>
      <c r="BA1016" s="69"/>
      <c r="BB1016" s="69"/>
    </row>
    <row r="1017" spans="1:54">
      <c r="A1017" s="70">
        <v>2</v>
      </c>
      <c r="D1017" s="69"/>
      <c r="G1017" s="69"/>
      <c r="H1017" s="69"/>
      <c r="I1017" s="69"/>
      <c r="J1017" s="69"/>
      <c r="K1017" s="69"/>
      <c r="L1017" s="69"/>
      <c r="M1017" s="69"/>
      <c r="N1017" s="69"/>
      <c r="O1017" s="69"/>
      <c r="P1017" s="69"/>
      <c r="Q1017" s="69"/>
      <c r="R1017" s="69"/>
      <c r="S1017" s="69"/>
      <c r="T1017" s="69"/>
      <c r="U1017" s="69"/>
      <c r="V1017" s="69"/>
      <c r="W1017" s="69"/>
      <c r="X1017" s="69"/>
      <c r="Y1017" s="69"/>
      <c r="Z1017" s="69"/>
      <c r="AA1017" s="69"/>
      <c r="AB1017" s="69"/>
      <c r="AC1017" s="69"/>
      <c r="AD1017" s="69"/>
      <c r="AE1017" s="69"/>
      <c r="AF1017" s="69"/>
      <c r="AG1017" s="69"/>
      <c r="AH1017" s="69"/>
      <c r="AI1017" s="69"/>
      <c r="AJ1017" s="69"/>
      <c r="AK1017" s="69"/>
      <c r="AL1017" s="69"/>
      <c r="AM1017" s="69"/>
      <c r="AN1017" s="69"/>
      <c r="AO1017" s="69"/>
      <c r="AP1017" s="69"/>
      <c r="AQ1017" s="69"/>
      <c r="AR1017" s="69"/>
      <c r="AS1017" s="69"/>
      <c r="AT1017" s="69"/>
      <c r="AU1017" s="69"/>
      <c r="AV1017" s="69"/>
      <c r="AW1017" s="69"/>
      <c r="AX1017" s="69"/>
      <c r="AY1017" s="69"/>
      <c r="AZ1017" s="69"/>
      <c r="BA1017" s="69"/>
      <c r="BB1017" s="69"/>
    </row>
    <row r="1018" spans="1:54">
      <c r="A1018" s="70">
        <v>3</v>
      </c>
      <c r="D1018" s="69"/>
      <c r="E1018" s="149" t="s">
        <v>1017</v>
      </c>
      <c r="F1018" s="149"/>
      <c r="G1018" s="149"/>
      <c r="H1018" s="69"/>
      <c r="I1018" s="69"/>
      <c r="J1018" s="69"/>
      <c r="K1018" s="69"/>
      <c r="L1018" s="69"/>
      <c r="M1018" s="69"/>
      <c r="N1018" s="69"/>
      <c r="O1018" s="69"/>
      <c r="P1018" s="69"/>
      <c r="Q1018" s="69"/>
      <c r="R1018" s="69"/>
      <c r="S1018" s="69"/>
      <c r="T1018" s="69"/>
      <c r="U1018" s="69"/>
      <c r="V1018" s="69"/>
      <c r="W1018" s="69"/>
      <c r="X1018" s="69"/>
      <c r="Y1018" s="69"/>
      <c r="Z1018" s="69"/>
      <c r="AA1018" s="69"/>
      <c r="AB1018" s="69"/>
      <c r="AC1018" s="69"/>
      <c r="AD1018" s="69"/>
      <c r="AE1018" s="69"/>
      <c r="AF1018" s="69"/>
      <c r="AG1018" s="69"/>
      <c r="AH1018" s="69"/>
      <c r="AI1018" s="69"/>
      <c r="AJ1018" s="69"/>
      <c r="AK1018" s="69"/>
      <c r="AL1018" s="69"/>
      <c r="AM1018" s="69"/>
      <c r="AN1018" s="69"/>
      <c r="AO1018" s="69"/>
      <c r="AP1018" s="69"/>
      <c r="AQ1018" s="69"/>
      <c r="AR1018" s="69"/>
      <c r="AS1018" s="69"/>
      <c r="AT1018" s="69"/>
      <c r="AU1018" s="69"/>
      <c r="AV1018" s="69"/>
      <c r="AW1018" s="69"/>
      <c r="AX1018" s="69"/>
      <c r="AY1018" s="69"/>
      <c r="AZ1018" s="69"/>
      <c r="BA1018" s="69"/>
      <c r="BB1018" s="69"/>
    </row>
    <row r="1019" spans="1:54">
      <c r="A1019" s="70"/>
      <c r="D1019" s="69"/>
      <c r="E1019" s="69"/>
      <c r="F1019" s="69"/>
      <c r="G1019" s="69"/>
      <c r="H1019" s="69"/>
      <c r="I1019" s="69"/>
      <c r="J1019" s="69"/>
      <c r="K1019" s="69"/>
      <c r="L1019" s="69"/>
      <c r="M1019" s="69"/>
      <c r="N1019" s="69"/>
      <c r="O1019" s="69"/>
      <c r="P1019" s="69"/>
      <c r="Q1019" s="69"/>
      <c r="R1019" s="69"/>
      <c r="S1019" s="69"/>
      <c r="T1019" s="69"/>
      <c r="U1019" s="69"/>
      <c r="V1019" s="69"/>
      <c r="W1019" s="69"/>
      <c r="X1019" s="69"/>
      <c r="Y1019" s="69"/>
      <c r="Z1019" s="69"/>
      <c r="AA1019" s="69"/>
      <c r="AB1019" s="69"/>
      <c r="AC1019" s="69"/>
      <c r="AD1019" s="69"/>
      <c r="AE1019" s="69"/>
      <c r="AF1019" s="69"/>
      <c r="AG1019" s="69"/>
      <c r="AH1019" s="69"/>
      <c r="AI1019" s="69"/>
      <c r="AJ1019" s="69"/>
      <c r="AK1019" s="69"/>
      <c r="AL1019" s="69"/>
      <c r="AM1019" s="69"/>
      <c r="AN1019" s="69"/>
      <c r="AO1019" s="69"/>
      <c r="AP1019" s="69"/>
      <c r="AQ1019" s="69"/>
      <c r="AR1019" s="69"/>
      <c r="AS1019" s="69"/>
      <c r="AT1019" s="69"/>
      <c r="AU1019" s="69"/>
      <c r="AV1019" s="69"/>
      <c r="AW1019" s="69"/>
      <c r="AX1019" s="69"/>
      <c r="AY1019" s="69"/>
      <c r="AZ1019" s="69"/>
      <c r="BA1019" s="69"/>
      <c r="BB1019" s="69"/>
    </row>
    <row r="1020" spans="1:54">
      <c r="A1020" s="70"/>
      <c r="D1020" s="69"/>
      <c r="E1020" s="69"/>
      <c r="F1020" s="69"/>
      <c r="G1020" s="69"/>
      <c r="H1020" s="69"/>
      <c r="I1020" s="69"/>
      <c r="J1020" s="69"/>
      <c r="K1020" s="69"/>
      <c r="L1020" s="69"/>
      <c r="M1020" s="69"/>
      <c r="N1020" s="69"/>
      <c r="O1020" s="69"/>
      <c r="P1020" s="69"/>
      <c r="Q1020" s="69"/>
      <c r="R1020" s="69"/>
      <c r="S1020" s="69"/>
      <c r="T1020" s="69"/>
      <c r="U1020" s="69"/>
      <c r="V1020" s="69"/>
      <c r="W1020" s="69"/>
      <c r="X1020" s="69"/>
      <c r="Y1020" s="69"/>
      <c r="Z1020" s="69"/>
      <c r="AA1020" s="69"/>
      <c r="AB1020" s="69"/>
      <c r="AC1020" s="69"/>
      <c r="AD1020" s="69"/>
      <c r="AE1020" s="69"/>
      <c r="AF1020" s="69"/>
      <c r="AG1020" s="69"/>
      <c r="AH1020" s="69"/>
      <c r="AI1020" s="69"/>
      <c r="AJ1020" s="69"/>
      <c r="AK1020" s="69"/>
      <c r="AL1020" s="69"/>
      <c r="AM1020" s="69"/>
      <c r="AN1020" s="69"/>
      <c r="AO1020" s="69"/>
      <c r="AP1020" s="69"/>
      <c r="AQ1020" s="69"/>
      <c r="AR1020" s="69"/>
      <c r="AS1020" s="69"/>
      <c r="AT1020" s="69"/>
      <c r="AU1020" s="69"/>
      <c r="AV1020" s="69"/>
      <c r="AW1020" s="69"/>
      <c r="AX1020" s="69"/>
      <c r="AY1020" s="69"/>
      <c r="AZ1020" s="69"/>
      <c r="BA1020" s="69"/>
      <c r="BB1020" s="69"/>
    </row>
    <row r="1021" spans="1:54">
      <c r="A1021" s="70"/>
      <c r="D1021" s="69"/>
      <c r="E1021" s="69"/>
      <c r="F1021" s="69"/>
      <c r="G1021" s="69"/>
      <c r="H1021" s="69"/>
      <c r="I1021" s="69"/>
      <c r="J1021" s="69"/>
      <c r="K1021" s="69"/>
      <c r="L1021" s="69"/>
      <c r="M1021" s="69"/>
      <c r="N1021" s="69"/>
      <c r="O1021" s="69"/>
      <c r="P1021" s="69"/>
      <c r="Q1021" s="69"/>
      <c r="R1021" s="69"/>
      <c r="S1021" s="69"/>
      <c r="T1021" s="69"/>
      <c r="U1021" s="69"/>
      <c r="V1021" s="69"/>
      <c r="W1021" s="69"/>
      <c r="X1021" s="69"/>
      <c r="Y1021" s="69"/>
      <c r="Z1021" s="69"/>
      <c r="AA1021" s="69"/>
      <c r="AB1021" s="69"/>
      <c r="AC1021" s="69"/>
      <c r="AD1021" s="69"/>
      <c r="AE1021" s="69"/>
      <c r="AF1021" s="69"/>
      <c r="AG1021" s="69"/>
      <c r="AH1021" s="69"/>
      <c r="AI1021" s="69"/>
      <c r="AJ1021" s="69"/>
      <c r="AK1021" s="69"/>
      <c r="AL1021" s="69"/>
      <c r="AM1021" s="69"/>
      <c r="AN1021" s="69"/>
      <c r="AO1021" s="69"/>
      <c r="AP1021" s="69"/>
      <c r="AQ1021" s="69"/>
      <c r="AR1021" s="69"/>
      <c r="AS1021" s="69"/>
      <c r="AT1021" s="69"/>
      <c r="AU1021" s="69"/>
      <c r="AV1021" s="69"/>
      <c r="AW1021" s="69"/>
      <c r="AX1021" s="69"/>
      <c r="AY1021" s="69"/>
      <c r="AZ1021" s="69"/>
      <c r="BA1021" s="69"/>
      <c r="BB1021" s="69"/>
    </row>
    <row r="1022" spans="1:54">
      <c r="A1022" s="70"/>
      <c r="D1022" s="69"/>
      <c r="E1022" s="69"/>
      <c r="F1022" s="69"/>
      <c r="G1022" s="69"/>
      <c r="H1022" s="69"/>
      <c r="I1022" s="69"/>
      <c r="J1022" s="69"/>
      <c r="K1022" s="69"/>
      <c r="L1022" s="69"/>
      <c r="M1022" s="69"/>
      <c r="N1022" s="69"/>
      <c r="O1022" s="69"/>
      <c r="P1022" s="69"/>
      <c r="Q1022" s="69"/>
      <c r="R1022" s="69"/>
      <c r="S1022" s="69"/>
      <c r="T1022" s="69"/>
      <c r="U1022" s="69"/>
      <c r="V1022" s="69"/>
      <c r="W1022" s="69"/>
      <c r="X1022" s="6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row>
    <row r="1023" spans="1:54">
      <c r="A1023" s="70"/>
      <c r="D1023" s="69"/>
      <c r="E1023" s="69"/>
      <c r="F1023" s="69"/>
      <c r="G1023" s="69"/>
      <c r="H1023" s="69"/>
      <c r="I1023" s="69"/>
      <c r="J1023" s="69"/>
      <c r="K1023" s="69"/>
      <c r="L1023" s="69"/>
      <c r="M1023" s="69"/>
      <c r="N1023" s="69"/>
      <c r="O1023" s="69"/>
      <c r="P1023" s="69"/>
      <c r="Q1023" s="69"/>
      <c r="R1023" s="69"/>
      <c r="S1023" s="69"/>
      <c r="T1023" s="69"/>
      <c r="U1023" s="69"/>
      <c r="V1023" s="69"/>
      <c r="W1023" s="69"/>
      <c r="X1023" s="6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row>
    <row r="1024" spans="1:54">
      <c r="A1024" s="70"/>
      <c r="D1024" s="69"/>
      <c r="E1024" s="69"/>
      <c r="F1024" s="69"/>
      <c r="G1024" s="69"/>
      <c r="H1024" s="69"/>
      <c r="I1024" s="69"/>
      <c r="J1024" s="69"/>
      <c r="K1024" s="69"/>
      <c r="L1024" s="69"/>
      <c r="M1024" s="69"/>
      <c r="N1024" s="69"/>
      <c r="O1024" s="69"/>
      <c r="P1024" s="69"/>
      <c r="Q1024" s="69"/>
      <c r="R1024" s="69"/>
      <c r="S1024" s="69"/>
      <c r="T1024" s="69"/>
      <c r="U1024" s="69"/>
      <c r="V1024" s="69"/>
      <c r="W1024" s="69"/>
      <c r="X1024" s="6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row>
    <row r="1025" spans="1:54">
      <c r="A1025" s="70"/>
      <c r="D1025" s="69"/>
      <c r="E1025" s="69"/>
      <c r="F1025" s="69"/>
      <c r="G1025" s="69"/>
      <c r="H1025" s="69"/>
      <c r="I1025" s="69"/>
      <c r="J1025" s="69"/>
      <c r="K1025" s="69"/>
      <c r="L1025" s="69"/>
      <c r="M1025" s="69"/>
      <c r="N1025" s="69"/>
      <c r="O1025" s="69"/>
      <c r="P1025" s="69"/>
      <c r="Q1025" s="69"/>
      <c r="R1025" s="69"/>
      <c r="S1025" s="69"/>
      <c r="T1025" s="69"/>
      <c r="U1025" s="69"/>
      <c r="V1025" s="69"/>
      <c r="W1025" s="69"/>
      <c r="X1025" s="6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row>
    <row r="1026" spans="1:54">
      <c r="A1026" s="70"/>
      <c r="D1026" s="69"/>
      <c r="E1026" s="69"/>
      <c r="F1026" s="69"/>
      <c r="G1026" s="69"/>
      <c r="H1026" s="69"/>
      <c r="I1026" s="69"/>
      <c r="J1026" s="69"/>
      <c r="K1026" s="69"/>
      <c r="L1026" s="69"/>
      <c r="M1026" s="69"/>
      <c r="N1026" s="69"/>
      <c r="O1026" s="69"/>
      <c r="P1026" s="69"/>
      <c r="Q1026" s="69"/>
      <c r="R1026" s="69"/>
      <c r="S1026" s="69"/>
      <c r="T1026" s="69"/>
      <c r="U1026" s="69"/>
      <c r="V1026" s="69"/>
      <c r="W1026" s="69"/>
      <c r="X1026" s="6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row>
    <row r="1027" spans="1:54">
      <c r="A1027" s="70"/>
      <c r="D1027" s="69"/>
      <c r="E1027" s="69"/>
      <c r="F1027" s="69"/>
      <c r="G1027" s="69"/>
      <c r="H1027" s="69"/>
      <c r="I1027" s="69"/>
      <c r="J1027" s="69"/>
      <c r="K1027" s="69"/>
      <c r="L1027" s="69"/>
      <c r="M1027" s="69"/>
      <c r="N1027" s="69"/>
      <c r="O1027" s="69"/>
      <c r="P1027" s="69"/>
      <c r="Q1027" s="69"/>
      <c r="R1027" s="69"/>
      <c r="S1027" s="69"/>
      <c r="T1027" s="69"/>
      <c r="U1027" s="69"/>
      <c r="V1027" s="69"/>
      <c r="W1027" s="69"/>
      <c r="X1027" s="6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row>
    <row r="1028" spans="1:54">
      <c r="A1028" s="70"/>
      <c r="D1028" s="69"/>
      <c r="E1028" s="69"/>
      <c r="F1028" s="69"/>
      <c r="G1028" s="69"/>
      <c r="H1028" s="69"/>
      <c r="I1028" s="69"/>
      <c r="J1028" s="69"/>
      <c r="K1028" s="69"/>
      <c r="L1028" s="69"/>
      <c r="M1028" s="69"/>
      <c r="N1028" s="69"/>
      <c r="O1028" s="69"/>
      <c r="P1028" s="69"/>
      <c r="Q1028" s="69"/>
      <c r="R1028" s="69"/>
      <c r="S1028" s="69"/>
      <c r="T1028" s="69"/>
      <c r="U1028" s="69"/>
      <c r="V1028" s="69"/>
      <c r="W1028" s="69"/>
      <c r="X1028" s="6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row>
    <row r="1029" spans="1:54">
      <c r="A1029" s="70"/>
      <c r="D1029" s="69"/>
      <c r="E1029" s="69"/>
      <c r="F1029" s="69"/>
      <c r="G1029" s="69"/>
      <c r="H1029" s="69"/>
      <c r="I1029" s="69"/>
      <c r="J1029" s="69"/>
      <c r="K1029" s="69"/>
      <c r="L1029" s="69"/>
      <c r="M1029" s="69"/>
      <c r="N1029" s="69"/>
      <c r="O1029" s="69"/>
      <c r="P1029" s="69"/>
      <c r="Q1029" s="69"/>
      <c r="R1029" s="69"/>
      <c r="S1029" s="69"/>
      <c r="T1029" s="69"/>
      <c r="U1029" s="69"/>
      <c r="V1029" s="69"/>
      <c r="W1029" s="69"/>
      <c r="X1029" s="6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row>
    <row r="1030" spans="1:54">
      <c r="A1030" s="70"/>
      <c r="D1030" s="69"/>
      <c r="E1030" s="69"/>
      <c r="F1030" s="69"/>
      <c r="G1030" s="69"/>
      <c r="H1030" s="69"/>
      <c r="I1030" s="69"/>
      <c r="J1030" s="69"/>
      <c r="K1030" s="69"/>
      <c r="L1030" s="69"/>
      <c r="M1030" s="69"/>
      <c r="N1030" s="69"/>
      <c r="O1030" s="69"/>
      <c r="P1030" s="69"/>
      <c r="Q1030" s="69"/>
      <c r="R1030" s="69"/>
      <c r="S1030" s="69"/>
      <c r="T1030" s="69"/>
      <c r="U1030" s="69"/>
      <c r="V1030" s="69"/>
      <c r="W1030" s="69"/>
      <c r="X1030" s="6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row>
    <row r="1031" spans="1:54">
      <c r="A1031" s="70"/>
      <c r="D1031" s="69"/>
      <c r="E1031" s="69"/>
      <c r="F1031" s="69"/>
      <c r="G1031" s="69"/>
      <c r="H1031" s="69"/>
      <c r="I1031" s="69"/>
      <c r="J1031" s="69"/>
      <c r="K1031" s="69"/>
      <c r="L1031" s="69"/>
      <c r="M1031" s="69"/>
      <c r="N1031" s="69"/>
      <c r="O1031" s="69"/>
      <c r="P1031" s="69"/>
      <c r="Q1031" s="69"/>
      <c r="R1031" s="69"/>
      <c r="S1031" s="69"/>
      <c r="T1031" s="69"/>
      <c r="U1031" s="69"/>
      <c r="V1031" s="69"/>
      <c r="W1031" s="69"/>
      <c r="X1031" s="6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row>
    <row r="1032" spans="1:54">
      <c r="A1032" s="70"/>
      <c r="D1032" s="69"/>
      <c r="E1032" s="69"/>
      <c r="F1032" s="69"/>
      <c r="G1032" s="69"/>
      <c r="H1032" s="69"/>
      <c r="I1032" s="69"/>
      <c r="J1032" s="69"/>
      <c r="K1032" s="69"/>
      <c r="L1032" s="69"/>
      <c r="M1032" s="69"/>
      <c r="N1032" s="69"/>
      <c r="O1032" s="69"/>
      <c r="P1032" s="69"/>
      <c r="Q1032" s="69"/>
      <c r="R1032" s="69"/>
      <c r="S1032" s="69"/>
      <c r="T1032" s="69"/>
      <c r="U1032" s="69"/>
      <c r="V1032" s="69"/>
      <c r="W1032" s="69"/>
      <c r="X1032" s="6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row>
    <row r="1033" spans="1:54">
      <c r="A1033" s="70"/>
      <c r="D1033" s="69"/>
      <c r="E1033" s="69"/>
      <c r="F1033" s="69"/>
      <c r="G1033" s="69"/>
      <c r="H1033" s="69"/>
      <c r="I1033" s="69"/>
      <c r="J1033" s="69"/>
      <c r="K1033" s="69"/>
      <c r="L1033" s="69"/>
      <c r="M1033" s="69"/>
      <c r="N1033" s="69"/>
      <c r="O1033" s="69"/>
      <c r="P1033" s="69"/>
      <c r="Q1033" s="69"/>
      <c r="R1033" s="69"/>
      <c r="S1033" s="69"/>
      <c r="T1033" s="69"/>
      <c r="U1033" s="69"/>
      <c r="V1033" s="69"/>
      <c r="W1033" s="69"/>
      <c r="X1033" s="6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row>
    <row r="1034" spans="1:54">
      <c r="A1034" s="70"/>
      <c r="D1034" s="69"/>
      <c r="E1034" s="69"/>
      <c r="F1034" s="69"/>
      <c r="G1034" s="69"/>
      <c r="H1034" s="69"/>
      <c r="I1034" s="69"/>
      <c r="J1034" s="69"/>
      <c r="K1034" s="69"/>
      <c r="L1034" s="69"/>
      <c r="M1034" s="69"/>
      <c r="N1034" s="69"/>
      <c r="O1034" s="69"/>
      <c r="P1034" s="69"/>
      <c r="Q1034" s="69"/>
      <c r="R1034" s="69"/>
      <c r="S1034" s="69"/>
      <c r="T1034" s="69"/>
      <c r="U1034" s="69"/>
      <c r="V1034" s="69"/>
      <c r="W1034" s="69"/>
      <c r="X1034" s="69"/>
      <c r="Y1034" s="69"/>
      <c r="Z1034" s="69"/>
      <c r="AA1034" s="69"/>
      <c r="AB1034" s="69"/>
      <c r="AC1034" s="69"/>
      <c r="AD1034" s="69"/>
      <c r="AE1034" s="69"/>
      <c r="AF1034" s="69"/>
      <c r="AG1034" s="69"/>
      <c r="AH1034" s="69"/>
      <c r="AI1034" s="69"/>
      <c r="AJ1034" s="69"/>
      <c r="AK1034" s="69"/>
      <c r="AL1034" s="69"/>
      <c r="AM1034" s="69"/>
      <c r="AN1034" s="69"/>
      <c r="AO1034" s="69"/>
      <c r="AP1034" s="69"/>
      <c r="AQ1034" s="69"/>
      <c r="AR1034" s="69"/>
      <c r="AS1034" s="69"/>
      <c r="AT1034" s="69"/>
      <c r="AU1034" s="69"/>
      <c r="AV1034" s="69"/>
      <c r="AW1034" s="69"/>
      <c r="AX1034" s="69"/>
      <c r="AY1034" s="69"/>
      <c r="AZ1034" s="69"/>
      <c r="BA1034" s="69"/>
      <c r="BB1034" s="69"/>
    </row>
    <row r="1035" spans="1:54">
      <c r="A1035" s="70"/>
      <c r="D1035" s="69"/>
      <c r="E1035" s="69"/>
      <c r="F1035" s="69"/>
      <c r="G1035" s="69"/>
      <c r="H1035" s="69"/>
      <c r="I1035" s="69"/>
      <c r="J1035" s="69"/>
      <c r="K1035" s="69"/>
      <c r="L1035" s="69"/>
      <c r="M1035" s="69"/>
      <c r="N1035" s="69"/>
      <c r="O1035" s="69"/>
      <c r="P1035" s="69"/>
      <c r="Q1035" s="69"/>
      <c r="R1035" s="69"/>
      <c r="S1035" s="69"/>
      <c r="T1035" s="69"/>
      <c r="U1035" s="69"/>
      <c r="V1035" s="69"/>
      <c r="W1035" s="69"/>
      <c r="X1035" s="6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row>
    <row r="1036" spans="1:54">
      <c r="A1036" s="70"/>
      <c r="D1036" s="69"/>
      <c r="E1036" s="69"/>
      <c r="F1036" s="69"/>
      <c r="G1036" s="69"/>
      <c r="H1036" s="69"/>
      <c r="I1036" s="69"/>
      <c r="J1036" s="69"/>
      <c r="K1036" s="69"/>
      <c r="L1036" s="69"/>
      <c r="M1036" s="69"/>
      <c r="N1036" s="69"/>
      <c r="O1036" s="69"/>
      <c r="P1036" s="69"/>
      <c r="Q1036" s="69"/>
      <c r="R1036" s="69"/>
      <c r="S1036" s="69"/>
      <c r="T1036" s="69"/>
      <c r="U1036" s="69"/>
      <c r="V1036" s="69"/>
      <c r="W1036" s="69"/>
      <c r="X1036" s="69"/>
      <c r="Y1036" s="69"/>
      <c r="Z1036" s="69"/>
      <c r="AA1036" s="69"/>
      <c r="AB1036" s="69"/>
      <c r="AC1036" s="69"/>
      <c r="AD1036" s="69"/>
      <c r="AE1036" s="69"/>
      <c r="AF1036" s="69"/>
      <c r="AG1036" s="69"/>
      <c r="AH1036" s="69"/>
      <c r="AI1036" s="69"/>
      <c r="AJ1036" s="69"/>
      <c r="AK1036" s="69"/>
      <c r="AL1036" s="69"/>
      <c r="AM1036" s="69"/>
      <c r="AN1036" s="69"/>
      <c r="AO1036" s="69"/>
      <c r="AP1036" s="69"/>
      <c r="AQ1036" s="69"/>
      <c r="AR1036" s="69"/>
      <c r="AS1036" s="69"/>
      <c r="AT1036" s="69"/>
      <c r="AU1036" s="69"/>
      <c r="AV1036" s="69"/>
      <c r="AW1036" s="69"/>
      <c r="AX1036" s="69"/>
      <c r="AY1036" s="69"/>
      <c r="AZ1036" s="69"/>
      <c r="BA1036" s="69"/>
      <c r="BB1036" s="69"/>
    </row>
    <row r="1037" spans="1:54">
      <c r="A1037" s="70"/>
      <c r="D1037" s="69"/>
      <c r="E1037" s="69"/>
      <c r="F1037" s="69"/>
      <c r="G1037" s="69"/>
      <c r="H1037" s="69"/>
      <c r="I1037" s="69"/>
      <c r="J1037" s="69"/>
      <c r="K1037" s="69"/>
      <c r="L1037" s="69"/>
      <c r="M1037" s="69"/>
      <c r="N1037" s="69"/>
      <c r="O1037" s="69"/>
      <c r="P1037" s="69"/>
      <c r="Q1037" s="69"/>
      <c r="R1037" s="69"/>
      <c r="S1037" s="69"/>
      <c r="T1037" s="69"/>
      <c r="U1037" s="69"/>
      <c r="V1037" s="69"/>
      <c r="W1037" s="69"/>
      <c r="X1037" s="69"/>
      <c r="Y1037" s="69"/>
      <c r="Z1037" s="69"/>
      <c r="AA1037" s="69"/>
      <c r="AB1037" s="69"/>
      <c r="AC1037" s="69"/>
      <c r="AD1037" s="69"/>
      <c r="AE1037" s="69"/>
      <c r="AF1037" s="69"/>
      <c r="AG1037" s="69"/>
      <c r="AH1037" s="69"/>
      <c r="AI1037" s="69"/>
      <c r="AJ1037" s="69"/>
      <c r="AK1037" s="69"/>
      <c r="AL1037" s="69"/>
      <c r="AM1037" s="69"/>
      <c r="AN1037" s="69"/>
      <c r="AO1037" s="69"/>
      <c r="AP1037" s="69"/>
      <c r="AQ1037" s="69"/>
      <c r="AR1037" s="69"/>
      <c r="AS1037" s="69"/>
      <c r="AT1037" s="69"/>
      <c r="AU1037" s="69"/>
      <c r="AV1037" s="69"/>
      <c r="AW1037" s="69"/>
      <c r="AX1037" s="69"/>
      <c r="AY1037" s="69"/>
      <c r="AZ1037" s="69"/>
      <c r="BA1037" s="69"/>
      <c r="BB1037" s="69"/>
    </row>
    <row r="1038" spans="1:54">
      <c r="A1038" s="70"/>
      <c r="D1038" s="69"/>
      <c r="E1038" s="69"/>
      <c r="F1038" s="69"/>
      <c r="G1038" s="69"/>
      <c r="H1038" s="69"/>
      <c r="I1038" s="69"/>
      <c r="J1038" s="69"/>
      <c r="K1038" s="69"/>
      <c r="L1038" s="69"/>
      <c r="M1038" s="69"/>
      <c r="N1038" s="69"/>
      <c r="O1038" s="69"/>
      <c r="P1038" s="69"/>
      <c r="Q1038" s="69"/>
      <c r="R1038" s="69"/>
      <c r="S1038" s="69"/>
      <c r="T1038" s="69"/>
      <c r="U1038" s="69"/>
      <c r="V1038" s="69"/>
      <c r="W1038" s="69"/>
      <c r="X1038" s="69"/>
      <c r="Y1038" s="69"/>
      <c r="Z1038" s="69"/>
      <c r="AA1038" s="69"/>
      <c r="AB1038" s="69"/>
      <c r="AC1038" s="69"/>
      <c r="AD1038" s="69"/>
      <c r="AE1038" s="69"/>
      <c r="AF1038" s="69"/>
      <c r="AG1038" s="69"/>
      <c r="AH1038" s="69"/>
      <c r="AI1038" s="69"/>
      <c r="AJ1038" s="69"/>
      <c r="AK1038" s="69"/>
      <c r="AL1038" s="69"/>
      <c r="AM1038" s="69"/>
      <c r="AN1038" s="69"/>
      <c r="AO1038" s="69"/>
      <c r="AP1038" s="69"/>
      <c r="AQ1038" s="69"/>
      <c r="AR1038" s="69"/>
      <c r="AS1038" s="69"/>
      <c r="AT1038" s="69"/>
      <c r="AU1038" s="69"/>
      <c r="AV1038" s="69"/>
      <c r="AW1038" s="69"/>
      <c r="AX1038" s="69"/>
      <c r="AY1038" s="69"/>
      <c r="AZ1038" s="69"/>
      <c r="BA1038" s="69"/>
      <c r="BB1038" s="69"/>
    </row>
    <row r="1039" spans="1:54">
      <c r="A1039" s="70"/>
      <c r="D1039" s="69"/>
      <c r="E1039" s="69"/>
      <c r="F1039" s="69"/>
      <c r="G1039" s="69"/>
      <c r="H1039" s="69"/>
      <c r="I1039" s="69"/>
      <c r="J1039" s="69"/>
      <c r="K1039" s="69"/>
      <c r="L1039" s="69"/>
      <c r="M1039" s="69"/>
      <c r="N1039" s="69"/>
      <c r="O1039" s="69"/>
      <c r="P1039" s="69"/>
      <c r="Q1039" s="69"/>
      <c r="R1039" s="69"/>
      <c r="S1039" s="69"/>
      <c r="T1039" s="69"/>
      <c r="U1039" s="69"/>
      <c r="V1039" s="69"/>
      <c r="W1039" s="69"/>
      <c r="X1039" s="69"/>
      <c r="Y1039" s="69"/>
      <c r="Z1039" s="69"/>
      <c r="AA1039" s="69"/>
      <c r="AB1039" s="69"/>
      <c r="AC1039" s="69"/>
      <c r="AD1039" s="69"/>
      <c r="AE1039" s="69"/>
      <c r="AF1039" s="69"/>
      <c r="AG1039" s="69"/>
      <c r="AH1039" s="69"/>
      <c r="AI1039" s="69"/>
      <c r="AJ1039" s="69"/>
      <c r="AK1039" s="69"/>
      <c r="AL1039" s="69"/>
      <c r="AM1039" s="69"/>
      <c r="AN1039" s="69"/>
      <c r="AO1039" s="69"/>
      <c r="AP1039" s="69"/>
      <c r="AQ1039" s="69"/>
      <c r="AR1039" s="69"/>
      <c r="AS1039" s="69"/>
      <c r="AT1039" s="69"/>
      <c r="AU1039" s="69"/>
      <c r="AV1039" s="69"/>
      <c r="AW1039" s="69"/>
      <c r="AX1039" s="69"/>
      <c r="AY1039" s="69"/>
      <c r="AZ1039" s="69"/>
      <c r="BA1039" s="69"/>
      <c r="BB1039" s="69"/>
    </row>
    <row r="1040" spans="1:54">
      <c r="A1040" s="70"/>
      <c r="D1040" s="69"/>
      <c r="E1040" s="69"/>
      <c r="F1040" s="69"/>
      <c r="G1040" s="69"/>
      <c r="H1040" s="69"/>
      <c r="I1040" s="69"/>
      <c r="J1040" s="69"/>
      <c r="K1040" s="69"/>
      <c r="L1040" s="69"/>
      <c r="M1040" s="69"/>
      <c r="N1040" s="69"/>
      <c r="O1040" s="69"/>
      <c r="P1040" s="69"/>
      <c r="Q1040" s="69"/>
      <c r="R1040" s="69"/>
      <c r="S1040" s="69"/>
      <c r="T1040" s="69"/>
      <c r="U1040" s="69"/>
      <c r="V1040" s="69"/>
      <c r="W1040" s="69"/>
      <c r="X1040" s="69"/>
      <c r="Y1040" s="69"/>
      <c r="Z1040" s="69"/>
      <c r="AA1040" s="69"/>
      <c r="AB1040" s="69"/>
      <c r="AC1040" s="69"/>
      <c r="AD1040" s="69"/>
      <c r="AE1040" s="69"/>
      <c r="AF1040" s="69"/>
      <c r="AG1040" s="69"/>
      <c r="AH1040" s="69"/>
      <c r="AI1040" s="69"/>
      <c r="AJ1040" s="69"/>
      <c r="AK1040" s="69"/>
      <c r="AL1040" s="69"/>
      <c r="AM1040" s="69"/>
      <c r="AN1040" s="69"/>
      <c r="AO1040" s="69"/>
      <c r="AP1040" s="69"/>
      <c r="AQ1040" s="69"/>
      <c r="AR1040" s="69"/>
      <c r="AS1040" s="69"/>
      <c r="AT1040" s="69"/>
      <c r="AU1040" s="69"/>
      <c r="AV1040" s="69"/>
      <c r="AW1040" s="69"/>
      <c r="AX1040" s="69"/>
      <c r="AY1040" s="69"/>
      <c r="AZ1040" s="69"/>
      <c r="BA1040" s="69"/>
      <c r="BB1040" s="69"/>
    </row>
    <row r="1041" spans="1:54">
      <c r="A1041" s="70"/>
      <c r="D1041" s="69"/>
      <c r="E1041" s="69"/>
      <c r="F1041" s="69"/>
      <c r="G1041" s="69"/>
      <c r="H1041" s="69"/>
      <c r="I1041" s="69"/>
      <c r="J1041" s="69"/>
      <c r="K1041" s="69"/>
      <c r="L1041" s="69"/>
      <c r="M1041" s="69"/>
      <c r="N1041" s="69"/>
      <c r="O1041" s="69"/>
      <c r="P1041" s="69"/>
      <c r="Q1041" s="69"/>
      <c r="R1041" s="69"/>
      <c r="S1041" s="69"/>
      <c r="T1041" s="69"/>
      <c r="U1041" s="69"/>
      <c r="V1041" s="69"/>
      <c r="W1041" s="69"/>
      <c r="X1041" s="6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row>
    <row r="1042" spans="1:54">
      <c r="A1042" s="70"/>
      <c r="D1042" s="69"/>
      <c r="E1042" s="69"/>
      <c r="F1042" s="69"/>
      <c r="G1042" s="69"/>
      <c r="H1042" s="69"/>
      <c r="I1042" s="69"/>
      <c r="J1042" s="69"/>
      <c r="K1042" s="69"/>
      <c r="L1042" s="69"/>
      <c r="M1042" s="69"/>
      <c r="N1042" s="69"/>
      <c r="O1042" s="69"/>
      <c r="P1042" s="69"/>
      <c r="Q1042" s="69"/>
      <c r="R1042" s="69"/>
      <c r="S1042" s="69"/>
      <c r="T1042" s="69"/>
      <c r="U1042" s="69"/>
      <c r="V1042" s="69"/>
      <c r="W1042" s="69"/>
      <c r="X1042" s="6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row>
    <row r="1043" spans="1:54">
      <c r="A1043" s="70"/>
      <c r="D1043" s="69"/>
      <c r="E1043" s="69"/>
      <c r="F1043" s="69"/>
      <c r="G1043" s="69"/>
      <c r="H1043" s="69"/>
      <c r="I1043" s="69"/>
      <c r="J1043" s="69"/>
      <c r="K1043" s="69"/>
      <c r="L1043" s="69"/>
      <c r="M1043" s="69"/>
      <c r="N1043" s="69"/>
      <c r="O1043" s="69"/>
      <c r="P1043" s="69"/>
      <c r="Q1043" s="69"/>
      <c r="R1043" s="69"/>
      <c r="S1043" s="69"/>
      <c r="T1043" s="69"/>
      <c r="U1043" s="69"/>
      <c r="V1043" s="69"/>
      <c r="W1043" s="69"/>
      <c r="X1043" s="6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row>
    <row r="1044" spans="1:54">
      <c r="A1044" s="70"/>
      <c r="D1044" s="69"/>
      <c r="E1044" s="69"/>
      <c r="F1044" s="69"/>
      <c r="G1044" s="69"/>
      <c r="H1044" s="69"/>
      <c r="I1044" s="69"/>
      <c r="J1044" s="69"/>
      <c r="K1044" s="69"/>
      <c r="L1044" s="69"/>
      <c r="M1044" s="69"/>
      <c r="N1044" s="69"/>
      <c r="O1044" s="69"/>
      <c r="P1044" s="69"/>
      <c r="Q1044" s="69"/>
      <c r="R1044" s="69"/>
      <c r="S1044" s="69"/>
      <c r="T1044" s="69"/>
      <c r="U1044" s="69"/>
      <c r="V1044" s="69"/>
      <c r="W1044" s="69"/>
      <c r="X1044" s="6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row>
    <row r="1045" spans="1:54">
      <c r="A1045" s="70"/>
      <c r="D1045" s="69"/>
      <c r="E1045" s="69"/>
      <c r="F1045" s="69"/>
      <c r="G1045" s="69"/>
      <c r="H1045" s="69"/>
      <c r="I1045" s="69"/>
      <c r="J1045" s="69"/>
      <c r="K1045" s="69"/>
      <c r="L1045" s="69"/>
      <c r="M1045" s="69"/>
      <c r="N1045" s="69"/>
      <c r="O1045" s="69"/>
      <c r="P1045" s="69"/>
      <c r="Q1045" s="69"/>
      <c r="R1045" s="69"/>
      <c r="S1045" s="69"/>
      <c r="T1045" s="69"/>
      <c r="U1045" s="69"/>
      <c r="V1045" s="69"/>
      <c r="W1045" s="69"/>
      <c r="X1045" s="69"/>
      <c r="Y1045" s="69"/>
      <c r="Z1045" s="69"/>
      <c r="AA1045" s="69"/>
      <c r="AB1045" s="69"/>
      <c r="AC1045" s="69"/>
      <c r="AD1045" s="69"/>
      <c r="AE1045" s="69"/>
      <c r="AF1045" s="69"/>
      <c r="AG1045" s="69"/>
      <c r="AH1045" s="69"/>
      <c r="AI1045" s="69"/>
      <c r="AJ1045" s="69"/>
      <c r="AK1045" s="69"/>
      <c r="AL1045" s="69"/>
      <c r="AM1045" s="69"/>
      <c r="AN1045" s="69"/>
      <c r="AO1045" s="69"/>
      <c r="AP1045" s="69"/>
      <c r="AQ1045" s="69"/>
      <c r="AR1045" s="69"/>
      <c r="AS1045" s="69"/>
      <c r="AT1045" s="69"/>
      <c r="AU1045" s="69"/>
      <c r="AV1045" s="69"/>
      <c r="AW1045" s="69"/>
      <c r="AX1045" s="69"/>
      <c r="AY1045" s="69"/>
      <c r="AZ1045" s="69"/>
      <c r="BA1045" s="69"/>
      <c r="BB1045" s="69"/>
    </row>
    <row r="1046" spans="1:54">
      <c r="A1046" s="70"/>
      <c r="D1046" s="69"/>
      <c r="E1046" s="69"/>
      <c r="F1046" s="69"/>
      <c r="G1046" s="69"/>
      <c r="H1046" s="69"/>
      <c r="I1046" s="69"/>
      <c r="J1046" s="69"/>
      <c r="K1046" s="69"/>
      <c r="L1046" s="69"/>
      <c r="M1046" s="69"/>
      <c r="N1046" s="69"/>
      <c r="O1046" s="69"/>
      <c r="P1046" s="69"/>
      <c r="Q1046" s="69"/>
      <c r="R1046" s="69"/>
      <c r="S1046" s="69"/>
      <c r="T1046" s="69"/>
      <c r="U1046" s="69"/>
      <c r="V1046" s="69"/>
      <c r="W1046" s="69"/>
      <c r="X1046" s="69"/>
      <c r="Y1046" s="69"/>
      <c r="Z1046" s="69"/>
      <c r="AA1046" s="69"/>
      <c r="AB1046" s="69"/>
      <c r="AC1046" s="69"/>
      <c r="AD1046" s="69"/>
      <c r="AE1046" s="69"/>
      <c r="AF1046" s="69"/>
      <c r="AG1046" s="69"/>
      <c r="AH1046" s="69"/>
      <c r="AI1046" s="69"/>
      <c r="AJ1046" s="69"/>
      <c r="AK1046" s="69"/>
      <c r="AL1046" s="69"/>
      <c r="AM1046" s="69"/>
      <c r="AN1046" s="69"/>
      <c r="AO1046" s="69"/>
      <c r="AP1046" s="69"/>
      <c r="AQ1046" s="69"/>
      <c r="AR1046" s="69"/>
      <c r="AS1046" s="69"/>
      <c r="AT1046" s="69"/>
      <c r="AU1046" s="69"/>
      <c r="AV1046" s="69"/>
      <c r="AW1046" s="69"/>
      <c r="AX1046" s="69"/>
      <c r="AY1046" s="69"/>
      <c r="AZ1046" s="69"/>
      <c r="BA1046" s="69"/>
      <c r="BB1046" s="69"/>
    </row>
    <row r="1047" spans="1:54">
      <c r="A1047" s="70"/>
      <c r="D1047" s="69"/>
      <c r="E1047" s="69"/>
      <c r="F1047" s="69"/>
      <c r="G1047" s="69"/>
      <c r="H1047" s="69"/>
      <c r="I1047" s="69"/>
      <c r="J1047" s="69"/>
      <c r="K1047" s="69"/>
      <c r="L1047" s="69"/>
      <c r="M1047" s="69"/>
      <c r="N1047" s="69"/>
      <c r="O1047" s="69"/>
      <c r="P1047" s="69"/>
      <c r="Q1047" s="69"/>
      <c r="R1047" s="69"/>
      <c r="S1047" s="69"/>
      <c r="T1047" s="69"/>
      <c r="U1047" s="69"/>
      <c r="V1047" s="69"/>
      <c r="W1047" s="69"/>
      <c r="X1047" s="6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s="69"/>
      <c r="AX1047" s="69"/>
      <c r="AY1047" s="69"/>
      <c r="AZ1047" s="69"/>
      <c r="BA1047" s="69"/>
      <c r="BB1047" s="69"/>
    </row>
    <row r="1048" spans="1:54">
      <c r="A1048" s="70"/>
      <c r="D1048" s="69"/>
      <c r="E1048" s="69"/>
      <c r="F1048" s="69"/>
      <c r="G1048" s="69"/>
      <c r="H1048" s="69"/>
      <c r="I1048" s="69"/>
      <c r="J1048" s="69"/>
      <c r="K1048" s="69"/>
      <c r="L1048" s="69"/>
      <c r="M1048" s="69"/>
      <c r="N1048" s="69"/>
      <c r="O1048" s="69"/>
      <c r="P1048" s="69"/>
      <c r="Q1048" s="69"/>
      <c r="R1048" s="69"/>
      <c r="S1048" s="69"/>
      <c r="T1048" s="69"/>
      <c r="U1048" s="69"/>
      <c r="V1048" s="69"/>
      <c r="W1048" s="69"/>
      <c r="X1048" s="69"/>
      <c r="Y1048" s="69"/>
      <c r="Z1048" s="69"/>
      <c r="AA1048" s="69"/>
      <c r="AB1048" s="69"/>
      <c r="AC1048" s="69"/>
      <c r="AD1048" s="69"/>
      <c r="AE1048" s="69"/>
      <c r="AF1048" s="69"/>
      <c r="AG1048" s="69"/>
      <c r="AH1048" s="69"/>
      <c r="AI1048" s="69"/>
      <c r="AJ1048" s="69"/>
      <c r="AK1048" s="69"/>
      <c r="AL1048" s="69"/>
      <c r="AM1048" s="69"/>
      <c r="AN1048" s="69"/>
      <c r="AO1048" s="69"/>
      <c r="AP1048" s="69"/>
      <c r="AQ1048" s="69"/>
      <c r="AR1048" s="69"/>
      <c r="AS1048" s="69"/>
      <c r="AT1048" s="69"/>
      <c r="AU1048" s="69"/>
      <c r="AV1048" s="69"/>
      <c r="AW1048" s="69"/>
      <c r="AX1048" s="69"/>
      <c r="AY1048" s="69"/>
      <c r="AZ1048" s="69"/>
      <c r="BA1048" s="69"/>
      <c r="BB1048" s="69"/>
    </row>
    <row r="1049" spans="1:54">
      <c r="A1049" s="70"/>
      <c r="D1049" s="69"/>
      <c r="E1049" s="69"/>
      <c r="F1049" s="69"/>
      <c r="G1049" s="69"/>
      <c r="H1049" s="69"/>
      <c r="I1049" s="69"/>
      <c r="J1049" s="69"/>
      <c r="K1049" s="69"/>
      <c r="L1049" s="69"/>
      <c r="M1049" s="69"/>
      <c r="N1049" s="69"/>
      <c r="O1049" s="69"/>
      <c r="P1049" s="69"/>
      <c r="Q1049" s="69"/>
      <c r="R1049" s="69"/>
      <c r="S1049" s="69"/>
      <c r="T1049" s="69"/>
      <c r="U1049" s="69"/>
      <c r="V1049" s="69"/>
      <c r="W1049" s="69"/>
      <c r="X1049" s="69"/>
      <c r="Y1049" s="69"/>
      <c r="Z1049" s="69"/>
      <c r="AA1049" s="69"/>
      <c r="AB1049" s="69"/>
      <c r="AC1049" s="69"/>
      <c r="AD1049" s="69"/>
      <c r="AE1049" s="69"/>
      <c r="AF1049" s="69"/>
      <c r="AG1049" s="69"/>
      <c r="AH1049" s="69"/>
      <c r="AI1049" s="69"/>
      <c r="AJ1049" s="69"/>
      <c r="AK1049" s="69"/>
      <c r="AL1049" s="69"/>
      <c r="AM1049" s="69"/>
      <c r="AN1049" s="69"/>
      <c r="AO1049" s="69"/>
      <c r="AP1049" s="69"/>
      <c r="AQ1049" s="69"/>
      <c r="AR1049" s="69"/>
      <c r="AS1049" s="69"/>
      <c r="AT1049" s="69"/>
      <c r="AU1049" s="69"/>
      <c r="AV1049" s="69"/>
      <c r="AW1049" s="69"/>
      <c r="AX1049" s="69"/>
      <c r="AY1049" s="69"/>
      <c r="AZ1049" s="69"/>
      <c r="BA1049" s="69"/>
      <c r="BB1049" s="69"/>
    </row>
    <row r="1050" spans="1:54">
      <c r="A1050" s="70"/>
      <c r="D1050" s="69"/>
      <c r="E1050" s="69"/>
      <c r="F1050" s="69"/>
      <c r="G1050" s="69"/>
      <c r="H1050" s="69"/>
      <c r="I1050" s="69"/>
      <c r="J1050" s="69"/>
      <c r="K1050" s="69"/>
      <c r="L1050" s="69"/>
      <c r="M1050" s="69"/>
      <c r="N1050" s="69"/>
      <c r="O1050" s="69"/>
      <c r="P1050" s="69"/>
      <c r="Q1050" s="69"/>
      <c r="R1050" s="69"/>
      <c r="S1050" s="69"/>
      <c r="T1050" s="69"/>
      <c r="U1050" s="69"/>
      <c r="V1050" s="69"/>
      <c r="W1050" s="69"/>
      <c r="X1050" s="69"/>
      <c r="Y1050" s="69"/>
      <c r="Z1050" s="69"/>
      <c r="AA1050" s="69"/>
      <c r="AB1050" s="69"/>
      <c r="AC1050" s="69"/>
      <c r="AD1050" s="69"/>
      <c r="AE1050" s="69"/>
      <c r="AF1050" s="69"/>
      <c r="AG1050" s="69"/>
      <c r="AH1050" s="69"/>
      <c r="AI1050" s="69"/>
      <c r="AJ1050" s="69"/>
      <c r="AK1050" s="69"/>
      <c r="AL1050" s="69"/>
      <c r="AM1050" s="69"/>
      <c r="AN1050" s="69"/>
      <c r="AO1050" s="69"/>
      <c r="AP1050" s="69"/>
      <c r="AQ1050" s="69"/>
      <c r="AR1050" s="69"/>
      <c r="AS1050" s="69"/>
      <c r="AT1050" s="69"/>
      <c r="AU1050" s="69"/>
      <c r="AV1050" s="69"/>
      <c r="AW1050" s="69"/>
      <c r="AX1050" s="69"/>
      <c r="AY1050" s="69"/>
      <c r="AZ1050" s="69"/>
      <c r="BA1050" s="69"/>
      <c r="BB1050" s="69"/>
    </row>
    <row r="1051" spans="1:54">
      <c r="A1051" s="70"/>
      <c r="D1051" s="69"/>
      <c r="E1051" s="69"/>
      <c r="F1051" s="69"/>
      <c r="G1051" s="69"/>
      <c r="H1051" s="69"/>
      <c r="I1051" s="69"/>
      <c r="J1051" s="69"/>
      <c r="K1051" s="69"/>
      <c r="L1051" s="69"/>
      <c r="M1051" s="69"/>
      <c r="N1051" s="69"/>
      <c r="O1051" s="69"/>
      <c r="P1051" s="69"/>
      <c r="Q1051" s="69"/>
      <c r="R1051" s="69"/>
      <c r="S1051" s="69"/>
      <c r="T1051" s="69"/>
      <c r="U1051" s="69"/>
      <c r="V1051" s="69"/>
      <c r="W1051" s="69"/>
      <c r="X1051" s="69"/>
      <c r="Y1051" s="69"/>
      <c r="Z1051" s="69"/>
      <c r="AA1051" s="69"/>
      <c r="AB1051" s="69"/>
      <c r="AC1051" s="69"/>
      <c r="AD1051" s="69"/>
      <c r="AE1051" s="69"/>
      <c r="AF1051" s="69"/>
      <c r="AG1051" s="69"/>
      <c r="AH1051" s="69"/>
      <c r="AI1051" s="69"/>
      <c r="AJ1051" s="69"/>
      <c r="AK1051" s="69"/>
      <c r="AL1051" s="69"/>
      <c r="AM1051" s="69"/>
      <c r="AN1051" s="69"/>
      <c r="AO1051" s="69"/>
      <c r="AP1051" s="69"/>
      <c r="AQ1051" s="69"/>
      <c r="AR1051" s="69"/>
      <c r="AS1051" s="69"/>
      <c r="AT1051" s="69"/>
      <c r="AU1051" s="69"/>
      <c r="AV1051" s="69"/>
      <c r="AW1051" s="69"/>
      <c r="AX1051" s="69"/>
      <c r="AY1051" s="69"/>
      <c r="AZ1051" s="69"/>
      <c r="BA1051" s="69"/>
      <c r="BB1051" s="69"/>
    </row>
    <row r="1052" spans="1:54">
      <c r="A1052" s="70"/>
      <c r="D1052" s="69"/>
      <c r="E1052" s="69"/>
      <c r="F1052" s="69"/>
      <c r="G1052" s="69"/>
      <c r="H1052" s="69"/>
      <c r="I1052" s="69"/>
      <c r="J1052" s="69"/>
      <c r="K1052" s="69"/>
      <c r="L1052" s="69"/>
      <c r="M1052" s="69"/>
      <c r="N1052" s="69"/>
      <c r="O1052" s="69"/>
      <c r="P1052" s="69"/>
      <c r="Q1052" s="69"/>
      <c r="R1052" s="69"/>
      <c r="S1052" s="69"/>
      <c r="T1052" s="69"/>
      <c r="U1052" s="69"/>
      <c r="V1052" s="69"/>
      <c r="W1052" s="69"/>
      <c r="X1052" s="69"/>
      <c r="Y1052" s="69"/>
      <c r="Z1052" s="69"/>
      <c r="AA1052" s="69"/>
      <c r="AB1052" s="69"/>
      <c r="AC1052" s="69"/>
      <c r="AD1052" s="69"/>
      <c r="AE1052" s="69"/>
      <c r="AF1052" s="69"/>
      <c r="AG1052" s="69"/>
      <c r="AH1052" s="69"/>
      <c r="AI1052" s="69"/>
      <c r="AJ1052" s="69"/>
      <c r="AK1052" s="69"/>
      <c r="AL1052" s="69"/>
      <c r="AM1052" s="69"/>
      <c r="AN1052" s="69"/>
      <c r="AO1052" s="69"/>
      <c r="AP1052" s="69"/>
      <c r="AQ1052" s="69"/>
      <c r="AR1052" s="69"/>
      <c r="AS1052" s="69"/>
      <c r="AT1052" s="69"/>
      <c r="AU1052" s="69"/>
      <c r="AV1052" s="69"/>
      <c r="AW1052" s="69"/>
      <c r="AX1052" s="69"/>
      <c r="AY1052" s="69"/>
      <c r="AZ1052" s="69"/>
      <c r="BA1052" s="69"/>
      <c r="BB1052" s="69"/>
    </row>
    <row r="1053" spans="1:54">
      <c r="A1053" s="70"/>
      <c r="D1053" s="69"/>
      <c r="E1053" s="69"/>
      <c r="F1053" s="69"/>
      <c r="G1053" s="69"/>
      <c r="H1053" s="69"/>
      <c r="I1053" s="69"/>
      <c r="J1053" s="69"/>
      <c r="K1053" s="69"/>
      <c r="L1053" s="69"/>
      <c r="M1053" s="69"/>
      <c r="N1053" s="69"/>
      <c r="O1053" s="69"/>
      <c r="P1053" s="69"/>
      <c r="Q1053" s="69"/>
      <c r="R1053" s="69"/>
      <c r="S1053" s="69"/>
      <c r="T1053" s="69"/>
      <c r="U1053" s="69"/>
      <c r="V1053" s="69"/>
      <c r="W1053" s="69"/>
      <c r="X1053" s="69"/>
      <c r="Y1053" s="69"/>
      <c r="Z1053" s="69"/>
      <c r="AA1053" s="69"/>
      <c r="AB1053" s="69"/>
      <c r="AC1053" s="69"/>
      <c r="AD1053" s="69"/>
      <c r="AE1053" s="69"/>
      <c r="AF1053" s="69"/>
      <c r="AG1053" s="69"/>
      <c r="AH1053" s="69"/>
      <c r="AI1053" s="69"/>
      <c r="AJ1053" s="69"/>
      <c r="AK1053" s="69"/>
      <c r="AL1053" s="69"/>
      <c r="AM1053" s="69"/>
      <c r="AN1053" s="69"/>
      <c r="AO1053" s="69"/>
      <c r="AP1053" s="69"/>
      <c r="AQ1053" s="69"/>
      <c r="AR1053" s="69"/>
      <c r="AS1053" s="69"/>
      <c r="AT1053" s="69"/>
      <c r="AU1053" s="69"/>
      <c r="AV1053" s="69"/>
      <c r="AW1053" s="69"/>
      <c r="AX1053" s="69"/>
      <c r="AY1053" s="69"/>
      <c r="AZ1053" s="69"/>
      <c r="BA1053" s="69"/>
      <c r="BB1053" s="69"/>
    </row>
    <row r="1054" spans="1:54">
      <c r="A1054" s="70"/>
      <c r="D1054" s="69"/>
      <c r="E1054" s="69"/>
      <c r="F1054" s="69"/>
      <c r="G1054" s="69"/>
      <c r="H1054" s="69"/>
      <c r="I1054" s="69"/>
      <c r="J1054" s="69"/>
      <c r="K1054" s="69"/>
      <c r="L1054" s="69"/>
      <c r="M1054" s="69"/>
      <c r="N1054" s="69"/>
      <c r="O1054" s="69"/>
      <c r="P1054" s="69"/>
      <c r="Q1054" s="69"/>
      <c r="R1054" s="69"/>
      <c r="S1054" s="69"/>
      <c r="T1054" s="69"/>
      <c r="U1054" s="69"/>
      <c r="V1054" s="69"/>
      <c r="W1054" s="69"/>
      <c r="X1054" s="69"/>
      <c r="Y1054" s="69"/>
      <c r="Z1054" s="69"/>
      <c r="AA1054" s="69"/>
      <c r="AB1054" s="69"/>
      <c r="AC1054" s="69"/>
      <c r="AD1054" s="69"/>
      <c r="AE1054" s="69"/>
      <c r="AF1054" s="69"/>
      <c r="AG1054" s="69"/>
      <c r="AH1054" s="69"/>
      <c r="AI1054" s="69"/>
      <c r="AJ1054" s="69"/>
      <c r="AK1054" s="69"/>
      <c r="AL1054" s="69"/>
      <c r="AM1054" s="69"/>
      <c r="AN1054" s="69"/>
      <c r="AO1054" s="69"/>
      <c r="AP1054" s="69"/>
      <c r="AQ1054" s="69"/>
      <c r="AR1054" s="69"/>
      <c r="AS1054" s="69"/>
      <c r="AT1054" s="69"/>
      <c r="AU1054" s="69"/>
      <c r="AV1054" s="69"/>
      <c r="AW1054" s="69"/>
      <c r="AX1054" s="69"/>
      <c r="AY1054" s="69"/>
      <c r="AZ1054" s="69"/>
      <c r="BA1054" s="69"/>
      <c r="BB1054" s="69"/>
    </row>
    <row r="1055" spans="1:54">
      <c r="A1055" s="70"/>
      <c r="D1055" s="69"/>
      <c r="E1055" s="69"/>
      <c r="F1055" s="69"/>
      <c r="G1055" s="69"/>
      <c r="H1055" s="69"/>
      <c r="I1055" s="69"/>
      <c r="J1055" s="69"/>
      <c r="K1055" s="69"/>
      <c r="L1055" s="69"/>
      <c r="M1055" s="69"/>
      <c r="N1055" s="69"/>
      <c r="O1055" s="69"/>
      <c r="P1055" s="69"/>
      <c r="Q1055" s="69"/>
      <c r="R1055" s="69"/>
      <c r="S1055" s="69"/>
      <c r="T1055" s="69"/>
      <c r="U1055" s="69"/>
      <c r="V1055" s="69"/>
      <c r="W1055" s="69"/>
      <c r="X1055" s="69"/>
      <c r="Y1055" s="69"/>
      <c r="Z1055" s="69"/>
      <c r="AA1055" s="69"/>
      <c r="AB1055" s="69"/>
      <c r="AC1055" s="69"/>
      <c r="AD1055" s="69"/>
      <c r="AE1055" s="69"/>
      <c r="AF1055" s="69"/>
      <c r="AG1055" s="69"/>
      <c r="AH1055" s="69"/>
      <c r="AI1055" s="69"/>
      <c r="AJ1055" s="69"/>
      <c r="AK1055" s="69"/>
      <c r="AL1055" s="69"/>
      <c r="AM1055" s="69"/>
      <c r="AN1055" s="69"/>
      <c r="AO1055" s="69"/>
      <c r="AP1055" s="69"/>
      <c r="AQ1055" s="69"/>
      <c r="AR1055" s="69"/>
      <c r="AS1055" s="69"/>
      <c r="AT1055" s="69"/>
      <c r="AU1055" s="69"/>
      <c r="AV1055" s="69"/>
      <c r="AW1055" s="69"/>
      <c r="AX1055" s="69"/>
      <c r="AY1055" s="69"/>
      <c r="AZ1055" s="69"/>
      <c r="BA1055" s="69"/>
      <c r="BB1055" s="69"/>
    </row>
    <row r="1056" spans="1:54">
      <c r="A1056" s="70"/>
      <c r="D1056" s="69"/>
      <c r="E1056" s="69"/>
      <c r="F1056" s="69"/>
      <c r="G1056" s="69"/>
      <c r="H1056" s="69"/>
      <c r="I1056" s="69"/>
      <c r="J1056" s="69"/>
      <c r="K1056" s="69"/>
      <c r="L1056" s="69"/>
      <c r="M1056" s="69"/>
      <c r="N1056" s="69"/>
      <c r="O1056" s="69"/>
      <c r="P1056" s="69"/>
      <c r="Q1056" s="69"/>
      <c r="R1056" s="69"/>
      <c r="S1056" s="69"/>
      <c r="T1056" s="69"/>
      <c r="U1056" s="69"/>
      <c r="V1056" s="69"/>
      <c r="W1056" s="69"/>
      <c r="X1056" s="69"/>
      <c r="Y1056" s="69"/>
      <c r="Z1056" s="69"/>
      <c r="AA1056" s="69"/>
      <c r="AB1056" s="69"/>
      <c r="AC1056" s="69"/>
      <c r="AD1056" s="69"/>
      <c r="AE1056" s="69"/>
      <c r="AF1056" s="69"/>
      <c r="AG1056" s="69"/>
      <c r="AH1056" s="69"/>
      <c r="AI1056" s="69"/>
      <c r="AJ1056" s="69"/>
      <c r="AK1056" s="69"/>
      <c r="AL1056" s="69"/>
      <c r="AM1056" s="69"/>
      <c r="AN1056" s="69"/>
      <c r="AO1056" s="69"/>
      <c r="AP1056" s="69"/>
      <c r="AQ1056" s="69"/>
      <c r="AR1056" s="69"/>
      <c r="AS1056" s="69"/>
      <c r="AT1056" s="69"/>
      <c r="AU1056" s="69"/>
      <c r="AV1056" s="69"/>
      <c r="AW1056" s="69"/>
      <c r="AX1056" s="69"/>
      <c r="AY1056" s="69"/>
      <c r="AZ1056" s="69"/>
      <c r="BA1056" s="69"/>
      <c r="BB1056" s="69"/>
    </row>
    <row r="1057" spans="1:54">
      <c r="A1057" s="70"/>
      <c r="D1057" s="69"/>
      <c r="E1057" s="69"/>
      <c r="F1057" s="69"/>
      <c r="G1057" s="69"/>
      <c r="H1057" s="69"/>
      <c r="I1057" s="69"/>
      <c r="J1057" s="69"/>
      <c r="K1057" s="69"/>
      <c r="L1057" s="69"/>
      <c r="M1057" s="69"/>
      <c r="N1057" s="69"/>
      <c r="O1057" s="69"/>
      <c r="P1057" s="69"/>
      <c r="Q1057" s="69"/>
      <c r="R1057" s="69"/>
      <c r="S1057" s="69"/>
      <c r="T1057" s="69"/>
      <c r="U1057" s="69"/>
      <c r="V1057" s="69"/>
      <c r="W1057" s="69"/>
      <c r="X1057" s="69"/>
      <c r="Y1057" s="69"/>
      <c r="Z1057" s="69"/>
      <c r="AA1057" s="69"/>
      <c r="AB1057" s="69"/>
      <c r="AC1057" s="69"/>
      <c r="AD1057" s="69"/>
      <c r="AE1057" s="69"/>
      <c r="AF1057" s="69"/>
      <c r="AG1057" s="69"/>
      <c r="AH1057" s="69"/>
      <c r="AI1057" s="69"/>
      <c r="AJ1057" s="69"/>
      <c r="AK1057" s="69"/>
      <c r="AL1057" s="69"/>
      <c r="AM1057" s="69"/>
      <c r="AN1057" s="69"/>
      <c r="AO1057" s="69"/>
      <c r="AP1057" s="69"/>
      <c r="AQ1057" s="69"/>
      <c r="AR1057" s="69"/>
      <c r="AS1057" s="69"/>
      <c r="AT1057" s="69"/>
      <c r="AU1057" s="69"/>
      <c r="AV1057" s="69"/>
      <c r="AW1057" s="69"/>
      <c r="AX1057" s="69"/>
      <c r="AY1057" s="69"/>
      <c r="AZ1057" s="69"/>
      <c r="BA1057" s="69"/>
      <c r="BB1057" s="69"/>
    </row>
    <row r="1058" spans="1:54">
      <c r="A1058" s="70"/>
      <c r="D1058" s="69"/>
      <c r="E1058" s="69"/>
      <c r="F1058" s="69"/>
      <c r="G1058" s="69"/>
      <c r="H1058" s="69"/>
      <c r="I1058" s="69"/>
      <c r="J1058" s="69"/>
      <c r="K1058" s="69"/>
      <c r="L1058" s="69"/>
      <c r="M1058" s="69"/>
      <c r="N1058" s="69"/>
      <c r="O1058" s="69"/>
      <c r="P1058" s="69"/>
      <c r="Q1058" s="69"/>
      <c r="R1058" s="69"/>
      <c r="S1058" s="69"/>
      <c r="T1058" s="69"/>
      <c r="U1058" s="69"/>
      <c r="V1058" s="69"/>
      <c r="W1058" s="69"/>
      <c r="X1058" s="69"/>
      <c r="Y1058" s="69"/>
      <c r="Z1058" s="69"/>
      <c r="AA1058" s="69"/>
      <c r="AB1058" s="69"/>
      <c r="AC1058" s="69"/>
      <c r="AD1058" s="69"/>
      <c r="AE1058" s="69"/>
      <c r="AF1058" s="69"/>
      <c r="AG1058" s="69"/>
      <c r="AH1058" s="69"/>
      <c r="AI1058" s="69"/>
      <c r="AJ1058" s="69"/>
      <c r="AK1058" s="69"/>
      <c r="AL1058" s="69"/>
      <c r="AM1058" s="69"/>
      <c r="AN1058" s="69"/>
      <c r="AO1058" s="69"/>
      <c r="AP1058" s="69"/>
      <c r="AQ1058" s="69"/>
      <c r="AR1058" s="69"/>
      <c r="AS1058" s="69"/>
      <c r="AT1058" s="69"/>
      <c r="AU1058" s="69"/>
      <c r="AV1058" s="69"/>
      <c r="AW1058" s="69"/>
      <c r="AX1058" s="69"/>
      <c r="AY1058" s="69"/>
      <c r="AZ1058" s="69"/>
      <c r="BA1058" s="69"/>
      <c r="BB1058" s="69"/>
    </row>
    <row r="1059" spans="1:54">
      <c r="A1059" s="70"/>
      <c r="D1059" s="69"/>
      <c r="E1059" s="69"/>
      <c r="F1059" s="69"/>
      <c r="G1059" s="69"/>
      <c r="H1059" s="69"/>
      <c r="I1059" s="69"/>
      <c r="J1059" s="69"/>
      <c r="K1059" s="69"/>
      <c r="L1059" s="69"/>
      <c r="M1059" s="69"/>
      <c r="N1059" s="69"/>
      <c r="O1059" s="69"/>
      <c r="P1059" s="69"/>
      <c r="Q1059" s="69"/>
      <c r="R1059" s="69"/>
      <c r="S1059" s="69"/>
      <c r="T1059" s="69"/>
      <c r="U1059" s="69"/>
      <c r="V1059" s="69"/>
      <c r="W1059" s="69"/>
      <c r="X1059" s="69"/>
      <c r="Y1059" s="69"/>
      <c r="Z1059" s="69"/>
      <c r="AA1059" s="69"/>
      <c r="AB1059" s="69"/>
      <c r="AC1059" s="69"/>
      <c r="AD1059" s="69"/>
      <c r="AE1059" s="69"/>
      <c r="AF1059" s="69"/>
      <c r="AG1059" s="69"/>
      <c r="AH1059" s="69"/>
      <c r="AI1059" s="69"/>
      <c r="AJ1059" s="69"/>
      <c r="AK1059" s="69"/>
      <c r="AL1059" s="69"/>
      <c r="AM1059" s="69"/>
      <c r="AN1059" s="69"/>
      <c r="AO1059" s="69"/>
      <c r="AP1059" s="69"/>
      <c r="AQ1059" s="69"/>
      <c r="AR1059" s="69"/>
      <c r="AS1059" s="69"/>
      <c r="AT1059" s="69"/>
      <c r="AU1059" s="69"/>
      <c r="AV1059" s="69"/>
      <c r="AW1059" s="69"/>
      <c r="AX1059" s="69"/>
      <c r="AY1059" s="69"/>
      <c r="AZ1059" s="69"/>
      <c r="BA1059" s="69"/>
      <c r="BB1059" s="69"/>
    </row>
    <row r="1060" spans="1:54">
      <c r="A1060" s="70"/>
      <c r="D1060" s="69"/>
      <c r="E1060" s="69"/>
      <c r="F1060" s="69"/>
      <c r="G1060" s="69"/>
      <c r="H1060" s="69"/>
      <c r="I1060" s="69"/>
      <c r="J1060" s="69"/>
      <c r="K1060" s="69"/>
      <c r="L1060" s="69"/>
      <c r="M1060" s="69"/>
      <c r="N1060" s="69"/>
      <c r="O1060" s="69"/>
      <c r="P1060" s="69"/>
      <c r="Q1060" s="69"/>
      <c r="R1060" s="69"/>
      <c r="S1060" s="69"/>
      <c r="T1060" s="69"/>
      <c r="U1060" s="69"/>
      <c r="V1060" s="69"/>
      <c r="W1060" s="69"/>
      <c r="X1060" s="69"/>
      <c r="Y1060" s="69"/>
      <c r="Z1060" s="69"/>
      <c r="AA1060" s="69"/>
      <c r="AB1060" s="69"/>
      <c r="AC1060" s="69"/>
      <c r="AD1060" s="69"/>
      <c r="AE1060" s="69"/>
      <c r="AF1060" s="69"/>
      <c r="AG1060" s="69"/>
      <c r="AH1060" s="69"/>
      <c r="AI1060" s="69"/>
      <c r="AJ1060" s="69"/>
      <c r="AK1060" s="69"/>
      <c r="AL1060" s="69"/>
      <c r="AM1060" s="69"/>
      <c r="AN1060" s="69"/>
      <c r="AO1060" s="69"/>
      <c r="AP1060" s="69"/>
      <c r="AQ1060" s="69"/>
      <c r="AR1060" s="69"/>
      <c r="AS1060" s="69"/>
      <c r="AT1060" s="69"/>
      <c r="AU1060" s="69"/>
      <c r="AV1060" s="69"/>
      <c r="AW1060" s="69"/>
      <c r="AX1060" s="69"/>
      <c r="AY1060" s="69"/>
      <c r="AZ1060" s="69"/>
      <c r="BA1060" s="69"/>
      <c r="BB1060" s="69"/>
    </row>
    <row r="1061" spans="1:54">
      <c r="A1061" s="70"/>
      <c r="D1061" s="69"/>
      <c r="E1061" s="69"/>
      <c r="F1061" s="69"/>
      <c r="G1061" s="69"/>
      <c r="H1061" s="69"/>
      <c r="I1061" s="69"/>
      <c r="J1061" s="69"/>
      <c r="K1061" s="69"/>
      <c r="L1061" s="69"/>
      <c r="M1061" s="69"/>
      <c r="N1061" s="69"/>
      <c r="O1061" s="69"/>
      <c r="P1061" s="69"/>
      <c r="Q1061" s="69"/>
      <c r="R1061" s="69"/>
      <c r="S1061" s="69"/>
      <c r="T1061" s="69"/>
      <c r="U1061" s="69"/>
      <c r="V1061" s="69"/>
      <c r="W1061" s="69"/>
      <c r="X1061" s="69"/>
      <c r="Y1061" s="69"/>
      <c r="Z1061" s="69"/>
      <c r="AA1061" s="69"/>
      <c r="AB1061" s="69"/>
      <c r="AC1061" s="69"/>
      <c r="AD1061" s="69"/>
      <c r="AE1061" s="69"/>
      <c r="AF1061" s="69"/>
      <c r="AG1061" s="69"/>
      <c r="AH1061" s="69"/>
      <c r="AI1061" s="69"/>
      <c r="AJ1061" s="69"/>
      <c r="AK1061" s="69"/>
      <c r="AL1061" s="69"/>
      <c r="AM1061" s="69"/>
      <c r="AN1061" s="69"/>
      <c r="AO1061" s="69"/>
      <c r="AP1061" s="69"/>
      <c r="AQ1061" s="69"/>
      <c r="AR1061" s="69"/>
      <c r="AS1061" s="69"/>
      <c r="AT1061" s="69"/>
      <c r="AU1061" s="69"/>
      <c r="AV1061" s="69"/>
      <c r="AW1061" s="69"/>
      <c r="AX1061" s="69"/>
      <c r="AY1061" s="69"/>
      <c r="AZ1061" s="69"/>
      <c r="BA1061" s="69"/>
      <c r="BB1061" s="69"/>
    </row>
    <row r="1062" spans="1:54">
      <c r="A1062" s="70"/>
      <c r="D1062" s="69"/>
      <c r="E1062" s="69"/>
      <c r="F1062" s="69"/>
      <c r="G1062" s="69"/>
      <c r="H1062" s="69"/>
      <c r="I1062" s="69"/>
      <c r="J1062" s="69"/>
      <c r="K1062" s="69"/>
      <c r="L1062" s="69"/>
      <c r="M1062" s="69"/>
      <c r="N1062" s="69"/>
      <c r="O1062" s="69"/>
      <c r="P1062" s="69"/>
      <c r="Q1062" s="69"/>
      <c r="R1062" s="69"/>
      <c r="S1062" s="69"/>
      <c r="T1062" s="69"/>
      <c r="U1062" s="69"/>
      <c r="V1062" s="69"/>
      <c r="W1062" s="69"/>
      <c r="X1062" s="69"/>
      <c r="Y1062" s="69"/>
      <c r="Z1062" s="69"/>
      <c r="AA1062" s="69"/>
      <c r="AB1062" s="69"/>
      <c r="AC1062" s="69"/>
      <c r="AD1062" s="69"/>
      <c r="AE1062" s="69"/>
      <c r="AF1062" s="69"/>
      <c r="AG1062" s="69"/>
      <c r="AH1062" s="69"/>
      <c r="AI1062" s="69"/>
      <c r="AJ1062" s="69"/>
      <c r="AK1062" s="69"/>
      <c r="AL1062" s="69"/>
      <c r="AM1062" s="69"/>
      <c r="AN1062" s="69"/>
      <c r="AO1062" s="69"/>
      <c r="AP1062" s="69"/>
      <c r="AQ1062" s="69"/>
      <c r="AR1062" s="69"/>
      <c r="AS1062" s="69"/>
      <c r="AT1062" s="69"/>
      <c r="AU1062" s="69"/>
      <c r="AV1062" s="69"/>
      <c r="AW1062" s="69"/>
      <c r="AX1062" s="69"/>
      <c r="AY1062" s="69"/>
      <c r="AZ1062" s="69"/>
      <c r="BA1062" s="69"/>
      <c r="BB1062" s="69"/>
    </row>
    <row r="1063" spans="1:54">
      <c r="A1063" s="70"/>
      <c r="D1063" s="69"/>
      <c r="E1063" s="69"/>
      <c r="F1063" s="69"/>
      <c r="G1063" s="69"/>
      <c r="H1063" s="69"/>
      <c r="I1063" s="69"/>
      <c r="J1063" s="69"/>
      <c r="K1063" s="69"/>
      <c r="L1063" s="69"/>
      <c r="M1063" s="69"/>
      <c r="N1063" s="69"/>
      <c r="O1063" s="69"/>
      <c r="P1063" s="69"/>
      <c r="Q1063" s="69"/>
      <c r="R1063" s="69"/>
      <c r="S1063" s="69"/>
      <c r="T1063" s="69"/>
      <c r="U1063" s="69"/>
      <c r="V1063" s="69"/>
      <c r="W1063" s="69"/>
      <c r="X1063" s="69"/>
      <c r="Y1063" s="69"/>
      <c r="Z1063" s="69"/>
      <c r="AA1063" s="69"/>
      <c r="AB1063" s="69"/>
      <c r="AC1063" s="69"/>
      <c r="AD1063" s="69"/>
      <c r="AE1063" s="69"/>
      <c r="AF1063" s="69"/>
      <c r="AG1063" s="69"/>
      <c r="AH1063" s="69"/>
      <c r="AI1063" s="69"/>
      <c r="AJ1063" s="69"/>
      <c r="AK1063" s="69"/>
      <c r="AL1063" s="69"/>
      <c r="AM1063" s="69"/>
      <c r="AN1063" s="69"/>
      <c r="AO1063" s="69"/>
      <c r="AP1063" s="69"/>
      <c r="AQ1063" s="69"/>
      <c r="AR1063" s="69"/>
      <c r="AS1063" s="69"/>
      <c r="AT1063" s="69"/>
      <c r="AU1063" s="69"/>
      <c r="AV1063" s="69"/>
      <c r="AW1063" s="69"/>
      <c r="AX1063" s="69"/>
      <c r="AY1063" s="69"/>
      <c r="AZ1063" s="69"/>
      <c r="BA1063" s="69"/>
      <c r="BB1063" s="69"/>
    </row>
    <row r="1064" spans="1:54">
      <c r="A1064" s="70"/>
      <c r="D1064" s="69"/>
      <c r="E1064" s="69"/>
      <c r="F1064" s="69"/>
      <c r="G1064" s="69"/>
      <c r="H1064" s="69"/>
      <c r="I1064" s="69"/>
      <c r="J1064" s="69"/>
      <c r="K1064" s="69"/>
      <c r="L1064" s="69"/>
      <c r="M1064" s="69"/>
      <c r="N1064" s="69"/>
      <c r="O1064" s="69"/>
      <c r="P1064" s="69"/>
      <c r="Q1064" s="69"/>
      <c r="R1064" s="69"/>
      <c r="S1064" s="69"/>
      <c r="T1064" s="69"/>
      <c r="U1064" s="69"/>
      <c r="V1064" s="69"/>
      <c r="W1064" s="69"/>
      <c r="X1064" s="69"/>
      <c r="Y1064" s="69"/>
      <c r="Z1064" s="69"/>
      <c r="AA1064" s="69"/>
      <c r="AB1064" s="69"/>
      <c r="AC1064" s="69"/>
      <c r="AD1064" s="69"/>
      <c r="AE1064" s="69"/>
      <c r="AF1064" s="69"/>
      <c r="AG1064" s="69"/>
      <c r="AH1064" s="69"/>
      <c r="AI1064" s="69"/>
      <c r="AJ1064" s="69"/>
      <c r="AK1064" s="69"/>
      <c r="AL1064" s="69"/>
      <c r="AM1064" s="69"/>
      <c r="AN1064" s="69"/>
      <c r="AO1064" s="69"/>
      <c r="AP1064" s="69"/>
      <c r="AQ1064" s="69"/>
      <c r="AR1064" s="69"/>
      <c r="AS1064" s="69"/>
      <c r="AT1064" s="69"/>
      <c r="AU1064" s="69"/>
      <c r="AV1064" s="69"/>
      <c r="AW1064" s="69"/>
      <c r="AX1064" s="69"/>
      <c r="AY1064" s="69"/>
      <c r="AZ1064" s="69"/>
      <c r="BA1064" s="69"/>
      <c r="BB1064" s="69"/>
    </row>
    <row r="1065" spans="1:54">
      <c r="A1065" s="70"/>
      <c r="D1065" s="69"/>
      <c r="E1065" s="69"/>
      <c r="F1065" s="69"/>
      <c r="G1065" s="69"/>
      <c r="H1065" s="69"/>
      <c r="I1065" s="69"/>
      <c r="J1065" s="69"/>
      <c r="K1065" s="69"/>
      <c r="L1065" s="69"/>
      <c r="M1065" s="69"/>
      <c r="N1065" s="69"/>
      <c r="O1065" s="69"/>
      <c r="P1065" s="69"/>
      <c r="Q1065" s="69"/>
      <c r="R1065" s="69"/>
      <c r="S1065" s="69"/>
      <c r="T1065" s="69"/>
      <c r="U1065" s="69"/>
      <c r="V1065" s="69"/>
      <c r="W1065" s="69"/>
      <c r="X1065" s="69"/>
      <c r="Y1065" s="69"/>
      <c r="Z1065" s="69"/>
      <c r="AA1065" s="69"/>
      <c r="AB1065" s="69"/>
      <c r="AC1065" s="69"/>
      <c r="AD1065" s="69"/>
      <c r="AE1065" s="69"/>
      <c r="AF1065" s="69"/>
      <c r="AG1065" s="69"/>
      <c r="AH1065" s="69"/>
      <c r="AI1065" s="69"/>
      <c r="AJ1065" s="69"/>
      <c r="AK1065" s="69"/>
      <c r="AL1065" s="69"/>
      <c r="AM1065" s="69"/>
      <c r="AN1065" s="69"/>
      <c r="AO1065" s="69"/>
      <c r="AP1065" s="69"/>
      <c r="AQ1065" s="69"/>
      <c r="AR1065" s="69"/>
      <c r="AS1065" s="69"/>
      <c r="AT1065" s="69"/>
      <c r="AU1065" s="69"/>
      <c r="AV1065" s="69"/>
      <c r="AW1065" s="69"/>
      <c r="AX1065" s="69"/>
      <c r="AY1065" s="69"/>
      <c r="AZ1065" s="69"/>
      <c r="BA1065" s="69"/>
      <c r="BB1065" s="69"/>
    </row>
    <row r="1066" spans="1:54">
      <c r="D1066" s="69"/>
      <c r="E1066" s="69"/>
      <c r="F1066" s="69"/>
      <c r="G1066" s="69"/>
      <c r="H1066" s="69"/>
      <c r="I1066" s="69"/>
      <c r="J1066" s="69"/>
      <c r="K1066" s="69"/>
      <c r="L1066" s="69"/>
      <c r="M1066" s="69"/>
      <c r="N1066" s="69"/>
      <c r="O1066" s="69"/>
      <c r="P1066" s="69"/>
      <c r="Q1066" s="69"/>
      <c r="R1066" s="69"/>
      <c r="S1066" s="69"/>
      <c r="T1066" s="69"/>
      <c r="U1066" s="69"/>
      <c r="V1066" s="69"/>
      <c r="W1066" s="69"/>
      <c r="X1066" s="69"/>
      <c r="Y1066" s="69"/>
      <c r="Z1066" s="69"/>
      <c r="AA1066" s="69"/>
      <c r="AB1066" s="69"/>
      <c r="AC1066" s="69"/>
      <c r="AD1066" s="69"/>
      <c r="AE1066" s="69"/>
      <c r="AF1066" s="69"/>
      <c r="AG1066" s="69"/>
      <c r="AH1066" s="69"/>
      <c r="AI1066" s="69"/>
      <c r="AJ1066" s="69"/>
      <c r="AK1066" s="69"/>
      <c r="AL1066" s="69"/>
      <c r="AM1066" s="69"/>
      <c r="AN1066" s="69"/>
      <c r="AO1066" s="69"/>
      <c r="AP1066" s="69"/>
      <c r="AQ1066" s="69"/>
      <c r="AR1066" s="69"/>
      <c r="AS1066" s="69"/>
      <c r="AT1066" s="69"/>
      <c r="AU1066" s="69"/>
      <c r="AV1066" s="69"/>
      <c r="AW1066" s="69"/>
      <c r="AX1066" s="69"/>
      <c r="AY1066" s="69"/>
      <c r="AZ1066" s="69"/>
      <c r="BA1066" s="69"/>
      <c r="BB1066" s="69"/>
    </row>
    <row r="1067" spans="1:54">
      <c r="A1067" s="1020" t="s">
        <v>444</v>
      </c>
      <c r="B1067" s="1020"/>
      <c r="C1067" s="1020"/>
      <c r="D1067" s="1020"/>
      <c r="E1067" s="1020"/>
      <c r="F1067" s="1020"/>
      <c r="G1067" s="1020"/>
      <c r="H1067" s="1020"/>
      <c r="I1067" s="1020"/>
      <c r="J1067" s="1020"/>
      <c r="K1067" s="1020"/>
      <c r="L1067" s="1020"/>
      <c r="M1067" s="1020"/>
      <c r="N1067" s="137"/>
      <c r="O1067" s="69"/>
      <c r="P1067" s="69"/>
      <c r="Q1067" s="69"/>
      <c r="R1067" s="69"/>
      <c r="S1067" s="69"/>
      <c r="T1067" s="69"/>
      <c r="U1067" s="69"/>
      <c r="V1067" s="69"/>
      <c r="W1067" s="69"/>
      <c r="X1067" s="69"/>
      <c r="Y1067" s="69"/>
      <c r="Z1067" s="69"/>
      <c r="AA1067" s="69"/>
      <c r="AB1067" s="69"/>
      <c r="AC1067" s="69"/>
      <c r="AD1067" s="69"/>
      <c r="AE1067" s="69"/>
      <c r="AF1067" s="69"/>
      <c r="AG1067" s="69"/>
      <c r="AH1067" s="69"/>
      <c r="AI1067" s="69"/>
      <c r="AJ1067" s="69"/>
      <c r="AK1067" s="69"/>
      <c r="AL1067" s="69"/>
      <c r="AM1067" s="69"/>
      <c r="AN1067" s="69"/>
      <c r="AO1067" s="69"/>
      <c r="AP1067" s="69"/>
      <c r="AQ1067" s="69"/>
      <c r="AR1067" s="69"/>
      <c r="AS1067" s="69"/>
      <c r="AT1067" s="69"/>
      <c r="AU1067" s="69"/>
      <c r="AV1067" s="69"/>
      <c r="AW1067" s="69"/>
      <c r="AX1067" s="69"/>
      <c r="AY1067" s="69"/>
      <c r="AZ1067" s="69"/>
      <c r="BA1067" s="69"/>
      <c r="BB1067" s="69"/>
    </row>
    <row r="1068" spans="1:54">
      <c r="A1068" s="1020" t="str">
        <f>Control!A2</f>
        <v>Case No. 2018-00358</v>
      </c>
      <c r="B1068" s="1020"/>
      <c r="C1068" s="1020"/>
      <c r="D1068" s="1020"/>
      <c r="E1068" s="1020"/>
      <c r="F1068" s="1020"/>
      <c r="G1068" s="1020"/>
      <c r="H1068" s="1020"/>
      <c r="I1068" s="1020"/>
      <c r="J1068" s="1020"/>
      <c r="K1068" s="1020"/>
      <c r="L1068" s="1020"/>
      <c r="M1068" s="1020"/>
      <c r="N1068" s="137"/>
      <c r="O1068" s="69"/>
      <c r="P1068" s="69"/>
      <c r="Q1068" s="69"/>
      <c r="R1068" s="69"/>
      <c r="S1068" s="69"/>
      <c r="T1068" s="69"/>
      <c r="U1068" s="69"/>
      <c r="V1068" s="69"/>
      <c r="W1068" s="69"/>
      <c r="X1068" s="69"/>
      <c r="Y1068" s="69"/>
      <c r="Z1068" s="69"/>
      <c r="AA1068" s="69"/>
      <c r="AB1068" s="69"/>
      <c r="AC1068" s="69"/>
      <c r="AD1068" s="69"/>
      <c r="AE1068" s="69"/>
      <c r="AF1068" s="69"/>
      <c r="AG1068" s="69"/>
      <c r="AH1068" s="69"/>
      <c r="AI1068" s="69"/>
      <c r="AJ1068" s="69"/>
      <c r="AK1068" s="69"/>
      <c r="AL1068" s="69"/>
      <c r="AM1068" s="69"/>
      <c r="AN1068" s="69"/>
      <c r="AO1068" s="69"/>
      <c r="AP1068" s="69"/>
      <c r="AQ1068" s="69"/>
      <c r="AR1068" s="69"/>
      <c r="AS1068" s="69"/>
      <c r="AT1068" s="69"/>
      <c r="AU1068" s="69"/>
      <c r="AV1068" s="69"/>
      <c r="AW1068" s="69"/>
      <c r="AX1068" s="69"/>
      <c r="AY1068" s="69"/>
      <c r="AZ1068" s="69"/>
      <c r="BA1068" s="69"/>
      <c r="BB1068" s="69"/>
    </row>
    <row r="1069" spans="1:54">
      <c r="A1069" s="1020" t="s">
        <v>459</v>
      </c>
      <c r="B1069" s="1020"/>
      <c r="C1069" s="1020"/>
      <c r="D1069" s="1020"/>
      <c r="E1069" s="1020"/>
      <c r="F1069" s="1020"/>
      <c r="G1069" s="1020"/>
      <c r="H1069" s="1020"/>
      <c r="I1069" s="1020"/>
      <c r="J1069" s="1020"/>
      <c r="K1069" s="1020"/>
      <c r="L1069" s="1020"/>
      <c r="M1069" s="1020"/>
      <c r="N1069" s="137"/>
      <c r="O1069" s="69"/>
      <c r="P1069" s="69"/>
      <c r="Q1069" s="69"/>
      <c r="R1069" s="69"/>
      <c r="S1069" s="69"/>
      <c r="T1069" s="69"/>
      <c r="U1069" s="69"/>
      <c r="V1069" s="69"/>
      <c r="W1069" s="69"/>
      <c r="X1069" s="69"/>
      <c r="Y1069" s="69"/>
      <c r="Z1069" s="69"/>
      <c r="AA1069" s="69"/>
      <c r="AB1069" s="69"/>
      <c r="AC1069" s="69"/>
      <c r="AD1069" s="69"/>
      <c r="AE1069" s="69"/>
      <c r="AF1069" s="69"/>
      <c r="AG1069" s="69"/>
      <c r="AH1069" s="69"/>
      <c r="AI1069" s="69"/>
      <c r="AJ1069" s="69"/>
      <c r="AK1069" s="69"/>
      <c r="AL1069" s="69"/>
      <c r="AM1069" s="69"/>
      <c r="AN1069" s="69"/>
      <c r="AO1069" s="69"/>
      <c r="AP1069" s="69"/>
      <c r="AQ1069" s="69"/>
      <c r="AR1069" s="69"/>
      <c r="AS1069" s="69"/>
      <c r="AT1069" s="69"/>
      <c r="AU1069" s="69"/>
      <c r="AV1069" s="69"/>
      <c r="AW1069" s="69"/>
      <c r="AX1069" s="69"/>
      <c r="AY1069" s="69"/>
      <c r="AZ1069" s="69"/>
      <c r="BA1069" s="69"/>
      <c r="BB1069" s="69"/>
    </row>
    <row r="1070" spans="1:54">
      <c r="A1070" s="1020" t="str">
        <f>Control!B10</f>
        <v>Forecast Year at 6/30/2020</v>
      </c>
      <c r="B1070" s="1020"/>
      <c r="C1070" s="1020"/>
      <c r="D1070" s="1020"/>
      <c r="E1070" s="1020"/>
      <c r="F1070" s="1020"/>
      <c r="G1070" s="1020"/>
      <c r="H1070" s="1020"/>
      <c r="I1070" s="1020"/>
      <c r="J1070" s="1020"/>
      <c r="K1070" s="1020"/>
      <c r="L1070" s="1020"/>
      <c r="M1070" s="1020"/>
      <c r="N1070" s="137"/>
      <c r="O1070" s="69"/>
      <c r="P1070" s="69"/>
      <c r="Q1070" s="69"/>
      <c r="R1070" s="69"/>
      <c r="S1070" s="69"/>
      <c r="T1070" s="69"/>
      <c r="U1070" s="69"/>
      <c r="V1070" s="69"/>
      <c r="W1070" s="69"/>
      <c r="X1070" s="69"/>
      <c r="Y1070" s="69"/>
      <c r="Z1070" s="69"/>
      <c r="AA1070" s="69"/>
      <c r="AB1070" s="69"/>
      <c r="AC1070" s="69"/>
      <c r="AD1070" s="69"/>
      <c r="AE1070" s="69"/>
      <c r="AF1070" s="69"/>
      <c r="AG1070" s="69"/>
      <c r="AH1070" s="69"/>
      <c r="AI1070" s="69"/>
      <c r="AJ1070" s="69"/>
      <c r="AK1070" s="69"/>
      <c r="AL1070" s="69"/>
      <c r="AM1070" s="69"/>
      <c r="AN1070" s="69"/>
      <c r="AO1070" s="69"/>
      <c r="AP1070" s="69"/>
      <c r="AQ1070" s="69"/>
      <c r="AR1070" s="69"/>
      <c r="AS1070" s="69"/>
      <c r="AT1070" s="69"/>
      <c r="AU1070" s="69"/>
      <c r="AV1070" s="69"/>
      <c r="AW1070" s="69"/>
      <c r="AX1070" s="69"/>
      <c r="AY1070" s="69"/>
      <c r="AZ1070" s="69"/>
      <c r="BA1070" s="69"/>
      <c r="BB1070" s="69"/>
    </row>
    <row r="1071" spans="1:54">
      <c r="A1071" s="83"/>
      <c r="B1071" s="83"/>
      <c r="C1071" s="83"/>
      <c r="D1071" s="83"/>
      <c r="E1071" s="83"/>
      <c r="F1071" s="83"/>
      <c r="G1071" s="83"/>
      <c r="H1071" s="83"/>
      <c r="I1071" s="83"/>
      <c r="J1071" s="83"/>
      <c r="K1071" s="83"/>
      <c r="L1071" s="83"/>
      <c r="M1071" s="139" t="s">
        <v>923</v>
      </c>
      <c r="N1071" s="83"/>
      <c r="O1071" s="69"/>
      <c r="P1071" s="69"/>
      <c r="Q1071" s="69"/>
      <c r="R1071" s="69"/>
      <c r="S1071" s="69"/>
      <c r="T1071" s="69"/>
      <c r="U1071" s="69"/>
      <c r="V1071" s="69"/>
      <c r="W1071" s="69"/>
      <c r="X1071" s="6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row>
    <row r="1072" spans="1:54">
      <c r="D1072" s="69"/>
      <c r="E1072" s="69"/>
      <c r="F1072" s="69"/>
      <c r="G1072" s="69"/>
      <c r="H1072" s="69"/>
      <c r="I1072" s="69"/>
      <c r="J1072" s="69"/>
      <c r="K1072" s="69"/>
      <c r="L1072" s="69"/>
      <c r="M1072" s="543" t="str">
        <f ca="1">RIGHT(CELL("filename",$A$1),LEN(CELL("filename",$A$1))-SEARCH("\Rate Base",CELL("filename",$A$1),1))</f>
        <v>Rate Base\[KAWC 2018 Rate Case - Exhibit 37 Schedules B1 - B8.xlsx]Sch B-2</v>
      </c>
      <c r="S1072" s="69"/>
    </row>
    <row r="1073" spans="1:54">
      <c r="A1073" s="66" t="s">
        <v>450</v>
      </c>
      <c r="D1073" s="69"/>
      <c r="E1073" s="69"/>
      <c r="F1073" s="69"/>
      <c r="G1073" s="69"/>
      <c r="H1073" s="69"/>
      <c r="I1073" s="69"/>
      <c r="J1073" s="69"/>
      <c r="L1073" s="69"/>
      <c r="M1073" s="139" t="s">
        <v>289</v>
      </c>
      <c r="O1073" s="69"/>
      <c r="P1073" s="69"/>
      <c r="Q1073" s="69"/>
      <c r="R1073" s="69"/>
      <c r="T1073" s="69"/>
      <c r="U1073" s="69"/>
      <c r="V1073" s="69"/>
      <c r="W1073" s="69"/>
      <c r="X1073" s="69"/>
      <c r="Y1073" s="69"/>
      <c r="Z1073" s="69"/>
      <c r="AA1073" s="69"/>
      <c r="AB1073" s="69"/>
      <c r="AC1073" s="69"/>
      <c r="AD1073" s="69"/>
      <c r="AE1073" s="69"/>
      <c r="AF1073" s="69"/>
      <c r="AG1073" s="69"/>
      <c r="AH1073" s="69"/>
      <c r="AI1073" s="69"/>
      <c r="AJ1073" s="69"/>
      <c r="AK1073" s="69"/>
      <c r="AL1073" s="69"/>
      <c r="AM1073" s="69"/>
      <c r="AN1073" s="69"/>
      <c r="AO1073" s="69"/>
      <c r="AP1073" s="69"/>
      <c r="AQ1073" s="69"/>
      <c r="AR1073" s="69"/>
      <c r="AS1073" s="69"/>
      <c r="AT1073" s="69"/>
      <c r="AU1073" s="69"/>
      <c r="AV1073" s="69"/>
      <c r="AW1073" s="69"/>
      <c r="AX1073" s="69"/>
      <c r="AY1073" s="69"/>
      <c r="AZ1073" s="69"/>
      <c r="BA1073" s="69"/>
      <c r="BB1073" s="69"/>
    </row>
    <row r="1074" spans="1:54">
      <c r="A1074" s="66" t="str">
        <f>+A947</f>
        <v>TYPE OF FILING:  _X_ ORIGINAL __ UPDATED __ REVISED</v>
      </c>
      <c r="D1074" s="69"/>
      <c r="E1074" s="69"/>
      <c r="F1074" s="69"/>
      <c r="G1074" s="69"/>
      <c r="H1074" s="69"/>
      <c r="I1074" s="69"/>
      <c r="J1074" s="69"/>
      <c r="L1074" s="69"/>
      <c r="M1074" s="90" t="str">
        <f>Control!$D$18</f>
        <v>Witness Responsible:   Melissa Schwarzell</v>
      </c>
      <c r="O1074" s="69"/>
      <c r="P1074" s="69"/>
      <c r="Q1074" s="69"/>
      <c r="R1074" s="69"/>
      <c r="S1074" s="69"/>
      <c r="T1074" s="69"/>
      <c r="U1074" s="69"/>
      <c r="V1074" s="69"/>
      <c r="W1074" s="69"/>
      <c r="X1074" s="69"/>
      <c r="Y1074" s="69"/>
      <c r="Z1074" s="69"/>
      <c r="AA1074" s="69"/>
      <c r="AB1074" s="69"/>
      <c r="AC1074" s="69"/>
      <c r="AD1074" s="69"/>
      <c r="AE1074" s="69"/>
      <c r="AF1074" s="69"/>
      <c r="AG1074" s="69"/>
      <c r="AH1074" s="69"/>
      <c r="AI1074" s="69"/>
      <c r="AJ1074" s="69"/>
      <c r="AK1074" s="69"/>
      <c r="AL1074" s="69"/>
      <c r="AM1074" s="69"/>
      <c r="AN1074" s="69"/>
      <c r="AO1074" s="69"/>
      <c r="AP1074" s="69"/>
      <c r="AQ1074" s="69"/>
      <c r="AR1074" s="69"/>
      <c r="AS1074" s="69"/>
      <c r="AT1074" s="69"/>
      <c r="AU1074" s="69"/>
      <c r="AV1074" s="69"/>
      <c r="AW1074" s="69"/>
      <c r="AX1074" s="69"/>
      <c r="AY1074" s="69"/>
      <c r="AZ1074" s="69"/>
      <c r="BA1074" s="69"/>
      <c r="BB1074" s="69"/>
    </row>
    <row r="1075" spans="1:54">
      <c r="A1075" s="66" t="s">
        <v>454</v>
      </c>
      <c r="D1075" s="69"/>
      <c r="E1075" s="69"/>
      <c r="F1075" s="69"/>
      <c r="G1075" s="69"/>
      <c r="H1075" s="69"/>
      <c r="I1075" s="69"/>
      <c r="J1075" s="69"/>
      <c r="L1075" s="69"/>
      <c r="N1075" s="65"/>
      <c r="O1075" s="69"/>
      <c r="P1075" s="69"/>
      <c r="Q1075" s="69"/>
      <c r="R1075" s="69"/>
      <c r="S1075" s="69"/>
      <c r="T1075" s="69"/>
      <c r="U1075" s="69"/>
      <c r="V1075" s="69"/>
      <c r="W1075" s="69"/>
      <c r="X1075" s="69"/>
      <c r="Y1075" s="69"/>
      <c r="Z1075" s="69"/>
      <c r="AA1075" s="69"/>
      <c r="AB1075" s="69"/>
      <c r="AC1075" s="69"/>
      <c r="AD1075" s="69"/>
      <c r="AE1075" s="69"/>
      <c r="AF1075" s="69"/>
      <c r="AG1075" s="69"/>
      <c r="AH1075" s="69"/>
      <c r="AI1075" s="69"/>
      <c r="AJ1075" s="69"/>
      <c r="AK1075" s="69"/>
      <c r="AL1075" s="69"/>
      <c r="AM1075" s="69"/>
      <c r="AN1075" s="69"/>
      <c r="AO1075" s="69"/>
      <c r="AP1075" s="69"/>
      <c r="AQ1075" s="69"/>
      <c r="AR1075" s="69"/>
      <c r="AS1075" s="69"/>
      <c r="AT1075" s="69"/>
      <c r="AU1075" s="69"/>
      <c r="AV1075" s="69"/>
      <c r="AW1075" s="69"/>
      <c r="AX1075" s="69"/>
      <c r="AY1075" s="69"/>
      <c r="AZ1075" s="69"/>
      <c r="BA1075" s="69"/>
      <c r="BB1075" s="69"/>
    </row>
    <row r="1076" spans="1:54" ht="15" thickBot="1">
      <c r="A1076" s="118"/>
      <c r="B1076" s="119"/>
      <c r="C1076" s="118"/>
      <c r="D1076" s="124"/>
      <c r="E1076" s="124"/>
      <c r="F1076" s="124"/>
      <c r="G1076" s="124"/>
      <c r="H1076" s="124"/>
      <c r="I1076" s="124"/>
      <c r="J1076" s="124"/>
      <c r="K1076" s="124"/>
      <c r="L1076" s="124"/>
      <c r="M1076" s="124"/>
      <c r="N1076" s="81"/>
      <c r="O1076" s="69"/>
      <c r="P1076" s="69"/>
      <c r="Q1076" s="69"/>
      <c r="R1076" s="69"/>
      <c r="S1076" s="69"/>
      <c r="T1076" s="69"/>
      <c r="U1076" s="69"/>
      <c r="V1076" s="69"/>
      <c r="W1076" s="69"/>
      <c r="X1076" s="69"/>
      <c r="Y1076" s="69"/>
      <c r="Z1076" s="69"/>
      <c r="AA1076" s="69"/>
      <c r="AB1076" s="69"/>
      <c r="AC1076" s="69"/>
      <c r="AD1076" s="69"/>
      <c r="AE1076" s="69"/>
      <c r="AF1076" s="69"/>
      <c r="AG1076" s="69"/>
      <c r="AH1076" s="69"/>
      <c r="AI1076" s="69"/>
      <c r="AJ1076" s="69"/>
      <c r="AK1076" s="69"/>
      <c r="AL1076" s="69"/>
      <c r="AM1076" s="69"/>
      <c r="AN1076" s="69"/>
      <c r="AO1076" s="69"/>
      <c r="AP1076" s="69"/>
      <c r="AQ1076" s="69"/>
      <c r="AR1076" s="69"/>
      <c r="AS1076" s="69"/>
      <c r="AT1076" s="69"/>
      <c r="AU1076" s="69"/>
      <c r="AV1076" s="69"/>
      <c r="AW1076" s="69"/>
      <c r="AX1076" s="69"/>
      <c r="AY1076" s="69"/>
      <c r="AZ1076" s="69"/>
      <c r="BA1076" s="69"/>
      <c r="BB1076" s="69"/>
    </row>
    <row r="1077" spans="1:54">
      <c r="A1077" s="65"/>
      <c r="B1077" s="83"/>
      <c r="C1077" s="65"/>
      <c r="D1077" s="103"/>
      <c r="E1077" s="103"/>
      <c r="F1077" s="103"/>
      <c r="G1077" s="504" t="s">
        <v>214</v>
      </c>
      <c r="H1077" s="103"/>
      <c r="I1077" s="103"/>
      <c r="J1077" s="103"/>
      <c r="K1077" s="103"/>
      <c r="L1077" s="103"/>
      <c r="M1077" s="103"/>
      <c r="N1077" s="81"/>
      <c r="O1077" s="69"/>
      <c r="P1077" s="69"/>
      <c r="Q1077" s="69"/>
      <c r="R1077" s="69"/>
      <c r="S1077" s="69"/>
      <c r="T1077" s="69"/>
      <c r="U1077" s="69"/>
      <c r="V1077" s="69"/>
      <c r="W1077" s="69"/>
      <c r="X1077" s="69"/>
      <c r="Y1077" s="69"/>
      <c r="Z1077" s="69"/>
      <c r="AA1077" s="69"/>
      <c r="AB1077" s="69"/>
      <c r="AC1077" s="69"/>
      <c r="AD1077" s="69"/>
      <c r="AE1077" s="69"/>
      <c r="AF1077" s="69"/>
      <c r="AG1077" s="69"/>
      <c r="AH1077" s="69"/>
      <c r="AI1077" s="69"/>
      <c r="AJ1077" s="69"/>
      <c r="AK1077" s="69"/>
      <c r="AL1077" s="69"/>
      <c r="AM1077" s="69"/>
      <c r="AN1077" s="69"/>
      <c r="AO1077" s="69"/>
      <c r="AP1077" s="69"/>
      <c r="AQ1077" s="69"/>
      <c r="AR1077" s="69"/>
      <c r="AS1077" s="69"/>
      <c r="AT1077" s="69"/>
      <c r="AU1077" s="69"/>
      <c r="AV1077" s="69"/>
      <c r="AW1077" s="69"/>
      <c r="AX1077" s="69"/>
      <c r="AY1077" s="69"/>
      <c r="AZ1077" s="69"/>
      <c r="BA1077" s="69"/>
      <c r="BB1077" s="69"/>
    </row>
    <row r="1078" spans="1:54">
      <c r="A1078" s="70" t="s">
        <v>448</v>
      </c>
      <c r="D1078" s="505" t="s">
        <v>139</v>
      </c>
      <c r="E1078" s="505" t="s">
        <v>164</v>
      </c>
      <c r="F1078" s="505" t="s">
        <v>166</v>
      </c>
      <c r="G1078" s="505" t="s">
        <v>164</v>
      </c>
      <c r="H1078" s="157" t="s">
        <v>228</v>
      </c>
      <c r="I1078" s="115"/>
      <c r="J1078" s="115"/>
      <c r="K1078" s="157" t="s">
        <v>271</v>
      </c>
      <c r="L1078" s="115"/>
      <c r="M1078" s="115"/>
      <c r="N1078" s="158"/>
      <c r="O1078" s="69"/>
      <c r="P1078" s="69"/>
      <c r="Q1078" s="69"/>
      <c r="R1078" s="69"/>
      <c r="S1078" s="69"/>
      <c r="T1078" s="69"/>
      <c r="U1078" s="69"/>
      <c r="V1078" s="69"/>
      <c r="W1078" s="69"/>
      <c r="X1078" s="69"/>
      <c r="Y1078" s="69"/>
      <c r="Z1078" s="69"/>
      <c r="AA1078" s="69"/>
      <c r="AB1078" s="69"/>
      <c r="AC1078" s="69"/>
      <c r="AD1078" s="69"/>
      <c r="AE1078" s="69"/>
      <c r="AF1078" s="69"/>
      <c r="AG1078" s="69"/>
      <c r="AH1078" s="69"/>
      <c r="AI1078" s="69"/>
      <c r="AJ1078" s="69"/>
      <c r="AK1078" s="69"/>
      <c r="AL1078" s="69"/>
      <c r="AM1078" s="69"/>
      <c r="AN1078" s="69"/>
      <c r="AO1078" s="69"/>
      <c r="AP1078" s="69"/>
      <c r="AQ1078" s="69"/>
      <c r="AR1078" s="69"/>
      <c r="AS1078" s="69"/>
      <c r="AT1078" s="69"/>
      <c r="AU1078" s="69"/>
      <c r="AV1078" s="69"/>
      <c r="AW1078" s="69"/>
      <c r="AX1078" s="69"/>
      <c r="AY1078" s="69"/>
      <c r="AZ1078" s="69"/>
      <c r="BA1078" s="69"/>
      <c r="BB1078" s="69"/>
    </row>
    <row r="1079" spans="1:54" ht="15" thickBot="1">
      <c r="A1079" s="119" t="s">
        <v>449</v>
      </c>
      <c r="B1079" s="119" t="s">
        <v>479</v>
      </c>
      <c r="C1079" s="150"/>
      <c r="D1079" s="502" t="s">
        <v>620</v>
      </c>
      <c r="E1079" s="502" t="s">
        <v>163</v>
      </c>
      <c r="F1079" s="502" t="s">
        <v>174</v>
      </c>
      <c r="G1079" s="502" t="s">
        <v>163</v>
      </c>
      <c r="H1079" s="502" t="s">
        <v>424</v>
      </c>
      <c r="I1079" s="502" t="s">
        <v>374</v>
      </c>
      <c r="J1079" s="502" t="s">
        <v>437</v>
      </c>
      <c r="K1079" s="502" t="s">
        <v>424</v>
      </c>
      <c r="L1079" s="502" t="s">
        <v>374</v>
      </c>
      <c r="M1079" s="502" t="s">
        <v>437</v>
      </c>
      <c r="N1079" s="158"/>
      <c r="O1079" s="69"/>
      <c r="P1079" s="69"/>
      <c r="Q1079" s="69"/>
      <c r="R1079" s="69"/>
      <c r="S1079" s="69"/>
      <c r="T1079" s="69"/>
      <c r="U1079" s="69"/>
      <c r="V1079" s="69"/>
      <c r="W1079" s="69"/>
      <c r="X1079" s="69"/>
      <c r="Y1079" s="69"/>
      <c r="Z1079" s="69"/>
      <c r="AA1079" s="69"/>
      <c r="AB1079" s="69"/>
      <c r="AC1079" s="69"/>
      <c r="AD1079" s="69"/>
      <c r="AE1079" s="69"/>
      <c r="AF1079" s="69"/>
      <c r="AG1079" s="69"/>
      <c r="AH1079" s="69"/>
      <c r="AI1079" s="69"/>
      <c r="AJ1079" s="69"/>
      <c r="AK1079" s="69"/>
      <c r="AL1079" s="69"/>
      <c r="AM1079" s="69"/>
      <c r="AN1079" s="69"/>
      <c r="AO1079" s="69"/>
      <c r="AP1079" s="69"/>
      <c r="AQ1079" s="69"/>
      <c r="AR1079" s="69"/>
      <c r="AS1079" s="69"/>
      <c r="AT1079" s="69"/>
      <c r="AU1079" s="69"/>
      <c r="AV1079" s="69"/>
      <c r="AW1079" s="69"/>
      <c r="AX1079" s="69"/>
      <c r="AY1079" s="69"/>
      <c r="AZ1079" s="69"/>
      <c r="BA1079" s="69"/>
      <c r="BB1079" s="69"/>
    </row>
    <row r="1080" spans="1:54">
      <c r="A1080" s="83">
        <v>1</v>
      </c>
      <c r="B1080" s="83"/>
      <c r="C1080" s="65"/>
      <c r="D1080" s="81"/>
      <c r="E1080" s="81"/>
      <c r="F1080" s="81"/>
      <c r="G1080" s="81"/>
      <c r="H1080" s="81"/>
      <c r="I1080" s="81"/>
      <c r="J1080" s="81"/>
      <c r="K1080" s="81"/>
      <c r="L1080" s="81"/>
      <c r="M1080" s="81"/>
      <c r="N1080" s="81"/>
      <c r="O1080" s="69"/>
      <c r="P1080" s="69"/>
      <c r="Q1080" s="69"/>
      <c r="R1080" s="69"/>
      <c r="S1080" s="69"/>
      <c r="T1080" s="69"/>
      <c r="U1080" s="69"/>
      <c r="V1080" s="69"/>
      <c r="W1080" s="69"/>
      <c r="X1080" s="69"/>
      <c r="Y1080" s="69"/>
      <c r="Z1080" s="69"/>
      <c r="AA1080" s="69"/>
      <c r="AB1080" s="69"/>
      <c r="AC1080" s="69"/>
      <c r="AD1080" s="69"/>
      <c r="AE1080" s="69"/>
      <c r="AF1080" s="69"/>
      <c r="AG1080" s="69"/>
      <c r="AH1080" s="69"/>
      <c r="AI1080" s="69"/>
      <c r="AJ1080" s="69"/>
      <c r="AK1080" s="69"/>
      <c r="AL1080" s="69"/>
      <c r="AM1080" s="69"/>
      <c r="AN1080" s="69"/>
      <c r="AO1080" s="69"/>
      <c r="AP1080" s="69"/>
      <c r="AQ1080" s="69"/>
      <c r="AR1080" s="69"/>
      <c r="AS1080" s="69"/>
      <c r="AT1080" s="69"/>
      <c r="AU1080" s="69"/>
      <c r="AV1080" s="69"/>
      <c r="AW1080" s="69"/>
      <c r="AX1080" s="69"/>
      <c r="AY1080" s="69"/>
      <c r="AZ1080" s="69"/>
      <c r="BA1080" s="69"/>
      <c r="BB1080" s="69"/>
    </row>
    <row r="1081" spans="1:54">
      <c r="A1081" s="70">
        <v>2</v>
      </c>
      <c r="D1081" s="69"/>
      <c r="E1081" s="69"/>
      <c r="F1081" s="69"/>
      <c r="G1081" s="69"/>
      <c r="H1081" s="69"/>
      <c r="I1081" s="69"/>
      <c r="J1081" s="69"/>
      <c r="K1081" s="69"/>
      <c r="L1081" s="69"/>
      <c r="M1081" s="69"/>
      <c r="N1081" s="69"/>
      <c r="O1081" s="69"/>
      <c r="P1081" s="69"/>
      <c r="Q1081" s="69"/>
      <c r="R1081" s="69"/>
      <c r="S1081" s="69"/>
      <c r="T1081" s="69"/>
      <c r="U1081" s="69"/>
      <c r="V1081" s="69"/>
      <c r="W1081" s="69"/>
      <c r="X1081" s="69"/>
      <c r="Y1081" s="69"/>
      <c r="Z1081" s="69"/>
      <c r="AA1081" s="69"/>
      <c r="AB1081" s="69"/>
      <c r="AC1081" s="69"/>
      <c r="AD1081" s="69"/>
      <c r="AE1081" s="69"/>
      <c r="AF1081" s="69"/>
      <c r="AG1081" s="69"/>
      <c r="AH1081" s="69"/>
      <c r="AI1081" s="69"/>
      <c r="AJ1081" s="69"/>
      <c r="AK1081" s="69"/>
      <c r="AL1081" s="69"/>
      <c r="AM1081" s="69"/>
      <c r="AN1081" s="69"/>
      <c r="AO1081" s="69"/>
      <c r="AP1081" s="69"/>
      <c r="AQ1081" s="69"/>
      <c r="AR1081" s="69"/>
      <c r="AS1081" s="69"/>
      <c r="AT1081" s="69"/>
      <c r="AU1081" s="69"/>
      <c r="AV1081" s="69"/>
      <c r="AW1081" s="69"/>
      <c r="AX1081" s="69"/>
      <c r="AY1081" s="69"/>
      <c r="AZ1081" s="69"/>
      <c r="BA1081" s="69"/>
      <c r="BB1081" s="69"/>
    </row>
    <row r="1082" spans="1:54">
      <c r="A1082" s="70">
        <v>3</v>
      </c>
      <c r="D1082" s="69"/>
      <c r="E1082" s="149" t="s">
        <v>1017</v>
      </c>
      <c r="F1082" s="69"/>
      <c r="G1082" s="69"/>
      <c r="H1082" s="69"/>
      <c r="I1082" s="69"/>
      <c r="J1082" s="69"/>
      <c r="K1082" s="69"/>
      <c r="L1082" s="69"/>
      <c r="M1082" s="69"/>
      <c r="N1082" s="69"/>
      <c r="O1082" s="69"/>
      <c r="P1082" s="69"/>
      <c r="Q1082" s="69"/>
      <c r="R1082" s="69"/>
      <c r="S1082" s="69"/>
      <c r="T1082" s="69"/>
      <c r="U1082" s="69"/>
      <c r="V1082" s="69"/>
      <c r="W1082" s="69"/>
      <c r="X1082" s="69"/>
      <c r="Y1082" s="69"/>
      <c r="Z1082" s="69"/>
      <c r="AA1082" s="69"/>
      <c r="AB1082" s="69"/>
      <c r="AC1082" s="69"/>
      <c r="AD1082" s="69"/>
      <c r="AE1082" s="69"/>
      <c r="AF1082" s="69"/>
      <c r="AG1082" s="69"/>
      <c r="AH1082" s="69"/>
      <c r="AI1082" s="69"/>
      <c r="AJ1082" s="69"/>
      <c r="AK1082" s="69"/>
      <c r="AL1082" s="69"/>
      <c r="AM1082" s="69"/>
      <c r="AN1082" s="69"/>
      <c r="AO1082" s="69"/>
      <c r="AP1082" s="69"/>
      <c r="AQ1082" s="69"/>
      <c r="AR1082" s="69"/>
      <c r="AS1082" s="69"/>
      <c r="AT1082" s="69"/>
      <c r="AU1082" s="69"/>
      <c r="AV1082" s="69"/>
      <c r="AW1082" s="69"/>
      <c r="AX1082" s="69"/>
      <c r="AY1082" s="69"/>
      <c r="AZ1082" s="69"/>
      <c r="BA1082" s="69"/>
      <c r="BB1082" s="69"/>
    </row>
    <row r="1083" spans="1:54">
      <c r="A1083" s="70"/>
      <c r="D1083" s="69"/>
      <c r="E1083" s="69"/>
      <c r="F1083" s="69"/>
      <c r="G1083" s="69"/>
      <c r="H1083" s="69"/>
      <c r="I1083" s="69"/>
      <c r="J1083" s="69"/>
      <c r="K1083" s="69"/>
      <c r="L1083" s="69"/>
      <c r="M1083" s="69"/>
      <c r="N1083" s="69"/>
      <c r="O1083" s="69"/>
      <c r="P1083" s="69"/>
      <c r="Q1083" s="69"/>
      <c r="R1083" s="69"/>
      <c r="S1083" s="69"/>
      <c r="T1083" s="69"/>
      <c r="U1083" s="69"/>
      <c r="V1083" s="69"/>
      <c r="W1083" s="69"/>
      <c r="X1083" s="69"/>
      <c r="Y1083" s="69"/>
      <c r="Z1083" s="69"/>
      <c r="AA1083" s="69"/>
      <c r="AB1083" s="69"/>
      <c r="AC1083" s="69"/>
      <c r="AD1083" s="69"/>
      <c r="AE1083" s="69"/>
      <c r="AF1083" s="69"/>
      <c r="AG1083" s="69"/>
      <c r="AH1083" s="69"/>
      <c r="AI1083" s="69"/>
      <c r="AJ1083" s="69"/>
      <c r="AK1083" s="69"/>
      <c r="AL1083" s="69"/>
      <c r="AM1083" s="69"/>
      <c r="AN1083" s="69"/>
      <c r="AO1083" s="69"/>
      <c r="AP1083" s="69"/>
      <c r="AQ1083" s="69"/>
      <c r="AR1083" s="69"/>
      <c r="AS1083" s="69"/>
      <c r="AT1083" s="69"/>
      <c r="AU1083" s="69"/>
      <c r="AV1083" s="69"/>
      <c r="AW1083" s="69"/>
      <c r="AX1083" s="69"/>
      <c r="AY1083" s="69"/>
      <c r="AZ1083" s="69"/>
      <c r="BA1083" s="69"/>
      <c r="BB1083" s="69"/>
    </row>
    <row r="1084" spans="1:54">
      <c r="A1084" s="70"/>
      <c r="D1084" s="69"/>
      <c r="E1084" s="69"/>
      <c r="F1084" s="69"/>
      <c r="G1084" s="69"/>
      <c r="H1084" s="69"/>
      <c r="I1084" s="69"/>
      <c r="J1084" s="69"/>
      <c r="K1084" s="69"/>
      <c r="L1084" s="69"/>
      <c r="M1084" s="69"/>
      <c r="N1084" s="69"/>
      <c r="O1084" s="69"/>
      <c r="P1084" s="69"/>
      <c r="Q1084" s="69"/>
      <c r="R1084" s="69"/>
      <c r="S1084" s="69"/>
      <c r="T1084" s="69"/>
      <c r="U1084" s="69"/>
      <c r="V1084" s="69"/>
      <c r="W1084" s="69"/>
      <c r="X1084" s="69"/>
      <c r="Y1084" s="69"/>
      <c r="Z1084" s="69"/>
      <c r="AA1084" s="69"/>
      <c r="AB1084" s="69"/>
      <c r="AC1084" s="69"/>
      <c r="AD1084" s="69"/>
      <c r="AE1084" s="69"/>
      <c r="AF1084" s="69"/>
      <c r="AG1084" s="69"/>
      <c r="AH1084" s="69"/>
      <c r="AI1084" s="69"/>
      <c r="AJ1084" s="69"/>
      <c r="AK1084" s="69"/>
      <c r="AL1084" s="69"/>
      <c r="AM1084" s="69"/>
      <c r="AN1084" s="69"/>
      <c r="AO1084" s="69"/>
      <c r="AP1084" s="69"/>
      <c r="AQ1084" s="69"/>
      <c r="AR1084" s="69"/>
      <c r="AS1084" s="69"/>
      <c r="AT1084" s="69"/>
      <c r="AU1084" s="69"/>
      <c r="AV1084" s="69"/>
      <c r="AW1084" s="69"/>
      <c r="AX1084" s="69"/>
      <c r="AY1084" s="69"/>
      <c r="AZ1084" s="69"/>
      <c r="BA1084" s="69"/>
      <c r="BB1084" s="69"/>
    </row>
    <row r="1085" spans="1:54">
      <c r="A1085" s="70"/>
      <c r="D1085" s="69"/>
      <c r="E1085" s="69"/>
      <c r="F1085" s="69"/>
      <c r="G1085" s="69"/>
      <c r="H1085" s="69"/>
      <c r="I1085" s="69"/>
      <c r="J1085" s="69"/>
      <c r="K1085" s="69"/>
      <c r="L1085" s="69"/>
      <c r="M1085" s="69"/>
      <c r="N1085" s="69"/>
      <c r="O1085" s="69"/>
      <c r="P1085" s="69"/>
      <c r="Q1085" s="69"/>
      <c r="R1085" s="69"/>
      <c r="S1085" s="69"/>
      <c r="T1085" s="69"/>
      <c r="U1085" s="69"/>
      <c r="V1085" s="69"/>
      <c r="W1085" s="69"/>
      <c r="X1085" s="69"/>
      <c r="Y1085" s="69"/>
      <c r="Z1085" s="69"/>
      <c r="AA1085" s="69"/>
      <c r="AB1085" s="69"/>
      <c r="AC1085" s="69"/>
      <c r="AD1085" s="69"/>
      <c r="AE1085" s="69"/>
      <c r="AF1085" s="69"/>
      <c r="AG1085" s="69"/>
      <c r="AH1085" s="69"/>
      <c r="AI1085" s="69"/>
      <c r="AJ1085" s="69"/>
      <c r="AK1085" s="69"/>
      <c r="AL1085" s="69"/>
      <c r="AM1085" s="69"/>
      <c r="AN1085" s="69"/>
      <c r="AO1085" s="69"/>
      <c r="AP1085" s="69"/>
      <c r="AQ1085" s="69"/>
      <c r="AR1085" s="69"/>
      <c r="AS1085" s="69"/>
      <c r="AT1085" s="69"/>
      <c r="AU1085" s="69"/>
      <c r="AV1085" s="69"/>
      <c r="AW1085" s="69"/>
      <c r="AX1085" s="69"/>
      <c r="AY1085" s="69"/>
      <c r="AZ1085" s="69"/>
      <c r="BA1085" s="69"/>
      <c r="BB1085" s="69"/>
    </row>
    <row r="1086" spans="1:54">
      <c r="A1086" s="70"/>
      <c r="D1086" s="69"/>
      <c r="E1086" s="69"/>
      <c r="F1086" s="69"/>
      <c r="G1086" s="69"/>
      <c r="H1086" s="69"/>
      <c r="I1086" s="69"/>
      <c r="J1086" s="69"/>
      <c r="K1086" s="69"/>
      <c r="L1086" s="69"/>
      <c r="M1086" s="69"/>
      <c r="N1086" s="69"/>
      <c r="O1086" s="69"/>
      <c r="P1086" s="69"/>
      <c r="Q1086" s="69"/>
      <c r="R1086" s="69"/>
      <c r="S1086" s="69"/>
      <c r="T1086" s="69"/>
      <c r="U1086" s="69"/>
      <c r="V1086" s="69"/>
      <c r="W1086" s="69"/>
      <c r="X1086" s="69"/>
      <c r="Y1086" s="69"/>
      <c r="Z1086" s="69"/>
      <c r="AA1086" s="69"/>
      <c r="AB1086" s="69"/>
      <c r="AC1086" s="69"/>
      <c r="AD1086" s="69"/>
      <c r="AE1086" s="69"/>
      <c r="AF1086" s="69"/>
      <c r="AG1086" s="69"/>
      <c r="AH1086" s="69"/>
      <c r="AI1086" s="69"/>
      <c r="AJ1086" s="69"/>
      <c r="AK1086" s="69"/>
      <c r="AL1086" s="69"/>
      <c r="AM1086" s="69"/>
      <c r="AN1086" s="69"/>
      <c r="AO1086" s="69"/>
      <c r="AP1086" s="69"/>
      <c r="AQ1086" s="69"/>
      <c r="AR1086" s="69"/>
      <c r="AS1086" s="69"/>
      <c r="AT1086" s="69"/>
      <c r="AU1086" s="69"/>
      <c r="AV1086" s="69"/>
      <c r="AW1086" s="69"/>
      <c r="AX1086" s="69"/>
      <c r="AY1086" s="69"/>
      <c r="AZ1086" s="69"/>
      <c r="BA1086" s="69"/>
      <c r="BB1086" s="69"/>
    </row>
    <row r="1087" spans="1:54">
      <c r="A1087" s="70"/>
      <c r="D1087" s="69"/>
      <c r="E1087" s="69"/>
      <c r="F1087" s="69"/>
      <c r="G1087" s="69"/>
      <c r="H1087" s="69"/>
      <c r="I1087" s="69"/>
      <c r="J1087" s="69"/>
      <c r="K1087" s="69"/>
      <c r="L1087" s="69"/>
      <c r="M1087" s="69"/>
      <c r="N1087" s="69"/>
      <c r="O1087" s="69"/>
      <c r="P1087" s="69"/>
      <c r="Q1087" s="69"/>
      <c r="R1087" s="69"/>
      <c r="S1087" s="69"/>
      <c r="T1087" s="69"/>
      <c r="U1087" s="69"/>
      <c r="V1087" s="69"/>
      <c r="W1087" s="69"/>
      <c r="X1087" s="69"/>
      <c r="Y1087" s="69"/>
      <c r="Z1087" s="69"/>
      <c r="AA1087" s="69"/>
      <c r="AB1087" s="69"/>
      <c r="AC1087" s="69"/>
      <c r="AD1087" s="69"/>
      <c r="AE1087" s="69"/>
      <c r="AF1087" s="69"/>
      <c r="AG1087" s="69"/>
      <c r="AH1087" s="69"/>
      <c r="AI1087" s="69"/>
      <c r="AJ1087" s="69"/>
      <c r="AK1087" s="69"/>
      <c r="AL1087" s="69"/>
      <c r="AM1087" s="69"/>
      <c r="AN1087" s="69"/>
      <c r="AO1087" s="69"/>
      <c r="AP1087" s="69"/>
      <c r="AQ1087" s="69"/>
      <c r="AR1087" s="69"/>
      <c r="AS1087" s="69"/>
      <c r="AT1087" s="69"/>
      <c r="AU1087" s="69"/>
      <c r="AV1087" s="69"/>
      <c r="AW1087" s="69"/>
      <c r="AX1087" s="69"/>
      <c r="AY1087" s="69"/>
      <c r="AZ1087" s="69"/>
      <c r="BA1087" s="69"/>
      <c r="BB1087" s="69"/>
    </row>
    <row r="1088" spans="1:54">
      <c r="A1088" s="70"/>
      <c r="D1088" s="69"/>
      <c r="E1088" s="69"/>
      <c r="F1088" s="69"/>
      <c r="G1088" s="69"/>
      <c r="H1088" s="69"/>
      <c r="I1088" s="69"/>
      <c r="J1088" s="69"/>
      <c r="K1088" s="69"/>
      <c r="L1088" s="69"/>
      <c r="M1088" s="69"/>
      <c r="N1088" s="69"/>
      <c r="O1088" s="69"/>
      <c r="P1088" s="69"/>
      <c r="Q1088" s="69"/>
      <c r="R1088" s="69"/>
      <c r="S1088" s="69"/>
      <c r="T1088" s="69"/>
      <c r="U1088" s="69"/>
      <c r="V1088" s="69"/>
      <c r="W1088" s="69"/>
      <c r="X1088" s="69"/>
      <c r="Y1088" s="69"/>
      <c r="Z1088" s="69"/>
      <c r="AA1088" s="69"/>
      <c r="AB1088" s="69"/>
      <c r="AC1088" s="69"/>
      <c r="AD1088" s="69"/>
      <c r="AE1088" s="69"/>
      <c r="AF1088" s="69"/>
      <c r="AG1088" s="69"/>
      <c r="AH1088" s="69"/>
      <c r="AI1088" s="69"/>
      <c r="AJ1088" s="69"/>
      <c r="AK1088" s="69"/>
      <c r="AL1088" s="69"/>
      <c r="AM1088" s="69"/>
      <c r="AN1088" s="69"/>
      <c r="AO1088" s="69"/>
      <c r="AP1088" s="69"/>
      <c r="AQ1088" s="69"/>
      <c r="AR1088" s="69"/>
      <c r="AS1088" s="69"/>
      <c r="AT1088" s="69"/>
      <c r="AU1088" s="69"/>
      <c r="AV1088" s="69"/>
      <c r="AW1088" s="69"/>
      <c r="AX1088" s="69"/>
      <c r="AY1088" s="69"/>
      <c r="AZ1088" s="69"/>
      <c r="BA1088" s="69"/>
      <c r="BB1088" s="69"/>
    </row>
    <row r="1089" spans="1:54">
      <c r="A1089" s="70"/>
      <c r="D1089" s="69"/>
      <c r="E1089" s="69"/>
      <c r="F1089" s="69"/>
      <c r="G1089" s="69"/>
      <c r="H1089" s="69"/>
      <c r="I1089" s="69"/>
      <c r="J1089" s="69"/>
      <c r="K1089" s="69"/>
      <c r="L1089" s="69"/>
      <c r="M1089" s="69"/>
      <c r="N1089" s="69"/>
      <c r="O1089" s="69"/>
      <c r="P1089" s="69"/>
      <c r="Q1089" s="69"/>
      <c r="R1089" s="69"/>
      <c r="S1089" s="69"/>
      <c r="T1089" s="69"/>
      <c r="U1089" s="69"/>
      <c r="V1089" s="69"/>
      <c r="W1089" s="69"/>
      <c r="X1089" s="69"/>
      <c r="Y1089" s="69"/>
      <c r="Z1089" s="69"/>
      <c r="AA1089" s="69"/>
      <c r="AB1089" s="69"/>
      <c r="AC1089" s="69"/>
      <c r="AD1089" s="69"/>
      <c r="AE1089" s="69"/>
      <c r="AF1089" s="69"/>
      <c r="AG1089" s="69"/>
      <c r="AH1089" s="69"/>
      <c r="AI1089" s="69"/>
      <c r="AJ1089" s="69"/>
      <c r="AK1089" s="69"/>
      <c r="AL1089" s="69"/>
      <c r="AM1089" s="69"/>
      <c r="AN1089" s="69"/>
      <c r="AO1089" s="69"/>
      <c r="AP1089" s="69"/>
      <c r="AQ1089" s="69"/>
      <c r="AR1089" s="69"/>
      <c r="AS1089" s="69"/>
      <c r="AT1089" s="69"/>
      <c r="AU1089" s="69"/>
      <c r="AV1089" s="69"/>
      <c r="AW1089" s="69"/>
      <c r="AX1089" s="69"/>
      <c r="AY1089" s="69"/>
      <c r="AZ1089" s="69"/>
      <c r="BA1089" s="69"/>
      <c r="BB1089" s="69"/>
    </row>
    <row r="1090" spans="1:54">
      <c r="A1090" s="70"/>
      <c r="D1090" s="69"/>
      <c r="E1090" s="69"/>
      <c r="F1090" s="69"/>
      <c r="G1090" s="69"/>
      <c r="H1090" s="69"/>
      <c r="I1090" s="69"/>
      <c r="J1090" s="69"/>
      <c r="K1090" s="69"/>
      <c r="L1090" s="69"/>
      <c r="M1090" s="69"/>
      <c r="N1090" s="69"/>
      <c r="O1090" s="69"/>
      <c r="P1090" s="69"/>
      <c r="Q1090" s="69"/>
      <c r="R1090" s="69"/>
      <c r="S1090" s="69"/>
      <c r="T1090" s="69"/>
      <c r="U1090" s="69"/>
      <c r="V1090" s="69"/>
      <c r="W1090" s="69"/>
      <c r="X1090" s="69"/>
      <c r="Y1090" s="69"/>
      <c r="Z1090" s="69"/>
      <c r="AA1090" s="69"/>
      <c r="AB1090" s="69"/>
      <c r="AC1090" s="69"/>
      <c r="AD1090" s="69"/>
      <c r="AE1090" s="69"/>
      <c r="AF1090" s="69"/>
      <c r="AG1090" s="69"/>
      <c r="AH1090" s="69"/>
      <c r="AI1090" s="69"/>
      <c r="AJ1090" s="69"/>
      <c r="AK1090" s="69"/>
      <c r="AL1090" s="69"/>
      <c r="AM1090" s="69"/>
      <c r="AN1090" s="69"/>
      <c r="AO1090" s="69"/>
      <c r="AP1090" s="69"/>
      <c r="AQ1090" s="69"/>
      <c r="AR1090" s="69"/>
      <c r="AS1090" s="69"/>
      <c r="AT1090" s="69"/>
      <c r="AU1090" s="69"/>
      <c r="AV1090" s="69"/>
      <c r="AW1090" s="69"/>
      <c r="AX1090" s="69"/>
      <c r="AY1090" s="69"/>
      <c r="AZ1090" s="69"/>
      <c r="BA1090" s="69"/>
      <c r="BB1090" s="69"/>
    </row>
    <row r="1091" spans="1:54">
      <c r="A1091" s="70"/>
      <c r="D1091" s="69"/>
      <c r="E1091" s="69"/>
      <c r="F1091" s="69"/>
      <c r="G1091" s="69"/>
      <c r="H1091" s="69"/>
      <c r="I1091" s="69"/>
      <c r="J1091" s="69"/>
      <c r="K1091" s="69"/>
      <c r="L1091" s="69"/>
      <c r="M1091" s="69"/>
      <c r="N1091" s="69"/>
      <c r="O1091" s="69"/>
      <c r="P1091" s="69"/>
      <c r="Q1091" s="69"/>
      <c r="R1091" s="69"/>
      <c r="S1091" s="69"/>
      <c r="T1091" s="69"/>
      <c r="U1091" s="69"/>
      <c r="V1091" s="69"/>
      <c r="W1091" s="69"/>
      <c r="X1091" s="69"/>
      <c r="Y1091" s="69"/>
      <c r="Z1091" s="69"/>
      <c r="AA1091" s="69"/>
      <c r="AB1091" s="69"/>
      <c r="AC1091" s="69"/>
      <c r="AD1091" s="69"/>
      <c r="AE1091" s="69"/>
      <c r="AF1091" s="69"/>
      <c r="AG1091" s="69"/>
      <c r="AH1091" s="69"/>
      <c r="AI1091" s="69"/>
      <c r="AJ1091" s="69"/>
      <c r="AK1091" s="69"/>
      <c r="AL1091" s="69"/>
      <c r="AM1091" s="69"/>
      <c r="AN1091" s="69"/>
      <c r="AO1091" s="69"/>
      <c r="AP1091" s="69"/>
      <c r="AQ1091" s="69"/>
      <c r="AR1091" s="69"/>
      <c r="AS1091" s="69"/>
      <c r="AT1091" s="69"/>
      <c r="AU1091" s="69"/>
      <c r="AV1091" s="69"/>
      <c r="AW1091" s="69"/>
      <c r="AX1091" s="69"/>
      <c r="AY1091" s="69"/>
      <c r="AZ1091" s="69"/>
      <c r="BA1091" s="69"/>
      <c r="BB1091" s="69"/>
    </row>
    <row r="1092" spans="1:54">
      <c r="A1092" s="70"/>
      <c r="D1092" s="69"/>
      <c r="E1092" s="69"/>
      <c r="F1092" s="69"/>
      <c r="G1092" s="69"/>
      <c r="H1092" s="69"/>
      <c r="I1092" s="69"/>
      <c r="J1092" s="69"/>
      <c r="K1092" s="69"/>
      <c r="L1092" s="69"/>
      <c r="M1092" s="69"/>
      <c r="N1092" s="69"/>
      <c r="O1092" s="69"/>
      <c r="P1092" s="69"/>
      <c r="Q1092" s="69"/>
      <c r="R1092" s="69"/>
      <c r="S1092" s="69"/>
      <c r="T1092" s="69"/>
      <c r="U1092" s="69"/>
      <c r="V1092" s="69"/>
      <c r="W1092" s="69"/>
      <c r="X1092" s="69"/>
      <c r="Y1092" s="69"/>
      <c r="Z1092" s="69"/>
      <c r="AA1092" s="69"/>
      <c r="AB1092" s="69"/>
      <c r="AC1092" s="69"/>
      <c r="AD1092" s="69"/>
      <c r="AE1092" s="69"/>
      <c r="AF1092" s="69"/>
      <c r="AG1092" s="69"/>
      <c r="AH1092" s="69"/>
      <c r="AI1092" s="69"/>
      <c r="AJ1092" s="69"/>
      <c r="AK1092" s="69"/>
      <c r="AL1092" s="69"/>
      <c r="AM1092" s="69"/>
      <c r="AN1092" s="69"/>
      <c r="AO1092" s="69"/>
      <c r="AP1092" s="69"/>
      <c r="AQ1092" s="69"/>
      <c r="AR1092" s="69"/>
      <c r="AS1092" s="69"/>
      <c r="AT1092" s="69"/>
      <c r="AU1092" s="69"/>
      <c r="AV1092" s="69"/>
      <c r="AW1092" s="69"/>
      <c r="AX1092" s="69"/>
      <c r="AY1092" s="69"/>
      <c r="AZ1092" s="69"/>
      <c r="BA1092" s="69"/>
      <c r="BB1092" s="69"/>
    </row>
    <row r="1093" spans="1:54">
      <c r="A1093" s="70"/>
      <c r="D1093" s="69"/>
      <c r="E1093" s="69"/>
      <c r="F1093" s="69"/>
      <c r="G1093" s="69"/>
      <c r="H1093" s="69"/>
      <c r="I1093" s="69"/>
      <c r="J1093" s="69"/>
      <c r="K1093" s="69"/>
      <c r="L1093" s="69"/>
      <c r="M1093" s="69"/>
      <c r="N1093" s="69"/>
      <c r="O1093" s="69"/>
      <c r="P1093" s="69"/>
      <c r="Q1093" s="69"/>
      <c r="R1093" s="69"/>
      <c r="S1093" s="69"/>
      <c r="T1093" s="69"/>
      <c r="U1093" s="69"/>
      <c r="V1093" s="69"/>
      <c r="W1093" s="69"/>
      <c r="X1093" s="69"/>
      <c r="Y1093" s="69"/>
      <c r="Z1093" s="69"/>
      <c r="AA1093" s="69"/>
      <c r="AB1093" s="69"/>
      <c r="AC1093" s="69"/>
      <c r="AD1093" s="69"/>
      <c r="AE1093" s="69"/>
      <c r="AF1093" s="69"/>
      <c r="AG1093" s="69"/>
      <c r="AH1093" s="69"/>
      <c r="AI1093" s="69"/>
      <c r="AJ1093" s="69"/>
      <c r="AK1093" s="69"/>
      <c r="AL1093" s="69"/>
      <c r="AM1093" s="69"/>
      <c r="AN1093" s="69"/>
      <c r="AO1093" s="69"/>
      <c r="AP1093" s="69"/>
      <c r="AQ1093" s="69"/>
      <c r="AR1093" s="69"/>
      <c r="AS1093" s="69"/>
      <c r="AT1093" s="69"/>
      <c r="AU1093" s="69"/>
      <c r="AV1093" s="69"/>
      <c r="AW1093" s="69"/>
      <c r="AX1093" s="69"/>
      <c r="AY1093" s="69"/>
      <c r="AZ1093" s="69"/>
      <c r="BA1093" s="69"/>
      <c r="BB1093" s="69"/>
    </row>
    <row r="1094" spans="1:54">
      <c r="A1094" s="70"/>
      <c r="D1094" s="69"/>
      <c r="E1094" s="69"/>
      <c r="F1094" s="69"/>
      <c r="G1094" s="69"/>
      <c r="H1094" s="69"/>
      <c r="I1094" s="69"/>
      <c r="J1094" s="69"/>
      <c r="K1094" s="69"/>
      <c r="L1094" s="69"/>
      <c r="M1094" s="69"/>
      <c r="N1094" s="69"/>
      <c r="O1094" s="69"/>
      <c r="P1094" s="69"/>
      <c r="Q1094" s="69"/>
      <c r="R1094" s="69"/>
      <c r="S1094" s="69"/>
      <c r="T1094" s="69"/>
      <c r="U1094" s="69"/>
      <c r="V1094" s="69"/>
      <c r="W1094" s="69"/>
      <c r="X1094" s="69"/>
      <c r="Y1094" s="69"/>
      <c r="Z1094" s="69"/>
      <c r="AA1094" s="69"/>
      <c r="AB1094" s="69"/>
      <c r="AC1094" s="69"/>
      <c r="AD1094" s="69"/>
      <c r="AE1094" s="69"/>
      <c r="AF1094" s="69"/>
      <c r="AG1094" s="69"/>
      <c r="AH1094" s="69"/>
      <c r="AI1094" s="69"/>
      <c r="AJ1094" s="69"/>
      <c r="AK1094" s="69"/>
      <c r="AL1094" s="69"/>
      <c r="AM1094" s="69"/>
      <c r="AN1094" s="69"/>
      <c r="AO1094" s="69"/>
      <c r="AP1094" s="69"/>
      <c r="AQ1094" s="69"/>
      <c r="AR1094" s="69"/>
      <c r="AS1094" s="69"/>
      <c r="AT1094" s="69"/>
      <c r="AU1094" s="69"/>
      <c r="AV1094" s="69"/>
      <c r="AW1094" s="69"/>
      <c r="AX1094" s="69"/>
      <c r="AY1094" s="69"/>
      <c r="AZ1094" s="69"/>
      <c r="BA1094" s="69"/>
      <c r="BB1094" s="69"/>
    </row>
    <row r="1095" spans="1:54">
      <c r="A1095" s="70"/>
      <c r="D1095" s="69"/>
      <c r="E1095" s="69"/>
      <c r="F1095" s="69"/>
      <c r="G1095" s="69"/>
      <c r="H1095" s="69"/>
      <c r="I1095" s="69"/>
      <c r="J1095" s="69"/>
      <c r="K1095" s="69"/>
      <c r="L1095" s="69"/>
      <c r="M1095" s="69"/>
      <c r="N1095" s="69"/>
      <c r="O1095" s="69"/>
      <c r="P1095" s="69"/>
      <c r="Q1095" s="69"/>
      <c r="R1095" s="69"/>
      <c r="S1095" s="69"/>
      <c r="T1095" s="69"/>
      <c r="U1095" s="69"/>
      <c r="V1095" s="69"/>
      <c r="W1095" s="69"/>
      <c r="X1095" s="69"/>
      <c r="Y1095" s="69"/>
      <c r="Z1095" s="69"/>
      <c r="AA1095" s="69"/>
      <c r="AB1095" s="69"/>
      <c r="AC1095" s="69"/>
      <c r="AD1095" s="69"/>
      <c r="AE1095" s="69"/>
      <c r="AF1095" s="69"/>
      <c r="AG1095" s="69"/>
      <c r="AH1095" s="69"/>
      <c r="AI1095" s="69"/>
      <c r="AJ1095" s="69"/>
      <c r="AK1095" s="69"/>
      <c r="AL1095" s="69"/>
      <c r="AM1095" s="69"/>
      <c r="AN1095" s="69"/>
      <c r="AO1095" s="69"/>
      <c r="AP1095" s="69"/>
      <c r="AQ1095" s="69"/>
      <c r="AR1095" s="69"/>
      <c r="AS1095" s="69"/>
      <c r="AT1095" s="69"/>
      <c r="AU1095" s="69"/>
      <c r="AV1095" s="69"/>
      <c r="AW1095" s="69"/>
      <c r="AX1095" s="69"/>
      <c r="AY1095" s="69"/>
      <c r="AZ1095" s="69"/>
      <c r="BA1095" s="69"/>
      <c r="BB1095" s="69"/>
    </row>
    <row r="1096" spans="1:54">
      <c r="A1096" s="70"/>
      <c r="D1096" s="69"/>
      <c r="E1096" s="69"/>
      <c r="F1096" s="69"/>
      <c r="G1096" s="69"/>
      <c r="H1096" s="69"/>
      <c r="I1096" s="69"/>
      <c r="J1096" s="69"/>
      <c r="K1096" s="69"/>
      <c r="L1096" s="69"/>
      <c r="M1096" s="69"/>
      <c r="N1096" s="69"/>
      <c r="O1096" s="69"/>
      <c r="P1096" s="69"/>
      <c r="Q1096" s="69"/>
      <c r="R1096" s="69"/>
      <c r="S1096" s="69"/>
      <c r="T1096" s="69"/>
      <c r="U1096" s="69"/>
      <c r="V1096" s="69"/>
      <c r="W1096" s="69"/>
      <c r="X1096" s="69"/>
      <c r="Y1096" s="69"/>
      <c r="Z1096" s="69"/>
      <c r="AA1096" s="69"/>
      <c r="AB1096" s="69"/>
      <c r="AC1096" s="69"/>
      <c r="AD1096" s="69"/>
      <c r="AE1096" s="69"/>
      <c r="AF1096" s="69"/>
      <c r="AG1096" s="69"/>
      <c r="AH1096" s="69"/>
      <c r="AI1096" s="69"/>
      <c r="AJ1096" s="69"/>
      <c r="AK1096" s="69"/>
      <c r="AL1096" s="69"/>
      <c r="AM1096" s="69"/>
      <c r="AN1096" s="69"/>
      <c r="AO1096" s="69"/>
      <c r="AP1096" s="69"/>
      <c r="AQ1096" s="69"/>
      <c r="AR1096" s="69"/>
      <c r="AS1096" s="69"/>
      <c r="AT1096" s="69"/>
      <c r="AU1096" s="69"/>
      <c r="AV1096" s="69"/>
      <c r="AW1096" s="69"/>
      <c r="AX1096" s="69"/>
      <c r="AY1096" s="69"/>
      <c r="AZ1096" s="69"/>
      <c r="BA1096" s="69"/>
      <c r="BB1096" s="69"/>
    </row>
    <row r="1097" spans="1:54">
      <c r="A1097" s="70"/>
      <c r="D1097" s="69"/>
      <c r="E1097" s="69"/>
      <c r="F1097" s="69"/>
      <c r="G1097" s="69"/>
      <c r="H1097" s="69"/>
      <c r="I1097" s="69"/>
      <c r="J1097" s="69"/>
      <c r="K1097" s="69"/>
      <c r="L1097" s="69"/>
      <c r="M1097" s="69"/>
      <c r="N1097" s="69"/>
      <c r="O1097" s="69"/>
      <c r="P1097" s="69"/>
      <c r="Q1097" s="69"/>
      <c r="R1097" s="69"/>
      <c r="S1097" s="69"/>
      <c r="T1097" s="69"/>
      <c r="U1097" s="69"/>
      <c r="V1097" s="69"/>
      <c r="W1097" s="69"/>
      <c r="X1097" s="69"/>
      <c r="Y1097" s="69"/>
      <c r="Z1097" s="69"/>
      <c r="AA1097" s="69"/>
      <c r="AB1097" s="69"/>
      <c r="AC1097" s="69"/>
      <c r="AD1097" s="69"/>
      <c r="AE1097" s="69"/>
      <c r="AF1097" s="69"/>
      <c r="AG1097" s="69"/>
      <c r="AH1097" s="69"/>
      <c r="AI1097" s="69"/>
      <c r="AJ1097" s="69"/>
      <c r="AK1097" s="69"/>
      <c r="AL1097" s="69"/>
      <c r="AM1097" s="69"/>
      <c r="AN1097" s="69"/>
      <c r="AO1097" s="69"/>
      <c r="AP1097" s="69"/>
      <c r="AQ1097" s="69"/>
      <c r="AR1097" s="69"/>
      <c r="AS1097" s="69"/>
      <c r="AT1097" s="69"/>
      <c r="AU1097" s="69"/>
      <c r="AV1097" s="69"/>
      <c r="AW1097" s="69"/>
      <c r="AX1097" s="69"/>
      <c r="AY1097" s="69"/>
      <c r="AZ1097" s="69"/>
      <c r="BA1097" s="69"/>
      <c r="BB1097" s="69"/>
    </row>
    <row r="1098" spans="1:54">
      <c r="A1098" s="70"/>
      <c r="D1098" s="69"/>
      <c r="E1098" s="69"/>
      <c r="F1098" s="69"/>
      <c r="G1098" s="69"/>
      <c r="H1098" s="69"/>
      <c r="I1098" s="69"/>
      <c r="J1098" s="69"/>
      <c r="K1098" s="69"/>
      <c r="L1098" s="69"/>
      <c r="M1098" s="69"/>
      <c r="N1098" s="69"/>
      <c r="O1098" s="69"/>
      <c r="P1098" s="69"/>
      <c r="Q1098" s="69"/>
      <c r="R1098" s="69"/>
      <c r="S1098" s="69"/>
      <c r="T1098" s="69"/>
      <c r="U1098" s="69"/>
      <c r="V1098" s="69"/>
      <c r="W1098" s="69"/>
      <c r="X1098" s="69"/>
      <c r="Y1098" s="69"/>
      <c r="Z1098" s="69"/>
      <c r="AA1098" s="69"/>
      <c r="AB1098" s="69"/>
      <c r="AC1098" s="69"/>
      <c r="AD1098" s="69"/>
      <c r="AE1098" s="69"/>
      <c r="AF1098" s="69"/>
      <c r="AG1098" s="69"/>
      <c r="AH1098" s="69"/>
      <c r="AI1098" s="69"/>
      <c r="AJ1098" s="69"/>
      <c r="AK1098" s="69"/>
      <c r="AL1098" s="69"/>
      <c r="AM1098" s="69"/>
      <c r="AN1098" s="69"/>
      <c r="AO1098" s="69"/>
      <c r="AP1098" s="69"/>
      <c r="AQ1098" s="69"/>
      <c r="AR1098" s="69"/>
      <c r="AS1098" s="69"/>
      <c r="AT1098" s="69"/>
      <c r="AU1098" s="69"/>
      <c r="AV1098" s="69"/>
      <c r="AW1098" s="69"/>
      <c r="AX1098" s="69"/>
      <c r="AY1098" s="69"/>
      <c r="AZ1098" s="69"/>
      <c r="BA1098" s="69"/>
      <c r="BB1098" s="69"/>
    </row>
    <row r="1099" spans="1:54">
      <c r="A1099" s="70"/>
      <c r="D1099" s="69"/>
      <c r="E1099" s="69"/>
      <c r="F1099" s="69"/>
      <c r="G1099" s="69"/>
      <c r="H1099" s="69"/>
      <c r="I1099" s="69"/>
      <c r="J1099" s="69"/>
      <c r="K1099" s="69"/>
      <c r="L1099" s="69"/>
      <c r="M1099" s="69"/>
      <c r="N1099" s="69"/>
      <c r="O1099" s="69"/>
      <c r="P1099" s="69"/>
      <c r="Q1099" s="69"/>
      <c r="R1099" s="69"/>
      <c r="S1099" s="69"/>
      <c r="T1099" s="69"/>
      <c r="U1099" s="69"/>
      <c r="V1099" s="69"/>
      <c r="W1099" s="69"/>
      <c r="X1099" s="69"/>
      <c r="Y1099" s="69"/>
      <c r="Z1099" s="69"/>
      <c r="AA1099" s="69"/>
      <c r="AB1099" s="69"/>
      <c r="AC1099" s="69"/>
      <c r="AD1099" s="69"/>
      <c r="AE1099" s="69"/>
      <c r="AF1099" s="69"/>
      <c r="AG1099" s="69"/>
      <c r="AH1099" s="69"/>
      <c r="AI1099" s="69"/>
      <c r="AJ1099" s="69"/>
      <c r="AK1099" s="69"/>
      <c r="AL1099" s="69"/>
      <c r="AM1099" s="69"/>
      <c r="AN1099" s="69"/>
      <c r="AO1099" s="69"/>
      <c r="AP1099" s="69"/>
      <c r="AQ1099" s="69"/>
      <c r="AR1099" s="69"/>
      <c r="AS1099" s="69"/>
      <c r="AT1099" s="69"/>
      <c r="AU1099" s="69"/>
      <c r="AV1099" s="69"/>
      <c r="AW1099" s="69"/>
      <c r="AX1099" s="69"/>
      <c r="AY1099" s="69"/>
      <c r="AZ1099" s="69"/>
      <c r="BA1099" s="69"/>
      <c r="BB1099" s="69"/>
    </row>
    <row r="1100" spans="1:54">
      <c r="A1100" s="70"/>
      <c r="D1100" s="69"/>
      <c r="E1100" s="69"/>
      <c r="F1100" s="69"/>
      <c r="G1100" s="69"/>
      <c r="H1100" s="69"/>
      <c r="I1100" s="69"/>
      <c r="J1100" s="69"/>
      <c r="K1100" s="69"/>
      <c r="L1100" s="69"/>
      <c r="M1100" s="69"/>
      <c r="N1100" s="69"/>
      <c r="O1100" s="69"/>
      <c r="P1100" s="69"/>
      <c r="Q1100" s="69"/>
      <c r="R1100" s="69"/>
      <c r="S1100" s="69"/>
      <c r="T1100" s="69"/>
      <c r="U1100" s="69"/>
      <c r="V1100" s="69"/>
      <c r="W1100" s="69"/>
      <c r="X1100" s="69"/>
      <c r="Y1100" s="69"/>
      <c r="Z1100" s="69"/>
      <c r="AA1100" s="69"/>
      <c r="AB1100" s="69"/>
      <c r="AC1100" s="69"/>
      <c r="AD1100" s="69"/>
      <c r="AE1100" s="69"/>
      <c r="AF1100" s="69"/>
      <c r="AG1100" s="69"/>
      <c r="AH1100" s="69"/>
      <c r="AI1100" s="69"/>
      <c r="AJ1100" s="69"/>
      <c r="AK1100" s="69"/>
      <c r="AL1100" s="69"/>
      <c r="AM1100" s="69"/>
      <c r="AN1100" s="69"/>
      <c r="AO1100" s="69"/>
      <c r="AP1100" s="69"/>
      <c r="AQ1100" s="69"/>
      <c r="AR1100" s="69"/>
      <c r="AS1100" s="69"/>
      <c r="AT1100" s="69"/>
      <c r="AU1100" s="69"/>
      <c r="AV1100" s="69"/>
      <c r="AW1100" s="69"/>
      <c r="AX1100" s="69"/>
      <c r="AY1100" s="69"/>
      <c r="AZ1100" s="69"/>
      <c r="BA1100" s="69"/>
      <c r="BB1100" s="69"/>
    </row>
    <row r="1101" spans="1:54">
      <c r="A1101" s="70"/>
      <c r="D1101" s="69"/>
      <c r="E1101" s="69"/>
      <c r="F1101" s="69"/>
      <c r="G1101" s="69"/>
      <c r="H1101" s="69"/>
      <c r="I1101" s="69"/>
      <c r="J1101" s="69"/>
      <c r="K1101" s="69"/>
      <c r="L1101" s="69"/>
      <c r="M1101" s="69"/>
      <c r="N1101" s="69"/>
      <c r="O1101" s="69"/>
      <c r="P1101" s="69"/>
      <c r="Q1101" s="69"/>
      <c r="R1101" s="69"/>
      <c r="S1101" s="69"/>
      <c r="T1101" s="69"/>
      <c r="U1101" s="69"/>
      <c r="V1101" s="69"/>
      <c r="W1101" s="69"/>
      <c r="X1101" s="69"/>
      <c r="Y1101" s="69"/>
      <c r="Z1101" s="69"/>
      <c r="AA1101" s="69"/>
      <c r="AB1101" s="69"/>
      <c r="AC1101" s="69"/>
      <c r="AD1101" s="69"/>
      <c r="AE1101" s="69"/>
      <c r="AF1101" s="69"/>
      <c r="AG1101" s="69"/>
      <c r="AH1101" s="69"/>
      <c r="AI1101" s="69"/>
      <c r="AJ1101" s="69"/>
      <c r="AK1101" s="69"/>
      <c r="AL1101" s="69"/>
      <c r="AM1101" s="69"/>
      <c r="AN1101" s="69"/>
      <c r="AO1101" s="69"/>
      <c r="AP1101" s="69"/>
      <c r="AQ1101" s="69"/>
      <c r="AR1101" s="69"/>
      <c r="AS1101" s="69"/>
      <c r="AT1101" s="69"/>
      <c r="AU1101" s="69"/>
      <c r="AV1101" s="69"/>
      <c r="AW1101" s="69"/>
      <c r="AX1101" s="69"/>
      <c r="AY1101" s="69"/>
      <c r="AZ1101" s="69"/>
      <c r="BA1101" s="69"/>
      <c r="BB1101" s="69"/>
    </row>
    <row r="1102" spans="1:54">
      <c r="A1102" s="70"/>
      <c r="D1102" s="69"/>
      <c r="E1102" s="69"/>
      <c r="F1102" s="69"/>
      <c r="G1102" s="69"/>
      <c r="H1102" s="69"/>
      <c r="I1102" s="69"/>
      <c r="J1102" s="69"/>
      <c r="K1102" s="69"/>
      <c r="L1102" s="69"/>
      <c r="M1102" s="69"/>
      <c r="N1102" s="69"/>
      <c r="O1102" s="69"/>
      <c r="P1102" s="69"/>
      <c r="Q1102" s="69"/>
      <c r="R1102" s="69"/>
      <c r="S1102" s="69"/>
      <c r="T1102" s="69"/>
      <c r="U1102" s="69"/>
      <c r="V1102" s="69"/>
      <c r="W1102" s="69"/>
      <c r="X1102" s="69"/>
      <c r="Y1102" s="69"/>
      <c r="Z1102" s="69"/>
      <c r="AA1102" s="69"/>
      <c r="AB1102" s="69"/>
      <c r="AC1102" s="69"/>
      <c r="AD1102" s="69"/>
      <c r="AE1102" s="69"/>
      <c r="AF1102" s="69"/>
      <c r="AG1102" s="69"/>
      <c r="AH1102" s="69"/>
      <c r="AI1102" s="69"/>
      <c r="AJ1102" s="69"/>
      <c r="AK1102" s="69"/>
      <c r="AL1102" s="69"/>
      <c r="AM1102" s="69"/>
      <c r="AN1102" s="69"/>
      <c r="AO1102" s="69"/>
      <c r="AP1102" s="69"/>
      <c r="AQ1102" s="69"/>
      <c r="AR1102" s="69"/>
      <c r="AS1102" s="69"/>
      <c r="AT1102" s="69"/>
      <c r="AU1102" s="69"/>
      <c r="AV1102" s="69"/>
      <c r="AW1102" s="69"/>
      <c r="AX1102" s="69"/>
      <c r="AY1102" s="69"/>
      <c r="AZ1102" s="69"/>
      <c r="BA1102" s="69"/>
      <c r="BB1102" s="69"/>
    </row>
    <row r="1103" spans="1:54">
      <c r="A1103" s="70"/>
      <c r="D1103" s="69"/>
      <c r="E1103" s="69"/>
      <c r="F1103" s="69"/>
      <c r="G1103" s="69"/>
      <c r="H1103" s="69"/>
      <c r="I1103" s="69"/>
      <c r="J1103" s="69"/>
      <c r="K1103" s="69"/>
      <c r="L1103" s="69"/>
      <c r="M1103" s="69"/>
      <c r="N1103" s="69"/>
      <c r="O1103" s="69"/>
      <c r="P1103" s="69"/>
      <c r="Q1103" s="69"/>
      <c r="R1103" s="69"/>
      <c r="S1103" s="69"/>
      <c r="T1103" s="69"/>
      <c r="U1103" s="69"/>
      <c r="V1103" s="69"/>
      <c r="W1103" s="69"/>
      <c r="X1103" s="69"/>
      <c r="Y1103" s="69"/>
      <c r="Z1103" s="69"/>
      <c r="AA1103" s="69"/>
      <c r="AB1103" s="69"/>
      <c r="AC1103" s="69"/>
      <c r="AD1103" s="69"/>
      <c r="AE1103" s="69"/>
      <c r="AF1103" s="69"/>
      <c r="AG1103" s="69"/>
      <c r="AH1103" s="69"/>
      <c r="AI1103" s="69"/>
      <c r="AJ1103" s="69"/>
      <c r="AK1103" s="69"/>
      <c r="AL1103" s="69"/>
      <c r="AM1103" s="69"/>
      <c r="AN1103" s="69"/>
      <c r="AO1103" s="69"/>
      <c r="AP1103" s="69"/>
      <c r="AQ1103" s="69"/>
      <c r="AR1103" s="69"/>
      <c r="AS1103" s="69"/>
      <c r="AT1103" s="69"/>
      <c r="AU1103" s="69"/>
      <c r="AV1103" s="69"/>
      <c r="AW1103" s="69"/>
      <c r="AX1103" s="69"/>
      <c r="AY1103" s="69"/>
      <c r="AZ1103" s="69"/>
      <c r="BA1103" s="69"/>
      <c r="BB1103" s="69"/>
    </row>
    <row r="1104" spans="1:54">
      <c r="A1104" s="70"/>
      <c r="D1104" s="69"/>
      <c r="E1104" s="69"/>
      <c r="F1104" s="69"/>
      <c r="G1104" s="69"/>
      <c r="H1104" s="69"/>
      <c r="I1104" s="69"/>
      <c r="J1104" s="69"/>
      <c r="K1104" s="69"/>
      <c r="L1104" s="69"/>
      <c r="M1104" s="69"/>
      <c r="N1104" s="69"/>
      <c r="O1104" s="69"/>
      <c r="P1104" s="69"/>
      <c r="Q1104" s="69"/>
      <c r="R1104" s="69"/>
      <c r="S1104" s="69"/>
      <c r="T1104" s="69"/>
      <c r="U1104" s="69"/>
      <c r="V1104" s="69"/>
      <c r="W1104" s="69"/>
      <c r="X1104" s="69"/>
      <c r="Y1104" s="69"/>
      <c r="Z1104" s="69"/>
      <c r="AA1104" s="69"/>
      <c r="AB1104" s="69"/>
      <c r="AC1104" s="69"/>
      <c r="AD1104" s="69"/>
      <c r="AE1104" s="69"/>
      <c r="AF1104" s="69"/>
      <c r="AG1104" s="69"/>
      <c r="AH1104" s="69"/>
      <c r="AI1104" s="69"/>
      <c r="AJ1104" s="69"/>
      <c r="AK1104" s="69"/>
      <c r="AL1104" s="69"/>
      <c r="AM1104" s="69"/>
      <c r="AN1104" s="69"/>
      <c r="AO1104" s="69"/>
      <c r="AP1104" s="69"/>
      <c r="AQ1104" s="69"/>
      <c r="AR1104" s="69"/>
      <c r="AS1104" s="69"/>
      <c r="AT1104" s="69"/>
      <c r="AU1104" s="69"/>
      <c r="AV1104" s="69"/>
      <c r="AW1104" s="69"/>
      <c r="AX1104" s="69"/>
      <c r="AY1104" s="69"/>
      <c r="AZ1104" s="69"/>
      <c r="BA1104" s="69"/>
      <c r="BB1104" s="69"/>
    </row>
    <row r="1105" spans="1:54">
      <c r="A1105" s="70"/>
      <c r="D1105" s="69"/>
      <c r="E1105" s="69"/>
      <c r="F1105" s="69"/>
      <c r="G1105" s="69"/>
      <c r="H1105" s="69"/>
      <c r="I1105" s="69"/>
      <c r="J1105" s="69"/>
      <c r="K1105" s="69"/>
      <c r="L1105" s="69"/>
      <c r="M1105" s="69"/>
      <c r="N1105" s="69"/>
      <c r="O1105" s="69"/>
      <c r="P1105" s="69"/>
      <c r="Q1105" s="69"/>
      <c r="R1105" s="69"/>
      <c r="S1105" s="69"/>
      <c r="T1105" s="69"/>
      <c r="U1105" s="69"/>
      <c r="V1105" s="69"/>
      <c r="W1105" s="69"/>
      <c r="X1105" s="69"/>
      <c r="Y1105" s="69"/>
      <c r="Z1105" s="69"/>
      <c r="AA1105" s="69"/>
      <c r="AB1105" s="69"/>
      <c r="AC1105" s="69"/>
      <c r="AD1105" s="69"/>
      <c r="AE1105" s="69"/>
      <c r="AF1105" s="69"/>
      <c r="AG1105" s="69"/>
      <c r="AH1105" s="69"/>
      <c r="AI1105" s="69"/>
      <c r="AJ1105" s="69"/>
      <c r="AK1105" s="69"/>
      <c r="AL1105" s="69"/>
      <c r="AM1105" s="69"/>
      <c r="AN1105" s="69"/>
      <c r="AO1105" s="69"/>
      <c r="AP1105" s="69"/>
      <c r="AQ1105" s="69"/>
      <c r="AR1105" s="69"/>
      <c r="AS1105" s="69"/>
      <c r="AT1105" s="69"/>
      <c r="AU1105" s="69"/>
      <c r="AV1105" s="69"/>
      <c r="AW1105" s="69"/>
      <c r="AX1105" s="69"/>
      <c r="AY1105" s="69"/>
      <c r="AZ1105" s="69"/>
      <c r="BA1105" s="69"/>
      <c r="BB1105" s="69"/>
    </row>
    <row r="1106" spans="1:54">
      <c r="A1106" s="70"/>
      <c r="D1106" s="69"/>
      <c r="E1106" s="69"/>
      <c r="F1106" s="69"/>
      <c r="G1106" s="69"/>
      <c r="H1106" s="69"/>
      <c r="I1106" s="69"/>
      <c r="J1106" s="69"/>
      <c r="K1106" s="69"/>
      <c r="L1106" s="69"/>
      <c r="M1106" s="69"/>
      <c r="N1106" s="69"/>
      <c r="O1106" s="69"/>
      <c r="P1106" s="69"/>
      <c r="Q1106" s="69"/>
      <c r="R1106" s="69"/>
      <c r="S1106" s="69"/>
      <c r="T1106" s="69"/>
      <c r="U1106" s="69"/>
      <c r="V1106" s="69"/>
      <c r="W1106" s="69"/>
      <c r="X1106" s="69"/>
      <c r="Y1106" s="69"/>
      <c r="Z1106" s="69"/>
      <c r="AA1106" s="69"/>
      <c r="AB1106" s="69"/>
      <c r="AC1106" s="69"/>
      <c r="AD1106" s="69"/>
      <c r="AE1106" s="69"/>
      <c r="AF1106" s="69"/>
      <c r="AG1106" s="69"/>
      <c r="AH1106" s="69"/>
      <c r="AI1106" s="69"/>
      <c r="AJ1106" s="69"/>
      <c r="AK1106" s="69"/>
      <c r="AL1106" s="69"/>
      <c r="AM1106" s="69"/>
      <c r="AN1106" s="69"/>
      <c r="AO1106" s="69"/>
      <c r="AP1106" s="69"/>
      <c r="AQ1106" s="69"/>
      <c r="AR1106" s="69"/>
      <c r="AS1106" s="69"/>
      <c r="AT1106" s="69"/>
      <c r="AU1106" s="69"/>
      <c r="AV1106" s="69"/>
      <c r="AW1106" s="69"/>
      <c r="AX1106" s="69"/>
      <c r="AY1106" s="69"/>
      <c r="AZ1106" s="69"/>
      <c r="BA1106" s="69"/>
      <c r="BB1106" s="69"/>
    </row>
    <row r="1107" spans="1:54">
      <c r="A1107" s="70"/>
      <c r="D1107" s="69"/>
      <c r="E1107" s="69"/>
      <c r="F1107" s="69"/>
      <c r="G1107" s="69"/>
      <c r="H1107" s="69"/>
      <c r="I1107" s="69"/>
      <c r="J1107" s="69"/>
      <c r="K1107" s="69"/>
      <c r="L1107" s="69"/>
      <c r="M1107" s="69"/>
      <c r="N1107" s="69"/>
      <c r="O1107" s="69"/>
      <c r="P1107" s="69"/>
      <c r="Q1107" s="69"/>
      <c r="R1107" s="69"/>
      <c r="S1107" s="69"/>
      <c r="T1107" s="69"/>
      <c r="U1107" s="69"/>
      <c r="V1107" s="69"/>
      <c r="W1107" s="69"/>
      <c r="X1107" s="69"/>
      <c r="Y1107" s="69"/>
      <c r="Z1107" s="69"/>
      <c r="AA1107" s="69"/>
      <c r="AB1107" s="69"/>
      <c r="AC1107" s="69"/>
      <c r="AD1107" s="69"/>
      <c r="AE1107" s="69"/>
      <c r="AF1107" s="69"/>
      <c r="AG1107" s="69"/>
      <c r="AH1107" s="69"/>
      <c r="AI1107" s="69"/>
      <c r="AJ1107" s="69"/>
      <c r="AK1107" s="69"/>
      <c r="AL1107" s="69"/>
      <c r="AM1107" s="69"/>
      <c r="AN1107" s="69"/>
      <c r="AO1107" s="69"/>
      <c r="AP1107" s="69"/>
      <c r="AQ1107" s="69"/>
      <c r="AR1107" s="69"/>
      <c r="AS1107" s="69"/>
      <c r="AT1107" s="69"/>
      <c r="AU1107" s="69"/>
      <c r="AV1107" s="69"/>
      <c r="AW1107" s="69"/>
      <c r="AX1107" s="69"/>
      <c r="AY1107" s="69"/>
      <c r="AZ1107" s="69"/>
      <c r="BA1107" s="69"/>
      <c r="BB1107" s="69"/>
    </row>
    <row r="1108" spans="1:54">
      <c r="A1108" s="70"/>
      <c r="D1108" s="69"/>
      <c r="E1108" s="69"/>
      <c r="F1108" s="69"/>
      <c r="G1108" s="69"/>
      <c r="H1108" s="69"/>
      <c r="I1108" s="69"/>
      <c r="J1108" s="69"/>
      <c r="K1108" s="69"/>
      <c r="L1108" s="69"/>
      <c r="M1108" s="69"/>
      <c r="N1108" s="69"/>
      <c r="O1108" s="69"/>
      <c r="P1108" s="69"/>
      <c r="Q1108" s="69"/>
      <c r="R1108" s="69"/>
      <c r="S1108" s="69"/>
      <c r="T1108" s="69"/>
      <c r="U1108" s="69"/>
      <c r="V1108" s="69"/>
      <c r="W1108" s="69"/>
      <c r="X1108" s="69"/>
      <c r="Y1108" s="69"/>
      <c r="Z1108" s="69"/>
      <c r="AA1108" s="69"/>
      <c r="AB1108" s="69"/>
      <c r="AC1108" s="69"/>
      <c r="AD1108" s="69"/>
      <c r="AE1108" s="69"/>
      <c r="AF1108" s="69"/>
      <c r="AG1108" s="69"/>
      <c r="AH1108" s="69"/>
      <c r="AI1108" s="69"/>
      <c r="AJ1108" s="69"/>
      <c r="AK1108" s="69"/>
      <c r="AL1108" s="69"/>
      <c r="AM1108" s="69"/>
      <c r="AN1108" s="69"/>
      <c r="AO1108" s="69"/>
      <c r="AP1108" s="69"/>
      <c r="AQ1108" s="69"/>
      <c r="AR1108" s="69"/>
      <c r="AS1108" s="69"/>
      <c r="AT1108" s="69"/>
      <c r="AU1108" s="69"/>
      <c r="AV1108" s="69"/>
      <c r="AW1108" s="69"/>
      <c r="AX1108" s="69"/>
      <c r="AY1108" s="69"/>
      <c r="AZ1108" s="69"/>
      <c r="BA1108" s="69"/>
      <c r="BB1108" s="69"/>
    </row>
    <row r="1109" spans="1:54">
      <c r="A1109" s="70"/>
      <c r="D1109" s="69"/>
      <c r="E1109" s="69"/>
      <c r="F1109" s="69"/>
      <c r="G1109" s="69"/>
      <c r="H1109" s="69"/>
      <c r="I1109" s="69"/>
      <c r="J1109" s="69"/>
      <c r="K1109" s="69"/>
      <c r="L1109" s="69"/>
      <c r="M1109" s="69"/>
      <c r="N1109" s="69"/>
      <c r="O1109" s="69"/>
      <c r="P1109" s="69"/>
      <c r="Q1109" s="69"/>
      <c r="R1109" s="69"/>
      <c r="S1109" s="69"/>
      <c r="T1109" s="69"/>
      <c r="U1109" s="69"/>
      <c r="V1109" s="69"/>
      <c r="W1109" s="69"/>
      <c r="X1109" s="69"/>
      <c r="Y1109" s="69"/>
      <c r="Z1109" s="69"/>
      <c r="AA1109" s="69"/>
      <c r="AB1109" s="69"/>
      <c r="AC1109" s="69"/>
      <c r="AD1109" s="69"/>
      <c r="AE1109" s="69"/>
      <c r="AF1109" s="69"/>
      <c r="AG1109" s="69"/>
      <c r="AH1109" s="69"/>
      <c r="AI1109" s="69"/>
      <c r="AJ1109" s="69"/>
      <c r="AK1109" s="69"/>
      <c r="AL1109" s="69"/>
      <c r="AM1109" s="69"/>
      <c r="AN1109" s="69"/>
      <c r="AO1109" s="69"/>
      <c r="AP1109" s="69"/>
      <c r="AQ1109" s="69"/>
      <c r="AR1109" s="69"/>
      <c r="AS1109" s="69"/>
      <c r="AT1109" s="69"/>
      <c r="AU1109" s="69"/>
      <c r="AV1109" s="69"/>
      <c r="AW1109" s="69"/>
      <c r="AX1109" s="69"/>
      <c r="AY1109" s="69"/>
      <c r="AZ1109" s="69"/>
      <c r="BA1109" s="69"/>
      <c r="BB1109" s="69"/>
    </row>
    <row r="1110" spans="1:54">
      <c r="A1110" s="70"/>
      <c r="D1110" s="69"/>
      <c r="E1110" s="69"/>
      <c r="F1110" s="69"/>
      <c r="G1110" s="69"/>
      <c r="H1110" s="69"/>
      <c r="I1110" s="69"/>
      <c r="J1110" s="69"/>
      <c r="K1110" s="69"/>
      <c r="L1110" s="69"/>
      <c r="M1110" s="69"/>
      <c r="N1110" s="69"/>
      <c r="O1110" s="69"/>
      <c r="P1110" s="69"/>
      <c r="Q1110" s="69"/>
      <c r="R1110" s="69"/>
      <c r="S1110" s="69"/>
      <c r="T1110" s="69"/>
      <c r="U1110" s="69"/>
      <c r="V1110" s="69"/>
      <c r="W1110" s="69"/>
      <c r="X1110" s="69"/>
      <c r="Y1110" s="69"/>
      <c r="Z1110" s="69"/>
      <c r="AA1110" s="69"/>
      <c r="AB1110" s="69"/>
      <c r="AC1110" s="69"/>
      <c r="AD1110" s="69"/>
      <c r="AE1110" s="69"/>
      <c r="AF1110" s="69"/>
      <c r="AG1110" s="69"/>
      <c r="AH1110" s="69"/>
      <c r="AI1110" s="69"/>
      <c r="AJ1110" s="69"/>
      <c r="AK1110" s="69"/>
      <c r="AL1110" s="69"/>
      <c r="AM1110" s="69"/>
      <c r="AN1110" s="69"/>
      <c r="AO1110" s="69"/>
      <c r="AP1110" s="69"/>
      <c r="AQ1110" s="69"/>
      <c r="AR1110" s="69"/>
      <c r="AS1110" s="69"/>
      <c r="AT1110" s="69"/>
      <c r="AU1110" s="69"/>
      <c r="AV1110" s="69"/>
      <c r="AW1110" s="69"/>
      <c r="AX1110" s="69"/>
      <c r="AY1110" s="69"/>
      <c r="AZ1110" s="69"/>
      <c r="BA1110" s="69"/>
      <c r="BB1110" s="69"/>
    </row>
    <row r="1111" spans="1:54">
      <c r="A1111" s="70"/>
      <c r="D1111" s="69"/>
      <c r="E1111" s="69"/>
      <c r="F1111" s="69"/>
      <c r="G1111" s="69"/>
      <c r="H1111" s="69"/>
      <c r="I1111" s="69"/>
      <c r="J1111" s="69"/>
      <c r="K1111" s="69"/>
      <c r="L1111" s="69"/>
      <c r="M1111" s="69"/>
      <c r="N1111" s="69"/>
      <c r="O1111" s="69"/>
      <c r="P1111" s="69"/>
      <c r="Q1111" s="69"/>
      <c r="R1111" s="69"/>
      <c r="S1111" s="69"/>
      <c r="T1111" s="69"/>
      <c r="U1111" s="69"/>
      <c r="V1111" s="69"/>
      <c r="W1111" s="69"/>
      <c r="X1111" s="69"/>
      <c r="Y1111" s="69"/>
      <c r="Z1111" s="69"/>
      <c r="AA1111" s="69"/>
      <c r="AB1111" s="69"/>
      <c r="AC1111" s="69"/>
      <c r="AD1111" s="69"/>
      <c r="AE1111" s="69"/>
      <c r="AF1111" s="69"/>
      <c r="AG1111" s="69"/>
      <c r="AH1111" s="69"/>
      <c r="AI1111" s="69"/>
      <c r="AJ1111" s="69"/>
      <c r="AK1111" s="69"/>
      <c r="AL1111" s="69"/>
      <c r="AM1111" s="69"/>
      <c r="AN1111" s="69"/>
      <c r="AO1111" s="69"/>
      <c r="AP1111" s="69"/>
      <c r="AQ1111" s="69"/>
      <c r="AR1111" s="69"/>
      <c r="AS1111" s="69"/>
      <c r="AT1111" s="69"/>
      <c r="AU1111" s="69"/>
      <c r="AV1111" s="69"/>
      <c r="AW1111" s="69"/>
      <c r="AX1111" s="69"/>
      <c r="AY1111" s="69"/>
      <c r="AZ1111" s="69"/>
      <c r="BA1111" s="69"/>
      <c r="BB1111" s="69"/>
    </row>
    <row r="1112" spans="1:54">
      <c r="A1112" s="70"/>
      <c r="D1112" s="69"/>
      <c r="E1112" s="69"/>
      <c r="F1112" s="69"/>
      <c r="G1112" s="69"/>
      <c r="H1112" s="69"/>
      <c r="I1112" s="69"/>
      <c r="J1112" s="69"/>
      <c r="K1112" s="69"/>
      <c r="L1112" s="69"/>
      <c r="M1112" s="69"/>
      <c r="N1112" s="69"/>
      <c r="O1112" s="69"/>
      <c r="P1112" s="69"/>
      <c r="Q1112" s="69"/>
      <c r="R1112" s="69"/>
      <c r="S1112" s="69"/>
      <c r="T1112" s="69"/>
      <c r="U1112" s="69"/>
      <c r="V1112" s="69"/>
      <c r="W1112" s="69"/>
      <c r="X1112" s="69"/>
      <c r="Y1112" s="69"/>
      <c r="Z1112" s="69"/>
      <c r="AA1112" s="69"/>
      <c r="AB1112" s="69"/>
      <c r="AC1112" s="69"/>
      <c r="AD1112" s="69"/>
      <c r="AE1112" s="69"/>
      <c r="AF1112" s="69"/>
      <c r="AG1112" s="69"/>
      <c r="AH1112" s="69"/>
      <c r="AI1112" s="69"/>
      <c r="AJ1112" s="69"/>
      <c r="AK1112" s="69"/>
      <c r="AL1112" s="69"/>
      <c r="AM1112" s="69"/>
      <c r="AN1112" s="69"/>
      <c r="AO1112" s="69"/>
      <c r="AP1112" s="69"/>
      <c r="AQ1112" s="69"/>
      <c r="AR1112" s="69"/>
      <c r="AS1112" s="69"/>
      <c r="AT1112" s="69"/>
      <c r="AU1112" s="69"/>
      <c r="AV1112" s="69"/>
      <c r="AW1112" s="69"/>
      <c r="AX1112" s="69"/>
      <c r="AY1112" s="69"/>
      <c r="AZ1112" s="69"/>
      <c r="BA1112" s="69"/>
      <c r="BB1112" s="69"/>
    </row>
    <row r="1113" spans="1:54">
      <c r="A1113" s="70"/>
      <c r="D1113" s="69"/>
      <c r="E1113" s="69"/>
      <c r="F1113" s="69"/>
      <c r="G1113" s="69"/>
      <c r="H1113" s="69"/>
      <c r="I1113" s="69"/>
      <c r="J1113" s="69"/>
      <c r="K1113" s="69"/>
      <c r="L1113" s="69"/>
      <c r="M1113" s="69"/>
      <c r="N1113" s="69"/>
      <c r="O1113" s="69"/>
      <c r="P1113" s="69"/>
      <c r="Q1113" s="69"/>
      <c r="R1113" s="69"/>
      <c r="S1113" s="69"/>
      <c r="T1113" s="69"/>
      <c r="U1113" s="69"/>
      <c r="V1113" s="69"/>
      <c r="W1113" s="69"/>
      <c r="X1113" s="69"/>
      <c r="Y1113" s="69"/>
      <c r="Z1113" s="69"/>
      <c r="AA1113" s="69"/>
      <c r="AB1113" s="69"/>
      <c r="AC1113" s="69"/>
      <c r="AD1113" s="69"/>
      <c r="AE1113" s="69"/>
      <c r="AF1113" s="69"/>
      <c r="AG1113" s="69"/>
      <c r="AH1113" s="69"/>
      <c r="AI1113" s="69"/>
      <c r="AJ1113" s="69"/>
      <c r="AK1113" s="69"/>
      <c r="AL1113" s="69"/>
      <c r="AM1113" s="69"/>
      <c r="AN1113" s="69"/>
      <c r="AO1113" s="69"/>
      <c r="AP1113" s="69"/>
      <c r="AQ1113" s="69"/>
      <c r="AR1113" s="69"/>
      <c r="AS1113" s="69"/>
      <c r="AT1113" s="69"/>
      <c r="AU1113" s="69"/>
      <c r="AV1113" s="69"/>
      <c r="AW1113" s="69"/>
      <c r="AX1113" s="69"/>
      <c r="AY1113" s="69"/>
      <c r="AZ1113" s="69"/>
      <c r="BA1113" s="69"/>
      <c r="BB1113" s="69"/>
    </row>
    <row r="1114" spans="1:54">
      <c r="A1114" s="70"/>
      <c r="D1114" s="69"/>
      <c r="E1114" s="69"/>
      <c r="F1114" s="69"/>
      <c r="G1114" s="69"/>
      <c r="H1114" s="69"/>
      <c r="I1114" s="69"/>
      <c r="J1114" s="69"/>
      <c r="K1114" s="69"/>
      <c r="L1114" s="69"/>
      <c r="M1114" s="69"/>
      <c r="N1114" s="69"/>
      <c r="O1114" s="69"/>
      <c r="P1114" s="69"/>
      <c r="Q1114" s="69"/>
      <c r="R1114" s="69"/>
      <c r="S1114" s="69"/>
      <c r="T1114" s="69"/>
      <c r="U1114" s="69"/>
      <c r="V1114" s="69"/>
      <c r="W1114" s="69"/>
      <c r="X1114" s="69"/>
      <c r="Y1114" s="69"/>
      <c r="Z1114" s="69"/>
      <c r="AA1114" s="69"/>
      <c r="AB1114" s="69"/>
      <c r="AC1114" s="69"/>
      <c r="AD1114" s="69"/>
      <c r="AE1114" s="69"/>
      <c r="AF1114" s="69"/>
      <c r="AG1114" s="69"/>
      <c r="AH1114" s="69"/>
      <c r="AI1114" s="69"/>
      <c r="AJ1114" s="69"/>
      <c r="AK1114" s="69"/>
      <c r="AL1114" s="69"/>
      <c r="AM1114" s="69"/>
      <c r="AN1114" s="69"/>
      <c r="AO1114" s="69"/>
      <c r="AP1114" s="69"/>
      <c r="AQ1114" s="69"/>
      <c r="AR1114" s="69"/>
      <c r="AS1114" s="69"/>
      <c r="AT1114" s="69"/>
      <c r="AU1114" s="69"/>
      <c r="AV1114" s="69"/>
      <c r="AW1114" s="69"/>
      <c r="AX1114" s="69"/>
      <c r="AY1114" s="69"/>
      <c r="AZ1114" s="69"/>
      <c r="BA1114" s="69"/>
      <c r="BB1114" s="69"/>
    </row>
    <row r="1115" spans="1:54">
      <c r="A1115" s="70"/>
      <c r="D1115" s="69"/>
      <c r="E1115" s="69"/>
      <c r="F1115" s="69"/>
      <c r="G1115" s="69"/>
      <c r="H1115" s="69"/>
      <c r="I1115" s="69"/>
      <c r="J1115" s="69"/>
      <c r="K1115" s="69"/>
      <c r="L1115" s="69"/>
      <c r="M1115" s="69"/>
      <c r="N1115" s="69"/>
      <c r="O1115" s="69"/>
      <c r="P1115" s="69"/>
      <c r="Q1115" s="69"/>
      <c r="R1115" s="69"/>
      <c r="S1115" s="69"/>
      <c r="T1115" s="69"/>
      <c r="U1115" s="69"/>
      <c r="V1115" s="69"/>
      <c r="W1115" s="69"/>
      <c r="X1115" s="69"/>
      <c r="Y1115" s="69"/>
      <c r="Z1115" s="69"/>
      <c r="AA1115" s="69"/>
      <c r="AB1115" s="69"/>
      <c r="AC1115" s="69"/>
      <c r="AD1115" s="69"/>
      <c r="AE1115" s="69"/>
      <c r="AF1115" s="69"/>
      <c r="AG1115" s="69"/>
      <c r="AH1115" s="69"/>
      <c r="AI1115" s="69"/>
      <c r="AJ1115" s="69"/>
      <c r="AK1115" s="69"/>
      <c r="AL1115" s="69"/>
      <c r="AM1115" s="69"/>
      <c r="AN1115" s="69"/>
      <c r="AO1115" s="69"/>
      <c r="AP1115" s="69"/>
      <c r="AQ1115" s="69"/>
      <c r="AR1115" s="69"/>
      <c r="AS1115" s="69"/>
      <c r="AT1115" s="69"/>
      <c r="AU1115" s="69"/>
      <c r="AV1115" s="69"/>
      <c r="AW1115" s="69"/>
      <c r="AX1115" s="69"/>
      <c r="AY1115" s="69"/>
      <c r="AZ1115" s="69"/>
      <c r="BA1115" s="69"/>
      <c r="BB1115" s="69"/>
    </row>
    <row r="1116" spans="1:54">
      <c r="A1116" s="70"/>
      <c r="D1116" s="69"/>
      <c r="E1116" s="69"/>
      <c r="F1116" s="69"/>
      <c r="G1116" s="69"/>
      <c r="H1116" s="69"/>
      <c r="I1116" s="69"/>
      <c r="J1116" s="69"/>
      <c r="K1116" s="69"/>
      <c r="L1116" s="69"/>
      <c r="M1116" s="69"/>
      <c r="N1116" s="69"/>
      <c r="O1116" s="69"/>
      <c r="P1116" s="69"/>
      <c r="Q1116" s="69"/>
      <c r="R1116" s="69"/>
      <c r="S1116" s="69"/>
      <c r="T1116" s="69"/>
      <c r="U1116" s="69"/>
      <c r="V1116" s="69"/>
      <c r="W1116" s="69"/>
      <c r="X1116" s="69"/>
      <c r="Y1116" s="69"/>
      <c r="Z1116" s="69"/>
      <c r="AA1116" s="69"/>
      <c r="AB1116" s="69"/>
      <c r="AC1116" s="69"/>
      <c r="AD1116" s="69"/>
      <c r="AE1116" s="69"/>
      <c r="AF1116" s="69"/>
      <c r="AG1116" s="69"/>
      <c r="AH1116" s="69"/>
      <c r="AI1116" s="69"/>
      <c r="AJ1116" s="69"/>
      <c r="AK1116" s="69"/>
      <c r="AL1116" s="69"/>
      <c r="AM1116" s="69"/>
      <c r="AN1116" s="69"/>
      <c r="AO1116" s="69"/>
      <c r="AP1116" s="69"/>
      <c r="AQ1116" s="69"/>
      <c r="AR1116" s="69"/>
      <c r="AS1116" s="69"/>
      <c r="AT1116" s="69"/>
      <c r="AU1116" s="69"/>
      <c r="AV1116" s="69"/>
      <c r="AW1116" s="69"/>
      <c r="AX1116" s="69"/>
      <c r="AY1116" s="69"/>
      <c r="AZ1116" s="69"/>
      <c r="BA1116" s="69"/>
      <c r="BB1116" s="69"/>
    </row>
    <row r="1117" spans="1:54">
      <c r="A1117" s="70"/>
      <c r="D1117" s="69"/>
      <c r="E1117" s="69"/>
      <c r="F1117" s="69"/>
      <c r="G1117" s="69"/>
      <c r="H1117" s="69"/>
      <c r="I1117" s="69"/>
      <c r="J1117" s="69"/>
      <c r="K1117" s="69"/>
      <c r="L1117" s="69"/>
      <c r="M1117" s="69"/>
      <c r="N1117" s="69"/>
      <c r="O1117" s="69"/>
      <c r="P1117" s="69"/>
      <c r="Q1117" s="69"/>
      <c r="R1117" s="69"/>
      <c r="S1117" s="69"/>
      <c r="T1117" s="69"/>
      <c r="U1117" s="69"/>
      <c r="V1117" s="69"/>
      <c r="W1117" s="69"/>
      <c r="X1117" s="69"/>
      <c r="Y1117" s="69"/>
      <c r="Z1117" s="69"/>
      <c r="AA1117" s="69"/>
      <c r="AB1117" s="69"/>
      <c r="AC1117" s="69"/>
      <c r="AD1117" s="69"/>
      <c r="AE1117" s="69"/>
      <c r="AF1117" s="69"/>
      <c r="AG1117" s="69"/>
      <c r="AH1117" s="69"/>
      <c r="AI1117" s="69"/>
      <c r="AJ1117" s="69"/>
      <c r="AK1117" s="69"/>
      <c r="AL1117" s="69"/>
      <c r="AM1117" s="69"/>
      <c r="AN1117" s="69"/>
      <c r="AO1117" s="69"/>
      <c r="AP1117" s="69"/>
      <c r="AQ1117" s="69"/>
      <c r="AR1117" s="69"/>
      <c r="AS1117" s="69"/>
      <c r="AT1117" s="69"/>
      <c r="AU1117" s="69"/>
      <c r="AV1117" s="69"/>
      <c r="AW1117" s="69"/>
      <c r="AX1117" s="69"/>
      <c r="AY1117" s="69"/>
      <c r="AZ1117" s="69"/>
      <c r="BA1117" s="69"/>
      <c r="BB1117" s="69"/>
    </row>
    <row r="1118" spans="1:54">
      <c r="A1118" s="70"/>
      <c r="D1118" s="69"/>
      <c r="E1118" s="69"/>
      <c r="F1118" s="69"/>
      <c r="G1118" s="69"/>
      <c r="H1118" s="69"/>
      <c r="I1118" s="69"/>
      <c r="J1118" s="69"/>
      <c r="K1118" s="69"/>
      <c r="L1118" s="69"/>
      <c r="M1118" s="69"/>
      <c r="N1118" s="69"/>
      <c r="O1118" s="69"/>
      <c r="P1118" s="69"/>
      <c r="Q1118" s="69"/>
      <c r="R1118" s="69"/>
      <c r="S1118" s="69"/>
      <c r="T1118" s="69"/>
      <c r="U1118" s="69"/>
      <c r="V1118" s="69"/>
      <c r="W1118" s="69"/>
      <c r="X1118" s="69"/>
      <c r="Y1118" s="69"/>
      <c r="Z1118" s="69"/>
      <c r="AA1118" s="69"/>
      <c r="AB1118" s="69"/>
      <c r="AC1118" s="69"/>
      <c r="AD1118" s="69"/>
      <c r="AE1118" s="69"/>
      <c r="AF1118" s="69"/>
      <c r="AG1118" s="69"/>
      <c r="AH1118" s="69"/>
      <c r="AI1118" s="69"/>
      <c r="AJ1118" s="69"/>
      <c r="AK1118" s="69"/>
      <c r="AL1118" s="69"/>
      <c r="AM1118" s="69"/>
      <c r="AN1118" s="69"/>
      <c r="AO1118" s="69"/>
      <c r="AP1118" s="69"/>
      <c r="AQ1118" s="69"/>
      <c r="AR1118" s="69"/>
      <c r="AS1118" s="69"/>
      <c r="AT1118" s="69"/>
      <c r="AU1118" s="69"/>
      <c r="AV1118" s="69"/>
      <c r="AW1118" s="69"/>
      <c r="AX1118" s="69"/>
      <c r="AY1118" s="69"/>
      <c r="AZ1118" s="69"/>
      <c r="BA1118" s="69"/>
      <c r="BB1118" s="69"/>
    </row>
    <row r="1119" spans="1:54">
      <c r="A1119" s="70"/>
      <c r="D1119" s="69"/>
      <c r="E1119" s="69"/>
      <c r="F1119" s="69"/>
      <c r="G1119" s="69"/>
      <c r="H1119" s="69"/>
      <c r="I1119" s="69"/>
      <c r="J1119" s="69"/>
      <c r="K1119" s="69"/>
      <c r="L1119" s="69"/>
      <c r="M1119" s="69"/>
      <c r="N1119" s="69"/>
      <c r="O1119" s="69"/>
      <c r="P1119" s="69"/>
      <c r="Q1119" s="69"/>
      <c r="R1119" s="69"/>
      <c r="S1119" s="69"/>
      <c r="T1119" s="69"/>
      <c r="U1119" s="69"/>
      <c r="V1119" s="69"/>
      <c r="W1119" s="69"/>
      <c r="X1119" s="69"/>
      <c r="Y1119" s="69"/>
      <c r="Z1119" s="69"/>
      <c r="AA1119" s="69"/>
      <c r="AB1119" s="69"/>
      <c r="AC1119" s="69"/>
      <c r="AD1119" s="69"/>
      <c r="AE1119" s="69"/>
      <c r="AF1119" s="69"/>
      <c r="AG1119" s="69"/>
      <c r="AH1119" s="69"/>
      <c r="AI1119" s="69"/>
      <c r="AJ1119" s="69"/>
      <c r="AK1119" s="69"/>
      <c r="AL1119" s="69"/>
      <c r="AM1119" s="69"/>
      <c r="AN1119" s="69"/>
      <c r="AO1119" s="69"/>
      <c r="AP1119" s="69"/>
      <c r="AQ1119" s="69"/>
      <c r="AR1119" s="69"/>
      <c r="AS1119" s="69"/>
      <c r="AT1119" s="69"/>
      <c r="AU1119" s="69"/>
      <c r="AV1119" s="69"/>
      <c r="AW1119" s="69"/>
      <c r="AX1119" s="69"/>
      <c r="AY1119" s="69"/>
      <c r="AZ1119" s="69"/>
      <c r="BA1119" s="69"/>
      <c r="BB1119" s="69"/>
    </row>
    <row r="1120" spans="1:54">
      <c r="A1120" s="70"/>
      <c r="D1120" s="69"/>
      <c r="E1120" s="69"/>
      <c r="F1120" s="69"/>
      <c r="G1120" s="69"/>
      <c r="H1120" s="69"/>
      <c r="I1120" s="69"/>
      <c r="J1120" s="69"/>
      <c r="K1120" s="69"/>
      <c r="L1120" s="69"/>
      <c r="M1120" s="69"/>
      <c r="N1120" s="69"/>
      <c r="O1120" s="69"/>
      <c r="P1120" s="69"/>
      <c r="Q1120" s="69"/>
      <c r="R1120" s="69"/>
      <c r="S1120" s="69"/>
      <c r="T1120" s="69"/>
      <c r="U1120" s="69"/>
      <c r="V1120" s="69"/>
      <c r="W1120" s="69"/>
      <c r="X1120" s="69"/>
      <c r="Y1120" s="69"/>
      <c r="Z1120" s="69"/>
      <c r="AA1120" s="69"/>
      <c r="AB1120" s="69"/>
      <c r="AC1120" s="69"/>
      <c r="AD1120" s="69"/>
      <c r="AE1120" s="69"/>
      <c r="AF1120" s="69"/>
      <c r="AG1120" s="69"/>
      <c r="AH1120" s="69"/>
      <c r="AI1120" s="69"/>
      <c r="AJ1120" s="69"/>
      <c r="AK1120" s="69"/>
      <c r="AL1120" s="69"/>
      <c r="AM1120" s="69"/>
      <c r="AN1120" s="69"/>
      <c r="AO1120" s="69"/>
      <c r="AP1120" s="69"/>
      <c r="AQ1120" s="69"/>
      <c r="AR1120" s="69"/>
      <c r="AS1120" s="69"/>
      <c r="AT1120" s="69"/>
      <c r="AU1120" s="69"/>
      <c r="AV1120" s="69"/>
      <c r="AW1120" s="69"/>
      <c r="AX1120" s="69"/>
      <c r="AY1120" s="69"/>
      <c r="AZ1120" s="69"/>
      <c r="BA1120" s="69"/>
      <c r="BB1120" s="69"/>
    </row>
    <row r="1121" spans="1:54">
      <c r="A1121" s="70"/>
      <c r="D1121" s="69"/>
      <c r="E1121" s="69"/>
      <c r="F1121" s="69"/>
      <c r="G1121" s="69"/>
      <c r="H1121" s="69"/>
      <c r="I1121" s="69"/>
      <c r="J1121" s="69"/>
      <c r="K1121" s="69"/>
      <c r="L1121" s="69"/>
      <c r="M1121" s="69"/>
      <c r="N1121" s="69"/>
      <c r="O1121" s="69"/>
      <c r="P1121" s="69"/>
      <c r="Q1121" s="69"/>
      <c r="R1121" s="69"/>
      <c r="S1121" s="69"/>
      <c r="T1121" s="69"/>
      <c r="U1121" s="69"/>
      <c r="V1121" s="69"/>
      <c r="W1121" s="69"/>
      <c r="X1121" s="69"/>
      <c r="Y1121" s="69"/>
      <c r="Z1121" s="69"/>
      <c r="AA1121" s="69"/>
      <c r="AB1121" s="69"/>
      <c r="AC1121" s="69"/>
      <c r="AD1121" s="69"/>
      <c r="AE1121" s="69"/>
      <c r="AF1121" s="69"/>
      <c r="AG1121" s="69"/>
      <c r="AH1121" s="69"/>
      <c r="AI1121" s="69"/>
      <c r="AJ1121" s="69"/>
      <c r="AK1121" s="69"/>
      <c r="AL1121" s="69"/>
      <c r="AM1121" s="69"/>
      <c r="AN1121" s="69"/>
      <c r="AO1121" s="69"/>
      <c r="AP1121" s="69"/>
      <c r="AQ1121" s="69"/>
      <c r="AR1121" s="69"/>
      <c r="AS1121" s="69"/>
      <c r="AT1121" s="69"/>
      <c r="AU1121" s="69"/>
      <c r="AV1121" s="69"/>
      <c r="AW1121" s="69"/>
      <c r="AX1121" s="69"/>
      <c r="AY1121" s="69"/>
      <c r="AZ1121" s="69"/>
      <c r="BA1121" s="69"/>
      <c r="BB1121" s="69"/>
    </row>
    <row r="1122" spans="1:54">
      <c r="A1122" s="70"/>
      <c r="D1122" s="69"/>
      <c r="E1122" s="69"/>
      <c r="F1122" s="69"/>
      <c r="G1122" s="69"/>
      <c r="H1122" s="69"/>
      <c r="I1122" s="69"/>
      <c r="J1122" s="69"/>
      <c r="K1122" s="69"/>
      <c r="L1122" s="69"/>
      <c r="M1122" s="69"/>
      <c r="N1122" s="69"/>
      <c r="O1122" s="69"/>
      <c r="P1122" s="69"/>
      <c r="Q1122" s="69"/>
      <c r="R1122" s="69"/>
      <c r="S1122" s="69"/>
      <c r="T1122" s="69"/>
      <c r="U1122" s="69"/>
      <c r="V1122" s="69"/>
      <c r="W1122" s="69"/>
      <c r="X1122" s="69"/>
      <c r="Y1122" s="69"/>
      <c r="Z1122" s="69"/>
      <c r="AA1122" s="69"/>
      <c r="AB1122" s="69"/>
      <c r="AC1122" s="69"/>
      <c r="AD1122" s="69"/>
      <c r="AE1122" s="69"/>
      <c r="AF1122" s="69"/>
      <c r="AG1122" s="69"/>
      <c r="AH1122" s="69"/>
      <c r="AI1122" s="69"/>
      <c r="AJ1122" s="69"/>
      <c r="AK1122" s="69"/>
      <c r="AL1122" s="69"/>
      <c r="AM1122" s="69"/>
      <c r="AN1122" s="69"/>
      <c r="AO1122" s="69"/>
      <c r="AP1122" s="69"/>
      <c r="AQ1122" s="69"/>
      <c r="AR1122" s="69"/>
      <c r="AS1122" s="69"/>
      <c r="AT1122" s="69"/>
      <c r="AU1122" s="69"/>
      <c r="AV1122" s="69"/>
      <c r="AW1122" s="69"/>
      <c r="AX1122" s="69"/>
      <c r="AY1122" s="69"/>
      <c r="AZ1122" s="69"/>
      <c r="BA1122" s="69"/>
      <c r="BB1122" s="69"/>
    </row>
    <row r="1123" spans="1:54">
      <c r="A1123" s="70"/>
      <c r="D1123" s="69"/>
      <c r="E1123" s="69"/>
      <c r="F1123" s="69"/>
      <c r="G1123" s="69"/>
      <c r="H1123" s="69"/>
      <c r="I1123" s="69"/>
      <c r="J1123" s="69"/>
      <c r="K1123" s="69"/>
      <c r="L1123" s="69"/>
      <c r="M1123" s="69"/>
      <c r="N1123" s="69"/>
      <c r="O1123" s="69"/>
      <c r="P1123" s="69"/>
      <c r="Q1123" s="69"/>
      <c r="R1123" s="69"/>
      <c r="S1123" s="69"/>
      <c r="T1123" s="69"/>
      <c r="U1123" s="69"/>
      <c r="V1123" s="69"/>
      <c r="W1123" s="69"/>
      <c r="X1123" s="69"/>
      <c r="Y1123" s="69"/>
      <c r="Z1123" s="69"/>
      <c r="AA1123" s="69"/>
      <c r="AB1123" s="69"/>
      <c r="AC1123" s="69"/>
      <c r="AD1123" s="69"/>
      <c r="AE1123" s="69"/>
      <c r="AF1123" s="69"/>
      <c r="AG1123" s="69"/>
      <c r="AH1123" s="69"/>
      <c r="AI1123" s="69"/>
      <c r="AJ1123" s="69"/>
      <c r="AK1123" s="69"/>
      <c r="AL1123" s="69"/>
      <c r="AM1123" s="69"/>
      <c r="AN1123" s="69"/>
      <c r="AO1123" s="69"/>
      <c r="AP1123" s="69"/>
      <c r="AQ1123" s="69"/>
      <c r="AR1123" s="69"/>
      <c r="AS1123" s="69"/>
      <c r="AT1123" s="69"/>
      <c r="AU1123" s="69"/>
      <c r="AV1123" s="69"/>
      <c r="AW1123" s="69"/>
      <c r="AX1123" s="69"/>
      <c r="AY1123" s="69"/>
      <c r="AZ1123" s="69"/>
      <c r="BA1123" s="69"/>
      <c r="BB1123" s="69"/>
    </row>
    <row r="1124" spans="1:54">
      <c r="A1124" s="70"/>
      <c r="D1124" s="69"/>
      <c r="E1124" s="69"/>
      <c r="F1124" s="69"/>
      <c r="G1124" s="69"/>
      <c r="H1124" s="69"/>
      <c r="I1124" s="69"/>
      <c r="J1124" s="69"/>
      <c r="K1124" s="69"/>
      <c r="L1124" s="69"/>
      <c r="M1124" s="69"/>
      <c r="N1124" s="69"/>
      <c r="O1124" s="69"/>
      <c r="P1124" s="69"/>
      <c r="Q1124" s="69"/>
      <c r="R1124" s="69"/>
      <c r="S1124" s="69"/>
      <c r="T1124" s="69"/>
      <c r="U1124" s="69"/>
      <c r="V1124" s="69"/>
      <c r="W1124" s="69"/>
      <c r="X1124" s="69"/>
      <c r="Y1124" s="69"/>
      <c r="Z1124" s="69"/>
      <c r="AA1124" s="69"/>
      <c r="AB1124" s="69"/>
      <c r="AC1124" s="69"/>
      <c r="AD1124" s="69"/>
      <c r="AE1124" s="69"/>
      <c r="AF1124" s="69"/>
      <c r="AG1124" s="69"/>
      <c r="AH1124" s="69"/>
      <c r="AI1124" s="69"/>
      <c r="AJ1124" s="69"/>
      <c r="AK1124" s="69"/>
      <c r="AL1124" s="69"/>
      <c r="AM1124" s="69"/>
      <c r="AN1124" s="69"/>
      <c r="AO1124" s="69"/>
      <c r="AP1124" s="69"/>
      <c r="AQ1124" s="69"/>
      <c r="AR1124" s="69"/>
      <c r="AS1124" s="69"/>
      <c r="AT1124" s="69"/>
      <c r="AU1124" s="69"/>
      <c r="AV1124" s="69"/>
      <c r="AW1124" s="69"/>
      <c r="AX1124" s="69"/>
      <c r="AY1124" s="69"/>
      <c r="AZ1124" s="69"/>
      <c r="BA1124" s="69"/>
      <c r="BB1124" s="69"/>
    </row>
    <row r="1125" spans="1:54">
      <c r="A1125" s="70"/>
      <c r="D1125" s="69"/>
      <c r="E1125" s="69"/>
      <c r="F1125" s="69"/>
      <c r="G1125" s="69"/>
      <c r="H1125" s="69"/>
      <c r="I1125" s="69"/>
      <c r="J1125" s="69"/>
      <c r="K1125" s="69"/>
      <c r="L1125" s="69"/>
      <c r="M1125" s="69"/>
      <c r="N1125" s="69"/>
      <c r="O1125" s="69"/>
      <c r="P1125" s="69"/>
      <c r="Q1125" s="69"/>
      <c r="R1125" s="69"/>
      <c r="S1125" s="69"/>
      <c r="T1125" s="69"/>
      <c r="U1125" s="69"/>
      <c r="V1125" s="69"/>
      <c r="W1125" s="69"/>
      <c r="X1125" s="69"/>
      <c r="Y1125" s="69"/>
      <c r="Z1125" s="69"/>
      <c r="AA1125" s="69"/>
      <c r="AB1125" s="69"/>
      <c r="AC1125" s="69"/>
      <c r="AD1125" s="69"/>
      <c r="AE1125" s="69"/>
      <c r="AF1125" s="69"/>
      <c r="AG1125" s="69"/>
      <c r="AH1125" s="69"/>
      <c r="AI1125" s="69"/>
      <c r="AJ1125" s="69"/>
      <c r="AK1125" s="69"/>
      <c r="AL1125" s="69"/>
      <c r="AM1125" s="69"/>
      <c r="AN1125" s="69"/>
      <c r="AO1125" s="69"/>
      <c r="AP1125" s="69"/>
      <c r="AQ1125" s="69"/>
      <c r="AR1125" s="69"/>
      <c r="AS1125" s="69"/>
      <c r="AT1125" s="69"/>
      <c r="AU1125" s="69"/>
      <c r="AV1125" s="69"/>
      <c r="AW1125" s="69"/>
      <c r="AX1125" s="69"/>
      <c r="AY1125" s="69"/>
      <c r="AZ1125" s="69"/>
      <c r="BA1125" s="69"/>
      <c r="BB1125" s="69"/>
    </row>
    <row r="1126" spans="1:54">
      <c r="A1126" s="70"/>
      <c r="D1126" s="69"/>
      <c r="E1126" s="69"/>
      <c r="F1126" s="69"/>
      <c r="G1126" s="69"/>
      <c r="H1126" s="69"/>
      <c r="I1126" s="69"/>
      <c r="J1126" s="69"/>
      <c r="K1126" s="69"/>
      <c r="L1126" s="69"/>
      <c r="M1126" s="69"/>
      <c r="N1126" s="69"/>
      <c r="O1126" s="69"/>
      <c r="P1126" s="69"/>
      <c r="Q1126" s="69"/>
      <c r="R1126" s="69"/>
      <c r="S1126" s="69"/>
      <c r="T1126" s="69"/>
      <c r="U1126" s="69"/>
      <c r="V1126" s="69"/>
      <c r="W1126" s="69"/>
      <c r="X1126" s="69"/>
      <c r="Y1126" s="69"/>
      <c r="Z1126" s="69"/>
      <c r="AA1126" s="69"/>
      <c r="AB1126" s="69"/>
      <c r="AC1126" s="69"/>
      <c r="AD1126" s="69"/>
      <c r="AE1126" s="69"/>
      <c r="AF1126" s="69"/>
      <c r="AG1126" s="69"/>
      <c r="AH1126" s="69"/>
      <c r="AI1126" s="69"/>
      <c r="AJ1126" s="69"/>
      <c r="AK1126" s="69"/>
      <c r="AL1126" s="69"/>
      <c r="AM1126" s="69"/>
      <c r="AN1126" s="69"/>
      <c r="AO1126" s="69"/>
      <c r="AP1126" s="69"/>
      <c r="AQ1126" s="69"/>
      <c r="AR1126" s="69"/>
      <c r="AS1126" s="69"/>
      <c r="AT1126" s="69"/>
      <c r="AU1126" s="69"/>
      <c r="AV1126" s="69"/>
      <c r="AW1126" s="69"/>
      <c r="AX1126" s="69"/>
      <c r="AY1126" s="69"/>
      <c r="AZ1126" s="69"/>
      <c r="BA1126" s="69"/>
      <c r="BB1126" s="69"/>
    </row>
    <row r="1127" spans="1:54">
      <c r="A1127" s="70"/>
      <c r="D1127" s="69"/>
      <c r="E1127" s="69"/>
      <c r="F1127" s="69"/>
      <c r="G1127" s="69"/>
      <c r="H1127" s="69"/>
      <c r="I1127" s="69"/>
      <c r="J1127" s="69"/>
      <c r="K1127" s="69"/>
      <c r="L1127" s="69"/>
      <c r="M1127" s="69"/>
      <c r="N1127" s="69"/>
      <c r="O1127" s="69"/>
      <c r="P1127" s="69"/>
      <c r="Q1127" s="69"/>
      <c r="R1127" s="69"/>
      <c r="S1127" s="69"/>
      <c r="T1127" s="69"/>
      <c r="U1127" s="69"/>
      <c r="V1127" s="69"/>
      <c r="W1127" s="69"/>
      <c r="X1127" s="69"/>
      <c r="Y1127" s="69"/>
      <c r="Z1127" s="69"/>
      <c r="AA1127" s="69"/>
      <c r="AB1127" s="69"/>
      <c r="AC1127" s="69"/>
      <c r="AD1127" s="69"/>
      <c r="AE1127" s="69"/>
      <c r="AF1127" s="69"/>
      <c r="AG1127" s="69"/>
      <c r="AH1127" s="69"/>
      <c r="AI1127" s="69"/>
      <c r="AJ1127" s="69"/>
      <c r="AK1127" s="69"/>
      <c r="AL1127" s="69"/>
      <c r="AM1127" s="69"/>
      <c r="AN1127" s="69"/>
      <c r="AO1127" s="69"/>
      <c r="AP1127" s="69"/>
      <c r="AQ1127" s="69"/>
      <c r="AR1127" s="69"/>
      <c r="AS1127" s="69"/>
      <c r="AT1127" s="69"/>
      <c r="AU1127" s="69"/>
      <c r="AV1127" s="69"/>
      <c r="AW1127" s="69"/>
      <c r="AX1127" s="69"/>
      <c r="AY1127" s="69"/>
      <c r="AZ1127" s="69"/>
      <c r="BA1127" s="69"/>
      <c r="BB1127" s="69"/>
    </row>
    <row r="1128" spans="1:54">
      <c r="A1128" s="70"/>
      <c r="D1128" s="69"/>
      <c r="E1128" s="69"/>
      <c r="F1128" s="69"/>
      <c r="G1128" s="69"/>
      <c r="H1128" s="69"/>
      <c r="I1128" s="69"/>
      <c r="J1128" s="69"/>
      <c r="K1128" s="69"/>
      <c r="L1128" s="69"/>
      <c r="M1128" s="69"/>
      <c r="N1128" s="69"/>
      <c r="O1128" s="69"/>
      <c r="P1128" s="69"/>
      <c r="Q1128" s="69"/>
      <c r="R1128" s="69"/>
      <c r="S1128" s="69"/>
      <c r="T1128" s="69"/>
      <c r="U1128" s="69"/>
      <c r="V1128" s="69"/>
      <c r="W1128" s="69"/>
      <c r="X1128" s="69"/>
      <c r="Y1128" s="69"/>
      <c r="Z1128" s="69"/>
      <c r="AA1128" s="69"/>
      <c r="AB1128" s="69"/>
      <c r="AC1128" s="69"/>
      <c r="AD1128" s="69"/>
      <c r="AE1128" s="69"/>
      <c r="AF1128" s="69"/>
      <c r="AG1128" s="69"/>
      <c r="AH1128" s="69"/>
      <c r="AI1128" s="69"/>
      <c r="AJ1128" s="69"/>
      <c r="AK1128" s="69"/>
      <c r="AL1128" s="69"/>
      <c r="AM1128" s="69"/>
      <c r="AN1128" s="69"/>
      <c r="AO1128" s="69"/>
      <c r="AP1128" s="69"/>
      <c r="AQ1128" s="69"/>
      <c r="AR1128" s="69"/>
      <c r="AS1128" s="69"/>
      <c r="AT1128" s="69"/>
      <c r="AU1128" s="69"/>
      <c r="AV1128" s="69"/>
      <c r="AW1128" s="69"/>
      <c r="AX1128" s="69"/>
      <c r="AY1128" s="69"/>
      <c r="AZ1128" s="69"/>
      <c r="BA1128" s="69"/>
      <c r="BB1128" s="69"/>
    </row>
    <row r="1129" spans="1:54">
      <c r="A1129" s="70"/>
      <c r="D1129" s="69"/>
      <c r="E1129" s="69"/>
      <c r="F1129" s="69"/>
      <c r="G1129" s="69"/>
      <c r="H1129" s="69"/>
      <c r="I1129" s="69"/>
      <c r="J1129" s="69"/>
      <c r="K1129" s="69"/>
      <c r="L1129" s="69"/>
      <c r="M1129" s="69"/>
      <c r="N1129" s="69"/>
      <c r="O1129" s="69"/>
      <c r="P1129" s="69"/>
      <c r="Q1129" s="69"/>
      <c r="R1129" s="69"/>
      <c r="S1129" s="69"/>
      <c r="T1129" s="69"/>
      <c r="U1129" s="69"/>
      <c r="V1129" s="69"/>
      <c r="W1129" s="69"/>
      <c r="X1129" s="69"/>
      <c r="Y1129" s="69"/>
      <c r="Z1129" s="69"/>
      <c r="AA1129" s="69"/>
      <c r="AB1129" s="69"/>
      <c r="AC1129" s="69"/>
      <c r="AD1129" s="69"/>
      <c r="AE1129" s="69"/>
      <c r="AF1129" s="69"/>
      <c r="AG1129" s="69"/>
      <c r="AH1129" s="69"/>
      <c r="AI1129" s="69"/>
      <c r="AJ1129" s="69"/>
      <c r="AK1129" s="69"/>
      <c r="AL1129" s="69"/>
      <c r="AM1129" s="69"/>
      <c r="AN1129" s="69"/>
      <c r="AO1129" s="69"/>
      <c r="AP1129" s="69"/>
      <c r="AQ1129" s="69"/>
      <c r="AR1129" s="69"/>
      <c r="AS1129" s="69"/>
      <c r="AT1129" s="69"/>
      <c r="AU1129" s="69"/>
      <c r="AV1129" s="69"/>
      <c r="AW1129" s="69"/>
      <c r="AX1129" s="69"/>
      <c r="AY1129" s="69"/>
      <c r="AZ1129" s="69"/>
      <c r="BA1129" s="69"/>
      <c r="BB1129" s="69"/>
    </row>
    <row r="1130" spans="1:54">
      <c r="A1130" s="1020" t="s">
        <v>444</v>
      </c>
      <c r="B1130" s="1020"/>
      <c r="C1130" s="1020"/>
      <c r="D1130" s="1020"/>
      <c r="E1130" s="1020"/>
      <c r="F1130" s="1020"/>
      <c r="G1130" s="1020"/>
      <c r="H1130" s="1020"/>
      <c r="I1130" s="1020"/>
      <c r="J1130" s="1020"/>
      <c r="K1130" s="1020"/>
      <c r="L1130" s="1020"/>
      <c r="M1130" s="1020"/>
      <c r="N1130" s="69"/>
      <c r="O1130" s="69"/>
      <c r="P1130" s="69"/>
      <c r="Q1130" s="69"/>
      <c r="R1130" s="69"/>
      <c r="S1130" s="69"/>
      <c r="T1130" s="69"/>
      <c r="U1130" s="69"/>
      <c r="V1130" s="69"/>
      <c r="W1130" s="69"/>
      <c r="X1130" s="69"/>
      <c r="Y1130" s="69"/>
      <c r="Z1130" s="69"/>
      <c r="AA1130" s="69"/>
      <c r="AB1130" s="69"/>
      <c r="AC1130" s="69"/>
      <c r="AD1130" s="69"/>
      <c r="AE1130" s="69"/>
      <c r="AF1130" s="69"/>
      <c r="AG1130" s="69"/>
      <c r="AH1130" s="69"/>
      <c r="AI1130" s="69"/>
      <c r="AJ1130" s="69"/>
      <c r="AK1130" s="69"/>
      <c r="AL1130" s="69"/>
      <c r="AM1130" s="69"/>
      <c r="AN1130" s="69"/>
      <c r="AO1130" s="69"/>
      <c r="AP1130" s="69"/>
      <c r="AQ1130" s="69"/>
      <c r="AR1130" s="69"/>
      <c r="AS1130" s="69"/>
      <c r="AT1130" s="69"/>
      <c r="AU1130" s="69"/>
      <c r="AV1130" s="69"/>
      <c r="AW1130" s="69"/>
      <c r="AX1130" s="69"/>
      <c r="AY1130" s="69"/>
      <c r="AZ1130" s="69"/>
      <c r="BA1130" s="69"/>
      <c r="BB1130" s="69"/>
    </row>
    <row r="1131" spans="1:54">
      <c r="A1131" s="1020" t="str">
        <f>Control!A2</f>
        <v>Case No. 2018-00358</v>
      </c>
      <c r="B1131" s="1020"/>
      <c r="C1131" s="1020"/>
      <c r="D1131" s="1020"/>
      <c r="E1131" s="1020"/>
      <c r="F1131" s="1020"/>
      <c r="G1131" s="1020"/>
      <c r="H1131" s="1020"/>
      <c r="I1131" s="1020"/>
      <c r="J1131" s="1020"/>
      <c r="K1131" s="1020"/>
      <c r="L1131" s="1020"/>
      <c r="M1131" s="1020"/>
      <c r="N1131" s="69"/>
      <c r="O1131" s="69"/>
      <c r="P1131" s="69"/>
      <c r="Q1131" s="69"/>
      <c r="R1131" s="69"/>
      <c r="S1131" s="69"/>
      <c r="T1131" s="69"/>
      <c r="U1131" s="69"/>
      <c r="V1131" s="69"/>
      <c r="W1131" s="69"/>
      <c r="X1131" s="69"/>
      <c r="Y1131" s="69"/>
      <c r="Z1131" s="69"/>
      <c r="AA1131" s="69"/>
      <c r="AB1131" s="69"/>
      <c r="AC1131" s="69"/>
      <c r="AD1131" s="69"/>
      <c r="AE1131" s="69"/>
      <c r="AF1131" s="69"/>
      <c r="AG1131" s="69"/>
      <c r="AH1131" s="69"/>
      <c r="AI1131" s="69"/>
      <c r="AJ1131" s="69"/>
      <c r="AK1131" s="69"/>
      <c r="AL1131" s="69"/>
      <c r="AM1131" s="69"/>
      <c r="AN1131" s="69"/>
      <c r="AO1131" s="69"/>
      <c r="AP1131" s="69"/>
      <c r="AQ1131" s="69"/>
      <c r="AR1131" s="69"/>
      <c r="AS1131" s="69"/>
      <c r="AT1131" s="69"/>
      <c r="AU1131" s="69"/>
      <c r="AV1131" s="69"/>
      <c r="AW1131" s="69"/>
      <c r="AX1131" s="69"/>
      <c r="AY1131" s="69"/>
      <c r="AZ1131" s="69"/>
      <c r="BA1131" s="69"/>
      <c r="BB1131" s="69"/>
    </row>
    <row r="1132" spans="1:54">
      <c r="A1132" s="1020" t="s">
        <v>460</v>
      </c>
      <c r="B1132" s="1020"/>
      <c r="C1132" s="1020"/>
      <c r="D1132" s="1020"/>
      <c r="E1132" s="1020"/>
      <c r="F1132" s="1020"/>
      <c r="G1132" s="1020"/>
      <c r="H1132" s="1020"/>
      <c r="I1132" s="1020"/>
      <c r="J1132" s="1020"/>
      <c r="K1132" s="1020"/>
      <c r="L1132" s="1020"/>
      <c r="M1132" s="1020"/>
      <c r="N1132" s="69"/>
      <c r="O1132" s="69"/>
      <c r="P1132" s="69"/>
      <c r="Q1132" s="69"/>
      <c r="R1132" s="69"/>
      <c r="S1132" s="69"/>
      <c r="T1132" s="69"/>
      <c r="U1132" s="69"/>
      <c r="V1132" s="69"/>
      <c r="W1132" s="69"/>
      <c r="X1132" s="69"/>
      <c r="Y1132" s="69"/>
      <c r="Z1132" s="69"/>
      <c r="AA1132" s="69"/>
      <c r="AB1132" s="69"/>
      <c r="AC1132" s="69"/>
      <c r="AD1132" s="69"/>
      <c r="AE1132" s="69"/>
      <c r="AF1132" s="69"/>
      <c r="AG1132" s="69"/>
      <c r="AH1132" s="69"/>
      <c r="AI1132" s="69"/>
      <c r="AJ1132" s="69"/>
      <c r="AK1132" s="69"/>
      <c r="AL1132" s="69"/>
      <c r="AM1132" s="69"/>
      <c r="AN1132" s="69"/>
      <c r="AO1132" s="69"/>
      <c r="AP1132" s="69"/>
      <c r="AQ1132" s="69"/>
      <c r="AR1132" s="69"/>
      <c r="AS1132" s="69"/>
      <c r="AT1132" s="69"/>
      <c r="AU1132" s="69"/>
      <c r="AV1132" s="69"/>
      <c r="AW1132" s="69"/>
      <c r="AX1132" s="69"/>
      <c r="AY1132" s="69"/>
      <c r="AZ1132" s="69"/>
      <c r="BA1132" s="69"/>
      <c r="BB1132" s="69"/>
    </row>
    <row r="1133" spans="1:54">
      <c r="A1133" s="1020" t="str">
        <f>Control!B5</f>
        <v>Base Year at 2/28/19</v>
      </c>
      <c r="B1133" s="1020"/>
      <c r="C1133" s="1020"/>
      <c r="D1133" s="1020"/>
      <c r="E1133" s="1020"/>
      <c r="F1133" s="1020"/>
      <c r="G1133" s="1020"/>
      <c r="H1133" s="1020"/>
      <c r="I1133" s="1020"/>
      <c r="J1133" s="1020"/>
      <c r="K1133" s="1020"/>
      <c r="L1133" s="1020"/>
      <c r="M1133" s="1020"/>
      <c r="N1133" s="69"/>
      <c r="O1133" s="69"/>
      <c r="P1133" s="69"/>
      <c r="Q1133" s="69"/>
      <c r="R1133" s="69"/>
      <c r="S1133" s="69"/>
      <c r="T1133" s="69"/>
      <c r="U1133" s="69"/>
      <c r="V1133" s="69"/>
      <c r="W1133" s="69"/>
      <c r="X1133" s="69"/>
      <c r="Y1133" s="69"/>
      <c r="Z1133" s="69"/>
      <c r="AA1133" s="69"/>
      <c r="AB1133" s="69"/>
      <c r="AC1133" s="69"/>
      <c r="AD1133" s="69"/>
      <c r="AE1133" s="69"/>
      <c r="AF1133" s="69"/>
      <c r="AG1133" s="69"/>
      <c r="AH1133" s="69"/>
      <c r="AI1133" s="69"/>
      <c r="AJ1133" s="69"/>
      <c r="AK1133" s="69"/>
      <c r="AL1133" s="69"/>
      <c r="AM1133" s="69"/>
      <c r="AN1133" s="69"/>
      <c r="AO1133" s="69"/>
      <c r="AP1133" s="69"/>
      <c r="AQ1133" s="69"/>
      <c r="AR1133" s="69"/>
      <c r="AS1133" s="69"/>
      <c r="AT1133" s="69"/>
      <c r="AU1133" s="69"/>
      <c r="AV1133" s="69"/>
      <c r="AW1133" s="69"/>
      <c r="AX1133" s="69"/>
      <c r="AY1133" s="69"/>
      <c r="AZ1133" s="69"/>
      <c r="BA1133" s="69"/>
      <c r="BB1133" s="69"/>
    </row>
    <row r="1134" spans="1:54" ht="16.5" customHeight="1">
      <c r="A1134" s="83"/>
      <c r="B1134" s="83"/>
      <c r="C1134" s="83"/>
      <c r="D1134" s="83"/>
      <c r="E1134" s="83"/>
      <c r="F1134" s="83"/>
      <c r="G1134" s="83"/>
      <c r="H1134" s="83"/>
      <c r="I1134" s="83"/>
      <c r="J1134" s="83"/>
      <c r="K1134" s="83"/>
      <c r="L1134" s="83"/>
      <c r="M1134" s="139" t="s">
        <v>924</v>
      </c>
      <c r="N1134" s="69"/>
      <c r="O1134" s="69"/>
      <c r="P1134" s="69"/>
      <c r="Q1134" s="69"/>
      <c r="R1134" s="69"/>
      <c r="S1134" s="69"/>
      <c r="T1134" s="69"/>
      <c r="U1134" s="69"/>
      <c r="V1134" s="69"/>
      <c r="W1134" s="69"/>
      <c r="X1134" s="69"/>
      <c r="Y1134" s="69"/>
      <c r="Z1134" s="69"/>
      <c r="AA1134" s="69"/>
      <c r="AB1134" s="69"/>
      <c r="AC1134" s="69"/>
      <c r="AD1134" s="69"/>
      <c r="AE1134" s="69"/>
      <c r="AF1134" s="69"/>
      <c r="AG1134" s="69"/>
      <c r="AH1134" s="69"/>
      <c r="AI1134" s="69"/>
      <c r="AJ1134" s="69"/>
      <c r="AK1134" s="69"/>
      <c r="AL1134" s="69"/>
      <c r="AM1134" s="69"/>
      <c r="AN1134" s="69"/>
      <c r="AO1134" s="69"/>
      <c r="AP1134" s="69"/>
      <c r="AQ1134" s="69"/>
      <c r="AR1134" s="69"/>
      <c r="AS1134" s="69"/>
      <c r="AT1134" s="69"/>
      <c r="AU1134" s="69"/>
      <c r="AV1134" s="69"/>
      <c r="AW1134" s="69"/>
      <c r="AX1134" s="69"/>
      <c r="AY1134" s="69"/>
      <c r="AZ1134" s="69"/>
      <c r="BA1134" s="69"/>
      <c r="BB1134" s="69"/>
    </row>
    <row r="1135" spans="1:54">
      <c r="D1135" s="69"/>
      <c r="E1135" s="69"/>
      <c r="F1135" s="69"/>
      <c r="G1135" s="69"/>
      <c r="H1135" s="69"/>
      <c r="I1135" s="69"/>
      <c r="J1135" s="69"/>
      <c r="K1135" s="69"/>
      <c r="L1135" s="69"/>
      <c r="M1135" s="543" t="str">
        <f ca="1">RIGHT(CELL("filename",$A$1),LEN(CELL("filename",$A$1))-SEARCH("\Rate Base",CELL("filename",$A$1),1))</f>
        <v>Rate Base\[KAWC 2018 Rate Case - Exhibit 37 Schedules B1 - B8.xlsx]Sch B-2</v>
      </c>
      <c r="S1135" s="69"/>
    </row>
    <row r="1136" spans="1:54">
      <c r="A1136" s="66" t="s">
        <v>446</v>
      </c>
      <c r="D1136" s="69"/>
      <c r="E1136" s="69"/>
      <c r="F1136" s="69"/>
      <c r="G1136" s="69"/>
      <c r="H1136" s="69"/>
      <c r="I1136" s="69"/>
      <c r="J1136" s="69"/>
      <c r="K1136" s="69"/>
      <c r="M1136" s="139" t="s">
        <v>288</v>
      </c>
      <c r="N1136" s="69"/>
      <c r="O1136" s="69"/>
      <c r="P1136" s="69"/>
      <c r="Q1136" s="69"/>
      <c r="R1136" s="69"/>
      <c r="T1136" s="69"/>
      <c r="U1136" s="69"/>
      <c r="V1136" s="69"/>
      <c r="W1136" s="69"/>
      <c r="X1136" s="69"/>
      <c r="Y1136" s="69"/>
      <c r="Z1136" s="69"/>
      <c r="AA1136" s="69"/>
      <c r="AB1136" s="69"/>
      <c r="AC1136" s="69"/>
      <c r="AD1136" s="69"/>
      <c r="AE1136" s="69"/>
      <c r="AF1136" s="69"/>
      <c r="AG1136" s="69"/>
      <c r="AH1136" s="69"/>
      <c r="AI1136" s="69"/>
      <c r="AJ1136" s="69"/>
      <c r="AK1136" s="69"/>
      <c r="AL1136" s="69"/>
      <c r="AM1136" s="69"/>
      <c r="AN1136" s="69"/>
      <c r="AO1136" s="69"/>
      <c r="AP1136" s="69"/>
      <c r="AQ1136" s="69"/>
      <c r="AR1136" s="69"/>
      <c r="AS1136" s="69"/>
      <c r="AT1136" s="69"/>
      <c r="AU1136" s="69"/>
      <c r="AV1136" s="69"/>
      <c r="AW1136" s="69"/>
      <c r="AX1136" s="69"/>
      <c r="AY1136" s="69"/>
      <c r="AZ1136" s="69"/>
      <c r="BA1136" s="69"/>
      <c r="BB1136" s="69"/>
    </row>
    <row r="1137" spans="1:54">
      <c r="A1137" s="66" t="str">
        <f>+A1010</f>
        <v>TYPE OF FILING:  _X_ ORIGINAL __ UPDATED __ REVISED</v>
      </c>
      <c r="D1137" s="69"/>
      <c r="E1137" s="69"/>
      <c r="F1137" s="69"/>
      <c r="G1137" s="69"/>
      <c r="H1137" s="69"/>
      <c r="I1137" s="69"/>
      <c r="J1137" s="69"/>
      <c r="K1137" s="69"/>
      <c r="M1137" s="90" t="str">
        <f>Control!$D$18</f>
        <v>Witness Responsible:   Melissa Schwarzell</v>
      </c>
      <c r="N1137" s="69"/>
      <c r="O1137" s="69"/>
      <c r="P1137" s="69"/>
      <c r="Q1137" s="69"/>
      <c r="R1137" s="69"/>
      <c r="S1137" s="69"/>
      <c r="T1137" s="69"/>
      <c r="U1137" s="69"/>
      <c r="V1137" s="69"/>
      <c r="W1137" s="69"/>
      <c r="X1137" s="69"/>
      <c r="Y1137" s="69"/>
      <c r="Z1137" s="69"/>
      <c r="AA1137" s="69"/>
      <c r="AB1137" s="69"/>
      <c r="AC1137" s="69"/>
      <c r="AD1137" s="69"/>
      <c r="AE1137" s="69"/>
      <c r="AF1137" s="69"/>
      <c r="AG1137" s="69"/>
      <c r="AH1137" s="69"/>
      <c r="AI1137" s="69"/>
      <c r="AJ1137" s="69"/>
      <c r="AK1137" s="69"/>
      <c r="AL1137" s="69"/>
      <c r="AM1137" s="69"/>
      <c r="AN1137" s="69"/>
      <c r="AO1137" s="69"/>
      <c r="AP1137" s="69"/>
      <c r="AQ1137" s="69"/>
      <c r="AR1137" s="69"/>
      <c r="AS1137" s="69"/>
      <c r="AT1137" s="69"/>
      <c r="AU1137" s="69"/>
      <c r="AV1137" s="69"/>
      <c r="AW1137" s="69"/>
      <c r="AX1137" s="69"/>
      <c r="AY1137" s="69"/>
      <c r="AZ1137" s="69"/>
      <c r="BA1137" s="69"/>
      <c r="BB1137" s="69"/>
    </row>
    <row r="1138" spans="1:54">
      <c r="A1138" s="66" t="s">
        <v>454</v>
      </c>
      <c r="D1138" s="69"/>
      <c r="E1138" s="69"/>
      <c r="F1138" s="69"/>
      <c r="G1138" s="69"/>
      <c r="H1138" s="69"/>
      <c r="I1138" s="69"/>
      <c r="J1138" s="69"/>
      <c r="K1138" s="69"/>
      <c r="N1138" s="69"/>
      <c r="O1138" s="69"/>
      <c r="P1138" s="69"/>
      <c r="Q1138" s="69"/>
      <c r="R1138" s="69"/>
      <c r="S1138" s="69"/>
      <c r="T1138" s="69"/>
      <c r="U1138" s="69"/>
      <c r="V1138" s="69"/>
      <c r="W1138" s="69"/>
      <c r="X1138" s="69"/>
      <c r="Y1138" s="69"/>
      <c r="Z1138" s="69"/>
      <c r="AA1138" s="69"/>
      <c r="AB1138" s="69"/>
      <c r="AC1138" s="69"/>
      <c r="AD1138" s="69"/>
      <c r="AE1138" s="69"/>
      <c r="AF1138" s="69"/>
      <c r="AG1138" s="69"/>
      <c r="AH1138" s="69"/>
      <c r="AI1138" s="69"/>
      <c r="AJ1138" s="69"/>
      <c r="AK1138" s="69"/>
      <c r="AL1138" s="69"/>
      <c r="AM1138" s="69"/>
      <c r="AN1138" s="69"/>
      <c r="AO1138" s="69"/>
      <c r="AP1138" s="69"/>
      <c r="AQ1138" s="69"/>
      <c r="AR1138" s="69"/>
      <c r="AS1138" s="69"/>
      <c r="AT1138" s="69"/>
      <c r="AU1138" s="69"/>
      <c r="AV1138" s="69"/>
      <c r="AW1138" s="69"/>
      <c r="AX1138" s="69"/>
      <c r="AY1138" s="69"/>
      <c r="AZ1138" s="69"/>
      <c r="BA1138" s="69"/>
      <c r="BB1138" s="69"/>
    </row>
    <row r="1139" spans="1:54" ht="15" thickBot="1">
      <c r="A1139" s="118"/>
      <c r="B1139" s="119"/>
      <c r="C1139" s="118"/>
      <c r="D1139" s="124"/>
      <c r="E1139" s="124"/>
      <c r="F1139" s="124"/>
      <c r="G1139" s="124"/>
      <c r="H1139" s="124"/>
      <c r="I1139" s="124"/>
      <c r="J1139" s="124"/>
      <c r="K1139" s="124"/>
      <c r="L1139" s="124"/>
      <c r="M1139" s="124"/>
      <c r="N1139" s="69"/>
      <c r="O1139" s="69"/>
      <c r="P1139" s="69"/>
      <c r="Q1139" s="69"/>
      <c r="R1139" s="69"/>
      <c r="S1139" s="69"/>
      <c r="T1139" s="69"/>
      <c r="U1139" s="69"/>
      <c r="V1139" s="69"/>
      <c r="W1139" s="69"/>
      <c r="X1139" s="69"/>
      <c r="Y1139" s="69"/>
      <c r="Z1139" s="69"/>
      <c r="AA1139" s="69"/>
      <c r="AB1139" s="69"/>
      <c r="AC1139" s="69"/>
      <c r="AD1139" s="69"/>
      <c r="AE1139" s="69"/>
      <c r="AF1139" s="69"/>
      <c r="AG1139" s="69"/>
      <c r="AH1139" s="69"/>
      <c r="AI1139" s="69"/>
      <c r="AJ1139" s="69"/>
      <c r="AK1139" s="69"/>
      <c r="AL1139" s="69"/>
      <c r="AM1139" s="69"/>
      <c r="AN1139" s="69"/>
      <c r="AO1139" s="69"/>
      <c r="AP1139" s="69"/>
      <c r="AQ1139" s="69"/>
      <c r="AR1139" s="69"/>
      <c r="AS1139" s="69"/>
      <c r="AT1139" s="69"/>
      <c r="AU1139" s="69"/>
      <c r="AV1139" s="69"/>
      <c r="AW1139" s="69"/>
      <c r="AX1139" s="69"/>
      <c r="AY1139" s="69"/>
      <c r="AZ1139" s="69"/>
      <c r="BA1139" s="69"/>
      <c r="BB1139" s="69"/>
    </row>
    <row r="1140" spans="1:54">
      <c r="A1140" s="65"/>
      <c r="B1140" s="83"/>
      <c r="C1140" s="65"/>
      <c r="D1140" s="81"/>
      <c r="E1140" s="81"/>
      <c r="F1140" s="81"/>
      <c r="G1140" s="125" t="s">
        <v>214</v>
      </c>
      <c r="H1140" s="81"/>
      <c r="I1140" s="81"/>
      <c r="J1140" s="65"/>
      <c r="K1140" s="81"/>
      <c r="L1140" s="81"/>
      <c r="M1140" s="81"/>
      <c r="N1140" s="69"/>
      <c r="O1140" s="69"/>
      <c r="P1140" s="69"/>
      <c r="Q1140" s="69"/>
      <c r="R1140" s="69"/>
      <c r="S1140" s="69"/>
      <c r="T1140" s="69"/>
      <c r="U1140" s="69"/>
      <c r="V1140" s="69"/>
      <c r="W1140" s="69"/>
      <c r="X1140" s="69"/>
      <c r="Y1140" s="69"/>
      <c r="Z1140" s="69"/>
      <c r="AA1140" s="69"/>
      <c r="AB1140" s="69"/>
      <c r="AC1140" s="69"/>
      <c r="AD1140" s="69"/>
      <c r="AE1140" s="69"/>
      <c r="AF1140" s="69"/>
      <c r="AG1140" s="69"/>
      <c r="AH1140" s="69"/>
      <c r="AI1140" s="69"/>
      <c r="AJ1140" s="69"/>
      <c r="AK1140" s="69"/>
      <c r="AL1140" s="69"/>
      <c r="AM1140" s="69"/>
      <c r="AN1140" s="69"/>
      <c r="AO1140" s="69"/>
      <c r="AP1140" s="69"/>
      <c r="AQ1140" s="69"/>
      <c r="AR1140" s="69"/>
      <c r="AS1140" s="69"/>
      <c r="AT1140" s="69"/>
      <c r="AU1140" s="69"/>
      <c r="AV1140" s="69"/>
      <c r="AW1140" s="69"/>
      <c r="AX1140" s="69"/>
      <c r="AY1140" s="69"/>
      <c r="AZ1140" s="69"/>
      <c r="BA1140" s="69"/>
      <c r="BB1140" s="69"/>
    </row>
    <row r="1141" spans="1:54" ht="15" thickBot="1">
      <c r="A1141" s="66" t="s">
        <v>448</v>
      </c>
      <c r="D1141" s="505" t="s">
        <v>140</v>
      </c>
      <c r="E1141" s="126" t="s">
        <v>164</v>
      </c>
      <c r="F1141" s="126" t="s">
        <v>166</v>
      </c>
      <c r="G1141" s="126" t="s">
        <v>164</v>
      </c>
      <c r="H1141" s="1021" t="s">
        <v>229</v>
      </c>
      <c r="I1141" s="1021"/>
      <c r="J1141" s="1021"/>
      <c r="K1141" s="157"/>
      <c r="L1141" s="87"/>
      <c r="M1141" s="87"/>
      <c r="N1141" s="87"/>
      <c r="O1141" s="69"/>
      <c r="P1141" s="69"/>
      <c r="Q1141" s="69"/>
      <c r="R1141" s="69"/>
      <c r="S1141" s="69"/>
      <c r="T1141" s="69"/>
      <c r="U1141" s="69"/>
      <c r="V1141" s="69"/>
      <c r="W1141" s="69"/>
      <c r="X1141" s="69"/>
      <c r="Y1141" s="69"/>
      <c r="Z1141" s="69"/>
      <c r="AA1141" s="69"/>
      <c r="AB1141" s="69"/>
      <c r="AC1141" s="69"/>
      <c r="AD1141" s="69"/>
      <c r="AE1141" s="69"/>
      <c r="AF1141" s="69"/>
      <c r="AG1141" s="69"/>
      <c r="AH1141" s="69"/>
      <c r="AI1141" s="69"/>
      <c r="AJ1141" s="69"/>
      <c r="AK1141" s="69"/>
      <c r="AL1141" s="69"/>
      <c r="AM1141" s="69"/>
      <c r="AN1141" s="69"/>
      <c r="AO1141" s="69"/>
      <c r="AP1141" s="69"/>
      <c r="AQ1141" s="69"/>
      <c r="AR1141" s="69"/>
      <c r="AS1141" s="69"/>
      <c r="AT1141" s="69"/>
      <c r="AU1141" s="69"/>
      <c r="AV1141" s="69"/>
      <c r="AW1141" s="69"/>
      <c r="AX1141" s="69"/>
      <c r="AY1141" s="69"/>
      <c r="AZ1141" s="69"/>
      <c r="BA1141" s="69"/>
      <c r="BB1141" s="69"/>
    </row>
    <row r="1142" spans="1:54" ht="15.75" customHeight="1" thickBot="1">
      <c r="A1142" s="118" t="s">
        <v>449</v>
      </c>
      <c r="B1142" s="119" t="s">
        <v>480</v>
      </c>
      <c r="C1142" s="119" t="s">
        <v>437</v>
      </c>
      <c r="D1142" s="502" t="s">
        <v>620</v>
      </c>
      <c r="E1142" s="127" t="s">
        <v>163</v>
      </c>
      <c r="F1142" s="127" t="s">
        <v>174</v>
      </c>
      <c r="G1142" s="127" t="s">
        <v>163</v>
      </c>
      <c r="H1142" s="502" t="s">
        <v>424</v>
      </c>
      <c r="I1142" s="502" t="s">
        <v>374</v>
      </c>
      <c r="J1142" s="502" t="s">
        <v>437</v>
      </c>
      <c r="K1142" s="1021" t="s">
        <v>272</v>
      </c>
      <c r="L1142" s="1021"/>
      <c r="M1142" s="1021"/>
      <c r="N1142" s="115"/>
      <c r="O1142" s="69"/>
      <c r="P1142" s="69"/>
      <c r="Q1142" s="69"/>
      <c r="R1142" s="69"/>
      <c r="S1142" s="69"/>
      <c r="T1142" s="69"/>
      <c r="U1142" s="69"/>
      <c r="V1142" s="69"/>
      <c r="W1142" s="69"/>
      <c r="X1142" s="69"/>
      <c r="Y1142" s="69"/>
      <c r="Z1142" s="69"/>
      <c r="AA1142" s="69"/>
      <c r="AB1142" s="69"/>
      <c r="AC1142" s="69"/>
      <c r="AD1142" s="69"/>
      <c r="AE1142" s="69"/>
      <c r="AF1142" s="69"/>
      <c r="AG1142" s="69"/>
      <c r="AH1142" s="69"/>
      <c r="AI1142" s="69"/>
      <c r="AJ1142" s="69"/>
      <c r="AK1142" s="69"/>
      <c r="AL1142" s="69"/>
      <c r="AM1142" s="69"/>
      <c r="AN1142" s="69"/>
      <c r="AO1142" s="69"/>
      <c r="AP1142" s="69"/>
      <c r="AQ1142" s="69"/>
      <c r="AR1142" s="69"/>
      <c r="AS1142" s="69"/>
      <c r="AT1142" s="69"/>
      <c r="AU1142" s="69"/>
      <c r="AV1142" s="69"/>
      <c r="AW1142" s="69"/>
      <c r="AX1142" s="69"/>
      <c r="AY1142" s="69"/>
      <c r="AZ1142" s="69"/>
      <c r="BA1142" s="69"/>
      <c r="BB1142" s="69"/>
    </row>
    <row r="1143" spans="1:54">
      <c r="A1143" s="83">
        <v>1</v>
      </c>
      <c r="B1143" s="83"/>
      <c r="C1143" s="65"/>
      <c r="D1143" s="81"/>
      <c r="E1143" s="81"/>
      <c r="F1143" s="81"/>
      <c r="G1143" s="81"/>
      <c r="H1143" s="81"/>
      <c r="I1143" s="81"/>
      <c r="J1143" s="81"/>
      <c r="K1143" s="81"/>
      <c r="L1143" s="81"/>
      <c r="M1143" s="81"/>
      <c r="N1143" s="69"/>
      <c r="O1143" s="69"/>
      <c r="P1143" s="69"/>
      <c r="Q1143" s="69"/>
      <c r="R1143" s="69"/>
      <c r="S1143" s="69"/>
      <c r="T1143" s="69"/>
      <c r="U1143" s="69"/>
      <c r="V1143" s="69"/>
      <c r="W1143" s="69"/>
      <c r="X1143" s="69"/>
      <c r="Y1143" s="69"/>
      <c r="Z1143" s="69"/>
      <c r="AA1143" s="69"/>
      <c r="AB1143" s="69"/>
      <c r="AC1143" s="69"/>
      <c r="AD1143" s="69"/>
      <c r="AE1143" s="69"/>
      <c r="AF1143" s="69"/>
      <c r="AG1143" s="69"/>
      <c r="AH1143" s="69"/>
      <c r="AI1143" s="69"/>
      <c r="AJ1143" s="69"/>
      <c r="AK1143" s="69"/>
      <c r="AL1143" s="69"/>
      <c r="AM1143" s="69"/>
      <c r="AN1143" s="69"/>
      <c r="AO1143" s="69"/>
      <c r="AP1143" s="69"/>
      <c r="AQ1143" s="69"/>
      <c r="AR1143" s="69"/>
      <c r="AS1143" s="69"/>
      <c r="AT1143" s="69"/>
      <c r="AU1143" s="69"/>
      <c r="AV1143" s="69"/>
      <c r="AW1143" s="69"/>
      <c r="AX1143" s="69"/>
      <c r="AY1143" s="69"/>
      <c r="AZ1143" s="69"/>
      <c r="BA1143" s="69"/>
      <c r="BB1143" s="69"/>
    </row>
    <row r="1144" spans="1:54">
      <c r="A1144" s="70">
        <v>2</v>
      </c>
      <c r="D1144" s="69"/>
      <c r="E1144" s="69"/>
      <c r="F1144" s="69"/>
      <c r="G1144" s="69"/>
      <c r="H1144" s="69"/>
      <c r="I1144" s="69"/>
      <c r="J1144" s="69"/>
      <c r="K1144" s="69"/>
      <c r="L1144" s="69"/>
      <c r="M1144" s="69"/>
      <c r="N1144" s="69"/>
      <c r="O1144" s="69"/>
      <c r="P1144" s="69"/>
      <c r="Q1144" s="69"/>
      <c r="R1144" s="69"/>
      <c r="S1144" s="69"/>
      <c r="T1144" s="69"/>
      <c r="U1144" s="69"/>
      <c r="V1144" s="69"/>
      <c r="W1144" s="69"/>
      <c r="X1144" s="69"/>
      <c r="Y1144" s="69"/>
      <c r="Z1144" s="69"/>
      <c r="AA1144" s="69"/>
      <c r="AB1144" s="69"/>
      <c r="AC1144" s="69"/>
      <c r="AD1144" s="69"/>
      <c r="AE1144" s="69"/>
      <c r="AF1144" s="69"/>
      <c r="AG1144" s="69"/>
      <c r="AH1144" s="69"/>
      <c r="AI1144" s="69"/>
      <c r="AJ1144" s="69"/>
      <c r="AK1144" s="69"/>
      <c r="AL1144" s="69"/>
      <c r="AM1144" s="69"/>
      <c r="AN1144" s="69"/>
      <c r="AO1144" s="69"/>
      <c r="AP1144" s="69"/>
      <c r="AQ1144" s="69"/>
      <c r="AR1144" s="69"/>
      <c r="AS1144" s="69"/>
      <c r="AT1144" s="69"/>
      <c r="AU1144" s="69"/>
      <c r="AV1144" s="69"/>
      <c r="AW1144" s="69"/>
      <c r="AX1144" s="69"/>
      <c r="AY1144" s="69"/>
      <c r="AZ1144" s="69"/>
      <c r="BA1144" s="69"/>
      <c r="BB1144" s="69"/>
    </row>
    <row r="1145" spans="1:54">
      <c r="A1145" s="70">
        <v>3</v>
      </c>
      <c r="D1145" s="69"/>
      <c r="E1145" s="153" t="s">
        <v>211</v>
      </c>
      <c r="G1145" s="69"/>
      <c r="I1145" s="69"/>
      <c r="J1145" s="69"/>
      <c r="K1145" s="69"/>
      <c r="L1145" s="69"/>
      <c r="M1145" s="69"/>
      <c r="N1145" s="69"/>
      <c r="O1145" s="69"/>
      <c r="P1145" s="69"/>
      <c r="Q1145" s="69"/>
      <c r="R1145" s="69"/>
      <c r="S1145" s="69"/>
      <c r="T1145" s="69"/>
      <c r="U1145" s="69"/>
      <c r="V1145" s="69"/>
      <c r="W1145" s="69"/>
      <c r="X1145" s="69"/>
      <c r="Y1145" s="69"/>
      <c r="Z1145" s="69"/>
      <c r="AA1145" s="69"/>
      <c r="AB1145" s="69"/>
      <c r="AC1145" s="69"/>
      <c r="AD1145" s="69"/>
      <c r="AE1145" s="69"/>
      <c r="AF1145" s="69"/>
      <c r="AG1145" s="69"/>
      <c r="AH1145" s="69"/>
      <c r="AI1145" s="69"/>
      <c r="AJ1145" s="69"/>
      <c r="AK1145" s="69"/>
      <c r="AL1145" s="69"/>
      <c r="AM1145" s="69"/>
      <c r="AN1145" s="69"/>
      <c r="AO1145" s="69"/>
      <c r="AP1145" s="69"/>
      <c r="AQ1145" s="69"/>
      <c r="AR1145" s="69"/>
      <c r="AS1145" s="69"/>
      <c r="AT1145" s="69"/>
      <c r="AU1145" s="69"/>
      <c r="AV1145" s="69"/>
      <c r="AW1145" s="69"/>
      <c r="AX1145" s="69"/>
      <c r="AY1145" s="69"/>
      <c r="AZ1145" s="69"/>
      <c r="BA1145" s="69"/>
      <c r="BB1145" s="69"/>
    </row>
    <row r="1146" spans="1:54">
      <c r="A1146" s="70"/>
      <c r="D1146" s="69"/>
      <c r="E1146" s="69"/>
      <c r="F1146" s="69"/>
      <c r="G1146" s="69"/>
      <c r="H1146" s="69"/>
      <c r="I1146" s="69"/>
      <c r="J1146" s="69"/>
      <c r="K1146" s="69"/>
      <c r="L1146" s="69"/>
      <c r="M1146" s="69"/>
      <c r="N1146" s="69"/>
      <c r="O1146" s="69"/>
      <c r="P1146" s="69"/>
      <c r="Q1146" s="69"/>
      <c r="R1146" s="69"/>
      <c r="S1146" s="69"/>
      <c r="T1146" s="69"/>
      <c r="U1146" s="69"/>
      <c r="V1146" s="69"/>
      <c r="W1146" s="69"/>
      <c r="X1146" s="69"/>
      <c r="Y1146" s="69"/>
      <c r="Z1146" s="69"/>
      <c r="AA1146" s="69"/>
      <c r="AB1146" s="69"/>
      <c r="AC1146" s="69"/>
      <c r="AD1146" s="69"/>
      <c r="AE1146" s="69"/>
      <c r="AF1146" s="69"/>
      <c r="AG1146" s="69"/>
      <c r="AH1146" s="69"/>
      <c r="AI1146" s="69"/>
      <c r="AJ1146" s="69"/>
      <c r="AK1146" s="69"/>
      <c r="AL1146" s="69"/>
      <c r="AM1146" s="69"/>
      <c r="AN1146" s="69"/>
      <c r="AO1146" s="69"/>
      <c r="AP1146" s="69"/>
      <c r="AQ1146" s="69"/>
      <c r="AR1146" s="69"/>
      <c r="AS1146" s="69"/>
      <c r="AT1146" s="69"/>
      <c r="AU1146" s="69"/>
      <c r="AV1146" s="69"/>
      <c r="AW1146" s="69"/>
      <c r="AX1146" s="69"/>
      <c r="AY1146" s="69"/>
      <c r="AZ1146" s="69"/>
      <c r="BA1146" s="69"/>
      <c r="BB1146" s="69"/>
    </row>
    <row r="1147" spans="1:54">
      <c r="A1147" s="70"/>
      <c r="D1147" s="69"/>
      <c r="E1147" s="69"/>
      <c r="F1147" s="69"/>
      <c r="G1147" s="69"/>
      <c r="H1147" s="69"/>
      <c r="I1147" s="69"/>
      <c r="J1147" s="69"/>
      <c r="K1147" s="69"/>
      <c r="L1147" s="69"/>
      <c r="M1147" s="69"/>
      <c r="N1147" s="69"/>
      <c r="O1147" s="69"/>
      <c r="P1147" s="69"/>
      <c r="Q1147" s="69"/>
      <c r="R1147" s="69"/>
      <c r="S1147" s="69"/>
      <c r="T1147" s="69"/>
      <c r="U1147" s="69"/>
      <c r="V1147" s="69"/>
      <c r="W1147" s="69"/>
      <c r="X1147" s="69"/>
      <c r="Y1147" s="69"/>
      <c r="Z1147" s="69"/>
      <c r="AA1147" s="69"/>
      <c r="AB1147" s="69"/>
      <c r="AC1147" s="69"/>
      <c r="AD1147" s="69"/>
      <c r="AE1147" s="69"/>
      <c r="AF1147" s="69"/>
      <c r="AG1147" s="69"/>
      <c r="AH1147" s="69"/>
      <c r="AI1147" s="69"/>
      <c r="AJ1147" s="69"/>
      <c r="AK1147" s="69"/>
      <c r="AL1147" s="69"/>
      <c r="AM1147" s="69"/>
      <c r="AN1147" s="69"/>
      <c r="AO1147" s="69"/>
      <c r="AP1147" s="69"/>
      <c r="AQ1147" s="69"/>
      <c r="AR1147" s="69"/>
      <c r="AS1147" s="69"/>
      <c r="AT1147" s="69"/>
      <c r="AU1147" s="69"/>
      <c r="AV1147" s="69"/>
      <c r="AW1147" s="69"/>
      <c r="AX1147" s="69"/>
      <c r="AY1147" s="69"/>
      <c r="AZ1147" s="69"/>
      <c r="BA1147" s="69"/>
      <c r="BB1147" s="69"/>
    </row>
    <row r="1148" spans="1:54">
      <c r="A1148" s="70"/>
      <c r="D1148" s="69"/>
      <c r="E1148" s="69"/>
      <c r="F1148" s="69"/>
      <c r="G1148" s="69"/>
      <c r="H1148" s="69"/>
      <c r="I1148" s="69"/>
      <c r="J1148" s="69"/>
      <c r="K1148" s="69"/>
      <c r="L1148" s="69"/>
      <c r="M1148" s="69"/>
      <c r="N1148" s="69"/>
      <c r="O1148" s="69"/>
      <c r="P1148" s="69"/>
      <c r="Q1148" s="69"/>
      <c r="R1148" s="69"/>
      <c r="S1148" s="69"/>
      <c r="T1148" s="69"/>
      <c r="U1148" s="69"/>
      <c r="V1148" s="69"/>
      <c r="W1148" s="69"/>
      <c r="X1148" s="69"/>
      <c r="Y1148" s="69"/>
      <c r="Z1148" s="69"/>
      <c r="AA1148" s="69"/>
      <c r="AB1148" s="69"/>
      <c r="AC1148" s="69"/>
      <c r="AD1148" s="69"/>
      <c r="AE1148" s="69"/>
      <c r="AF1148" s="69"/>
      <c r="AG1148" s="69"/>
      <c r="AH1148" s="69"/>
      <c r="AI1148" s="69"/>
      <c r="AJ1148" s="69"/>
      <c r="AK1148" s="69"/>
      <c r="AL1148" s="69"/>
      <c r="AM1148" s="69"/>
      <c r="AN1148" s="69"/>
      <c r="AO1148" s="69"/>
      <c r="AP1148" s="69"/>
      <c r="AQ1148" s="69"/>
      <c r="AR1148" s="69"/>
      <c r="AS1148" s="69"/>
      <c r="AT1148" s="69"/>
      <c r="AU1148" s="69"/>
      <c r="AV1148" s="69"/>
      <c r="AW1148" s="69"/>
      <c r="AX1148" s="69"/>
      <c r="AY1148" s="69"/>
      <c r="AZ1148" s="69"/>
      <c r="BA1148" s="69"/>
      <c r="BB1148" s="69"/>
    </row>
    <row r="1149" spans="1:54">
      <c r="A1149" s="70"/>
      <c r="D1149" s="69"/>
      <c r="E1149" s="69"/>
      <c r="F1149" s="69"/>
      <c r="G1149" s="69"/>
      <c r="H1149" s="69"/>
      <c r="I1149" s="69"/>
      <c r="J1149" s="69"/>
      <c r="K1149" s="69"/>
      <c r="L1149" s="69"/>
      <c r="M1149" s="69"/>
      <c r="N1149" s="69"/>
      <c r="O1149" s="69"/>
      <c r="P1149" s="69"/>
      <c r="Q1149" s="69"/>
      <c r="R1149" s="69"/>
      <c r="S1149" s="69"/>
      <c r="T1149" s="69"/>
      <c r="U1149" s="69"/>
      <c r="V1149" s="69"/>
      <c r="W1149" s="69"/>
      <c r="X1149" s="69"/>
      <c r="Y1149" s="69"/>
      <c r="Z1149" s="69"/>
      <c r="AA1149" s="69"/>
      <c r="AB1149" s="69"/>
      <c r="AC1149" s="69"/>
      <c r="AD1149" s="69"/>
      <c r="AE1149" s="69"/>
      <c r="AF1149" s="69"/>
      <c r="AG1149" s="69"/>
      <c r="AH1149" s="69"/>
      <c r="AI1149" s="69"/>
      <c r="AJ1149" s="69"/>
      <c r="AK1149" s="69"/>
      <c r="AL1149" s="69"/>
      <c r="AM1149" s="69"/>
      <c r="AN1149" s="69"/>
      <c r="AO1149" s="69"/>
      <c r="AP1149" s="69"/>
      <c r="AQ1149" s="69"/>
      <c r="AR1149" s="69"/>
      <c r="AS1149" s="69"/>
      <c r="AT1149" s="69"/>
      <c r="AU1149" s="69"/>
      <c r="AV1149" s="69"/>
      <c r="AW1149" s="69"/>
      <c r="AX1149" s="69"/>
      <c r="AY1149" s="69"/>
      <c r="AZ1149" s="69"/>
      <c r="BA1149" s="69"/>
      <c r="BB1149" s="69"/>
    </row>
    <row r="1150" spans="1:54">
      <c r="A1150" s="70"/>
      <c r="D1150" s="69"/>
      <c r="E1150" s="69"/>
      <c r="F1150" s="69"/>
      <c r="G1150" s="69"/>
      <c r="H1150" s="69"/>
      <c r="I1150" s="69"/>
      <c r="J1150" s="69"/>
      <c r="K1150" s="69"/>
      <c r="L1150" s="69"/>
      <c r="M1150" s="69"/>
      <c r="N1150" s="69"/>
      <c r="O1150" s="69"/>
      <c r="P1150" s="69"/>
      <c r="Q1150" s="69"/>
      <c r="R1150" s="69"/>
      <c r="S1150" s="69"/>
      <c r="T1150" s="69"/>
      <c r="U1150" s="69"/>
      <c r="V1150" s="69"/>
      <c r="W1150" s="69"/>
      <c r="X1150" s="69"/>
      <c r="Y1150" s="69"/>
      <c r="Z1150" s="69"/>
      <c r="AA1150" s="69"/>
      <c r="AB1150" s="69"/>
      <c r="AC1150" s="69"/>
      <c r="AD1150" s="69"/>
      <c r="AE1150" s="69"/>
      <c r="AF1150" s="69"/>
      <c r="AG1150" s="69"/>
      <c r="AH1150" s="69"/>
      <c r="AI1150" s="69"/>
      <c r="AJ1150" s="69"/>
      <c r="AK1150" s="69"/>
      <c r="AL1150" s="69"/>
      <c r="AM1150" s="69"/>
      <c r="AN1150" s="69"/>
      <c r="AO1150" s="69"/>
      <c r="AP1150" s="69"/>
      <c r="AQ1150" s="69"/>
      <c r="AR1150" s="69"/>
      <c r="AS1150" s="69"/>
      <c r="AT1150" s="69"/>
      <c r="AU1150" s="69"/>
      <c r="AV1150" s="69"/>
      <c r="AW1150" s="69"/>
      <c r="AX1150" s="69"/>
      <c r="AY1150" s="69"/>
      <c r="AZ1150" s="69"/>
      <c r="BA1150" s="69"/>
      <c r="BB1150" s="69"/>
    </row>
    <row r="1151" spans="1:54">
      <c r="A1151" s="70"/>
      <c r="D1151" s="69"/>
      <c r="E1151" s="69"/>
      <c r="F1151" s="69"/>
      <c r="G1151" s="69"/>
      <c r="H1151" s="69"/>
      <c r="I1151" s="69"/>
      <c r="J1151" s="69"/>
      <c r="K1151" s="69"/>
      <c r="L1151" s="69"/>
      <c r="M1151" s="69"/>
      <c r="N1151" s="69"/>
      <c r="O1151" s="69"/>
      <c r="P1151" s="69"/>
      <c r="Q1151" s="69"/>
      <c r="R1151" s="69"/>
      <c r="S1151" s="69"/>
      <c r="T1151" s="69"/>
      <c r="U1151" s="69"/>
      <c r="V1151" s="69"/>
      <c r="W1151" s="69"/>
      <c r="X1151" s="69"/>
      <c r="Y1151" s="69"/>
      <c r="Z1151" s="69"/>
      <c r="AA1151" s="69"/>
      <c r="AB1151" s="69"/>
      <c r="AC1151" s="69"/>
      <c r="AD1151" s="69"/>
      <c r="AE1151" s="69"/>
      <c r="AF1151" s="69"/>
      <c r="AG1151" s="69"/>
      <c r="AH1151" s="69"/>
      <c r="AI1151" s="69"/>
      <c r="AJ1151" s="69"/>
      <c r="AK1151" s="69"/>
      <c r="AL1151" s="69"/>
      <c r="AM1151" s="69"/>
      <c r="AN1151" s="69"/>
      <c r="AO1151" s="69"/>
      <c r="AP1151" s="69"/>
      <c r="AQ1151" s="69"/>
      <c r="AR1151" s="69"/>
      <c r="AS1151" s="69"/>
      <c r="AT1151" s="69"/>
      <c r="AU1151" s="69"/>
      <c r="AV1151" s="69"/>
      <c r="AW1151" s="69"/>
      <c r="AX1151" s="69"/>
      <c r="AY1151" s="69"/>
      <c r="AZ1151" s="69"/>
      <c r="BA1151" s="69"/>
      <c r="BB1151" s="69"/>
    </row>
    <row r="1152" spans="1:54">
      <c r="A1152" s="70"/>
      <c r="D1152" s="69"/>
      <c r="E1152" s="69"/>
      <c r="F1152" s="69"/>
      <c r="G1152" s="69"/>
      <c r="H1152" s="69"/>
      <c r="I1152" s="69"/>
      <c r="J1152" s="69"/>
      <c r="K1152" s="69"/>
      <c r="L1152" s="69"/>
      <c r="M1152" s="69"/>
      <c r="N1152" s="69"/>
      <c r="O1152" s="69"/>
      <c r="P1152" s="69"/>
      <c r="Q1152" s="69"/>
      <c r="R1152" s="69"/>
      <c r="S1152" s="69"/>
      <c r="T1152" s="69"/>
      <c r="U1152" s="69"/>
      <c r="V1152" s="69"/>
      <c r="W1152" s="69"/>
      <c r="X1152" s="69"/>
      <c r="Y1152" s="69"/>
      <c r="Z1152" s="69"/>
      <c r="AA1152" s="69"/>
      <c r="AB1152" s="69"/>
      <c r="AC1152" s="69"/>
      <c r="AD1152" s="69"/>
      <c r="AE1152" s="69"/>
      <c r="AF1152" s="69"/>
      <c r="AG1152" s="69"/>
      <c r="AH1152" s="69"/>
      <c r="AI1152" s="69"/>
      <c r="AJ1152" s="69"/>
      <c r="AK1152" s="69"/>
      <c r="AL1152" s="69"/>
      <c r="AM1152" s="69"/>
      <c r="AN1152" s="69"/>
      <c r="AO1152" s="69"/>
      <c r="AP1152" s="69"/>
      <c r="AQ1152" s="69"/>
      <c r="AR1152" s="69"/>
      <c r="AS1152" s="69"/>
      <c r="AT1152" s="69"/>
      <c r="AU1152" s="69"/>
      <c r="AV1152" s="69"/>
      <c r="AW1152" s="69"/>
      <c r="AX1152" s="69"/>
      <c r="AY1152" s="69"/>
      <c r="AZ1152" s="69"/>
      <c r="BA1152" s="69"/>
      <c r="BB1152" s="69"/>
    </row>
    <row r="1153" spans="1:54">
      <c r="A1153" s="70"/>
      <c r="D1153" s="69"/>
      <c r="E1153" s="69"/>
      <c r="F1153" s="69"/>
      <c r="G1153" s="69"/>
      <c r="H1153" s="69"/>
      <c r="I1153" s="69"/>
      <c r="J1153" s="69"/>
      <c r="K1153" s="69"/>
      <c r="L1153" s="69"/>
      <c r="M1153" s="69"/>
      <c r="N1153" s="69"/>
      <c r="O1153" s="69"/>
      <c r="P1153" s="69"/>
      <c r="Q1153" s="69"/>
      <c r="R1153" s="69"/>
      <c r="S1153" s="69"/>
      <c r="T1153" s="69"/>
      <c r="U1153" s="69"/>
      <c r="V1153" s="69"/>
      <c r="W1153" s="69"/>
      <c r="X1153" s="69"/>
      <c r="Y1153" s="69"/>
      <c r="Z1153" s="69"/>
      <c r="AA1153" s="69"/>
      <c r="AB1153" s="69"/>
      <c r="AC1153" s="69"/>
      <c r="AD1153" s="69"/>
      <c r="AE1153" s="69"/>
      <c r="AF1153" s="69"/>
      <c r="AG1153" s="69"/>
      <c r="AH1153" s="69"/>
      <c r="AI1153" s="69"/>
      <c r="AJ1153" s="69"/>
      <c r="AK1153" s="69"/>
      <c r="AL1153" s="69"/>
      <c r="AM1153" s="69"/>
      <c r="AN1153" s="69"/>
      <c r="AO1153" s="69"/>
      <c r="AP1153" s="69"/>
      <c r="AQ1153" s="69"/>
      <c r="AR1153" s="69"/>
      <c r="AS1153" s="69"/>
      <c r="AT1153" s="69"/>
      <c r="AU1153" s="69"/>
      <c r="AV1153" s="69"/>
      <c r="AW1153" s="69"/>
      <c r="AX1153" s="69"/>
      <c r="AY1153" s="69"/>
      <c r="AZ1153" s="69"/>
      <c r="BA1153" s="69"/>
      <c r="BB1153" s="69"/>
    </row>
    <row r="1154" spans="1:54">
      <c r="A1154" s="70"/>
      <c r="D1154" s="69"/>
      <c r="E1154" s="69"/>
      <c r="F1154" s="69"/>
      <c r="G1154" s="69"/>
      <c r="H1154" s="69"/>
      <c r="I1154" s="69"/>
      <c r="J1154" s="69"/>
      <c r="K1154" s="69"/>
      <c r="L1154" s="69"/>
      <c r="M1154" s="69"/>
      <c r="N1154" s="69"/>
      <c r="O1154" s="69"/>
      <c r="P1154" s="69"/>
      <c r="Q1154" s="69"/>
      <c r="R1154" s="69"/>
      <c r="S1154" s="69"/>
      <c r="T1154" s="69"/>
      <c r="U1154" s="69"/>
      <c r="V1154" s="69"/>
      <c r="W1154" s="69"/>
      <c r="X1154" s="69"/>
      <c r="Y1154" s="69"/>
      <c r="Z1154" s="69"/>
      <c r="AA1154" s="69"/>
      <c r="AB1154" s="69"/>
      <c r="AC1154" s="69"/>
      <c r="AD1154" s="69"/>
      <c r="AE1154" s="69"/>
      <c r="AF1154" s="69"/>
      <c r="AG1154" s="69"/>
      <c r="AH1154" s="69"/>
      <c r="AI1154" s="69"/>
      <c r="AJ1154" s="69"/>
      <c r="AK1154" s="69"/>
      <c r="AL1154" s="69"/>
      <c r="AM1154" s="69"/>
      <c r="AN1154" s="69"/>
      <c r="AO1154" s="69"/>
      <c r="AP1154" s="69"/>
      <c r="AQ1154" s="69"/>
      <c r="AR1154" s="69"/>
      <c r="AS1154" s="69"/>
      <c r="AT1154" s="69"/>
      <c r="AU1154" s="69"/>
      <c r="AV1154" s="69"/>
      <c r="AW1154" s="69"/>
      <c r="AX1154" s="69"/>
      <c r="AY1154" s="69"/>
      <c r="AZ1154" s="69"/>
      <c r="BA1154" s="69"/>
      <c r="BB1154" s="69"/>
    </row>
    <row r="1155" spans="1:54">
      <c r="A1155" s="70"/>
      <c r="D1155" s="69"/>
      <c r="E1155" s="69"/>
      <c r="F1155" s="69"/>
      <c r="G1155" s="69"/>
      <c r="H1155" s="69"/>
      <c r="I1155" s="69"/>
      <c r="J1155" s="69"/>
      <c r="K1155" s="69"/>
      <c r="L1155" s="69"/>
      <c r="M1155" s="69"/>
      <c r="N1155" s="69"/>
      <c r="O1155" s="69"/>
      <c r="P1155" s="69"/>
      <c r="Q1155" s="69"/>
      <c r="R1155" s="69"/>
      <c r="S1155" s="69"/>
      <c r="T1155" s="69"/>
      <c r="U1155" s="69"/>
      <c r="V1155" s="69"/>
      <c r="W1155" s="69"/>
      <c r="X1155" s="69"/>
      <c r="Y1155" s="69"/>
      <c r="Z1155" s="69"/>
      <c r="AA1155" s="69"/>
      <c r="AB1155" s="69"/>
      <c r="AC1155" s="69"/>
      <c r="AD1155" s="69"/>
      <c r="AE1155" s="69"/>
      <c r="AF1155" s="69"/>
      <c r="AG1155" s="69"/>
      <c r="AH1155" s="69"/>
      <c r="AI1155" s="69"/>
      <c r="AJ1155" s="69"/>
      <c r="AK1155" s="69"/>
      <c r="AL1155" s="69"/>
      <c r="AM1155" s="69"/>
      <c r="AN1155" s="69"/>
      <c r="AO1155" s="69"/>
      <c r="AP1155" s="69"/>
      <c r="AQ1155" s="69"/>
      <c r="AR1155" s="69"/>
      <c r="AS1155" s="69"/>
      <c r="AT1155" s="69"/>
      <c r="AU1155" s="69"/>
      <c r="AV1155" s="69"/>
      <c r="AW1155" s="69"/>
      <c r="AX1155" s="69"/>
      <c r="AY1155" s="69"/>
      <c r="AZ1155" s="69"/>
      <c r="BA1155" s="69"/>
      <c r="BB1155" s="69"/>
    </row>
    <row r="1156" spans="1:54">
      <c r="A1156" s="70"/>
      <c r="D1156" s="69"/>
      <c r="E1156" s="69"/>
      <c r="F1156" s="69"/>
      <c r="G1156" s="69"/>
      <c r="H1156" s="69"/>
      <c r="I1156" s="69"/>
      <c r="J1156" s="69"/>
      <c r="K1156" s="69"/>
      <c r="L1156" s="69"/>
      <c r="M1156" s="69"/>
      <c r="N1156" s="69"/>
      <c r="O1156" s="69"/>
      <c r="P1156" s="69"/>
      <c r="Q1156" s="69"/>
      <c r="R1156" s="69"/>
      <c r="S1156" s="69"/>
      <c r="T1156" s="69"/>
      <c r="U1156" s="69"/>
      <c r="V1156" s="69"/>
      <c r="W1156" s="69"/>
      <c r="X1156" s="69"/>
      <c r="Y1156" s="69"/>
      <c r="Z1156" s="69"/>
      <c r="AA1156" s="69"/>
      <c r="AB1156" s="69"/>
      <c r="AC1156" s="69"/>
      <c r="AD1156" s="69"/>
      <c r="AE1156" s="69"/>
      <c r="AF1156" s="69"/>
      <c r="AG1156" s="69"/>
      <c r="AH1156" s="69"/>
      <c r="AI1156" s="69"/>
      <c r="AJ1156" s="69"/>
      <c r="AK1156" s="69"/>
      <c r="AL1156" s="69"/>
      <c r="AM1156" s="69"/>
      <c r="AN1156" s="69"/>
      <c r="AO1156" s="69"/>
      <c r="AP1156" s="69"/>
      <c r="AQ1156" s="69"/>
      <c r="AR1156" s="69"/>
      <c r="AS1156" s="69"/>
      <c r="AT1156" s="69"/>
      <c r="AU1156" s="69"/>
      <c r="AV1156" s="69"/>
      <c r="AW1156" s="69"/>
      <c r="AX1156" s="69"/>
      <c r="AY1156" s="69"/>
      <c r="AZ1156" s="69"/>
      <c r="BA1156" s="69"/>
      <c r="BB1156" s="69"/>
    </row>
    <row r="1157" spans="1:54">
      <c r="A1157" s="70"/>
      <c r="D1157" s="69"/>
      <c r="E1157" s="69"/>
      <c r="F1157" s="69"/>
      <c r="G1157" s="69"/>
      <c r="H1157" s="69"/>
      <c r="I1157" s="69"/>
      <c r="J1157" s="69"/>
      <c r="K1157" s="69"/>
      <c r="L1157" s="69"/>
      <c r="M1157" s="69"/>
      <c r="N1157" s="69"/>
      <c r="O1157" s="69"/>
      <c r="P1157" s="69"/>
      <c r="Q1157" s="69"/>
      <c r="R1157" s="69"/>
      <c r="S1157" s="69"/>
      <c r="T1157" s="69"/>
      <c r="U1157" s="69"/>
      <c r="V1157" s="69"/>
      <c r="W1157" s="69"/>
      <c r="X1157" s="69"/>
      <c r="Y1157" s="69"/>
      <c r="Z1157" s="69"/>
      <c r="AA1157" s="69"/>
      <c r="AB1157" s="69"/>
      <c r="AC1157" s="69"/>
      <c r="AD1157" s="69"/>
      <c r="AE1157" s="69"/>
      <c r="AF1157" s="69"/>
      <c r="AG1157" s="69"/>
      <c r="AH1157" s="69"/>
      <c r="AI1157" s="69"/>
      <c r="AJ1157" s="69"/>
      <c r="AK1157" s="69"/>
      <c r="AL1157" s="69"/>
      <c r="AM1157" s="69"/>
      <c r="AN1157" s="69"/>
      <c r="AO1157" s="69"/>
      <c r="AP1157" s="69"/>
      <c r="AQ1157" s="69"/>
      <c r="AR1157" s="69"/>
      <c r="AS1157" s="69"/>
      <c r="AT1157" s="69"/>
      <c r="AU1157" s="69"/>
      <c r="AV1157" s="69"/>
      <c r="AW1157" s="69"/>
      <c r="AX1157" s="69"/>
      <c r="AY1157" s="69"/>
      <c r="AZ1157" s="69"/>
      <c r="BA1157" s="69"/>
      <c r="BB1157" s="69"/>
    </row>
    <row r="1158" spans="1:54">
      <c r="A1158" s="70"/>
      <c r="D1158" s="69"/>
      <c r="E1158" s="69"/>
      <c r="F1158" s="69"/>
      <c r="G1158" s="69"/>
      <c r="H1158" s="69"/>
      <c r="I1158" s="69"/>
      <c r="J1158" s="69"/>
      <c r="K1158" s="69"/>
      <c r="L1158" s="69"/>
      <c r="M1158" s="69"/>
      <c r="N1158" s="69"/>
      <c r="O1158" s="69"/>
      <c r="P1158" s="69"/>
      <c r="Q1158" s="69"/>
      <c r="R1158" s="69"/>
      <c r="S1158" s="69"/>
      <c r="T1158" s="69"/>
      <c r="U1158" s="69"/>
      <c r="V1158" s="69"/>
      <c r="W1158" s="69"/>
      <c r="X1158" s="69"/>
      <c r="Y1158" s="69"/>
      <c r="Z1158" s="69"/>
      <c r="AA1158" s="69"/>
      <c r="AB1158" s="69"/>
      <c r="AC1158" s="69"/>
      <c r="AD1158" s="69"/>
      <c r="AE1158" s="69"/>
      <c r="AF1158" s="69"/>
      <c r="AG1158" s="69"/>
      <c r="AH1158" s="69"/>
      <c r="AI1158" s="69"/>
      <c r="AJ1158" s="69"/>
      <c r="AK1158" s="69"/>
      <c r="AL1158" s="69"/>
      <c r="AM1158" s="69"/>
      <c r="AN1158" s="69"/>
      <c r="AO1158" s="69"/>
      <c r="AP1158" s="69"/>
      <c r="AQ1158" s="69"/>
      <c r="AR1158" s="69"/>
      <c r="AS1158" s="69"/>
      <c r="AT1158" s="69"/>
      <c r="AU1158" s="69"/>
      <c r="AV1158" s="69"/>
      <c r="AW1158" s="69"/>
      <c r="AX1158" s="69"/>
      <c r="AY1158" s="69"/>
      <c r="AZ1158" s="69"/>
      <c r="BA1158" s="69"/>
      <c r="BB1158" s="69"/>
    </row>
    <row r="1159" spans="1:54">
      <c r="A1159" s="70"/>
      <c r="D1159" s="69"/>
      <c r="E1159" s="69"/>
      <c r="F1159" s="69"/>
      <c r="G1159" s="69"/>
      <c r="H1159" s="69"/>
      <c r="I1159" s="69"/>
      <c r="J1159" s="69"/>
      <c r="K1159" s="69"/>
      <c r="L1159" s="69"/>
      <c r="M1159" s="69"/>
      <c r="N1159" s="69"/>
      <c r="O1159" s="69"/>
      <c r="P1159" s="69"/>
      <c r="Q1159" s="69"/>
      <c r="R1159" s="69"/>
      <c r="S1159" s="69"/>
      <c r="T1159" s="69"/>
      <c r="U1159" s="69"/>
      <c r="V1159" s="69"/>
      <c r="W1159" s="69"/>
      <c r="X1159" s="69"/>
      <c r="Y1159" s="69"/>
      <c r="Z1159" s="69"/>
      <c r="AA1159" s="69"/>
      <c r="AB1159" s="69"/>
      <c r="AC1159" s="69"/>
      <c r="AD1159" s="69"/>
      <c r="AE1159" s="69"/>
      <c r="AF1159" s="69"/>
      <c r="AG1159" s="69"/>
      <c r="AH1159" s="69"/>
      <c r="AI1159" s="69"/>
      <c r="AJ1159" s="69"/>
      <c r="AK1159" s="69"/>
      <c r="AL1159" s="69"/>
      <c r="AM1159" s="69"/>
      <c r="AN1159" s="69"/>
      <c r="AO1159" s="69"/>
      <c r="AP1159" s="69"/>
      <c r="AQ1159" s="69"/>
      <c r="AR1159" s="69"/>
      <c r="AS1159" s="69"/>
      <c r="AT1159" s="69"/>
      <c r="AU1159" s="69"/>
      <c r="AV1159" s="69"/>
      <c r="AW1159" s="69"/>
      <c r="AX1159" s="69"/>
      <c r="AY1159" s="69"/>
      <c r="AZ1159" s="69"/>
      <c r="BA1159" s="69"/>
      <c r="BB1159" s="69"/>
    </row>
    <row r="1160" spans="1:54">
      <c r="A1160" s="70"/>
      <c r="D1160" s="69"/>
      <c r="E1160" s="69"/>
      <c r="F1160" s="69"/>
      <c r="G1160" s="69"/>
      <c r="H1160" s="69"/>
      <c r="I1160" s="69"/>
      <c r="J1160" s="69"/>
      <c r="K1160" s="69"/>
      <c r="L1160" s="69"/>
      <c r="M1160" s="69"/>
      <c r="N1160" s="69"/>
      <c r="O1160" s="69"/>
      <c r="P1160" s="69"/>
      <c r="Q1160" s="69"/>
      <c r="R1160" s="69"/>
      <c r="S1160" s="69"/>
      <c r="T1160" s="69"/>
      <c r="U1160" s="69"/>
      <c r="V1160" s="69"/>
      <c r="W1160" s="69"/>
      <c r="X1160" s="69"/>
      <c r="Y1160" s="69"/>
      <c r="Z1160" s="69"/>
      <c r="AA1160" s="69"/>
      <c r="AB1160" s="69"/>
      <c r="AC1160" s="69"/>
      <c r="AD1160" s="69"/>
      <c r="AE1160" s="69"/>
      <c r="AF1160" s="69"/>
      <c r="AG1160" s="69"/>
      <c r="AH1160" s="69"/>
      <c r="AI1160" s="69"/>
      <c r="AJ1160" s="69"/>
      <c r="AK1160" s="69"/>
      <c r="AL1160" s="69"/>
      <c r="AM1160" s="69"/>
      <c r="AN1160" s="69"/>
      <c r="AO1160" s="69"/>
      <c r="AP1160" s="69"/>
      <c r="AQ1160" s="69"/>
      <c r="AR1160" s="69"/>
      <c r="AS1160" s="69"/>
      <c r="AT1160" s="69"/>
      <c r="AU1160" s="69"/>
      <c r="AV1160" s="69"/>
      <c r="AW1160" s="69"/>
      <c r="AX1160" s="69"/>
      <c r="AY1160" s="69"/>
      <c r="AZ1160" s="69"/>
      <c r="BA1160" s="69"/>
      <c r="BB1160" s="69"/>
    </row>
    <row r="1161" spans="1:54">
      <c r="A1161" s="70"/>
      <c r="D1161" s="69"/>
      <c r="E1161" s="69"/>
      <c r="F1161" s="69"/>
      <c r="G1161" s="69"/>
      <c r="H1161" s="69"/>
      <c r="I1161" s="69"/>
      <c r="J1161" s="69"/>
      <c r="K1161" s="69"/>
      <c r="L1161" s="69"/>
      <c r="M1161" s="69"/>
      <c r="N1161" s="69"/>
      <c r="O1161" s="69"/>
      <c r="P1161" s="69"/>
      <c r="Q1161" s="69"/>
      <c r="R1161" s="69"/>
      <c r="S1161" s="69"/>
      <c r="T1161" s="69"/>
      <c r="U1161" s="69"/>
      <c r="V1161" s="69"/>
      <c r="W1161" s="69"/>
      <c r="X1161" s="69"/>
      <c r="Y1161" s="69"/>
      <c r="Z1161" s="69"/>
      <c r="AA1161" s="69"/>
      <c r="AB1161" s="69"/>
      <c r="AC1161" s="69"/>
      <c r="AD1161" s="69"/>
      <c r="AE1161" s="69"/>
      <c r="AF1161" s="69"/>
      <c r="AG1161" s="69"/>
      <c r="AH1161" s="69"/>
      <c r="AI1161" s="69"/>
      <c r="AJ1161" s="69"/>
      <c r="AK1161" s="69"/>
      <c r="AL1161" s="69"/>
      <c r="AM1161" s="69"/>
      <c r="AN1161" s="69"/>
      <c r="AO1161" s="69"/>
      <c r="AP1161" s="69"/>
      <c r="AQ1161" s="69"/>
      <c r="AR1161" s="69"/>
      <c r="AS1161" s="69"/>
      <c r="AT1161" s="69"/>
      <c r="AU1161" s="69"/>
      <c r="AV1161" s="69"/>
      <c r="AW1161" s="69"/>
      <c r="AX1161" s="69"/>
      <c r="AY1161" s="69"/>
      <c r="AZ1161" s="69"/>
      <c r="BA1161" s="69"/>
      <c r="BB1161" s="69"/>
    </row>
    <row r="1162" spans="1:54">
      <c r="A1162" s="70"/>
      <c r="D1162" s="69"/>
      <c r="E1162" s="69"/>
      <c r="F1162" s="69"/>
      <c r="G1162" s="69"/>
      <c r="H1162" s="69"/>
      <c r="I1162" s="69"/>
      <c r="J1162" s="69"/>
      <c r="K1162" s="69"/>
      <c r="L1162" s="69"/>
      <c r="M1162" s="69"/>
      <c r="N1162" s="69"/>
      <c r="O1162" s="69"/>
      <c r="P1162" s="69"/>
      <c r="Q1162" s="69"/>
      <c r="R1162" s="69"/>
      <c r="S1162" s="69"/>
      <c r="T1162" s="69"/>
      <c r="U1162" s="69"/>
      <c r="V1162" s="69"/>
      <c r="W1162" s="69"/>
      <c r="X1162" s="69"/>
      <c r="Y1162" s="69"/>
      <c r="Z1162" s="69"/>
      <c r="AA1162" s="69"/>
      <c r="AB1162" s="69"/>
      <c r="AC1162" s="69"/>
      <c r="AD1162" s="69"/>
      <c r="AE1162" s="69"/>
      <c r="AF1162" s="69"/>
      <c r="AG1162" s="69"/>
      <c r="AH1162" s="69"/>
      <c r="AI1162" s="69"/>
      <c r="AJ1162" s="69"/>
      <c r="AK1162" s="69"/>
      <c r="AL1162" s="69"/>
      <c r="AM1162" s="69"/>
      <c r="AN1162" s="69"/>
      <c r="AO1162" s="69"/>
      <c r="AP1162" s="69"/>
      <c r="AQ1162" s="69"/>
      <c r="AR1162" s="69"/>
      <c r="AS1162" s="69"/>
      <c r="AT1162" s="69"/>
      <c r="AU1162" s="69"/>
      <c r="AV1162" s="69"/>
      <c r="AW1162" s="69"/>
      <c r="AX1162" s="69"/>
      <c r="AY1162" s="69"/>
      <c r="AZ1162" s="69"/>
      <c r="BA1162" s="69"/>
      <c r="BB1162" s="69"/>
    </row>
    <row r="1163" spans="1:54">
      <c r="A1163" s="70"/>
      <c r="D1163" s="69"/>
      <c r="E1163" s="69"/>
      <c r="F1163" s="69"/>
      <c r="G1163" s="69"/>
      <c r="H1163" s="69"/>
      <c r="I1163" s="69"/>
      <c r="J1163" s="69"/>
      <c r="K1163" s="69"/>
      <c r="L1163" s="69"/>
      <c r="M1163" s="69"/>
      <c r="N1163" s="69"/>
      <c r="O1163" s="69"/>
      <c r="P1163" s="69"/>
      <c r="Q1163" s="69"/>
      <c r="R1163" s="69"/>
      <c r="S1163" s="69"/>
      <c r="T1163" s="69"/>
      <c r="U1163" s="69"/>
      <c r="V1163" s="69"/>
      <c r="W1163" s="69"/>
      <c r="X1163" s="69"/>
      <c r="Y1163" s="69"/>
      <c r="Z1163" s="69"/>
      <c r="AA1163" s="69"/>
      <c r="AB1163" s="69"/>
      <c r="AC1163" s="69"/>
      <c r="AD1163" s="69"/>
      <c r="AE1163" s="69"/>
      <c r="AF1163" s="69"/>
      <c r="AG1163" s="69"/>
      <c r="AH1163" s="69"/>
      <c r="AI1163" s="69"/>
      <c r="AJ1163" s="69"/>
      <c r="AK1163" s="69"/>
      <c r="AL1163" s="69"/>
      <c r="AM1163" s="69"/>
      <c r="AN1163" s="69"/>
      <c r="AO1163" s="69"/>
      <c r="AP1163" s="69"/>
      <c r="AQ1163" s="69"/>
      <c r="AR1163" s="69"/>
      <c r="AS1163" s="69"/>
      <c r="AT1163" s="69"/>
      <c r="AU1163" s="69"/>
      <c r="AV1163" s="69"/>
      <c r="AW1163" s="69"/>
      <c r="AX1163" s="69"/>
      <c r="AY1163" s="69"/>
      <c r="AZ1163" s="69"/>
      <c r="BA1163" s="69"/>
      <c r="BB1163" s="69"/>
    </row>
    <row r="1164" spans="1:54">
      <c r="A1164" s="70"/>
      <c r="D1164" s="69"/>
      <c r="E1164" s="69"/>
      <c r="F1164" s="69"/>
      <c r="G1164" s="69"/>
      <c r="H1164" s="69"/>
      <c r="I1164" s="69"/>
      <c r="J1164" s="69"/>
      <c r="K1164" s="69"/>
      <c r="L1164" s="69"/>
      <c r="M1164" s="69"/>
      <c r="N1164" s="69"/>
      <c r="O1164" s="69"/>
      <c r="P1164" s="69"/>
      <c r="Q1164" s="69"/>
      <c r="R1164" s="69"/>
      <c r="S1164" s="69"/>
      <c r="T1164" s="69"/>
      <c r="U1164" s="69"/>
      <c r="V1164" s="69"/>
      <c r="W1164" s="69"/>
      <c r="X1164" s="69"/>
      <c r="Y1164" s="69"/>
      <c r="Z1164" s="69"/>
      <c r="AA1164" s="69"/>
      <c r="AB1164" s="69"/>
      <c r="AC1164" s="69"/>
      <c r="AD1164" s="69"/>
      <c r="AE1164" s="69"/>
      <c r="AF1164" s="69"/>
      <c r="AG1164" s="69"/>
      <c r="AH1164" s="69"/>
      <c r="AI1164" s="69"/>
      <c r="AJ1164" s="69"/>
      <c r="AK1164" s="69"/>
      <c r="AL1164" s="69"/>
      <c r="AM1164" s="69"/>
      <c r="AN1164" s="69"/>
      <c r="AO1164" s="69"/>
      <c r="AP1164" s="69"/>
      <c r="AQ1164" s="69"/>
      <c r="AR1164" s="69"/>
      <c r="AS1164" s="69"/>
      <c r="AT1164" s="69"/>
      <c r="AU1164" s="69"/>
      <c r="AV1164" s="69"/>
      <c r="AW1164" s="69"/>
      <c r="AX1164" s="69"/>
      <c r="AY1164" s="69"/>
      <c r="AZ1164" s="69"/>
      <c r="BA1164" s="69"/>
      <c r="BB1164" s="69"/>
    </row>
    <row r="1165" spans="1:54">
      <c r="A1165" s="70"/>
      <c r="D1165" s="69"/>
      <c r="E1165" s="69"/>
      <c r="F1165" s="69"/>
      <c r="G1165" s="69"/>
      <c r="H1165" s="69"/>
      <c r="I1165" s="69"/>
      <c r="J1165" s="69"/>
      <c r="K1165" s="69"/>
      <c r="L1165" s="69"/>
      <c r="M1165" s="69"/>
      <c r="N1165" s="69"/>
      <c r="O1165" s="69"/>
      <c r="P1165" s="69"/>
      <c r="Q1165" s="69"/>
      <c r="R1165" s="69"/>
      <c r="S1165" s="69"/>
      <c r="T1165" s="69"/>
      <c r="U1165" s="69"/>
      <c r="V1165" s="69"/>
      <c r="W1165" s="69"/>
      <c r="X1165" s="69"/>
      <c r="Y1165" s="69"/>
      <c r="Z1165" s="69"/>
      <c r="AA1165" s="69"/>
      <c r="AB1165" s="69"/>
      <c r="AC1165" s="69"/>
      <c r="AD1165" s="69"/>
      <c r="AE1165" s="69"/>
      <c r="AF1165" s="69"/>
      <c r="AG1165" s="69"/>
      <c r="AH1165" s="69"/>
      <c r="AI1165" s="69"/>
      <c r="AJ1165" s="69"/>
      <c r="AK1165" s="69"/>
      <c r="AL1165" s="69"/>
      <c r="AM1165" s="69"/>
      <c r="AN1165" s="69"/>
      <c r="AO1165" s="69"/>
      <c r="AP1165" s="69"/>
      <c r="AQ1165" s="69"/>
      <c r="AR1165" s="69"/>
      <c r="AS1165" s="69"/>
      <c r="AT1165" s="69"/>
      <c r="AU1165" s="69"/>
      <c r="AV1165" s="69"/>
      <c r="AW1165" s="69"/>
      <c r="AX1165" s="69"/>
      <c r="AY1165" s="69"/>
      <c r="AZ1165" s="69"/>
      <c r="BA1165" s="69"/>
      <c r="BB1165" s="69"/>
    </row>
    <row r="1166" spans="1:54">
      <c r="A1166" s="70"/>
      <c r="D1166" s="69"/>
      <c r="E1166" s="69"/>
      <c r="F1166" s="69"/>
      <c r="G1166" s="69"/>
      <c r="H1166" s="69"/>
      <c r="I1166" s="69"/>
      <c r="J1166" s="69"/>
      <c r="K1166" s="69"/>
      <c r="L1166" s="69"/>
      <c r="M1166" s="69"/>
      <c r="N1166" s="69"/>
      <c r="O1166" s="69"/>
      <c r="P1166" s="69"/>
      <c r="Q1166" s="69"/>
      <c r="R1166" s="69"/>
      <c r="S1166" s="69"/>
      <c r="T1166" s="69"/>
      <c r="U1166" s="69"/>
      <c r="V1166" s="69"/>
      <c r="W1166" s="69"/>
      <c r="X1166" s="69"/>
      <c r="Y1166" s="69"/>
      <c r="Z1166" s="69"/>
      <c r="AA1166" s="69"/>
      <c r="AB1166" s="69"/>
      <c r="AC1166" s="69"/>
      <c r="AD1166" s="69"/>
      <c r="AE1166" s="69"/>
      <c r="AF1166" s="69"/>
      <c r="AG1166" s="69"/>
      <c r="AH1166" s="69"/>
      <c r="AI1166" s="69"/>
      <c r="AJ1166" s="69"/>
      <c r="AK1166" s="69"/>
      <c r="AL1166" s="69"/>
      <c r="AM1166" s="69"/>
      <c r="AN1166" s="69"/>
      <c r="AO1166" s="69"/>
      <c r="AP1166" s="69"/>
      <c r="AQ1166" s="69"/>
      <c r="AR1166" s="69"/>
      <c r="AS1166" s="69"/>
      <c r="AT1166" s="69"/>
      <c r="AU1166" s="69"/>
      <c r="AV1166" s="69"/>
      <c r="AW1166" s="69"/>
      <c r="AX1166" s="69"/>
      <c r="AY1166" s="69"/>
      <c r="AZ1166" s="69"/>
      <c r="BA1166" s="69"/>
      <c r="BB1166" s="69"/>
    </row>
    <row r="1167" spans="1:54">
      <c r="A1167" s="70"/>
      <c r="D1167" s="69"/>
      <c r="E1167" s="69"/>
      <c r="F1167" s="69"/>
      <c r="G1167" s="69"/>
      <c r="H1167" s="69"/>
      <c r="I1167" s="69"/>
      <c r="J1167" s="69"/>
      <c r="K1167" s="69"/>
      <c r="L1167" s="69"/>
      <c r="M1167" s="69"/>
      <c r="N1167" s="69"/>
      <c r="O1167" s="69"/>
      <c r="P1167" s="69"/>
      <c r="Q1167" s="69"/>
      <c r="R1167" s="69"/>
      <c r="S1167" s="69"/>
      <c r="T1167" s="69"/>
      <c r="U1167" s="69"/>
      <c r="V1167" s="69"/>
      <c r="W1167" s="69"/>
      <c r="X1167" s="69"/>
      <c r="Y1167" s="69"/>
      <c r="Z1167" s="69"/>
      <c r="AA1167" s="69"/>
      <c r="AB1167" s="69"/>
      <c r="AC1167" s="69"/>
      <c r="AD1167" s="69"/>
      <c r="AE1167" s="69"/>
      <c r="AF1167" s="69"/>
      <c r="AG1167" s="69"/>
      <c r="AH1167" s="69"/>
      <c r="AI1167" s="69"/>
      <c r="AJ1167" s="69"/>
      <c r="AK1167" s="69"/>
      <c r="AL1167" s="69"/>
      <c r="AM1167" s="69"/>
      <c r="AN1167" s="69"/>
      <c r="AO1167" s="69"/>
      <c r="AP1167" s="69"/>
      <c r="AQ1167" s="69"/>
      <c r="AR1167" s="69"/>
      <c r="AS1167" s="69"/>
      <c r="AT1167" s="69"/>
      <c r="AU1167" s="69"/>
      <c r="AV1167" s="69"/>
      <c r="AW1167" s="69"/>
      <c r="AX1167" s="69"/>
      <c r="AY1167" s="69"/>
      <c r="AZ1167" s="69"/>
      <c r="BA1167" s="69"/>
      <c r="BB1167" s="69"/>
    </row>
    <row r="1168" spans="1:54">
      <c r="A1168" s="70"/>
      <c r="D1168" s="69"/>
      <c r="E1168" s="69"/>
      <c r="F1168" s="69"/>
      <c r="G1168" s="69"/>
      <c r="H1168" s="69"/>
      <c r="I1168" s="69"/>
      <c r="J1168" s="69"/>
      <c r="K1168" s="69"/>
      <c r="L1168" s="69"/>
      <c r="M1168" s="69"/>
      <c r="N1168" s="69"/>
      <c r="O1168" s="69"/>
      <c r="P1168" s="69"/>
      <c r="Q1168" s="69"/>
      <c r="R1168" s="69"/>
      <c r="S1168" s="69"/>
      <c r="T1168" s="69"/>
      <c r="U1168" s="69"/>
      <c r="V1168" s="69"/>
      <c r="W1168" s="69"/>
      <c r="X1168" s="69"/>
      <c r="Y1168" s="69"/>
      <c r="Z1168" s="69"/>
      <c r="AA1168" s="69"/>
      <c r="AB1168" s="69"/>
      <c r="AC1168" s="69"/>
      <c r="AD1168" s="69"/>
      <c r="AE1168" s="69"/>
      <c r="AF1168" s="69"/>
      <c r="AG1168" s="69"/>
      <c r="AH1168" s="69"/>
      <c r="AI1168" s="69"/>
      <c r="AJ1168" s="69"/>
      <c r="AK1168" s="69"/>
      <c r="AL1168" s="69"/>
      <c r="AM1168" s="69"/>
      <c r="AN1168" s="69"/>
      <c r="AO1168" s="69"/>
      <c r="AP1168" s="69"/>
      <c r="AQ1168" s="69"/>
      <c r="AR1168" s="69"/>
      <c r="AS1168" s="69"/>
      <c r="AT1168" s="69"/>
      <c r="AU1168" s="69"/>
      <c r="AV1168" s="69"/>
      <c r="AW1168" s="69"/>
      <c r="AX1168" s="69"/>
      <c r="AY1168" s="69"/>
      <c r="AZ1168" s="69"/>
      <c r="BA1168" s="69"/>
      <c r="BB1168" s="69"/>
    </row>
    <row r="1169" spans="1:54">
      <c r="A1169" s="70"/>
      <c r="D1169" s="69"/>
      <c r="E1169" s="69"/>
      <c r="F1169" s="69"/>
      <c r="G1169" s="69"/>
      <c r="H1169" s="69"/>
      <c r="I1169" s="69"/>
      <c r="J1169" s="69"/>
      <c r="K1169" s="69"/>
      <c r="L1169" s="69"/>
      <c r="M1169" s="69"/>
      <c r="N1169" s="69"/>
      <c r="O1169" s="69"/>
      <c r="P1169" s="69"/>
      <c r="Q1169" s="69"/>
      <c r="R1169" s="69"/>
      <c r="S1169" s="69"/>
      <c r="T1169" s="69"/>
      <c r="U1169" s="69"/>
      <c r="V1169" s="69"/>
      <c r="W1169" s="69"/>
      <c r="X1169" s="69"/>
      <c r="Y1169" s="69"/>
      <c r="Z1169" s="69"/>
      <c r="AA1169" s="69"/>
      <c r="AB1169" s="69"/>
      <c r="AC1169" s="69"/>
      <c r="AD1169" s="69"/>
      <c r="AE1169" s="69"/>
      <c r="AF1169" s="69"/>
      <c r="AG1169" s="69"/>
      <c r="AH1169" s="69"/>
      <c r="AI1169" s="69"/>
      <c r="AJ1169" s="69"/>
      <c r="AK1169" s="69"/>
      <c r="AL1169" s="69"/>
      <c r="AM1169" s="69"/>
      <c r="AN1169" s="69"/>
      <c r="AO1169" s="69"/>
      <c r="AP1169" s="69"/>
      <c r="AQ1169" s="69"/>
      <c r="AR1169" s="69"/>
      <c r="AS1169" s="69"/>
      <c r="AT1169" s="69"/>
      <c r="AU1169" s="69"/>
      <c r="AV1169" s="69"/>
      <c r="AW1169" s="69"/>
      <c r="AX1169" s="69"/>
      <c r="AY1169" s="69"/>
      <c r="AZ1169" s="69"/>
      <c r="BA1169" s="69"/>
      <c r="BB1169" s="69"/>
    </row>
    <row r="1170" spans="1:54">
      <c r="A1170" s="70"/>
      <c r="D1170" s="69"/>
      <c r="E1170" s="69"/>
      <c r="F1170" s="69"/>
      <c r="G1170" s="69"/>
      <c r="H1170" s="69"/>
      <c r="I1170" s="69"/>
      <c r="J1170" s="69"/>
      <c r="K1170" s="69"/>
      <c r="L1170" s="69"/>
      <c r="M1170" s="69"/>
      <c r="N1170" s="69"/>
      <c r="O1170" s="69"/>
      <c r="P1170" s="69"/>
      <c r="Q1170" s="69"/>
      <c r="R1170" s="69"/>
      <c r="S1170" s="69"/>
      <c r="T1170" s="69"/>
      <c r="U1170" s="69"/>
      <c r="V1170" s="69"/>
      <c r="W1170" s="69"/>
      <c r="X1170" s="69"/>
      <c r="Y1170" s="69"/>
      <c r="Z1170" s="69"/>
      <c r="AA1170" s="69"/>
      <c r="AB1170" s="69"/>
      <c r="AC1170" s="69"/>
      <c r="AD1170" s="69"/>
      <c r="AE1170" s="69"/>
      <c r="AF1170" s="69"/>
      <c r="AG1170" s="69"/>
      <c r="AH1170" s="69"/>
      <c r="AI1170" s="69"/>
      <c r="AJ1170" s="69"/>
      <c r="AK1170" s="69"/>
      <c r="AL1170" s="69"/>
      <c r="AM1170" s="69"/>
      <c r="AN1170" s="69"/>
      <c r="AO1170" s="69"/>
      <c r="AP1170" s="69"/>
      <c r="AQ1170" s="69"/>
      <c r="AR1170" s="69"/>
      <c r="AS1170" s="69"/>
      <c r="AT1170" s="69"/>
      <c r="AU1170" s="69"/>
      <c r="AV1170" s="69"/>
      <c r="AW1170" s="69"/>
      <c r="AX1170" s="69"/>
      <c r="AY1170" s="69"/>
      <c r="AZ1170" s="69"/>
      <c r="BA1170" s="69"/>
      <c r="BB1170" s="69"/>
    </row>
    <row r="1171" spans="1:54">
      <c r="A1171" s="70"/>
      <c r="D1171" s="69"/>
      <c r="E1171" s="69"/>
      <c r="F1171" s="69"/>
      <c r="G1171" s="69"/>
      <c r="H1171" s="69"/>
      <c r="I1171" s="69"/>
      <c r="J1171" s="69"/>
      <c r="K1171" s="69"/>
      <c r="L1171" s="69"/>
      <c r="M1171" s="69"/>
      <c r="N1171" s="69"/>
      <c r="O1171" s="69"/>
      <c r="P1171" s="69"/>
      <c r="Q1171" s="69"/>
      <c r="R1171" s="69"/>
      <c r="S1171" s="69"/>
      <c r="T1171" s="69"/>
      <c r="U1171" s="69"/>
      <c r="V1171" s="69"/>
      <c r="W1171" s="69"/>
      <c r="X1171" s="69"/>
      <c r="Y1171" s="69"/>
      <c r="Z1171" s="69"/>
      <c r="AA1171" s="69"/>
      <c r="AB1171" s="69"/>
      <c r="AC1171" s="69"/>
      <c r="AD1171" s="69"/>
      <c r="AE1171" s="69"/>
      <c r="AF1171" s="69"/>
      <c r="AG1171" s="69"/>
      <c r="AH1171" s="69"/>
      <c r="AI1171" s="69"/>
      <c r="AJ1171" s="69"/>
      <c r="AK1171" s="69"/>
      <c r="AL1171" s="69"/>
      <c r="AM1171" s="69"/>
      <c r="AN1171" s="69"/>
      <c r="AO1171" s="69"/>
      <c r="AP1171" s="69"/>
      <c r="AQ1171" s="69"/>
      <c r="AR1171" s="69"/>
      <c r="AS1171" s="69"/>
      <c r="AT1171" s="69"/>
      <c r="AU1171" s="69"/>
      <c r="AV1171" s="69"/>
      <c r="AW1171" s="69"/>
      <c r="AX1171" s="69"/>
      <c r="AY1171" s="69"/>
      <c r="AZ1171" s="69"/>
      <c r="BA1171" s="69"/>
      <c r="BB1171" s="69"/>
    </row>
    <row r="1172" spans="1:54">
      <c r="A1172" s="70"/>
      <c r="D1172" s="69"/>
      <c r="E1172" s="69"/>
      <c r="F1172" s="69"/>
      <c r="G1172" s="69"/>
      <c r="H1172" s="69"/>
      <c r="I1172" s="69"/>
      <c r="J1172" s="69"/>
      <c r="K1172" s="69"/>
      <c r="L1172" s="69"/>
      <c r="M1172" s="69"/>
      <c r="N1172" s="69"/>
      <c r="O1172" s="69"/>
      <c r="P1172" s="69"/>
      <c r="Q1172" s="69"/>
      <c r="R1172" s="69"/>
      <c r="S1172" s="69"/>
      <c r="T1172" s="69"/>
      <c r="U1172" s="69"/>
      <c r="V1172" s="69"/>
      <c r="W1172" s="69"/>
      <c r="X1172" s="69"/>
      <c r="Y1172" s="69"/>
      <c r="Z1172" s="69"/>
      <c r="AA1172" s="69"/>
      <c r="AB1172" s="69"/>
      <c r="AC1172" s="69"/>
      <c r="AD1172" s="69"/>
      <c r="AE1172" s="69"/>
      <c r="AF1172" s="69"/>
      <c r="AG1172" s="69"/>
      <c r="AH1172" s="69"/>
      <c r="AI1172" s="69"/>
      <c r="AJ1172" s="69"/>
      <c r="AK1172" s="69"/>
      <c r="AL1172" s="69"/>
      <c r="AM1172" s="69"/>
      <c r="AN1172" s="69"/>
      <c r="AO1172" s="69"/>
      <c r="AP1172" s="69"/>
      <c r="AQ1172" s="69"/>
      <c r="AR1172" s="69"/>
      <c r="AS1172" s="69"/>
      <c r="AT1172" s="69"/>
      <c r="AU1172" s="69"/>
      <c r="AV1172" s="69"/>
      <c r="AW1172" s="69"/>
      <c r="AX1172" s="69"/>
      <c r="AY1172" s="69"/>
      <c r="AZ1172" s="69"/>
      <c r="BA1172" s="69"/>
      <c r="BB1172" s="69"/>
    </row>
    <row r="1173" spans="1:54">
      <c r="A1173" s="70"/>
      <c r="D1173" s="69"/>
      <c r="E1173" s="69"/>
      <c r="F1173" s="69"/>
      <c r="G1173" s="69"/>
      <c r="H1173" s="69"/>
      <c r="I1173" s="69"/>
      <c r="J1173" s="69"/>
      <c r="K1173" s="69"/>
      <c r="L1173" s="69"/>
      <c r="M1173" s="69"/>
      <c r="N1173" s="69"/>
      <c r="O1173" s="69"/>
      <c r="P1173" s="69"/>
      <c r="Q1173" s="69"/>
      <c r="R1173" s="69"/>
      <c r="S1173" s="69"/>
      <c r="T1173" s="69"/>
      <c r="U1173" s="69"/>
      <c r="V1173" s="69"/>
      <c r="W1173" s="69"/>
      <c r="X1173" s="69"/>
      <c r="Y1173" s="69"/>
      <c r="Z1173" s="69"/>
      <c r="AA1173" s="69"/>
      <c r="AB1173" s="69"/>
      <c r="AC1173" s="69"/>
      <c r="AD1173" s="69"/>
      <c r="AE1173" s="69"/>
      <c r="AF1173" s="69"/>
      <c r="AG1173" s="69"/>
      <c r="AH1173" s="69"/>
      <c r="AI1173" s="69"/>
      <c r="AJ1173" s="69"/>
      <c r="AK1173" s="69"/>
      <c r="AL1173" s="69"/>
      <c r="AM1173" s="69"/>
      <c r="AN1173" s="69"/>
      <c r="AO1173" s="69"/>
      <c r="AP1173" s="69"/>
      <c r="AQ1173" s="69"/>
      <c r="AR1173" s="69"/>
      <c r="AS1173" s="69"/>
      <c r="AT1173" s="69"/>
      <c r="AU1173" s="69"/>
      <c r="AV1173" s="69"/>
      <c r="AW1173" s="69"/>
      <c r="AX1173" s="69"/>
      <c r="AY1173" s="69"/>
      <c r="AZ1173" s="69"/>
      <c r="BA1173" s="69"/>
      <c r="BB1173" s="69"/>
    </row>
    <row r="1174" spans="1:54">
      <c r="A1174" s="70"/>
      <c r="D1174" s="69"/>
      <c r="E1174" s="69"/>
      <c r="F1174" s="69"/>
      <c r="G1174" s="69"/>
      <c r="H1174" s="69"/>
      <c r="I1174" s="69"/>
      <c r="J1174" s="69"/>
      <c r="K1174" s="69"/>
      <c r="L1174" s="69"/>
      <c r="M1174" s="69"/>
      <c r="N1174" s="69"/>
      <c r="O1174" s="69"/>
      <c r="P1174" s="69"/>
      <c r="Q1174" s="69"/>
      <c r="R1174" s="69"/>
      <c r="S1174" s="69"/>
      <c r="T1174" s="69"/>
      <c r="U1174" s="69"/>
      <c r="V1174" s="69"/>
      <c r="W1174" s="69"/>
      <c r="X1174" s="69"/>
      <c r="Y1174" s="69"/>
      <c r="Z1174" s="69"/>
      <c r="AA1174" s="69"/>
      <c r="AB1174" s="69"/>
      <c r="AC1174" s="69"/>
      <c r="AD1174" s="69"/>
      <c r="AE1174" s="69"/>
      <c r="AF1174" s="69"/>
      <c r="AG1174" s="69"/>
      <c r="AH1174" s="69"/>
      <c r="AI1174" s="69"/>
      <c r="AJ1174" s="69"/>
      <c r="AK1174" s="69"/>
      <c r="AL1174" s="69"/>
      <c r="AM1174" s="69"/>
      <c r="AN1174" s="69"/>
      <c r="AO1174" s="69"/>
      <c r="AP1174" s="69"/>
      <c r="AQ1174" s="69"/>
      <c r="AR1174" s="69"/>
      <c r="AS1174" s="69"/>
      <c r="AT1174" s="69"/>
      <c r="AU1174" s="69"/>
      <c r="AV1174" s="69"/>
      <c r="AW1174" s="69"/>
      <c r="AX1174" s="69"/>
      <c r="AY1174" s="69"/>
      <c r="AZ1174" s="69"/>
      <c r="BA1174" s="69"/>
      <c r="BB1174" s="69"/>
    </row>
    <row r="1175" spans="1:54">
      <c r="A1175" s="70"/>
      <c r="D1175" s="69"/>
      <c r="E1175" s="69"/>
      <c r="F1175" s="69"/>
      <c r="G1175" s="69"/>
      <c r="H1175" s="69"/>
      <c r="I1175" s="69"/>
      <c r="J1175" s="69"/>
      <c r="K1175" s="69"/>
      <c r="L1175" s="69"/>
      <c r="M1175" s="69"/>
      <c r="N1175" s="69"/>
      <c r="O1175" s="69"/>
      <c r="P1175" s="69"/>
      <c r="Q1175" s="69"/>
      <c r="R1175" s="69"/>
      <c r="S1175" s="69"/>
      <c r="T1175" s="69"/>
      <c r="U1175" s="69"/>
      <c r="V1175" s="69"/>
      <c r="W1175" s="69"/>
      <c r="X1175" s="69"/>
      <c r="Y1175" s="69"/>
      <c r="Z1175" s="69"/>
      <c r="AA1175" s="69"/>
      <c r="AB1175" s="69"/>
      <c r="AC1175" s="69"/>
      <c r="AD1175" s="69"/>
      <c r="AE1175" s="69"/>
      <c r="AF1175" s="69"/>
      <c r="AG1175" s="69"/>
      <c r="AH1175" s="69"/>
      <c r="AI1175" s="69"/>
      <c r="AJ1175" s="69"/>
      <c r="AK1175" s="69"/>
      <c r="AL1175" s="69"/>
      <c r="AM1175" s="69"/>
      <c r="AN1175" s="69"/>
      <c r="AO1175" s="69"/>
      <c r="AP1175" s="69"/>
      <c r="AQ1175" s="69"/>
      <c r="AR1175" s="69"/>
      <c r="AS1175" s="69"/>
      <c r="AT1175" s="69"/>
      <c r="AU1175" s="69"/>
      <c r="AV1175" s="69"/>
      <c r="AW1175" s="69"/>
      <c r="AX1175" s="69"/>
      <c r="AY1175" s="69"/>
      <c r="AZ1175" s="69"/>
      <c r="BA1175" s="69"/>
      <c r="BB1175" s="69"/>
    </row>
    <row r="1176" spans="1:54">
      <c r="A1176" s="70"/>
      <c r="D1176" s="69"/>
      <c r="E1176" s="69"/>
      <c r="F1176" s="69"/>
      <c r="G1176" s="69"/>
      <c r="H1176" s="69"/>
      <c r="I1176" s="69"/>
      <c r="J1176" s="69"/>
      <c r="K1176" s="69"/>
      <c r="L1176" s="69"/>
      <c r="M1176" s="69"/>
      <c r="N1176" s="69"/>
      <c r="O1176" s="69"/>
      <c r="P1176" s="69"/>
      <c r="Q1176" s="69"/>
      <c r="R1176" s="69"/>
      <c r="S1176" s="69"/>
      <c r="T1176" s="69"/>
      <c r="U1176" s="69"/>
      <c r="V1176" s="69"/>
      <c r="W1176" s="69"/>
      <c r="X1176" s="69"/>
      <c r="Y1176" s="69"/>
      <c r="Z1176" s="69"/>
      <c r="AA1176" s="69"/>
      <c r="AB1176" s="69"/>
      <c r="AC1176" s="69"/>
      <c r="AD1176" s="69"/>
      <c r="AE1176" s="69"/>
      <c r="AF1176" s="69"/>
      <c r="AG1176" s="69"/>
      <c r="AH1176" s="69"/>
      <c r="AI1176" s="69"/>
      <c r="AJ1176" s="69"/>
      <c r="AK1176" s="69"/>
      <c r="AL1176" s="69"/>
      <c r="AM1176" s="69"/>
      <c r="AN1176" s="69"/>
      <c r="AO1176" s="69"/>
      <c r="AP1176" s="69"/>
      <c r="AQ1176" s="69"/>
      <c r="AR1176" s="69"/>
      <c r="AS1176" s="69"/>
      <c r="AT1176" s="69"/>
      <c r="AU1176" s="69"/>
      <c r="AV1176" s="69"/>
      <c r="AW1176" s="69"/>
      <c r="AX1176" s="69"/>
      <c r="AY1176" s="69"/>
      <c r="AZ1176" s="69"/>
      <c r="BA1176" s="69"/>
      <c r="BB1176" s="69"/>
    </row>
    <row r="1177" spans="1:54">
      <c r="A1177" s="70"/>
      <c r="D1177" s="69"/>
      <c r="E1177" s="69"/>
      <c r="F1177" s="69"/>
      <c r="G1177" s="69"/>
      <c r="H1177" s="69"/>
      <c r="I1177" s="69"/>
      <c r="J1177" s="69"/>
      <c r="K1177" s="69"/>
      <c r="L1177" s="69"/>
      <c r="M1177" s="69"/>
      <c r="N1177" s="69"/>
      <c r="O1177" s="69"/>
      <c r="P1177" s="69"/>
      <c r="Q1177" s="69"/>
      <c r="R1177" s="69"/>
      <c r="S1177" s="69"/>
      <c r="T1177" s="69"/>
      <c r="U1177" s="69"/>
      <c r="V1177" s="69"/>
      <c r="W1177" s="69"/>
      <c r="X1177" s="69"/>
      <c r="Y1177" s="69"/>
      <c r="Z1177" s="69"/>
      <c r="AA1177" s="69"/>
      <c r="AB1177" s="69"/>
      <c r="AC1177" s="69"/>
      <c r="AD1177" s="69"/>
      <c r="AE1177" s="69"/>
      <c r="AF1177" s="69"/>
      <c r="AG1177" s="69"/>
      <c r="AH1177" s="69"/>
      <c r="AI1177" s="69"/>
      <c r="AJ1177" s="69"/>
      <c r="AK1177" s="69"/>
      <c r="AL1177" s="69"/>
      <c r="AM1177" s="69"/>
      <c r="AN1177" s="69"/>
      <c r="AO1177" s="69"/>
      <c r="AP1177" s="69"/>
      <c r="AQ1177" s="69"/>
      <c r="AR1177" s="69"/>
      <c r="AS1177" s="69"/>
      <c r="AT1177" s="69"/>
      <c r="AU1177" s="69"/>
      <c r="AV1177" s="69"/>
      <c r="AW1177" s="69"/>
      <c r="AX1177" s="69"/>
      <c r="AY1177" s="69"/>
      <c r="AZ1177" s="69"/>
      <c r="BA1177" s="69"/>
      <c r="BB1177" s="69"/>
    </row>
    <row r="1178" spans="1:54">
      <c r="A1178" s="70"/>
      <c r="D1178" s="69"/>
      <c r="E1178" s="69"/>
      <c r="F1178" s="69"/>
      <c r="G1178" s="69"/>
      <c r="H1178" s="69"/>
      <c r="I1178" s="69"/>
      <c r="J1178" s="69"/>
      <c r="K1178" s="69"/>
      <c r="L1178" s="69"/>
      <c r="M1178" s="69"/>
      <c r="N1178" s="69"/>
      <c r="O1178" s="69"/>
      <c r="P1178" s="69"/>
      <c r="Q1178" s="69"/>
      <c r="R1178" s="69"/>
      <c r="S1178" s="69"/>
      <c r="T1178" s="69"/>
      <c r="U1178" s="69"/>
      <c r="V1178" s="69"/>
      <c r="W1178" s="69"/>
      <c r="X1178" s="69"/>
      <c r="Y1178" s="69"/>
      <c r="Z1178" s="69"/>
      <c r="AA1178" s="69"/>
      <c r="AB1178" s="69"/>
      <c r="AC1178" s="69"/>
      <c r="AD1178" s="69"/>
      <c r="AE1178" s="69"/>
      <c r="AF1178" s="69"/>
      <c r="AG1178" s="69"/>
      <c r="AH1178" s="69"/>
      <c r="AI1178" s="69"/>
      <c r="AJ1178" s="69"/>
      <c r="AK1178" s="69"/>
      <c r="AL1178" s="69"/>
      <c r="AM1178" s="69"/>
      <c r="AN1178" s="69"/>
      <c r="AO1178" s="69"/>
      <c r="AP1178" s="69"/>
      <c r="AQ1178" s="69"/>
      <c r="AR1178" s="69"/>
      <c r="AS1178" s="69"/>
      <c r="AT1178" s="69"/>
      <c r="AU1178" s="69"/>
      <c r="AV1178" s="69"/>
      <c r="AW1178" s="69"/>
      <c r="AX1178" s="69"/>
      <c r="AY1178" s="69"/>
      <c r="AZ1178" s="69"/>
      <c r="BA1178" s="69"/>
      <c r="BB1178" s="69"/>
    </row>
    <row r="1179" spans="1:54">
      <c r="A1179" s="70"/>
      <c r="D1179" s="69"/>
      <c r="E1179" s="69"/>
      <c r="F1179" s="69"/>
      <c r="G1179" s="69"/>
      <c r="H1179" s="69"/>
      <c r="I1179" s="69"/>
      <c r="J1179" s="69"/>
      <c r="K1179" s="69"/>
      <c r="L1179" s="69"/>
      <c r="M1179" s="69"/>
      <c r="N1179" s="69"/>
      <c r="O1179" s="69"/>
      <c r="P1179" s="69"/>
      <c r="Q1179" s="69"/>
      <c r="R1179" s="69"/>
      <c r="S1179" s="69"/>
      <c r="T1179" s="69"/>
      <c r="U1179" s="69"/>
      <c r="V1179" s="69"/>
      <c r="W1179" s="69"/>
      <c r="X1179" s="69"/>
      <c r="Y1179" s="69"/>
      <c r="Z1179" s="69"/>
      <c r="AA1179" s="69"/>
      <c r="AB1179" s="69"/>
      <c r="AC1179" s="69"/>
      <c r="AD1179" s="69"/>
      <c r="AE1179" s="69"/>
      <c r="AF1179" s="69"/>
      <c r="AG1179" s="69"/>
      <c r="AH1179" s="69"/>
      <c r="AI1179" s="69"/>
      <c r="AJ1179" s="69"/>
      <c r="AK1179" s="69"/>
      <c r="AL1179" s="69"/>
      <c r="AM1179" s="69"/>
      <c r="AN1179" s="69"/>
      <c r="AO1179" s="69"/>
      <c r="AP1179" s="69"/>
      <c r="AQ1179" s="69"/>
      <c r="AR1179" s="69"/>
      <c r="AS1179" s="69"/>
      <c r="AT1179" s="69"/>
      <c r="AU1179" s="69"/>
      <c r="AV1179" s="69"/>
      <c r="AW1179" s="69"/>
      <c r="AX1179" s="69"/>
      <c r="AY1179" s="69"/>
      <c r="AZ1179" s="69"/>
      <c r="BA1179" s="69"/>
      <c r="BB1179" s="69"/>
    </row>
    <row r="1180" spans="1:54">
      <c r="A1180" s="70"/>
      <c r="D1180" s="69"/>
      <c r="E1180" s="69"/>
      <c r="F1180" s="69"/>
      <c r="G1180" s="69"/>
      <c r="H1180" s="69"/>
      <c r="I1180" s="69"/>
      <c r="J1180" s="69"/>
      <c r="K1180" s="69"/>
      <c r="L1180" s="69"/>
      <c r="M1180" s="69"/>
      <c r="N1180" s="69"/>
      <c r="O1180" s="69"/>
      <c r="P1180" s="69"/>
      <c r="Q1180" s="69"/>
      <c r="R1180" s="69"/>
      <c r="S1180" s="69"/>
      <c r="T1180" s="69"/>
      <c r="U1180" s="69"/>
      <c r="V1180" s="69"/>
      <c r="W1180" s="69"/>
      <c r="X1180" s="69"/>
      <c r="Y1180" s="69"/>
      <c r="Z1180" s="69"/>
      <c r="AA1180" s="69"/>
      <c r="AB1180" s="69"/>
      <c r="AC1180" s="69"/>
      <c r="AD1180" s="69"/>
      <c r="AE1180" s="69"/>
      <c r="AF1180" s="69"/>
      <c r="AG1180" s="69"/>
      <c r="AH1180" s="69"/>
      <c r="AI1180" s="69"/>
      <c r="AJ1180" s="69"/>
      <c r="AK1180" s="69"/>
      <c r="AL1180" s="69"/>
      <c r="AM1180" s="69"/>
      <c r="AN1180" s="69"/>
      <c r="AO1180" s="69"/>
      <c r="AP1180" s="69"/>
      <c r="AQ1180" s="69"/>
      <c r="AR1180" s="69"/>
      <c r="AS1180" s="69"/>
      <c r="AT1180" s="69"/>
      <c r="AU1180" s="69"/>
      <c r="AV1180" s="69"/>
      <c r="AW1180" s="69"/>
      <c r="AX1180" s="69"/>
      <c r="AY1180" s="69"/>
      <c r="AZ1180" s="69"/>
      <c r="BA1180" s="69"/>
      <c r="BB1180" s="69"/>
    </row>
    <row r="1181" spans="1:54">
      <c r="A1181" s="70"/>
      <c r="D1181" s="69"/>
      <c r="E1181" s="69"/>
      <c r="F1181" s="69"/>
      <c r="G1181" s="69"/>
      <c r="H1181" s="69"/>
      <c r="I1181" s="69"/>
      <c r="J1181" s="69"/>
      <c r="K1181" s="69"/>
      <c r="L1181" s="69"/>
      <c r="M1181" s="69"/>
      <c r="N1181" s="69"/>
      <c r="O1181" s="69"/>
      <c r="P1181" s="69"/>
      <c r="Q1181" s="69"/>
      <c r="R1181" s="69"/>
      <c r="S1181" s="69"/>
      <c r="T1181" s="69"/>
      <c r="U1181" s="69"/>
      <c r="V1181" s="69"/>
      <c r="W1181" s="69"/>
      <c r="X1181" s="69"/>
      <c r="Y1181" s="69"/>
      <c r="Z1181" s="69"/>
      <c r="AA1181" s="69"/>
      <c r="AB1181" s="69"/>
      <c r="AC1181" s="69"/>
      <c r="AD1181" s="69"/>
      <c r="AE1181" s="69"/>
      <c r="AF1181" s="69"/>
      <c r="AG1181" s="69"/>
      <c r="AH1181" s="69"/>
      <c r="AI1181" s="69"/>
      <c r="AJ1181" s="69"/>
      <c r="AK1181" s="69"/>
      <c r="AL1181" s="69"/>
      <c r="AM1181" s="69"/>
      <c r="AN1181" s="69"/>
      <c r="AO1181" s="69"/>
      <c r="AP1181" s="69"/>
      <c r="AQ1181" s="69"/>
      <c r="AR1181" s="69"/>
      <c r="AS1181" s="69"/>
      <c r="AT1181" s="69"/>
      <c r="AU1181" s="69"/>
      <c r="AV1181" s="69"/>
      <c r="AW1181" s="69"/>
      <c r="AX1181" s="69"/>
      <c r="AY1181" s="69"/>
      <c r="AZ1181" s="69"/>
      <c r="BA1181" s="69"/>
      <c r="BB1181" s="69"/>
    </row>
    <row r="1182" spans="1:54">
      <c r="A1182" s="70"/>
      <c r="D1182" s="69"/>
      <c r="E1182" s="69"/>
      <c r="F1182" s="69"/>
      <c r="G1182" s="69"/>
      <c r="H1182" s="69"/>
      <c r="I1182" s="69"/>
      <c r="J1182" s="69"/>
      <c r="K1182" s="69"/>
      <c r="L1182" s="69"/>
      <c r="M1182" s="69"/>
      <c r="N1182" s="69"/>
      <c r="O1182" s="69"/>
      <c r="P1182" s="69"/>
      <c r="Q1182" s="69"/>
      <c r="R1182" s="69"/>
      <c r="S1182" s="69"/>
      <c r="T1182" s="69"/>
      <c r="U1182" s="69"/>
      <c r="V1182" s="69"/>
      <c r="W1182" s="69"/>
      <c r="X1182" s="69"/>
      <c r="Y1182" s="69"/>
      <c r="Z1182" s="69"/>
      <c r="AA1182" s="69"/>
      <c r="AB1182" s="69"/>
      <c r="AC1182" s="69"/>
      <c r="AD1182" s="69"/>
      <c r="AE1182" s="69"/>
      <c r="AF1182" s="69"/>
      <c r="AG1182" s="69"/>
      <c r="AH1182" s="69"/>
      <c r="AI1182" s="69"/>
      <c r="AJ1182" s="69"/>
      <c r="AK1182" s="69"/>
      <c r="AL1182" s="69"/>
      <c r="AM1182" s="69"/>
      <c r="AN1182" s="69"/>
      <c r="AO1182" s="69"/>
      <c r="AP1182" s="69"/>
      <c r="AQ1182" s="69"/>
      <c r="AR1182" s="69"/>
      <c r="AS1182" s="69"/>
      <c r="AT1182" s="69"/>
      <c r="AU1182" s="69"/>
      <c r="AV1182" s="69"/>
      <c r="AW1182" s="69"/>
      <c r="AX1182" s="69"/>
      <c r="AY1182" s="69"/>
      <c r="AZ1182" s="69"/>
      <c r="BA1182" s="69"/>
      <c r="BB1182" s="69"/>
    </row>
    <row r="1183" spans="1:54">
      <c r="A1183" s="70"/>
      <c r="D1183" s="69"/>
      <c r="E1183" s="69"/>
      <c r="F1183" s="69"/>
      <c r="G1183" s="69"/>
      <c r="H1183" s="69"/>
      <c r="I1183" s="69"/>
      <c r="J1183" s="69"/>
      <c r="K1183" s="69"/>
      <c r="L1183" s="69"/>
      <c r="M1183" s="69"/>
      <c r="N1183" s="69"/>
      <c r="O1183" s="69"/>
      <c r="P1183" s="69"/>
      <c r="Q1183" s="69"/>
      <c r="R1183" s="69"/>
      <c r="S1183" s="69"/>
      <c r="T1183" s="69"/>
      <c r="U1183" s="69"/>
      <c r="V1183" s="69"/>
      <c r="W1183" s="69"/>
      <c r="X1183" s="69"/>
      <c r="Y1183" s="69"/>
      <c r="Z1183" s="69"/>
      <c r="AA1183" s="69"/>
      <c r="AB1183" s="69"/>
      <c r="AC1183" s="69"/>
      <c r="AD1183" s="69"/>
      <c r="AE1183" s="69"/>
      <c r="AF1183" s="69"/>
      <c r="AG1183" s="69"/>
      <c r="AH1183" s="69"/>
      <c r="AI1183" s="69"/>
      <c r="AJ1183" s="69"/>
      <c r="AK1183" s="69"/>
      <c r="AL1183" s="69"/>
      <c r="AM1183" s="69"/>
      <c r="AN1183" s="69"/>
      <c r="AO1183" s="69"/>
      <c r="AP1183" s="69"/>
      <c r="AQ1183" s="69"/>
      <c r="AR1183" s="69"/>
      <c r="AS1183" s="69"/>
      <c r="AT1183" s="69"/>
      <c r="AU1183" s="69"/>
      <c r="AV1183" s="69"/>
      <c r="AW1183" s="69"/>
      <c r="AX1183" s="69"/>
      <c r="AY1183" s="69"/>
      <c r="AZ1183" s="69"/>
      <c r="BA1183" s="69"/>
      <c r="BB1183" s="69"/>
    </row>
    <row r="1184" spans="1:54">
      <c r="A1184" s="70"/>
      <c r="D1184" s="69"/>
      <c r="E1184" s="69"/>
      <c r="F1184" s="69"/>
      <c r="G1184" s="69"/>
      <c r="H1184" s="69"/>
      <c r="I1184" s="69"/>
      <c r="J1184" s="69"/>
      <c r="K1184" s="69"/>
      <c r="L1184" s="69"/>
      <c r="M1184" s="69"/>
      <c r="N1184" s="69"/>
      <c r="O1184" s="69"/>
      <c r="P1184" s="69"/>
      <c r="Q1184" s="69"/>
      <c r="R1184" s="69"/>
      <c r="S1184" s="69"/>
      <c r="T1184" s="69"/>
      <c r="U1184" s="69"/>
      <c r="V1184" s="69"/>
      <c r="W1184" s="69"/>
      <c r="X1184" s="69"/>
      <c r="Y1184" s="69"/>
      <c r="Z1184" s="69"/>
      <c r="AA1184" s="69"/>
      <c r="AB1184" s="69"/>
      <c r="AC1184" s="69"/>
      <c r="AD1184" s="69"/>
      <c r="AE1184" s="69"/>
      <c r="AF1184" s="69"/>
      <c r="AG1184" s="69"/>
      <c r="AH1184" s="69"/>
      <c r="AI1184" s="69"/>
      <c r="AJ1184" s="69"/>
      <c r="AK1184" s="69"/>
      <c r="AL1184" s="69"/>
      <c r="AM1184" s="69"/>
      <c r="AN1184" s="69"/>
      <c r="AO1184" s="69"/>
      <c r="AP1184" s="69"/>
      <c r="AQ1184" s="69"/>
      <c r="AR1184" s="69"/>
      <c r="AS1184" s="69"/>
      <c r="AT1184" s="69"/>
      <c r="AU1184" s="69"/>
      <c r="AV1184" s="69"/>
      <c r="AW1184" s="69"/>
      <c r="AX1184" s="69"/>
      <c r="AY1184" s="69"/>
      <c r="AZ1184" s="69"/>
      <c r="BA1184" s="69"/>
      <c r="BB1184" s="69"/>
    </row>
    <row r="1185" spans="1:54">
      <c r="A1185" s="70"/>
      <c r="D1185" s="69"/>
      <c r="E1185" s="69"/>
      <c r="F1185" s="69"/>
      <c r="G1185" s="69"/>
      <c r="H1185" s="69"/>
      <c r="I1185" s="69"/>
      <c r="J1185" s="69"/>
      <c r="K1185" s="69"/>
      <c r="L1185" s="69"/>
      <c r="M1185" s="69"/>
      <c r="N1185" s="69"/>
      <c r="O1185" s="69"/>
      <c r="P1185" s="69"/>
      <c r="Q1185" s="69"/>
      <c r="R1185" s="69"/>
      <c r="S1185" s="69"/>
      <c r="T1185" s="69"/>
      <c r="U1185" s="69"/>
      <c r="V1185" s="69"/>
      <c r="W1185" s="69"/>
      <c r="X1185" s="69"/>
      <c r="Y1185" s="69"/>
      <c r="Z1185" s="69"/>
      <c r="AA1185" s="69"/>
      <c r="AB1185" s="69"/>
      <c r="AC1185" s="69"/>
      <c r="AD1185" s="69"/>
      <c r="AE1185" s="69"/>
      <c r="AF1185" s="69"/>
      <c r="AG1185" s="69"/>
      <c r="AH1185" s="69"/>
      <c r="AI1185" s="69"/>
      <c r="AJ1185" s="69"/>
      <c r="AK1185" s="69"/>
      <c r="AL1185" s="69"/>
      <c r="AM1185" s="69"/>
      <c r="AN1185" s="69"/>
      <c r="AO1185" s="69"/>
      <c r="AP1185" s="69"/>
      <c r="AQ1185" s="69"/>
      <c r="AR1185" s="69"/>
      <c r="AS1185" s="69"/>
      <c r="AT1185" s="69"/>
      <c r="AU1185" s="69"/>
      <c r="AV1185" s="69"/>
      <c r="AW1185" s="69"/>
      <c r="AX1185" s="69"/>
      <c r="AY1185" s="69"/>
      <c r="AZ1185" s="69"/>
      <c r="BA1185" s="69"/>
      <c r="BB1185" s="69"/>
    </row>
    <row r="1186" spans="1:54">
      <c r="A1186" s="70"/>
      <c r="D1186" s="69"/>
      <c r="E1186" s="69"/>
      <c r="F1186" s="69"/>
      <c r="G1186" s="69"/>
      <c r="H1186" s="69"/>
      <c r="I1186" s="69"/>
      <c r="J1186" s="69"/>
      <c r="K1186" s="69"/>
      <c r="L1186" s="69"/>
      <c r="M1186" s="69"/>
      <c r="N1186" s="69"/>
      <c r="O1186" s="69"/>
      <c r="P1186" s="69"/>
      <c r="Q1186" s="69"/>
      <c r="R1186" s="69"/>
      <c r="S1186" s="69"/>
      <c r="T1186" s="69"/>
      <c r="U1186" s="69"/>
      <c r="V1186" s="69"/>
      <c r="W1186" s="69"/>
      <c r="X1186" s="69"/>
      <c r="Y1186" s="69"/>
      <c r="Z1186" s="69"/>
      <c r="AA1186" s="69"/>
      <c r="AB1186" s="69"/>
      <c r="AC1186" s="69"/>
      <c r="AD1186" s="69"/>
      <c r="AE1186" s="69"/>
      <c r="AF1186" s="69"/>
      <c r="AG1186" s="69"/>
      <c r="AH1186" s="69"/>
      <c r="AI1186" s="69"/>
      <c r="AJ1186" s="69"/>
      <c r="AK1186" s="69"/>
      <c r="AL1186" s="69"/>
      <c r="AM1186" s="69"/>
      <c r="AN1186" s="69"/>
      <c r="AO1186" s="69"/>
      <c r="AP1186" s="69"/>
      <c r="AQ1186" s="69"/>
      <c r="AR1186" s="69"/>
      <c r="AS1186" s="69"/>
      <c r="AT1186" s="69"/>
      <c r="AU1186" s="69"/>
      <c r="AV1186" s="69"/>
      <c r="AW1186" s="69"/>
      <c r="AX1186" s="69"/>
      <c r="AY1186" s="69"/>
      <c r="AZ1186" s="69"/>
      <c r="BA1186" s="69"/>
      <c r="BB1186" s="69"/>
    </row>
    <row r="1187" spans="1:54">
      <c r="A1187" s="70"/>
      <c r="D1187" s="69"/>
      <c r="E1187" s="69"/>
      <c r="F1187" s="69"/>
      <c r="G1187" s="69"/>
      <c r="H1187" s="69"/>
      <c r="I1187" s="69"/>
      <c r="J1187" s="69"/>
      <c r="K1187" s="69"/>
      <c r="L1187" s="69"/>
      <c r="M1187" s="69"/>
      <c r="N1187" s="69"/>
      <c r="O1187" s="69"/>
      <c r="P1187" s="69"/>
      <c r="Q1187" s="69"/>
      <c r="R1187" s="69"/>
      <c r="S1187" s="69"/>
      <c r="T1187" s="69"/>
      <c r="U1187" s="69"/>
      <c r="V1187" s="69"/>
      <c r="W1187" s="69"/>
      <c r="X1187" s="69"/>
      <c r="Y1187" s="69"/>
      <c r="Z1187" s="69"/>
      <c r="AA1187" s="69"/>
      <c r="AB1187" s="69"/>
      <c r="AC1187" s="69"/>
      <c r="AD1187" s="69"/>
      <c r="AE1187" s="69"/>
      <c r="AF1187" s="69"/>
      <c r="AG1187" s="69"/>
      <c r="AH1187" s="69"/>
      <c r="AI1187" s="69"/>
      <c r="AJ1187" s="69"/>
      <c r="AK1187" s="69"/>
      <c r="AL1187" s="69"/>
      <c r="AM1187" s="69"/>
      <c r="AN1187" s="69"/>
      <c r="AO1187" s="69"/>
      <c r="AP1187" s="69"/>
      <c r="AQ1187" s="69"/>
      <c r="AR1187" s="69"/>
      <c r="AS1187" s="69"/>
      <c r="AT1187" s="69"/>
      <c r="AU1187" s="69"/>
      <c r="AV1187" s="69"/>
      <c r="AW1187" s="69"/>
      <c r="AX1187" s="69"/>
      <c r="AY1187" s="69"/>
      <c r="AZ1187" s="69"/>
      <c r="BA1187" s="69"/>
      <c r="BB1187" s="69"/>
    </row>
    <row r="1188" spans="1:54">
      <c r="A1188" s="70"/>
      <c r="D1188" s="69"/>
      <c r="E1188" s="69"/>
      <c r="F1188" s="69"/>
      <c r="G1188" s="69"/>
      <c r="H1188" s="69"/>
      <c r="I1188" s="69"/>
      <c r="J1188" s="69"/>
      <c r="K1188" s="69"/>
      <c r="L1188" s="69"/>
      <c r="M1188" s="69"/>
      <c r="N1188" s="69"/>
      <c r="O1188" s="69"/>
      <c r="P1188" s="69"/>
      <c r="Q1188" s="69"/>
      <c r="R1188" s="69"/>
      <c r="S1188" s="69"/>
      <c r="T1188" s="69"/>
      <c r="U1188" s="69"/>
      <c r="V1188" s="69"/>
      <c r="W1188" s="69"/>
      <c r="X1188" s="69"/>
      <c r="Y1188" s="69"/>
      <c r="Z1188" s="69"/>
      <c r="AA1188" s="69"/>
      <c r="AB1188" s="69"/>
      <c r="AC1188" s="69"/>
      <c r="AD1188" s="69"/>
      <c r="AE1188" s="69"/>
      <c r="AF1188" s="69"/>
      <c r="AG1188" s="69"/>
      <c r="AH1188" s="69"/>
      <c r="AI1188" s="69"/>
      <c r="AJ1188" s="69"/>
      <c r="AK1188" s="69"/>
      <c r="AL1188" s="69"/>
      <c r="AM1188" s="69"/>
      <c r="AN1188" s="69"/>
      <c r="AO1188" s="69"/>
      <c r="AP1188" s="69"/>
      <c r="AQ1188" s="69"/>
      <c r="AR1188" s="69"/>
      <c r="AS1188" s="69"/>
      <c r="AT1188" s="69"/>
      <c r="AU1188" s="69"/>
      <c r="AV1188" s="69"/>
      <c r="AW1188" s="69"/>
      <c r="AX1188" s="69"/>
      <c r="AY1188" s="69"/>
      <c r="AZ1188" s="69"/>
      <c r="BA1188" s="69"/>
      <c r="BB1188" s="69"/>
    </row>
    <row r="1189" spans="1:54">
      <c r="A1189" s="70"/>
      <c r="D1189" s="69"/>
      <c r="E1189" s="69"/>
      <c r="F1189" s="69"/>
      <c r="G1189" s="69"/>
      <c r="H1189" s="69"/>
      <c r="I1189" s="69"/>
      <c r="J1189" s="69"/>
      <c r="K1189" s="69"/>
      <c r="L1189" s="69"/>
      <c r="M1189" s="69"/>
      <c r="N1189" s="69"/>
      <c r="O1189" s="69"/>
      <c r="P1189" s="69"/>
      <c r="Q1189" s="69"/>
      <c r="R1189" s="69"/>
      <c r="S1189" s="69"/>
      <c r="T1189" s="69"/>
      <c r="U1189" s="69"/>
      <c r="V1189" s="69"/>
      <c r="W1189" s="69"/>
      <c r="X1189" s="69"/>
      <c r="Y1189" s="69"/>
      <c r="Z1189" s="69"/>
      <c r="AA1189" s="69"/>
      <c r="AB1189" s="69"/>
      <c r="AC1189" s="69"/>
      <c r="AD1189" s="69"/>
      <c r="AE1189" s="69"/>
      <c r="AF1189" s="69"/>
      <c r="AG1189" s="69"/>
      <c r="AH1189" s="69"/>
      <c r="AI1189" s="69"/>
      <c r="AJ1189" s="69"/>
      <c r="AK1189" s="69"/>
      <c r="AL1189" s="69"/>
      <c r="AM1189" s="69"/>
      <c r="AN1189" s="69"/>
      <c r="AO1189" s="69"/>
      <c r="AP1189" s="69"/>
      <c r="AQ1189" s="69"/>
      <c r="AR1189" s="69"/>
      <c r="AS1189" s="69"/>
      <c r="AT1189" s="69"/>
      <c r="AU1189" s="69"/>
      <c r="AV1189" s="69"/>
      <c r="AW1189" s="69"/>
      <c r="AX1189" s="69"/>
      <c r="AY1189" s="69"/>
      <c r="AZ1189" s="69"/>
      <c r="BA1189" s="69"/>
      <c r="BB1189" s="69"/>
    </row>
    <row r="1190" spans="1:54">
      <c r="A1190" s="70"/>
      <c r="D1190" s="69"/>
      <c r="E1190" s="69"/>
      <c r="F1190" s="69"/>
      <c r="G1190" s="69"/>
      <c r="H1190" s="69"/>
      <c r="I1190" s="69"/>
      <c r="J1190" s="69"/>
      <c r="K1190" s="69"/>
      <c r="L1190" s="69"/>
      <c r="M1190" s="69"/>
      <c r="N1190" s="69"/>
      <c r="O1190" s="69"/>
      <c r="P1190" s="69"/>
      <c r="Q1190" s="69"/>
      <c r="R1190" s="69"/>
      <c r="S1190" s="69"/>
      <c r="T1190" s="69"/>
      <c r="U1190" s="69"/>
      <c r="V1190" s="69"/>
      <c r="W1190" s="69"/>
      <c r="X1190" s="69"/>
      <c r="Y1190" s="69"/>
      <c r="Z1190" s="69"/>
      <c r="AA1190" s="69"/>
      <c r="AB1190" s="69"/>
      <c r="AC1190" s="69"/>
      <c r="AD1190" s="69"/>
      <c r="AE1190" s="69"/>
      <c r="AF1190" s="69"/>
      <c r="AG1190" s="69"/>
      <c r="AH1190" s="69"/>
      <c r="AI1190" s="69"/>
      <c r="AJ1190" s="69"/>
      <c r="AK1190" s="69"/>
      <c r="AL1190" s="69"/>
      <c r="AM1190" s="69"/>
      <c r="AN1190" s="69"/>
      <c r="AO1190" s="69"/>
      <c r="AP1190" s="69"/>
      <c r="AQ1190" s="69"/>
      <c r="AR1190" s="69"/>
      <c r="AS1190" s="69"/>
      <c r="AT1190" s="69"/>
      <c r="AU1190" s="69"/>
      <c r="AV1190" s="69"/>
      <c r="AW1190" s="69"/>
      <c r="AX1190" s="69"/>
      <c r="AY1190" s="69"/>
      <c r="AZ1190" s="69"/>
      <c r="BA1190" s="69"/>
      <c r="BB1190" s="69"/>
    </row>
    <row r="1191" spans="1:54">
      <c r="A1191" s="70"/>
      <c r="D1191" s="69"/>
      <c r="E1191" s="69"/>
      <c r="F1191" s="69"/>
      <c r="G1191" s="69"/>
      <c r="H1191" s="69"/>
      <c r="I1191" s="69"/>
      <c r="J1191" s="69"/>
      <c r="K1191" s="69"/>
      <c r="L1191" s="69"/>
      <c r="M1191" s="69"/>
      <c r="N1191" s="69"/>
      <c r="O1191" s="69"/>
      <c r="P1191" s="69"/>
      <c r="Q1191" s="69"/>
      <c r="R1191" s="69"/>
      <c r="S1191" s="69"/>
      <c r="T1191" s="69"/>
      <c r="U1191" s="69"/>
      <c r="V1191" s="69"/>
      <c r="W1191" s="69"/>
      <c r="X1191" s="69"/>
      <c r="Y1191" s="69"/>
      <c r="Z1191" s="69"/>
      <c r="AA1191" s="69"/>
      <c r="AB1191" s="69"/>
      <c r="AC1191" s="69"/>
      <c r="AD1191" s="69"/>
      <c r="AE1191" s="69"/>
      <c r="AF1191" s="69"/>
      <c r="AG1191" s="69"/>
      <c r="AH1191" s="69"/>
      <c r="AI1191" s="69"/>
      <c r="AJ1191" s="69"/>
      <c r="AK1191" s="69"/>
      <c r="AL1191" s="69"/>
      <c r="AM1191" s="69"/>
      <c r="AN1191" s="69"/>
      <c r="AO1191" s="69"/>
      <c r="AP1191" s="69"/>
      <c r="AQ1191" s="69"/>
      <c r="AR1191" s="69"/>
      <c r="AS1191" s="69"/>
      <c r="AT1191" s="69"/>
      <c r="AU1191" s="69"/>
      <c r="AV1191" s="69"/>
      <c r="AW1191" s="69"/>
      <c r="AX1191" s="69"/>
      <c r="AY1191" s="69"/>
      <c r="AZ1191" s="69"/>
      <c r="BA1191" s="69"/>
      <c r="BB1191" s="69"/>
    </row>
    <row r="1192" spans="1:54">
      <c r="A1192" s="70"/>
      <c r="D1192" s="69"/>
      <c r="E1192" s="69"/>
      <c r="F1192" s="69"/>
      <c r="G1192" s="69"/>
      <c r="H1192" s="69"/>
      <c r="I1192" s="69"/>
      <c r="J1192" s="69"/>
      <c r="K1192" s="69"/>
      <c r="L1192" s="69"/>
      <c r="M1192" s="69"/>
      <c r="N1192" s="69"/>
      <c r="O1192" s="69"/>
      <c r="P1192" s="69"/>
      <c r="Q1192" s="69"/>
      <c r="R1192" s="69"/>
      <c r="S1192" s="69"/>
      <c r="T1192" s="69"/>
      <c r="U1192" s="69"/>
      <c r="V1192" s="69"/>
      <c r="W1192" s="69"/>
      <c r="X1192" s="69"/>
      <c r="Y1192" s="69"/>
      <c r="Z1192" s="69"/>
      <c r="AA1192" s="69"/>
      <c r="AB1192" s="69"/>
      <c r="AC1192" s="69"/>
      <c r="AD1192" s="69"/>
      <c r="AE1192" s="69"/>
      <c r="AF1192" s="69"/>
      <c r="AG1192" s="69"/>
      <c r="AH1192" s="69"/>
      <c r="AI1192" s="69"/>
      <c r="AJ1192" s="69"/>
      <c r="AK1192" s="69"/>
      <c r="AL1192" s="69"/>
      <c r="AM1192" s="69"/>
      <c r="AN1192" s="69"/>
      <c r="AO1192" s="69"/>
      <c r="AP1192" s="69"/>
      <c r="AQ1192" s="69"/>
      <c r="AR1192" s="69"/>
      <c r="AS1192" s="69"/>
      <c r="AT1192" s="69"/>
      <c r="AU1192" s="69"/>
      <c r="AV1192" s="69"/>
      <c r="AW1192" s="69"/>
      <c r="AX1192" s="69"/>
      <c r="AY1192" s="69"/>
      <c r="AZ1192" s="69"/>
      <c r="BA1192" s="69"/>
      <c r="BB1192" s="69"/>
    </row>
    <row r="1193" spans="1:54">
      <c r="A1193" s="1020" t="s">
        <v>444</v>
      </c>
      <c r="B1193" s="1020"/>
      <c r="C1193" s="1020"/>
      <c r="D1193" s="1020"/>
      <c r="E1193" s="1020"/>
      <c r="F1193" s="1020"/>
      <c r="G1193" s="1020"/>
      <c r="H1193" s="1020"/>
      <c r="I1193" s="1020"/>
      <c r="J1193" s="1020"/>
      <c r="K1193" s="1020"/>
      <c r="L1193" s="1020"/>
      <c r="M1193" s="1020"/>
      <c r="N1193" s="69"/>
      <c r="O1193" s="69"/>
      <c r="P1193" s="69"/>
      <c r="Q1193" s="69"/>
      <c r="R1193" s="69"/>
      <c r="S1193" s="69"/>
      <c r="T1193" s="69"/>
      <c r="U1193" s="69"/>
      <c r="V1193" s="69"/>
      <c r="W1193" s="69"/>
      <c r="X1193" s="69"/>
      <c r="Y1193" s="69"/>
      <c r="Z1193" s="69"/>
      <c r="AA1193" s="69"/>
      <c r="AB1193" s="69"/>
      <c r="AC1193" s="69"/>
      <c r="AD1193" s="69"/>
      <c r="AE1193" s="69"/>
      <c r="AF1193" s="69"/>
      <c r="AG1193" s="69"/>
      <c r="AH1193" s="69"/>
      <c r="AI1193" s="69"/>
      <c r="AJ1193" s="69"/>
      <c r="AK1193" s="69"/>
      <c r="AL1193" s="69"/>
      <c r="AM1193" s="69"/>
      <c r="AN1193" s="69"/>
      <c r="AO1193" s="69"/>
      <c r="AP1193" s="69"/>
      <c r="AQ1193" s="69"/>
      <c r="AR1193" s="69"/>
      <c r="AS1193" s="69"/>
      <c r="AT1193" s="69"/>
      <c r="AU1193" s="69"/>
      <c r="AV1193" s="69"/>
      <c r="AW1193" s="69"/>
      <c r="AX1193" s="69"/>
      <c r="AY1193" s="69"/>
      <c r="AZ1193" s="69"/>
      <c r="BA1193" s="69"/>
      <c r="BB1193" s="69"/>
    </row>
    <row r="1194" spans="1:54">
      <c r="A1194" s="1020" t="str">
        <f>Control!A2</f>
        <v>Case No. 2018-00358</v>
      </c>
      <c r="B1194" s="1020"/>
      <c r="C1194" s="1020"/>
      <c r="D1194" s="1020"/>
      <c r="E1194" s="1020"/>
      <c r="F1194" s="1020"/>
      <c r="G1194" s="1020"/>
      <c r="H1194" s="1020"/>
      <c r="I1194" s="1020"/>
      <c r="J1194" s="1020"/>
      <c r="K1194" s="1020"/>
      <c r="L1194" s="1020"/>
      <c r="M1194" s="1020"/>
      <c r="N1194" s="69"/>
      <c r="O1194" s="69"/>
      <c r="P1194" s="69"/>
      <c r="Q1194" s="69"/>
      <c r="R1194" s="69"/>
      <c r="S1194" s="69"/>
      <c r="T1194" s="69"/>
      <c r="U1194" s="69"/>
      <c r="V1194" s="69"/>
      <c r="W1194" s="69"/>
      <c r="X1194" s="69"/>
      <c r="Y1194" s="69"/>
      <c r="Z1194" s="69"/>
      <c r="AA1194" s="69"/>
      <c r="AB1194" s="69"/>
      <c r="AC1194" s="69"/>
      <c r="AD1194" s="69"/>
      <c r="AE1194" s="69"/>
      <c r="AF1194" s="69"/>
      <c r="AG1194" s="69"/>
      <c r="AH1194" s="69"/>
      <c r="AI1194" s="69"/>
      <c r="AJ1194" s="69"/>
      <c r="AK1194" s="69"/>
      <c r="AL1194" s="69"/>
      <c r="AM1194" s="69"/>
      <c r="AN1194" s="69"/>
      <c r="AO1194" s="69"/>
      <c r="AP1194" s="69"/>
      <c r="AQ1194" s="69"/>
      <c r="AR1194" s="69"/>
      <c r="AS1194" s="69"/>
      <c r="AT1194" s="69"/>
      <c r="AU1194" s="69"/>
      <c r="AV1194" s="69"/>
      <c r="AW1194" s="69"/>
      <c r="AX1194" s="69"/>
      <c r="AY1194" s="69"/>
      <c r="AZ1194" s="69"/>
      <c r="BA1194" s="69"/>
      <c r="BB1194" s="69"/>
    </row>
    <row r="1195" spans="1:54">
      <c r="A1195" s="1020" t="s">
        <v>460</v>
      </c>
      <c r="B1195" s="1020"/>
      <c r="C1195" s="1020"/>
      <c r="D1195" s="1020"/>
      <c r="E1195" s="1020"/>
      <c r="F1195" s="1020"/>
      <c r="G1195" s="1020"/>
      <c r="H1195" s="1020"/>
      <c r="I1195" s="1020"/>
      <c r="J1195" s="1020"/>
      <c r="K1195" s="1020"/>
      <c r="L1195" s="1020"/>
      <c r="M1195" s="1020"/>
      <c r="N1195" s="69"/>
      <c r="O1195" s="69"/>
      <c r="P1195" s="69"/>
      <c r="Q1195" s="69"/>
      <c r="R1195" s="69"/>
      <c r="S1195" s="69"/>
      <c r="T1195" s="69"/>
      <c r="U1195" s="69"/>
      <c r="V1195" s="69"/>
      <c r="W1195" s="69"/>
      <c r="X1195" s="69"/>
      <c r="Y1195" s="69"/>
      <c r="Z1195" s="69"/>
      <c r="AA1195" s="69"/>
      <c r="AB1195" s="69"/>
      <c r="AC1195" s="69"/>
      <c r="AD1195" s="69"/>
      <c r="AE1195" s="69"/>
      <c r="AF1195" s="69"/>
      <c r="AG1195" s="69"/>
      <c r="AH1195" s="69"/>
      <c r="AI1195" s="69"/>
      <c r="AJ1195" s="69"/>
      <c r="AK1195" s="69"/>
      <c r="AL1195" s="69"/>
      <c r="AM1195" s="69"/>
      <c r="AN1195" s="69"/>
      <c r="AO1195" s="69"/>
      <c r="AP1195" s="69"/>
      <c r="AQ1195" s="69"/>
      <c r="AR1195" s="69"/>
      <c r="AS1195" s="69"/>
      <c r="AT1195" s="69"/>
      <c r="AU1195" s="69"/>
      <c r="AV1195" s="69"/>
      <c r="AW1195" s="69"/>
      <c r="AX1195" s="69"/>
      <c r="AY1195" s="69"/>
      <c r="AZ1195" s="69"/>
      <c r="BA1195" s="69"/>
      <c r="BB1195" s="69"/>
    </row>
    <row r="1196" spans="1:54">
      <c r="A1196" s="1020" t="str">
        <f>Control!B10</f>
        <v>Forecast Year at 6/30/2020</v>
      </c>
      <c r="B1196" s="1020"/>
      <c r="C1196" s="1020"/>
      <c r="D1196" s="1020"/>
      <c r="E1196" s="1020"/>
      <c r="F1196" s="1020"/>
      <c r="G1196" s="1020"/>
      <c r="H1196" s="1020"/>
      <c r="I1196" s="1020"/>
      <c r="J1196" s="1020"/>
      <c r="K1196" s="1020"/>
      <c r="L1196" s="1020"/>
      <c r="M1196" s="1020"/>
      <c r="N1196" s="69"/>
      <c r="O1196" s="69"/>
      <c r="P1196" s="69"/>
      <c r="Q1196" s="69"/>
      <c r="R1196" s="69"/>
      <c r="S1196" s="69"/>
      <c r="T1196" s="69"/>
      <c r="U1196" s="69"/>
      <c r="V1196" s="69"/>
      <c r="W1196" s="69"/>
      <c r="X1196" s="69"/>
      <c r="Y1196" s="69"/>
      <c r="Z1196" s="69"/>
      <c r="AA1196" s="69"/>
      <c r="AB1196" s="69"/>
      <c r="AC1196" s="69"/>
      <c r="AD1196" s="69"/>
      <c r="AE1196" s="69"/>
      <c r="AF1196" s="69"/>
      <c r="AG1196" s="69"/>
      <c r="AH1196" s="69"/>
      <c r="AI1196" s="69"/>
      <c r="AJ1196" s="69"/>
      <c r="AK1196" s="69"/>
      <c r="AL1196" s="69"/>
      <c r="AM1196" s="69"/>
      <c r="AN1196" s="69"/>
      <c r="AO1196" s="69"/>
      <c r="AP1196" s="69"/>
      <c r="AQ1196" s="69"/>
      <c r="AR1196" s="69"/>
      <c r="AS1196" s="69"/>
      <c r="AT1196" s="69"/>
      <c r="AU1196" s="69"/>
      <c r="AV1196" s="69"/>
      <c r="AW1196" s="69"/>
      <c r="AX1196" s="69"/>
      <c r="AY1196" s="69"/>
      <c r="AZ1196" s="69"/>
      <c r="BA1196" s="69"/>
      <c r="BB1196" s="69"/>
    </row>
    <row r="1197" spans="1:54">
      <c r="A1197" s="128"/>
      <c r="B1197" s="83"/>
      <c r="C1197" s="128"/>
      <c r="D1197" s="128"/>
      <c r="E1197" s="128"/>
      <c r="F1197" s="128"/>
      <c r="G1197" s="128"/>
      <c r="H1197" s="128"/>
      <c r="I1197" s="128"/>
      <c r="J1197" s="128"/>
      <c r="K1197" s="128"/>
      <c r="L1197" s="129"/>
      <c r="M1197" s="139" t="s">
        <v>924</v>
      </c>
      <c r="N1197" s="69"/>
      <c r="O1197" s="69"/>
      <c r="P1197" s="69"/>
      <c r="Q1197" s="69"/>
      <c r="R1197" s="69"/>
      <c r="S1197" s="69"/>
      <c r="T1197" s="69"/>
      <c r="U1197" s="69"/>
      <c r="V1197" s="69"/>
      <c r="W1197" s="69"/>
      <c r="X1197" s="69"/>
      <c r="Y1197" s="69"/>
      <c r="Z1197" s="69"/>
      <c r="AA1197" s="69"/>
      <c r="AB1197" s="69"/>
      <c r="AC1197" s="69"/>
      <c r="AD1197" s="69"/>
      <c r="AE1197" s="69"/>
      <c r="AF1197" s="69"/>
      <c r="AG1197" s="69"/>
      <c r="AH1197" s="69"/>
      <c r="AI1197" s="69"/>
      <c r="AJ1197" s="69"/>
      <c r="AK1197" s="69"/>
      <c r="AL1197" s="69"/>
      <c r="AM1197" s="69"/>
      <c r="AN1197" s="69"/>
      <c r="AO1197" s="69"/>
      <c r="AP1197" s="69"/>
      <c r="AQ1197" s="69"/>
      <c r="AR1197" s="69"/>
      <c r="AS1197" s="69"/>
      <c r="AT1197" s="69"/>
      <c r="AU1197" s="69"/>
      <c r="AV1197" s="69"/>
      <c r="AW1197" s="69"/>
      <c r="AX1197" s="69"/>
      <c r="AY1197" s="69"/>
      <c r="AZ1197" s="69"/>
      <c r="BA1197" s="69"/>
      <c r="BB1197" s="69"/>
    </row>
    <row r="1198" spans="1:54">
      <c r="D1198" s="69"/>
      <c r="E1198" s="69"/>
      <c r="F1198" s="69"/>
      <c r="G1198" s="69"/>
      <c r="H1198" s="69"/>
      <c r="I1198" s="69"/>
      <c r="J1198" s="69"/>
      <c r="K1198" s="69"/>
      <c r="L1198" s="69"/>
      <c r="M1198" s="543" t="str">
        <f ca="1">RIGHT(CELL("filename",$A$1),LEN(CELL("filename",$A$1))-SEARCH("\Rate Base",CELL("filename",$A$1),1))</f>
        <v>Rate Base\[KAWC 2018 Rate Case - Exhibit 37 Schedules B1 - B8.xlsx]Sch B-2</v>
      </c>
      <c r="S1198" s="69"/>
    </row>
    <row r="1199" spans="1:54">
      <c r="A1199" s="66" t="s">
        <v>450</v>
      </c>
      <c r="D1199" s="69"/>
      <c r="E1199" s="69"/>
      <c r="F1199" s="69"/>
      <c r="G1199" s="69"/>
      <c r="H1199" s="69"/>
      <c r="I1199" s="69"/>
      <c r="J1199" s="69"/>
      <c r="L1199" s="69"/>
      <c r="M1199" s="139" t="s">
        <v>289</v>
      </c>
      <c r="N1199" s="69"/>
      <c r="O1199" s="69"/>
      <c r="P1199" s="69"/>
      <c r="Q1199" s="69"/>
      <c r="R1199" s="69"/>
      <c r="T1199" s="69"/>
      <c r="U1199" s="69"/>
      <c r="V1199" s="69"/>
      <c r="W1199" s="69"/>
      <c r="X1199" s="69"/>
      <c r="Y1199" s="69"/>
      <c r="Z1199" s="69"/>
      <c r="AA1199" s="69"/>
      <c r="AB1199" s="69"/>
      <c r="AC1199" s="69"/>
      <c r="AD1199" s="69"/>
      <c r="AE1199" s="69"/>
      <c r="AF1199" s="69"/>
      <c r="AG1199" s="69"/>
      <c r="AH1199" s="69"/>
      <c r="AI1199" s="69"/>
      <c r="AJ1199" s="69"/>
      <c r="AK1199" s="69"/>
      <c r="AL1199" s="69"/>
      <c r="AM1199" s="69"/>
      <c r="AN1199" s="69"/>
      <c r="AO1199" s="69"/>
      <c r="AP1199" s="69"/>
      <c r="AQ1199" s="69"/>
      <c r="AR1199" s="69"/>
      <c r="AS1199" s="69"/>
      <c r="AT1199" s="69"/>
      <c r="AU1199" s="69"/>
      <c r="AV1199" s="69"/>
      <c r="AW1199" s="69"/>
      <c r="AX1199" s="69"/>
      <c r="AY1199" s="69"/>
      <c r="AZ1199" s="69"/>
      <c r="BA1199" s="69"/>
      <c r="BB1199" s="69"/>
    </row>
    <row r="1200" spans="1:54">
      <c r="A1200" s="66" t="str">
        <f>+A1074</f>
        <v>TYPE OF FILING:  _X_ ORIGINAL __ UPDATED __ REVISED</v>
      </c>
      <c r="D1200" s="69"/>
      <c r="E1200" s="69"/>
      <c r="F1200" s="69"/>
      <c r="G1200" s="69"/>
      <c r="H1200" s="69"/>
      <c r="I1200" s="69"/>
      <c r="J1200" s="69"/>
      <c r="L1200" s="69"/>
      <c r="M1200" s="90" t="str">
        <f>Control!$D$18</f>
        <v>Witness Responsible:   Melissa Schwarzell</v>
      </c>
      <c r="N1200" s="69"/>
      <c r="O1200" s="69"/>
      <c r="P1200" s="69"/>
      <c r="Q1200" s="69"/>
      <c r="R1200" s="69"/>
      <c r="S1200" s="69"/>
      <c r="T1200" s="69"/>
      <c r="U1200" s="69"/>
      <c r="V1200" s="69"/>
      <c r="W1200" s="69"/>
      <c r="X1200" s="69"/>
      <c r="Y1200" s="69"/>
      <c r="Z1200" s="69"/>
      <c r="AA1200" s="69"/>
      <c r="AB1200" s="69"/>
      <c r="AC1200" s="69"/>
      <c r="AD1200" s="69"/>
      <c r="AE1200" s="69"/>
      <c r="AF1200" s="69"/>
      <c r="AG1200" s="69"/>
      <c r="AH1200" s="69"/>
      <c r="AI1200" s="69"/>
      <c r="AJ1200" s="69"/>
      <c r="AK1200" s="69"/>
      <c r="AL1200" s="69"/>
      <c r="AM1200" s="69"/>
      <c r="AN1200" s="69"/>
      <c r="AO1200" s="69"/>
      <c r="AP1200" s="69"/>
      <c r="AQ1200" s="69"/>
      <c r="AR1200" s="69"/>
      <c r="AS1200" s="69"/>
      <c r="AT1200" s="69"/>
      <c r="AU1200" s="69"/>
      <c r="AV1200" s="69"/>
      <c r="AW1200" s="69"/>
      <c r="AX1200" s="69"/>
      <c r="AY1200" s="69"/>
      <c r="AZ1200" s="69"/>
      <c r="BA1200" s="69"/>
      <c r="BB1200" s="69"/>
    </row>
    <row r="1201" spans="1:54">
      <c r="A1201" s="66" t="s">
        <v>454</v>
      </c>
      <c r="D1201" s="69"/>
      <c r="E1201" s="69"/>
      <c r="F1201" s="69"/>
      <c r="G1201" s="69"/>
      <c r="H1201" s="69"/>
      <c r="I1201" s="69"/>
      <c r="J1201" s="69"/>
      <c r="L1201" s="69"/>
      <c r="N1201" s="69"/>
      <c r="O1201" s="69"/>
      <c r="P1201" s="69"/>
      <c r="Q1201" s="69"/>
      <c r="R1201" s="69"/>
      <c r="S1201" s="69"/>
      <c r="T1201" s="69"/>
      <c r="U1201" s="69"/>
      <c r="V1201" s="69"/>
      <c r="W1201" s="69"/>
      <c r="X1201" s="69"/>
      <c r="Y1201" s="69"/>
      <c r="Z1201" s="69"/>
      <c r="AA1201" s="69"/>
      <c r="AB1201" s="69"/>
      <c r="AC1201" s="69"/>
      <c r="AD1201" s="69"/>
      <c r="AE1201" s="69"/>
      <c r="AF1201" s="69"/>
      <c r="AG1201" s="69"/>
      <c r="AH1201" s="69"/>
      <c r="AI1201" s="69"/>
      <c r="AJ1201" s="69"/>
      <c r="AK1201" s="69"/>
      <c r="AL1201" s="69"/>
      <c r="AM1201" s="69"/>
      <c r="AN1201" s="69"/>
      <c r="AO1201" s="69"/>
      <c r="AP1201" s="69"/>
      <c r="AQ1201" s="69"/>
      <c r="AR1201" s="69"/>
      <c r="AS1201" s="69"/>
      <c r="AT1201" s="69"/>
      <c r="AU1201" s="69"/>
      <c r="AV1201" s="69"/>
      <c r="AW1201" s="69"/>
      <c r="AX1201" s="69"/>
      <c r="AY1201" s="69"/>
      <c r="AZ1201" s="69"/>
      <c r="BA1201" s="69"/>
      <c r="BB1201" s="69"/>
    </row>
    <row r="1202" spans="1:54" ht="15" thickBot="1">
      <c r="A1202" s="118"/>
      <c r="B1202" s="119"/>
      <c r="C1202" s="118"/>
      <c r="D1202" s="124"/>
      <c r="E1202" s="124"/>
      <c r="F1202" s="124"/>
      <c r="G1202" s="124"/>
      <c r="H1202" s="124"/>
      <c r="I1202" s="124"/>
      <c r="J1202" s="124"/>
      <c r="K1202" s="124"/>
      <c r="L1202" s="124"/>
      <c r="M1202" s="124"/>
      <c r="N1202" s="69"/>
      <c r="O1202" s="69"/>
      <c r="P1202" s="69"/>
      <c r="Q1202" s="69"/>
      <c r="R1202" s="69"/>
      <c r="S1202" s="69"/>
      <c r="T1202" s="69"/>
      <c r="U1202" s="69"/>
      <c r="V1202" s="69"/>
      <c r="W1202" s="69"/>
      <c r="X1202" s="69"/>
      <c r="Y1202" s="69"/>
      <c r="Z1202" s="69"/>
      <c r="AA1202" s="69"/>
      <c r="AB1202" s="69"/>
      <c r="AC1202" s="69"/>
      <c r="AD1202" s="69"/>
      <c r="AE1202" s="69"/>
      <c r="AF1202" s="69"/>
      <c r="AG1202" s="69"/>
      <c r="AH1202" s="69"/>
      <c r="AI1202" s="69"/>
      <c r="AJ1202" s="69"/>
      <c r="AK1202" s="69"/>
      <c r="AL1202" s="69"/>
      <c r="AM1202" s="69"/>
      <c r="AN1202" s="69"/>
      <c r="AO1202" s="69"/>
      <c r="AP1202" s="69"/>
      <c r="AQ1202" s="69"/>
      <c r="AR1202" s="69"/>
      <c r="AS1202" s="69"/>
      <c r="AT1202" s="69"/>
      <c r="AU1202" s="69"/>
      <c r="AV1202" s="69"/>
      <c r="AW1202" s="69"/>
      <c r="AX1202" s="69"/>
      <c r="AY1202" s="69"/>
      <c r="AZ1202" s="69"/>
      <c r="BA1202" s="69"/>
      <c r="BB1202" s="69"/>
    </row>
    <row r="1203" spans="1:54">
      <c r="A1203" s="65"/>
      <c r="B1203" s="83"/>
      <c r="C1203" s="65"/>
      <c r="D1203" s="81"/>
      <c r="E1203" s="81"/>
      <c r="F1203" s="81"/>
      <c r="G1203" s="125" t="s">
        <v>214</v>
      </c>
      <c r="H1203" s="159"/>
      <c r="I1203" s="159"/>
      <c r="J1203" s="159"/>
      <c r="K1203" s="81"/>
      <c r="L1203" s="81"/>
      <c r="M1203" s="81"/>
      <c r="N1203" s="69"/>
      <c r="O1203" s="69"/>
      <c r="P1203" s="69"/>
      <c r="Q1203" s="69"/>
      <c r="R1203" s="69"/>
      <c r="S1203" s="69"/>
      <c r="T1203" s="69"/>
      <c r="U1203" s="69"/>
      <c r="V1203" s="69"/>
      <c r="W1203" s="69"/>
      <c r="X1203" s="69"/>
      <c r="Y1203" s="69"/>
      <c r="Z1203" s="69"/>
      <c r="AA1203" s="69"/>
      <c r="AB1203" s="69"/>
      <c r="AC1203" s="69"/>
      <c r="AD1203" s="69"/>
      <c r="AE1203" s="69"/>
      <c r="AF1203" s="69"/>
      <c r="AG1203" s="69"/>
      <c r="AH1203" s="69"/>
      <c r="AI1203" s="69"/>
      <c r="AJ1203" s="69"/>
      <c r="AK1203" s="69"/>
      <c r="AL1203" s="69"/>
      <c r="AM1203" s="69"/>
      <c r="AN1203" s="69"/>
      <c r="AO1203" s="69"/>
      <c r="AP1203" s="69"/>
      <c r="AQ1203" s="69"/>
      <c r="AR1203" s="69"/>
      <c r="AS1203" s="69"/>
      <c r="AT1203" s="69"/>
      <c r="AU1203" s="69"/>
      <c r="AV1203" s="69"/>
      <c r="AW1203" s="69"/>
      <c r="AX1203" s="69"/>
      <c r="AY1203" s="69"/>
      <c r="AZ1203" s="69"/>
      <c r="BA1203" s="69"/>
      <c r="BB1203" s="69"/>
    </row>
    <row r="1204" spans="1:54" ht="15" thickBot="1">
      <c r="A1204" s="70" t="s">
        <v>448</v>
      </c>
      <c r="D1204" s="126" t="s">
        <v>140</v>
      </c>
      <c r="E1204" s="126" t="s">
        <v>164</v>
      </c>
      <c r="F1204" s="126" t="s">
        <v>166</v>
      </c>
      <c r="G1204" s="126" t="s">
        <v>164</v>
      </c>
      <c r="H1204" s="148" t="s">
        <v>229</v>
      </c>
      <c r="I1204" s="148"/>
      <c r="J1204" s="148"/>
      <c r="K1204" s="69"/>
      <c r="L1204" s="69"/>
      <c r="M1204" s="69"/>
      <c r="N1204" s="69"/>
      <c r="O1204" s="69"/>
      <c r="P1204" s="69"/>
      <c r="Q1204" s="69"/>
      <c r="R1204" s="69"/>
      <c r="S1204" s="69"/>
      <c r="T1204" s="69"/>
      <c r="U1204" s="69"/>
      <c r="V1204" s="69"/>
      <c r="W1204" s="69"/>
      <c r="X1204" s="69"/>
      <c r="Y1204" s="69"/>
      <c r="Z1204" s="69"/>
      <c r="AA1204" s="69"/>
      <c r="AB1204" s="69"/>
      <c r="AC1204" s="69"/>
      <c r="AD1204" s="69"/>
      <c r="AE1204" s="69"/>
      <c r="AF1204" s="69"/>
      <c r="AG1204" s="69"/>
      <c r="AH1204" s="69"/>
      <c r="AI1204" s="69"/>
      <c r="AJ1204" s="69"/>
      <c r="AK1204" s="69"/>
      <c r="AL1204" s="69"/>
      <c r="AM1204" s="69"/>
      <c r="AN1204" s="69"/>
      <c r="AO1204" s="69"/>
      <c r="AP1204" s="69"/>
      <c r="AQ1204" s="69"/>
      <c r="AR1204" s="69"/>
      <c r="AS1204" s="69"/>
      <c r="AT1204" s="69"/>
      <c r="AU1204" s="69"/>
      <c r="AV1204" s="69"/>
      <c r="AW1204" s="69"/>
      <c r="AX1204" s="69"/>
      <c r="AY1204" s="69"/>
      <c r="AZ1204" s="69"/>
      <c r="BA1204" s="69"/>
      <c r="BB1204" s="69"/>
    </row>
    <row r="1205" spans="1:54" ht="15" thickBot="1">
      <c r="A1205" s="119" t="s">
        <v>449</v>
      </c>
      <c r="B1205" s="119" t="s">
        <v>480</v>
      </c>
      <c r="C1205" s="119" t="s">
        <v>437</v>
      </c>
      <c r="D1205" s="127" t="s">
        <v>620</v>
      </c>
      <c r="E1205" s="127" t="s">
        <v>163</v>
      </c>
      <c r="F1205" s="127" t="s">
        <v>174</v>
      </c>
      <c r="G1205" s="127" t="s">
        <v>163</v>
      </c>
      <c r="H1205" s="127" t="s">
        <v>424</v>
      </c>
      <c r="I1205" s="127" t="s">
        <v>374</v>
      </c>
      <c r="J1205" s="118" t="s">
        <v>437</v>
      </c>
      <c r="K1205" s="148" t="s">
        <v>272</v>
      </c>
      <c r="L1205" s="148"/>
      <c r="M1205" s="148"/>
      <c r="N1205" s="69"/>
      <c r="O1205" s="69"/>
      <c r="P1205" s="69"/>
      <c r="Q1205" s="69"/>
      <c r="R1205" s="69"/>
      <c r="S1205" s="69"/>
      <c r="T1205" s="69"/>
      <c r="U1205" s="69"/>
      <c r="V1205" s="69"/>
      <c r="W1205" s="69"/>
      <c r="X1205" s="69"/>
      <c r="Y1205" s="69"/>
      <c r="Z1205" s="69"/>
      <c r="AA1205" s="69"/>
      <c r="AB1205" s="69"/>
      <c r="AC1205" s="69"/>
      <c r="AD1205" s="69"/>
      <c r="AE1205" s="69"/>
      <c r="AF1205" s="69"/>
      <c r="AG1205" s="69"/>
      <c r="AH1205" s="69"/>
      <c r="AI1205" s="69"/>
      <c r="AJ1205" s="69"/>
      <c r="AK1205" s="69"/>
      <c r="AL1205" s="69"/>
      <c r="AM1205" s="69"/>
      <c r="AN1205" s="69"/>
      <c r="AO1205" s="69"/>
      <c r="AP1205" s="69"/>
      <c r="AQ1205" s="69"/>
      <c r="AR1205" s="69"/>
      <c r="AS1205" s="69"/>
      <c r="AT1205" s="69"/>
      <c r="AU1205" s="69"/>
      <c r="AV1205" s="69"/>
      <c r="AW1205" s="69"/>
      <c r="AX1205" s="69"/>
      <c r="AY1205" s="69"/>
      <c r="AZ1205" s="69"/>
      <c r="BA1205" s="69"/>
      <c r="BB1205" s="69"/>
    </row>
    <row r="1206" spans="1:54">
      <c r="A1206" s="83">
        <v>1</v>
      </c>
      <c r="B1206" s="83"/>
      <c r="C1206" s="65"/>
      <c r="D1206" s="81"/>
      <c r="E1206" s="81"/>
      <c r="F1206" s="81"/>
      <c r="G1206" s="81"/>
      <c r="H1206" s="81"/>
      <c r="I1206" s="81"/>
      <c r="J1206" s="81"/>
      <c r="K1206" s="81"/>
      <c r="L1206" s="81"/>
      <c r="M1206" s="81"/>
      <c r="N1206" s="69"/>
      <c r="O1206" s="69"/>
      <c r="P1206" s="69"/>
      <c r="Q1206" s="69"/>
      <c r="R1206" s="69"/>
      <c r="S1206" s="69"/>
      <c r="T1206" s="69"/>
      <c r="U1206" s="69"/>
      <c r="V1206" s="69"/>
      <c r="W1206" s="69"/>
      <c r="X1206" s="69"/>
      <c r="Y1206" s="69"/>
      <c r="Z1206" s="69"/>
      <c r="AA1206" s="69"/>
      <c r="AB1206" s="69"/>
      <c r="AC1206" s="69"/>
      <c r="AD1206" s="69"/>
      <c r="AE1206" s="69"/>
      <c r="AF1206" s="69"/>
      <c r="AG1206" s="69"/>
      <c r="AH1206" s="69"/>
      <c r="AI1206" s="69"/>
      <c r="AJ1206" s="69"/>
      <c r="AK1206" s="69"/>
      <c r="AL1206" s="69"/>
      <c r="AM1206" s="69"/>
      <c r="AN1206" s="69"/>
      <c r="AO1206" s="69"/>
      <c r="AP1206" s="69"/>
      <c r="AQ1206" s="69"/>
      <c r="AR1206" s="69"/>
      <c r="AS1206" s="69"/>
      <c r="AT1206" s="69"/>
      <c r="AU1206" s="69"/>
      <c r="AV1206" s="69"/>
      <c r="AW1206" s="69"/>
      <c r="AX1206" s="69"/>
      <c r="AY1206" s="69"/>
      <c r="AZ1206" s="69"/>
      <c r="BA1206" s="69"/>
      <c r="BB1206" s="69"/>
    </row>
    <row r="1207" spans="1:54">
      <c r="A1207" s="70">
        <v>2</v>
      </c>
      <c r="D1207" s="69"/>
      <c r="E1207" s="69"/>
      <c r="F1207" s="69"/>
      <c r="G1207" s="69"/>
      <c r="H1207" s="69"/>
      <c r="I1207" s="69"/>
      <c r="J1207" s="69"/>
      <c r="K1207" s="69"/>
      <c r="L1207" s="69"/>
      <c r="M1207" s="69"/>
      <c r="N1207" s="69"/>
      <c r="O1207" s="69"/>
      <c r="P1207" s="69"/>
      <c r="Q1207" s="69"/>
      <c r="R1207" s="69"/>
      <c r="S1207" s="69"/>
      <c r="T1207" s="69"/>
      <c r="U1207" s="69"/>
      <c r="V1207" s="69"/>
      <c r="W1207" s="69"/>
      <c r="X1207" s="69"/>
      <c r="Y1207" s="69"/>
      <c r="Z1207" s="69"/>
      <c r="AA1207" s="69"/>
      <c r="AB1207" s="69"/>
      <c r="AC1207" s="69"/>
      <c r="AD1207" s="69"/>
      <c r="AE1207" s="69"/>
      <c r="AF1207" s="69"/>
      <c r="AG1207" s="69"/>
      <c r="AH1207" s="69"/>
      <c r="AI1207" s="69"/>
      <c r="AJ1207" s="69"/>
      <c r="AK1207" s="69"/>
      <c r="AL1207" s="69"/>
      <c r="AM1207" s="69"/>
      <c r="AN1207" s="69"/>
      <c r="AO1207" s="69"/>
      <c r="AP1207" s="69"/>
      <c r="AQ1207" s="69"/>
      <c r="AR1207" s="69"/>
      <c r="AS1207" s="69"/>
      <c r="AT1207" s="69"/>
      <c r="AU1207" s="69"/>
      <c r="AV1207" s="69"/>
      <c r="AW1207" s="69"/>
      <c r="AX1207" s="69"/>
      <c r="AY1207" s="69"/>
      <c r="AZ1207" s="69"/>
      <c r="BA1207" s="69"/>
      <c r="BB1207" s="69"/>
    </row>
    <row r="1208" spans="1:54">
      <c r="A1208" s="70">
        <v>3</v>
      </c>
      <c r="D1208" s="69"/>
      <c r="E1208" s="153" t="s">
        <v>211</v>
      </c>
      <c r="G1208" s="69"/>
      <c r="I1208" s="69"/>
      <c r="J1208" s="69"/>
      <c r="K1208" s="69"/>
      <c r="L1208" s="69"/>
      <c r="M1208" s="69"/>
      <c r="N1208" s="69"/>
      <c r="O1208" s="69"/>
      <c r="P1208" s="69"/>
      <c r="Q1208" s="69"/>
      <c r="R1208" s="69"/>
      <c r="S1208" s="69"/>
      <c r="T1208" s="69"/>
      <c r="U1208" s="69"/>
      <c r="V1208" s="69"/>
      <c r="W1208" s="69"/>
      <c r="X1208" s="69"/>
      <c r="Y1208" s="69"/>
      <c r="Z1208" s="69"/>
      <c r="AA1208" s="69"/>
      <c r="AB1208" s="69"/>
      <c r="AC1208" s="69"/>
      <c r="AD1208" s="69"/>
      <c r="AE1208" s="69"/>
      <c r="AF1208" s="69"/>
      <c r="AG1208" s="69"/>
      <c r="AH1208" s="69"/>
      <c r="AI1208" s="69"/>
      <c r="AJ1208" s="69"/>
      <c r="AK1208" s="69"/>
      <c r="AL1208" s="69"/>
      <c r="AM1208" s="69"/>
      <c r="AN1208" s="69"/>
      <c r="AO1208" s="69"/>
      <c r="AP1208" s="69"/>
      <c r="AQ1208" s="69"/>
      <c r="AR1208" s="69"/>
      <c r="AS1208" s="69"/>
      <c r="AT1208" s="69"/>
      <c r="AU1208" s="69"/>
      <c r="AV1208" s="69"/>
      <c r="AW1208" s="69"/>
      <c r="AX1208" s="69"/>
      <c r="AY1208" s="69"/>
      <c r="AZ1208" s="69"/>
      <c r="BA1208" s="69"/>
      <c r="BB1208" s="69"/>
    </row>
    <row r="1209" spans="1:54">
      <c r="A1209" s="70"/>
      <c r="D1209" s="69"/>
      <c r="E1209" s="69"/>
      <c r="F1209" s="69"/>
      <c r="G1209" s="69"/>
      <c r="H1209" s="69"/>
      <c r="I1209" s="69"/>
      <c r="J1209" s="69"/>
      <c r="K1209" s="69"/>
      <c r="L1209" s="69"/>
      <c r="M1209" s="69"/>
      <c r="N1209" s="69"/>
      <c r="O1209" s="69"/>
      <c r="P1209" s="69"/>
      <c r="Q1209" s="69"/>
      <c r="R1209" s="69"/>
      <c r="S1209" s="69"/>
      <c r="T1209" s="69"/>
      <c r="U1209" s="69"/>
      <c r="V1209" s="69"/>
      <c r="W1209" s="69"/>
      <c r="X1209" s="69"/>
      <c r="Y1209" s="69"/>
      <c r="Z1209" s="69"/>
      <c r="AA1209" s="69"/>
      <c r="AB1209" s="69"/>
      <c r="AC1209" s="69"/>
      <c r="AD1209" s="69"/>
      <c r="AE1209" s="69"/>
      <c r="AF1209" s="69"/>
      <c r="AG1209" s="69"/>
      <c r="AH1209" s="69"/>
      <c r="AI1209" s="69"/>
      <c r="AJ1209" s="69"/>
      <c r="AK1209" s="69"/>
      <c r="AL1209" s="69"/>
      <c r="AM1209" s="69"/>
      <c r="AN1209" s="69"/>
      <c r="AO1209" s="69"/>
      <c r="AP1209" s="69"/>
      <c r="AQ1209" s="69"/>
      <c r="AR1209" s="69"/>
      <c r="AS1209" s="69"/>
      <c r="AT1209" s="69"/>
      <c r="AU1209" s="69"/>
      <c r="AV1209" s="69"/>
      <c r="AW1209" s="69"/>
      <c r="AX1209" s="69"/>
      <c r="AY1209" s="69"/>
      <c r="AZ1209" s="69"/>
      <c r="BA1209" s="69"/>
      <c r="BB1209" s="69"/>
    </row>
    <row r="1210" spans="1:54">
      <c r="A1210" s="70"/>
      <c r="D1210" s="69"/>
      <c r="E1210" s="69"/>
      <c r="F1210" s="69"/>
      <c r="G1210" s="69"/>
      <c r="H1210" s="69"/>
      <c r="I1210" s="69"/>
      <c r="J1210" s="69"/>
      <c r="K1210" s="69"/>
      <c r="L1210" s="69"/>
      <c r="M1210" s="69"/>
      <c r="N1210" s="69"/>
      <c r="O1210" s="69"/>
      <c r="P1210" s="69"/>
      <c r="Q1210" s="69"/>
      <c r="R1210" s="69"/>
      <c r="S1210" s="69"/>
      <c r="T1210" s="69"/>
      <c r="U1210" s="69"/>
      <c r="V1210" s="69"/>
      <c r="W1210" s="69"/>
      <c r="X1210" s="69"/>
      <c r="Y1210" s="69"/>
      <c r="Z1210" s="69"/>
      <c r="AA1210" s="69"/>
      <c r="AB1210" s="69"/>
      <c r="AC1210" s="69"/>
      <c r="AD1210" s="69"/>
      <c r="AE1210" s="69"/>
      <c r="AF1210" s="69"/>
      <c r="AG1210" s="69"/>
      <c r="AH1210" s="69"/>
      <c r="AI1210" s="69"/>
      <c r="AJ1210" s="69"/>
      <c r="AK1210" s="69"/>
      <c r="AL1210" s="69"/>
      <c r="AM1210" s="69"/>
      <c r="AN1210" s="69"/>
      <c r="AO1210" s="69"/>
      <c r="AP1210" s="69"/>
      <c r="AQ1210" s="69"/>
      <c r="AR1210" s="69"/>
      <c r="AS1210" s="69"/>
      <c r="AT1210" s="69"/>
      <c r="AU1210" s="69"/>
      <c r="AV1210" s="69"/>
      <c r="AW1210" s="69"/>
      <c r="AX1210" s="69"/>
      <c r="AY1210" s="69"/>
      <c r="AZ1210" s="69"/>
      <c r="BA1210" s="69"/>
      <c r="BB1210" s="69"/>
    </row>
    <row r="1211" spans="1:54">
      <c r="A1211" s="70"/>
      <c r="D1211" s="69"/>
      <c r="E1211" s="69"/>
      <c r="F1211" s="69"/>
      <c r="G1211" s="69"/>
      <c r="H1211" s="69"/>
      <c r="I1211" s="69"/>
      <c r="J1211" s="69"/>
      <c r="K1211" s="69"/>
      <c r="L1211" s="69"/>
      <c r="M1211" s="69"/>
      <c r="N1211" s="69"/>
      <c r="O1211" s="69"/>
      <c r="P1211" s="69"/>
      <c r="Q1211" s="69"/>
      <c r="R1211" s="69"/>
      <c r="S1211" s="69"/>
      <c r="T1211" s="69"/>
      <c r="U1211" s="69"/>
      <c r="V1211" s="69"/>
      <c r="W1211" s="69"/>
      <c r="X1211" s="69"/>
      <c r="Y1211" s="69"/>
      <c r="Z1211" s="69"/>
      <c r="AA1211" s="69"/>
      <c r="AB1211" s="69"/>
      <c r="AC1211" s="69"/>
      <c r="AD1211" s="69"/>
      <c r="AE1211" s="69"/>
      <c r="AF1211" s="69"/>
      <c r="AG1211" s="69"/>
      <c r="AH1211" s="69"/>
      <c r="AI1211" s="69"/>
      <c r="AJ1211" s="69"/>
      <c r="AK1211" s="69"/>
      <c r="AL1211" s="69"/>
      <c r="AM1211" s="69"/>
      <c r="AN1211" s="69"/>
      <c r="AO1211" s="69"/>
      <c r="AP1211" s="69"/>
      <c r="AQ1211" s="69"/>
      <c r="AR1211" s="69"/>
      <c r="AS1211" s="69"/>
      <c r="AT1211" s="69"/>
      <c r="AU1211" s="69"/>
      <c r="AV1211" s="69"/>
      <c r="AW1211" s="69"/>
      <c r="AX1211" s="69"/>
      <c r="AY1211" s="69"/>
      <c r="AZ1211" s="69"/>
      <c r="BA1211" s="69"/>
      <c r="BB1211" s="69"/>
    </row>
    <row r="1212" spans="1:54">
      <c r="A1212" s="70"/>
      <c r="D1212" s="69"/>
      <c r="E1212" s="69"/>
      <c r="F1212" s="69"/>
      <c r="G1212" s="69"/>
      <c r="H1212" s="69"/>
      <c r="I1212" s="69"/>
      <c r="J1212" s="69"/>
      <c r="K1212" s="69"/>
      <c r="L1212" s="69"/>
      <c r="M1212" s="69"/>
      <c r="N1212" s="69"/>
      <c r="O1212" s="69"/>
      <c r="P1212" s="69"/>
      <c r="Q1212" s="69"/>
      <c r="R1212" s="69"/>
      <c r="S1212" s="69"/>
      <c r="T1212" s="69"/>
      <c r="U1212" s="69"/>
      <c r="V1212" s="69"/>
      <c r="W1212" s="69"/>
      <c r="X1212" s="69"/>
      <c r="Y1212" s="69"/>
      <c r="Z1212" s="69"/>
      <c r="AA1212" s="69"/>
      <c r="AB1212" s="69"/>
      <c r="AC1212" s="69"/>
      <c r="AD1212" s="69"/>
      <c r="AE1212" s="69"/>
      <c r="AF1212" s="69"/>
      <c r="AG1212" s="69"/>
      <c r="AH1212" s="69"/>
      <c r="AI1212" s="69"/>
      <c r="AJ1212" s="69"/>
      <c r="AK1212" s="69"/>
      <c r="AL1212" s="69"/>
      <c r="AM1212" s="69"/>
      <c r="AN1212" s="69"/>
      <c r="AO1212" s="69"/>
      <c r="AP1212" s="69"/>
      <c r="AQ1212" s="69"/>
      <c r="AR1212" s="69"/>
      <c r="AS1212" s="69"/>
      <c r="AT1212" s="69"/>
      <c r="AU1212" s="69"/>
      <c r="AV1212" s="69"/>
      <c r="AW1212" s="69"/>
      <c r="AX1212" s="69"/>
      <c r="AY1212" s="69"/>
      <c r="AZ1212" s="69"/>
      <c r="BA1212" s="69"/>
      <c r="BB1212" s="69"/>
    </row>
    <row r="1213" spans="1:54">
      <c r="A1213" s="70"/>
      <c r="D1213" s="69"/>
      <c r="E1213" s="69"/>
      <c r="F1213" s="69"/>
      <c r="G1213" s="69"/>
      <c r="H1213" s="69"/>
      <c r="I1213" s="69"/>
      <c r="J1213" s="69"/>
      <c r="K1213" s="69"/>
      <c r="L1213" s="69"/>
      <c r="M1213" s="69"/>
      <c r="N1213" s="69"/>
      <c r="O1213" s="69"/>
      <c r="P1213" s="69"/>
      <c r="Q1213" s="69"/>
      <c r="R1213" s="69"/>
      <c r="S1213" s="69"/>
      <c r="T1213" s="69"/>
      <c r="U1213" s="69"/>
      <c r="V1213" s="69"/>
      <c r="W1213" s="69"/>
      <c r="X1213" s="69"/>
      <c r="Y1213" s="69"/>
      <c r="Z1213" s="69"/>
      <c r="AA1213" s="69"/>
      <c r="AB1213" s="69"/>
      <c r="AC1213" s="69"/>
      <c r="AD1213" s="69"/>
      <c r="AE1213" s="69"/>
      <c r="AF1213" s="69"/>
      <c r="AG1213" s="69"/>
      <c r="AH1213" s="69"/>
      <c r="AI1213" s="69"/>
      <c r="AJ1213" s="69"/>
      <c r="AK1213" s="69"/>
      <c r="AL1213" s="69"/>
      <c r="AM1213" s="69"/>
      <c r="AN1213" s="69"/>
      <c r="AO1213" s="69"/>
      <c r="AP1213" s="69"/>
      <c r="AQ1213" s="69"/>
      <c r="AR1213" s="69"/>
      <c r="AS1213" s="69"/>
      <c r="AT1213" s="69"/>
      <c r="AU1213" s="69"/>
      <c r="AV1213" s="69"/>
      <c r="AW1213" s="69"/>
      <c r="AX1213" s="69"/>
      <c r="AY1213" s="69"/>
      <c r="AZ1213" s="69"/>
      <c r="BA1213" s="69"/>
      <c r="BB1213" s="69"/>
    </row>
    <row r="1214" spans="1:54">
      <c r="A1214" s="70"/>
      <c r="D1214" s="69"/>
      <c r="E1214" s="69"/>
      <c r="F1214" s="69"/>
      <c r="G1214" s="69"/>
      <c r="H1214" s="69"/>
      <c r="I1214" s="69"/>
      <c r="J1214" s="69"/>
      <c r="K1214" s="69"/>
      <c r="L1214" s="69"/>
      <c r="M1214" s="69"/>
      <c r="N1214" s="69"/>
      <c r="O1214" s="69"/>
      <c r="P1214" s="69"/>
      <c r="Q1214" s="69"/>
      <c r="R1214" s="69"/>
      <c r="S1214" s="69"/>
      <c r="T1214" s="69"/>
      <c r="U1214" s="69"/>
      <c r="V1214" s="69"/>
      <c r="W1214" s="69"/>
      <c r="X1214" s="69"/>
      <c r="Y1214" s="69"/>
      <c r="Z1214" s="69"/>
      <c r="AA1214" s="69"/>
      <c r="AB1214" s="69"/>
      <c r="AC1214" s="69"/>
      <c r="AD1214" s="69"/>
      <c r="AE1214" s="69"/>
      <c r="AF1214" s="69"/>
      <c r="AG1214" s="69"/>
      <c r="AH1214" s="69"/>
      <c r="AI1214" s="69"/>
      <c r="AJ1214" s="69"/>
      <c r="AK1214" s="69"/>
      <c r="AL1214" s="69"/>
      <c r="AM1214" s="69"/>
      <c r="AN1214" s="69"/>
      <c r="AO1214" s="69"/>
      <c r="AP1214" s="69"/>
      <c r="AQ1214" s="69"/>
      <c r="AR1214" s="69"/>
      <c r="AS1214" s="69"/>
      <c r="AT1214" s="69"/>
      <c r="AU1214" s="69"/>
      <c r="AV1214" s="69"/>
      <c r="AW1214" s="69"/>
      <c r="AX1214" s="69"/>
      <c r="AY1214" s="69"/>
      <c r="AZ1214" s="69"/>
      <c r="BA1214" s="69"/>
      <c r="BB1214" s="69"/>
    </row>
    <row r="1215" spans="1:54">
      <c r="A1215" s="70"/>
      <c r="D1215" s="69"/>
      <c r="E1215" s="69"/>
      <c r="F1215" s="69"/>
      <c r="G1215" s="69"/>
      <c r="H1215" s="69"/>
      <c r="I1215" s="69"/>
      <c r="J1215" s="69"/>
      <c r="K1215" s="69"/>
      <c r="L1215" s="69"/>
      <c r="M1215" s="69"/>
      <c r="N1215" s="69"/>
      <c r="O1215" s="69"/>
      <c r="P1215" s="69"/>
      <c r="Q1215" s="69"/>
      <c r="R1215" s="69"/>
      <c r="S1215" s="69"/>
      <c r="T1215" s="69"/>
      <c r="U1215" s="69"/>
      <c r="V1215" s="69"/>
      <c r="W1215" s="69"/>
      <c r="X1215" s="69"/>
      <c r="Y1215" s="69"/>
      <c r="Z1215" s="69"/>
      <c r="AA1215" s="69"/>
      <c r="AB1215" s="69"/>
      <c r="AC1215" s="69"/>
      <c r="AD1215" s="69"/>
      <c r="AE1215" s="69"/>
      <c r="AF1215" s="69"/>
      <c r="AG1215" s="69"/>
      <c r="AH1215" s="69"/>
      <c r="AI1215" s="69"/>
      <c r="AJ1215" s="69"/>
      <c r="AK1215" s="69"/>
      <c r="AL1215" s="69"/>
      <c r="AM1215" s="69"/>
      <c r="AN1215" s="69"/>
      <c r="AO1215" s="69"/>
      <c r="AP1215" s="69"/>
      <c r="AQ1215" s="69"/>
      <c r="AR1215" s="69"/>
      <c r="AS1215" s="69"/>
      <c r="AT1215" s="69"/>
      <c r="AU1215" s="69"/>
      <c r="AV1215" s="69"/>
      <c r="AW1215" s="69"/>
      <c r="AX1215" s="69"/>
      <c r="AY1215" s="69"/>
      <c r="AZ1215" s="69"/>
      <c r="BA1215" s="69"/>
      <c r="BB1215" s="69"/>
    </row>
    <row r="1216" spans="1:54">
      <c r="A1216" s="70"/>
      <c r="D1216" s="69"/>
      <c r="E1216" s="69"/>
      <c r="F1216" s="69"/>
      <c r="G1216" s="69"/>
      <c r="H1216" s="69"/>
      <c r="I1216" s="69"/>
      <c r="J1216" s="69"/>
      <c r="K1216" s="69"/>
      <c r="L1216" s="69"/>
      <c r="M1216" s="69"/>
      <c r="N1216" s="69"/>
      <c r="O1216" s="69"/>
      <c r="P1216" s="69"/>
      <c r="Q1216" s="69"/>
      <c r="R1216" s="69"/>
      <c r="S1216" s="69"/>
      <c r="T1216" s="69"/>
      <c r="U1216" s="69"/>
      <c r="V1216" s="69"/>
      <c r="W1216" s="69"/>
      <c r="X1216" s="69"/>
      <c r="Y1216" s="69"/>
      <c r="Z1216" s="69"/>
      <c r="AA1216" s="69"/>
      <c r="AB1216" s="69"/>
      <c r="AC1216" s="69"/>
      <c r="AD1216" s="69"/>
      <c r="AE1216" s="69"/>
      <c r="AF1216" s="69"/>
      <c r="AG1216" s="69"/>
      <c r="AH1216" s="69"/>
      <c r="AI1216" s="69"/>
      <c r="AJ1216" s="69"/>
      <c r="AK1216" s="69"/>
      <c r="AL1216" s="69"/>
      <c r="AM1216" s="69"/>
      <c r="AN1216" s="69"/>
      <c r="AO1216" s="69"/>
      <c r="AP1216" s="69"/>
      <c r="AQ1216" s="69"/>
      <c r="AR1216" s="69"/>
      <c r="AS1216" s="69"/>
      <c r="AT1216" s="69"/>
      <c r="AU1216" s="69"/>
      <c r="AV1216" s="69"/>
      <c r="AW1216" s="69"/>
      <c r="AX1216" s="69"/>
      <c r="AY1216" s="69"/>
      <c r="AZ1216" s="69"/>
      <c r="BA1216" s="69"/>
      <c r="BB1216" s="69"/>
    </row>
    <row r="1217" spans="1:54">
      <c r="A1217" s="70"/>
      <c r="D1217" s="69"/>
      <c r="E1217" s="69"/>
      <c r="F1217" s="69"/>
      <c r="G1217" s="69"/>
      <c r="H1217" s="69"/>
      <c r="I1217" s="69"/>
      <c r="J1217" s="69"/>
      <c r="K1217" s="69"/>
      <c r="L1217" s="69"/>
      <c r="M1217" s="69"/>
      <c r="N1217" s="69"/>
      <c r="O1217" s="69"/>
      <c r="P1217" s="69"/>
      <c r="Q1217" s="69"/>
      <c r="R1217" s="69"/>
      <c r="S1217" s="69"/>
      <c r="T1217" s="69"/>
      <c r="U1217" s="69"/>
      <c r="V1217" s="69"/>
      <c r="W1217" s="69"/>
      <c r="X1217" s="69"/>
      <c r="Y1217" s="69"/>
      <c r="Z1217" s="69"/>
      <c r="AA1217" s="69"/>
      <c r="AB1217" s="69"/>
      <c r="AC1217" s="69"/>
      <c r="AD1217" s="69"/>
      <c r="AE1217" s="69"/>
      <c r="AF1217" s="69"/>
      <c r="AG1217" s="69"/>
      <c r="AH1217" s="69"/>
      <c r="AI1217" s="69"/>
      <c r="AJ1217" s="69"/>
      <c r="AK1217" s="69"/>
      <c r="AL1217" s="69"/>
      <c r="AM1217" s="69"/>
      <c r="AN1217" s="69"/>
      <c r="AO1217" s="69"/>
      <c r="AP1217" s="69"/>
      <c r="AQ1217" s="69"/>
      <c r="AR1217" s="69"/>
      <c r="AS1217" s="69"/>
      <c r="AT1217" s="69"/>
      <c r="AU1217" s="69"/>
      <c r="AV1217" s="69"/>
      <c r="AW1217" s="69"/>
      <c r="AX1217" s="69"/>
      <c r="AY1217" s="69"/>
      <c r="AZ1217" s="69"/>
      <c r="BA1217" s="69"/>
      <c r="BB1217" s="69"/>
    </row>
    <row r="1218" spans="1:54">
      <c r="A1218" s="70"/>
      <c r="D1218" s="69"/>
      <c r="E1218" s="69"/>
      <c r="F1218" s="69"/>
      <c r="G1218" s="69"/>
      <c r="H1218" s="69"/>
      <c r="I1218" s="69"/>
      <c r="J1218" s="69"/>
      <c r="K1218" s="69"/>
      <c r="L1218" s="69"/>
      <c r="M1218" s="69"/>
      <c r="N1218" s="69"/>
      <c r="O1218" s="69"/>
      <c r="P1218" s="69"/>
      <c r="Q1218" s="69"/>
      <c r="R1218" s="69"/>
      <c r="S1218" s="69"/>
      <c r="T1218" s="69"/>
      <c r="U1218" s="69"/>
      <c r="V1218" s="69"/>
      <c r="W1218" s="69"/>
      <c r="X1218" s="69"/>
      <c r="Y1218" s="69"/>
      <c r="Z1218" s="69"/>
      <c r="AA1218" s="69"/>
      <c r="AB1218" s="69"/>
      <c r="AC1218" s="69"/>
      <c r="AD1218" s="69"/>
      <c r="AE1218" s="69"/>
      <c r="AF1218" s="69"/>
      <c r="AG1218" s="69"/>
      <c r="AH1218" s="69"/>
      <c r="AI1218" s="69"/>
      <c r="AJ1218" s="69"/>
      <c r="AK1218" s="69"/>
      <c r="AL1218" s="69"/>
      <c r="AM1218" s="69"/>
      <c r="AN1218" s="69"/>
      <c r="AO1218" s="69"/>
      <c r="AP1218" s="69"/>
      <c r="AQ1218" s="69"/>
      <c r="AR1218" s="69"/>
      <c r="AS1218" s="69"/>
      <c r="AT1218" s="69"/>
      <c r="AU1218" s="69"/>
      <c r="AV1218" s="69"/>
      <c r="AW1218" s="69"/>
      <c r="AX1218" s="69"/>
      <c r="AY1218" s="69"/>
      <c r="AZ1218" s="69"/>
      <c r="BA1218" s="69"/>
      <c r="BB1218" s="69"/>
    </row>
    <row r="1219" spans="1:54">
      <c r="A1219" s="70"/>
      <c r="D1219" s="69"/>
      <c r="E1219" s="69"/>
      <c r="F1219" s="69"/>
      <c r="G1219" s="69"/>
      <c r="H1219" s="69"/>
      <c r="I1219" s="69"/>
      <c r="J1219" s="69"/>
      <c r="K1219" s="69"/>
      <c r="L1219" s="69"/>
      <c r="M1219" s="69"/>
      <c r="N1219" s="69"/>
      <c r="O1219" s="69"/>
      <c r="P1219" s="69"/>
      <c r="Q1219" s="69"/>
      <c r="R1219" s="69"/>
      <c r="S1219" s="69"/>
      <c r="T1219" s="69"/>
      <c r="U1219" s="69"/>
      <c r="V1219" s="69"/>
      <c r="W1219" s="69"/>
      <c r="X1219" s="69"/>
      <c r="Y1219" s="69"/>
      <c r="Z1219" s="69"/>
      <c r="AA1219" s="69"/>
      <c r="AB1219" s="69"/>
      <c r="AC1219" s="69"/>
      <c r="AD1219" s="69"/>
      <c r="AE1219" s="69"/>
      <c r="AF1219" s="69"/>
      <c r="AG1219" s="69"/>
      <c r="AH1219" s="69"/>
      <c r="AI1219" s="69"/>
      <c r="AJ1219" s="69"/>
      <c r="AK1219" s="69"/>
      <c r="AL1219" s="69"/>
      <c r="AM1219" s="69"/>
      <c r="AN1219" s="69"/>
      <c r="AO1219" s="69"/>
      <c r="AP1219" s="69"/>
      <c r="AQ1219" s="69"/>
      <c r="AR1219" s="69"/>
      <c r="AS1219" s="69"/>
      <c r="AT1219" s="69"/>
      <c r="AU1219" s="69"/>
      <c r="AV1219" s="69"/>
      <c r="AW1219" s="69"/>
      <c r="AX1219" s="69"/>
      <c r="AY1219" s="69"/>
      <c r="AZ1219" s="69"/>
      <c r="BA1219" s="69"/>
      <c r="BB1219" s="69"/>
    </row>
    <row r="1220" spans="1:54">
      <c r="A1220" s="70"/>
      <c r="D1220" s="69"/>
      <c r="E1220" s="69"/>
      <c r="F1220" s="69"/>
      <c r="G1220" s="69"/>
      <c r="H1220" s="69"/>
      <c r="I1220" s="69"/>
      <c r="J1220" s="69"/>
      <c r="K1220" s="69"/>
      <c r="L1220" s="69"/>
      <c r="M1220" s="69"/>
      <c r="N1220" s="69"/>
      <c r="O1220" s="69"/>
      <c r="P1220" s="69"/>
      <c r="Q1220" s="69"/>
      <c r="R1220" s="69"/>
      <c r="S1220" s="69"/>
      <c r="T1220" s="69"/>
      <c r="U1220" s="69"/>
      <c r="V1220" s="69"/>
      <c r="W1220" s="69"/>
      <c r="X1220" s="69"/>
      <c r="Y1220" s="69"/>
      <c r="Z1220" s="69"/>
      <c r="AA1220" s="69"/>
      <c r="AB1220" s="69"/>
      <c r="AC1220" s="69"/>
      <c r="AD1220" s="69"/>
      <c r="AE1220" s="69"/>
      <c r="AF1220" s="69"/>
      <c r="AG1220" s="69"/>
      <c r="AH1220" s="69"/>
      <c r="AI1220" s="69"/>
      <c r="AJ1220" s="69"/>
      <c r="AK1220" s="69"/>
      <c r="AL1220" s="69"/>
      <c r="AM1220" s="69"/>
      <c r="AN1220" s="69"/>
      <c r="AO1220" s="69"/>
      <c r="AP1220" s="69"/>
      <c r="AQ1220" s="69"/>
      <c r="AR1220" s="69"/>
      <c r="AS1220" s="69"/>
      <c r="AT1220" s="69"/>
      <c r="AU1220" s="69"/>
      <c r="AV1220" s="69"/>
      <c r="AW1220" s="69"/>
      <c r="AX1220" s="69"/>
      <c r="AY1220" s="69"/>
      <c r="AZ1220" s="69"/>
      <c r="BA1220" s="69"/>
      <c r="BB1220" s="69"/>
    </row>
    <row r="1221" spans="1:54">
      <c r="A1221" s="70"/>
      <c r="D1221" s="69"/>
      <c r="E1221" s="69"/>
      <c r="F1221" s="69"/>
      <c r="G1221" s="69"/>
      <c r="H1221" s="69"/>
      <c r="I1221" s="69"/>
      <c r="J1221" s="69"/>
      <c r="K1221" s="69"/>
      <c r="L1221" s="69"/>
      <c r="M1221" s="69"/>
      <c r="N1221" s="69"/>
      <c r="O1221" s="69"/>
      <c r="P1221" s="69"/>
      <c r="Q1221" s="69"/>
      <c r="R1221" s="69"/>
      <c r="S1221" s="69"/>
      <c r="T1221" s="69"/>
      <c r="U1221" s="69"/>
      <c r="V1221" s="69"/>
      <c r="W1221" s="69"/>
      <c r="X1221" s="69"/>
      <c r="Y1221" s="69"/>
      <c r="Z1221" s="69"/>
      <c r="AA1221" s="69"/>
      <c r="AB1221" s="69"/>
      <c r="AC1221" s="69"/>
      <c r="AD1221" s="69"/>
      <c r="AE1221" s="69"/>
      <c r="AF1221" s="69"/>
      <c r="AG1221" s="69"/>
      <c r="AH1221" s="69"/>
      <c r="AI1221" s="69"/>
      <c r="AJ1221" s="69"/>
      <c r="AK1221" s="69"/>
      <c r="AL1221" s="69"/>
      <c r="AM1221" s="69"/>
      <c r="AN1221" s="69"/>
      <c r="AO1221" s="69"/>
      <c r="AP1221" s="69"/>
      <c r="AQ1221" s="69"/>
      <c r="AR1221" s="69"/>
      <c r="AS1221" s="69"/>
      <c r="AT1221" s="69"/>
      <c r="AU1221" s="69"/>
      <c r="AV1221" s="69"/>
      <c r="AW1221" s="69"/>
      <c r="AX1221" s="69"/>
      <c r="AY1221" s="69"/>
      <c r="AZ1221" s="69"/>
      <c r="BA1221" s="69"/>
      <c r="BB1221" s="69"/>
    </row>
    <row r="1222" spans="1:54">
      <c r="A1222" s="70"/>
      <c r="D1222" s="69"/>
      <c r="E1222" s="69"/>
      <c r="F1222" s="69"/>
      <c r="G1222" s="69"/>
      <c r="H1222" s="69"/>
      <c r="I1222" s="69"/>
      <c r="J1222" s="69"/>
      <c r="K1222" s="69"/>
      <c r="L1222" s="69"/>
      <c r="M1222" s="69"/>
      <c r="N1222" s="69"/>
      <c r="O1222" s="69"/>
      <c r="P1222" s="69"/>
      <c r="Q1222" s="69"/>
      <c r="R1222" s="69"/>
      <c r="S1222" s="69"/>
      <c r="T1222" s="69"/>
      <c r="U1222" s="69"/>
      <c r="V1222" s="69"/>
      <c r="W1222" s="69"/>
      <c r="X1222" s="69"/>
      <c r="Y1222" s="69"/>
      <c r="Z1222" s="69"/>
      <c r="AA1222" s="69"/>
      <c r="AB1222" s="69"/>
      <c r="AC1222" s="69"/>
      <c r="AD1222" s="69"/>
      <c r="AE1222" s="69"/>
      <c r="AF1222" s="69"/>
      <c r="AG1222" s="69"/>
      <c r="AH1222" s="69"/>
      <c r="AI1222" s="69"/>
      <c r="AJ1222" s="69"/>
      <c r="AK1222" s="69"/>
      <c r="AL1222" s="69"/>
      <c r="AM1222" s="69"/>
      <c r="AN1222" s="69"/>
      <c r="AO1222" s="69"/>
      <c r="AP1222" s="69"/>
      <c r="AQ1222" s="69"/>
      <c r="AR1222" s="69"/>
      <c r="AS1222" s="69"/>
      <c r="AT1222" s="69"/>
      <c r="AU1222" s="69"/>
      <c r="AV1222" s="69"/>
      <c r="AW1222" s="69"/>
      <c r="AX1222" s="69"/>
      <c r="AY1222" s="69"/>
      <c r="AZ1222" s="69"/>
      <c r="BA1222" s="69"/>
      <c r="BB1222" s="69"/>
    </row>
    <row r="1223" spans="1:54">
      <c r="A1223" s="70"/>
      <c r="D1223" s="69"/>
      <c r="E1223" s="69"/>
      <c r="F1223" s="69"/>
      <c r="G1223" s="69"/>
      <c r="H1223" s="69"/>
      <c r="I1223" s="69"/>
      <c r="J1223" s="69"/>
      <c r="K1223" s="69"/>
      <c r="L1223" s="69"/>
      <c r="M1223" s="69"/>
      <c r="N1223" s="69"/>
      <c r="O1223" s="69"/>
      <c r="P1223" s="69"/>
      <c r="Q1223" s="69"/>
      <c r="R1223" s="69"/>
      <c r="S1223" s="69"/>
      <c r="T1223" s="69"/>
      <c r="U1223" s="69"/>
      <c r="V1223" s="69"/>
      <c r="W1223" s="69"/>
      <c r="X1223" s="69"/>
      <c r="Y1223" s="69"/>
      <c r="Z1223" s="69"/>
      <c r="AA1223" s="69"/>
      <c r="AB1223" s="69"/>
      <c r="AC1223" s="69"/>
      <c r="AD1223" s="69"/>
      <c r="AE1223" s="69"/>
      <c r="AF1223" s="69"/>
      <c r="AG1223" s="69"/>
      <c r="AH1223" s="69"/>
      <c r="AI1223" s="69"/>
      <c r="AJ1223" s="69"/>
      <c r="AK1223" s="69"/>
      <c r="AL1223" s="69"/>
      <c r="AM1223" s="69"/>
      <c r="AN1223" s="69"/>
      <c r="AO1223" s="69"/>
      <c r="AP1223" s="69"/>
      <c r="AQ1223" s="69"/>
      <c r="AR1223" s="69"/>
      <c r="AS1223" s="69"/>
      <c r="AT1223" s="69"/>
      <c r="AU1223" s="69"/>
      <c r="AV1223" s="69"/>
      <c r="AW1223" s="69"/>
      <c r="AX1223" s="69"/>
      <c r="AY1223" s="69"/>
      <c r="AZ1223" s="69"/>
      <c r="BA1223" s="69"/>
      <c r="BB1223" s="69"/>
    </row>
    <row r="1224" spans="1:54">
      <c r="A1224" s="70"/>
      <c r="D1224" s="69"/>
      <c r="E1224" s="69"/>
      <c r="F1224" s="69"/>
      <c r="G1224" s="69"/>
      <c r="H1224" s="69"/>
      <c r="I1224" s="69"/>
      <c r="J1224" s="69"/>
      <c r="K1224" s="69"/>
      <c r="L1224" s="69"/>
      <c r="M1224" s="69"/>
      <c r="N1224" s="69"/>
      <c r="O1224" s="69"/>
      <c r="P1224" s="69"/>
      <c r="Q1224" s="69"/>
      <c r="R1224" s="69"/>
      <c r="S1224" s="69"/>
      <c r="T1224" s="69"/>
      <c r="U1224" s="69"/>
      <c r="V1224" s="69"/>
      <c r="W1224" s="69"/>
      <c r="X1224" s="69"/>
      <c r="Y1224" s="69"/>
      <c r="Z1224" s="69"/>
      <c r="AA1224" s="69"/>
      <c r="AB1224" s="69"/>
      <c r="AC1224" s="69"/>
      <c r="AD1224" s="69"/>
      <c r="AE1224" s="69"/>
      <c r="AF1224" s="69"/>
      <c r="AG1224" s="69"/>
      <c r="AH1224" s="69"/>
      <c r="AI1224" s="69"/>
      <c r="AJ1224" s="69"/>
      <c r="AK1224" s="69"/>
      <c r="AL1224" s="69"/>
      <c r="AM1224" s="69"/>
      <c r="AN1224" s="69"/>
      <c r="AO1224" s="69"/>
      <c r="AP1224" s="69"/>
      <c r="AQ1224" s="69"/>
      <c r="AR1224" s="69"/>
      <c r="AS1224" s="69"/>
      <c r="AT1224" s="69"/>
      <c r="AU1224" s="69"/>
      <c r="AV1224" s="69"/>
      <c r="AW1224" s="69"/>
      <c r="AX1224" s="69"/>
      <c r="AY1224" s="69"/>
      <c r="AZ1224" s="69"/>
      <c r="BA1224" s="69"/>
      <c r="BB1224" s="69"/>
    </row>
    <row r="1225" spans="1:54">
      <c r="A1225" s="70"/>
      <c r="D1225" s="69"/>
      <c r="E1225" s="69"/>
      <c r="F1225" s="69"/>
      <c r="G1225" s="69"/>
      <c r="H1225" s="69"/>
      <c r="I1225" s="69"/>
      <c r="J1225" s="69"/>
      <c r="K1225" s="69"/>
      <c r="L1225" s="69"/>
      <c r="M1225" s="69"/>
      <c r="N1225" s="69"/>
      <c r="O1225" s="69"/>
      <c r="P1225" s="69"/>
      <c r="Q1225" s="69"/>
      <c r="R1225" s="69"/>
      <c r="S1225" s="69"/>
      <c r="T1225" s="69"/>
      <c r="U1225" s="69"/>
      <c r="V1225" s="69"/>
      <c r="W1225" s="69"/>
      <c r="X1225" s="69"/>
      <c r="Y1225" s="69"/>
      <c r="Z1225" s="69"/>
      <c r="AA1225" s="69"/>
      <c r="AB1225" s="69"/>
      <c r="AC1225" s="69"/>
      <c r="AD1225" s="69"/>
      <c r="AE1225" s="69"/>
      <c r="AF1225" s="69"/>
      <c r="AG1225" s="69"/>
      <c r="AH1225" s="69"/>
      <c r="AI1225" s="69"/>
      <c r="AJ1225" s="69"/>
      <c r="AK1225" s="69"/>
      <c r="AL1225" s="69"/>
      <c r="AM1225" s="69"/>
      <c r="AN1225" s="69"/>
      <c r="AO1225" s="69"/>
      <c r="AP1225" s="69"/>
      <c r="AQ1225" s="69"/>
      <c r="AR1225" s="69"/>
      <c r="AS1225" s="69"/>
      <c r="AT1225" s="69"/>
      <c r="AU1225" s="69"/>
      <c r="AV1225" s="69"/>
      <c r="AW1225" s="69"/>
      <c r="AX1225" s="69"/>
      <c r="AY1225" s="69"/>
      <c r="AZ1225" s="69"/>
      <c r="BA1225" s="69"/>
      <c r="BB1225" s="69"/>
    </row>
    <row r="1226" spans="1:54">
      <c r="A1226" s="70"/>
      <c r="D1226" s="69"/>
      <c r="E1226" s="69"/>
      <c r="F1226" s="69"/>
      <c r="G1226" s="69"/>
      <c r="H1226" s="69"/>
      <c r="I1226" s="69"/>
      <c r="J1226" s="69"/>
      <c r="K1226" s="69"/>
      <c r="L1226" s="69"/>
      <c r="M1226" s="69"/>
      <c r="N1226" s="69"/>
      <c r="O1226" s="69"/>
      <c r="P1226" s="69"/>
      <c r="Q1226" s="69"/>
      <c r="R1226" s="69"/>
      <c r="S1226" s="69"/>
      <c r="T1226" s="69"/>
      <c r="U1226" s="69"/>
      <c r="V1226" s="69"/>
      <c r="W1226" s="69"/>
      <c r="X1226" s="69"/>
      <c r="Y1226" s="69"/>
      <c r="Z1226" s="69"/>
      <c r="AA1226" s="69"/>
      <c r="AB1226" s="69"/>
      <c r="AC1226" s="69"/>
      <c r="AD1226" s="69"/>
      <c r="AE1226" s="69"/>
      <c r="AF1226" s="69"/>
      <c r="AG1226" s="69"/>
      <c r="AH1226" s="69"/>
      <c r="AI1226" s="69"/>
      <c r="AJ1226" s="69"/>
      <c r="AK1226" s="69"/>
      <c r="AL1226" s="69"/>
      <c r="AM1226" s="69"/>
      <c r="AN1226" s="69"/>
      <c r="AO1226" s="69"/>
      <c r="AP1226" s="69"/>
      <c r="AQ1226" s="69"/>
      <c r="AR1226" s="69"/>
      <c r="AS1226" s="69"/>
      <c r="AT1226" s="69"/>
      <c r="AU1226" s="69"/>
      <c r="AV1226" s="69"/>
      <c r="AW1226" s="69"/>
      <c r="AX1226" s="69"/>
      <c r="AY1226" s="69"/>
      <c r="AZ1226" s="69"/>
      <c r="BA1226" s="69"/>
      <c r="BB1226" s="69"/>
    </row>
    <row r="1227" spans="1:54">
      <c r="A1227" s="70"/>
      <c r="D1227" s="69"/>
      <c r="E1227" s="69"/>
      <c r="F1227" s="69"/>
      <c r="G1227" s="69"/>
      <c r="H1227" s="69"/>
      <c r="I1227" s="69"/>
      <c r="J1227" s="69"/>
      <c r="K1227" s="69"/>
      <c r="L1227" s="69"/>
      <c r="M1227" s="69"/>
      <c r="N1227" s="69"/>
      <c r="O1227" s="69"/>
      <c r="P1227" s="69"/>
      <c r="Q1227" s="69"/>
      <c r="R1227" s="69"/>
      <c r="S1227" s="69"/>
      <c r="T1227" s="69"/>
      <c r="U1227" s="69"/>
      <c r="V1227" s="69"/>
      <c r="W1227" s="69"/>
      <c r="X1227" s="69"/>
      <c r="Y1227" s="69"/>
      <c r="Z1227" s="69"/>
      <c r="AA1227" s="69"/>
      <c r="AB1227" s="69"/>
      <c r="AC1227" s="69"/>
      <c r="AD1227" s="69"/>
      <c r="AE1227" s="69"/>
      <c r="AF1227" s="69"/>
      <c r="AG1227" s="69"/>
      <c r="AH1227" s="69"/>
      <c r="AI1227" s="69"/>
      <c r="AJ1227" s="69"/>
      <c r="AK1227" s="69"/>
      <c r="AL1227" s="69"/>
      <c r="AM1227" s="69"/>
      <c r="AN1227" s="69"/>
      <c r="AO1227" s="69"/>
      <c r="AP1227" s="69"/>
      <c r="AQ1227" s="69"/>
      <c r="AR1227" s="69"/>
      <c r="AS1227" s="69"/>
      <c r="AT1227" s="69"/>
      <c r="AU1227" s="69"/>
      <c r="AV1227" s="69"/>
      <c r="AW1227" s="69"/>
      <c r="AX1227" s="69"/>
      <c r="AY1227" s="69"/>
      <c r="AZ1227" s="69"/>
      <c r="BA1227" s="69"/>
      <c r="BB1227" s="69"/>
    </row>
    <row r="1228" spans="1:54">
      <c r="A1228" s="70"/>
      <c r="D1228" s="69"/>
      <c r="E1228" s="69"/>
      <c r="F1228" s="69"/>
      <c r="G1228" s="69"/>
      <c r="H1228" s="69"/>
      <c r="I1228" s="69"/>
      <c r="J1228" s="69"/>
      <c r="K1228" s="69"/>
      <c r="L1228" s="69"/>
      <c r="M1228" s="69"/>
      <c r="N1228" s="69"/>
      <c r="O1228" s="69"/>
      <c r="P1228" s="69"/>
      <c r="Q1228" s="69"/>
      <c r="R1228" s="69"/>
      <c r="S1228" s="69"/>
      <c r="T1228" s="69"/>
      <c r="U1228" s="69"/>
      <c r="V1228" s="69"/>
      <c r="W1228" s="69"/>
      <c r="X1228" s="69"/>
      <c r="Y1228" s="69"/>
      <c r="Z1228" s="69"/>
      <c r="AA1228" s="69"/>
      <c r="AB1228" s="69"/>
      <c r="AC1228" s="69"/>
      <c r="AD1228" s="69"/>
      <c r="AE1228" s="69"/>
      <c r="AF1228" s="69"/>
      <c r="AG1228" s="69"/>
      <c r="AH1228" s="69"/>
      <c r="AI1228" s="69"/>
      <c r="AJ1228" s="69"/>
      <c r="AK1228" s="69"/>
      <c r="AL1228" s="69"/>
      <c r="AM1228" s="69"/>
      <c r="AN1228" s="69"/>
      <c r="AO1228" s="69"/>
      <c r="AP1228" s="69"/>
      <c r="AQ1228" s="69"/>
      <c r="AR1228" s="69"/>
      <c r="AS1228" s="69"/>
      <c r="AT1228" s="69"/>
      <c r="AU1228" s="69"/>
      <c r="AV1228" s="69"/>
      <c r="AW1228" s="69"/>
      <c r="AX1228" s="69"/>
      <c r="AY1228" s="69"/>
      <c r="AZ1228" s="69"/>
      <c r="BA1228" s="69"/>
      <c r="BB1228" s="69"/>
    </row>
    <row r="1229" spans="1:54">
      <c r="A1229" s="70"/>
      <c r="D1229" s="69"/>
      <c r="E1229" s="69"/>
      <c r="F1229" s="69"/>
      <c r="G1229" s="69"/>
      <c r="H1229" s="69"/>
      <c r="I1229" s="69"/>
      <c r="J1229" s="69"/>
      <c r="K1229" s="69"/>
      <c r="L1229" s="69"/>
      <c r="M1229" s="69"/>
      <c r="N1229" s="69"/>
      <c r="O1229" s="69"/>
      <c r="P1229" s="69"/>
      <c r="Q1229" s="69"/>
      <c r="R1229" s="69"/>
      <c r="S1229" s="69"/>
      <c r="T1229" s="69"/>
      <c r="U1229" s="69"/>
      <c r="V1229" s="69"/>
      <c r="W1229" s="69"/>
      <c r="X1229" s="69"/>
      <c r="Y1229" s="69"/>
      <c r="Z1229" s="69"/>
      <c r="AA1229" s="69"/>
      <c r="AB1229" s="69"/>
      <c r="AC1229" s="69"/>
      <c r="AD1229" s="69"/>
      <c r="AE1229" s="69"/>
      <c r="AF1229" s="69"/>
      <c r="AG1229" s="69"/>
      <c r="AH1229" s="69"/>
      <c r="AI1229" s="69"/>
      <c r="AJ1229" s="69"/>
      <c r="AK1229" s="69"/>
      <c r="AL1229" s="69"/>
      <c r="AM1229" s="69"/>
      <c r="AN1229" s="69"/>
      <c r="AO1229" s="69"/>
      <c r="AP1229" s="69"/>
      <c r="AQ1229" s="69"/>
      <c r="AR1229" s="69"/>
      <c r="AS1229" s="69"/>
      <c r="AT1229" s="69"/>
      <c r="AU1229" s="69"/>
      <c r="AV1229" s="69"/>
      <c r="AW1229" s="69"/>
      <c r="AX1229" s="69"/>
      <c r="AY1229" s="69"/>
      <c r="AZ1229" s="69"/>
      <c r="BA1229" s="69"/>
      <c r="BB1229" s="69"/>
    </row>
    <row r="1230" spans="1:54">
      <c r="A1230" s="70"/>
      <c r="D1230" s="69"/>
      <c r="E1230" s="69"/>
      <c r="F1230" s="69"/>
      <c r="G1230" s="69"/>
      <c r="H1230" s="69"/>
      <c r="I1230" s="69"/>
      <c r="J1230" s="69"/>
      <c r="K1230" s="69"/>
      <c r="L1230" s="69"/>
      <c r="M1230" s="69"/>
      <c r="N1230" s="69"/>
      <c r="O1230" s="69"/>
      <c r="P1230" s="69"/>
      <c r="Q1230" s="69"/>
      <c r="R1230" s="69"/>
      <c r="S1230" s="69"/>
      <c r="T1230" s="69"/>
      <c r="U1230" s="69"/>
      <c r="V1230" s="69"/>
      <c r="W1230" s="69"/>
      <c r="X1230" s="69"/>
      <c r="Y1230" s="69"/>
      <c r="Z1230" s="69"/>
      <c r="AA1230" s="69"/>
      <c r="AB1230" s="69"/>
      <c r="AC1230" s="69"/>
      <c r="AD1230" s="69"/>
      <c r="AE1230" s="69"/>
      <c r="AF1230" s="69"/>
      <c r="AG1230" s="69"/>
      <c r="AH1230" s="69"/>
      <c r="AI1230" s="69"/>
      <c r="AJ1230" s="69"/>
      <c r="AK1230" s="69"/>
      <c r="AL1230" s="69"/>
      <c r="AM1230" s="69"/>
      <c r="AN1230" s="69"/>
      <c r="AO1230" s="69"/>
      <c r="AP1230" s="69"/>
      <c r="AQ1230" s="69"/>
      <c r="AR1230" s="69"/>
      <c r="AS1230" s="69"/>
      <c r="AT1230" s="69"/>
      <c r="AU1230" s="69"/>
      <c r="AV1230" s="69"/>
      <c r="AW1230" s="69"/>
      <c r="AX1230" s="69"/>
      <c r="AY1230" s="69"/>
      <c r="AZ1230" s="69"/>
      <c r="BA1230" s="69"/>
      <c r="BB1230" s="69"/>
    </row>
    <row r="1231" spans="1:54">
      <c r="A1231" s="70"/>
      <c r="D1231" s="69"/>
      <c r="E1231" s="69"/>
      <c r="F1231" s="69"/>
      <c r="G1231" s="69"/>
      <c r="H1231" s="69"/>
      <c r="I1231" s="69"/>
      <c r="J1231" s="69"/>
      <c r="K1231" s="69"/>
      <c r="L1231" s="69"/>
      <c r="M1231" s="69"/>
      <c r="N1231" s="69"/>
      <c r="O1231" s="69"/>
      <c r="P1231" s="69"/>
      <c r="Q1231" s="69"/>
      <c r="R1231" s="69"/>
      <c r="S1231" s="69"/>
      <c r="T1231" s="69"/>
      <c r="U1231" s="69"/>
      <c r="V1231" s="69"/>
      <c r="W1231" s="69"/>
      <c r="X1231" s="69"/>
      <c r="Y1231" s="69"/>
      <c r="Z1231" s="69"/>
      <c r="AA1231" s="69"/>
      <c r="AB1231" s="69"/>
      <c r="AC1231" s="69"/>
      <c r="AD1231" s="69"/>
      <c r="AE1231" s="69"/>
      <c r="AF1231" s="69"/>
      <c r="AG1231" s="69"/>
      <c r="AH1231" s="69"/>
      <c r="AI1231" s="69"/>
      <c r="AJ1231" s="69"/>
      <c r="AK1231" s="69"/>
      <c r="AL1231" s="69"/>
      <c r="AM1231" s="69"/>
      <c r="AN1231" s="69"/>
      <c r="AO1231" s="69"/>
      <c r="AP1231" s="69"/>
      <c r="AQ1231" s="69"/>
      <c r="AR1231" s="69"/>
      <c r="AS1231" s="69"/>
      <c r="AT1231" s="69"/>
      <c r="AU1231" s="69"/>
      <c r="AV1231" s="69"/>
      <c r="AW1231" s="69"/>
      <c r="AX1231" s="69"/>
      <c r="AY1231" s="69"/>
      <c r="AZ1231" s="69"/>
      <c r="BA1231" s="69"/>
      <c r="BB1231" s="69"/>
    </row>
    <row r="1232" spans="1:54">
      <c r="A1232" s="70"/>
      <c r="D1232" s="69"/>
      <c r="E1232" s="69"/>
      <c r="F1232" s="69"/>
      <c r="G1232" s="69"/>
      <c r="H1232" s="69"/>
      <c r="I1232" s="69"/>
      <c r="J1232" s="69"/>
      <c r="K1232" s="69"/>
      <c r="L1232" s="69"/>
      <c r="M1232" s="69"/>
      <c r="N1232" s="69"/>
      <c r="O1232" s="69"/>
      <c r="P1232" s="69"/>
      <c r="Q1232" s="69"/>
      <c r="R1232" s="69"/>
      <c r="S1232" s="69"/>
      <c r="T1232" s="69"/>
      <c r="U1232" s="69"/>
      <c r="V1232" s="69"/>
      <c r="W1232" s="69"/>
      <c r="X1232" s="69"/>
      <c r="Y1232" s="69"/>
      <c r="Z1232" s="69"/>
      <c r="AA1232" s="69"/>
      <c r="AB1232" s="69"/>
      <c r="AC1232" s="69"/>
      <c r="AD1232" s="69"/>
      <c r="AE1232" s="69"/>
      <c r="AF1232" s="69"/>
      <c r="AG1232" s="69"/>
      <c r="AH1232" s="69"/>
      <c r="AI1232" s="69"/>
      <c r="AJ1232" s="69"/>
      <c r="AK1232" s="69"/>
      <c r="AL1232" s="69"/>
      <c r="AM1232" s="69"/>
      <c r="AN1232" s="69"/>
      <c r="AO1232" s="69"/>
      <c r="AP1232" s="69"/>
      <c r="AQ1232" s="69"/>
      <c r="AR1232" s="69"/>
      <c r="AS1232" s="69"/>
      <c r="AT1232" s="69"/>
      <c r="AU1232" s="69"/>
      <c r="AV1232" s="69"/>
      <c r="AW1232" s="69"/>
      <c r="AX1232" s="69"/>
      <c r="AY1232" s="69"/>
      <c r="AZ1232" s="69"/>
      <c r="BA1232" s="69"/>
      <c r="BB1232" s="69"/>
    </row>
    <row r="1233" spans="1:54">
      <c r="A1233" s="70"/>
      <c r="D1233" s="69"/>
      <c r="E1233" s="69"/>
      <c r="F1233" s="69"/>
      <c r="G1233" s="69"/>
      <c r="H1233" s="69"/>
      <c r="I1233" s="69"/>
      <c r="J1233" s="69"/>
      <c r="K1233" s="69"/>
      <c r="L1233" s="69"/>
      <c r="M1233" s="69"/>
      <c r="N1233" s="69"/>
      <c r="O1233" s="69"/>
      <c r="P1233" s="69"/>
      <c r="Q1233" s="69"/>
      <c r="R1233" s="69"/>
      <c r="S1233" s="69"/>
      <c r="T1233" s="69"/>
      <c r="U1233" s="69"/>
      <c r="V1233" s="69"/>
      <c r="W1233" s="69"/>
      <c r="X1233" s="69"/>
      <c r="Y1233" s="69"/>
      <c r="Z1233" s="69"/>
      <c r="AA1233" s="69"/>
      <c r="AB1233" s="69"/>
      <c r="AC1233" s="69"/>
      <c r="AD1233" s="69"/>
      <c r="AE1233" s="69"/>
      <c r="AF1233" s="69"/>
      <c r="AG1233" s="69"/>
      <c r="AH1233" s="69"/>
      <c r="AI1233" s="69"/>
      <c r="AJ1233" s="69"/>
      <c r="AK1233" s="69"/>
      <c r="AL1233" s="69"/>
      <c r="AM1233" s="69"/>
      <c r="AN1233" s="69"/>
      <c r="AO1233" s="69"/>
      <c r="AP1233" s="69"/>
      <c r="AQ1233" s="69"/>
      <c r="AR1233" s="69"/>
      <c r="AS1233" s="69"/>
      <c r="AT1233" s="69"/>
      <c r="AU1233" s="69"/>
      <c r="AV1233" s="69"/>
      <c r="AW1233" s="69"/>
      <c r="AX1233" s="69"/>
      <c r="AY1233" s="69"/>
      <c r="AZ1233" s="69"/>
      <c r="BA1233" s="69"/>
      <c r="BB1233" s="69"/>
    </row>
    <row r="1234" spans="1:54">
      <c r="A1234" s="70"/>
      <c r="D1234" s="69"/>
      <c r="E1234" s="69"/>
      <c r="F1234" s="69"/>
      <c r="G1234" s="69"/>
      <c r="H1234" s="69"/>
      <c r="I1234" s="69"/>
      <c r="J1234" s="69"/>
      <c r="K1234" s="69"/>
      <c r="L1234" s="69"/>
      <c r="M1234" s="69"/>
      <c r="N1234" s="69"/>
      <c r="O1234" s="69"/>
      <c r="P1234" s="69"/>
      <c r="Q1234" s="69"/>
      <c r="R1234" s="69"/>
      <c r="S1234" s="69"/>
      <c r="T1234" s="69"/>
      <c r="U1234" s="69"/>
      <c r="V1234" s="69"/>
      <c r="W1234" s="69"/>
      <c r="X1234" s="69"/>
      <c r="Y1234" s="69"/>
      <c r="Z1234" s="69"/>
      <c r="AA1234" s="69"/>
      <c r="AB1234" s="69"/>
      <c r="AC1234" s="69"/>
      <c r="AD1234" s="69"/>
      <c r="AE1234" s="69"/>
      <c r="AF1234" s="69"/>
      <c r="AG1234" s="69"/>
      <c r="AH1234" s="69"/>
      <c r="AI1234" s="69"/>
      <c r="AJ1234" s="69"/>
      <c r="AK1234" s="69"/>
      <c r="AL1234" s="69"/>
      <c r="AM1234" s="69"/>
      <c r="AN1234" s="69"/>
      <c r="AO1234" s="69"/>
      <c r="AP1234" s="69"/>
      <c r="AQ1234" s="69"/>
      <c r="AR1234" s="69"/>
      <c r="AS1234" s="69"/>
      <c r="AT1234" s="69"/>
      <c r="AU1234" s="69"/>
      <c r="AV1234" s="69"/>
      <c r="AW1234" s="69"/>
      <c r="AX1234" s="69"/>
      <c r="AY1234" s="69"/>
      <c r="AZ1234" s="69"/>
      <c r="BA1234" s="69"/>
      <c r="BB1234" s="69"/>
    </row>
    <row r="1235" spans="1:54">
      <c r="A1235" s="70"/>
      <c r="D1235" s="69"/>
      <c r="E1235" s="69"/>
      <c r="F1235" s="69"/>
      <c r="G1235" s="69"/>
      <c r="H1235" s="69"/>
      <c r="I1235" s="69"/>
      <c r="J1235" s="69"/>
      <c r="K1235" s="69"/>
      <c r="L1235" s="69"/>
      <c r="M1235" s="69"/>
      <c r="N1235" s="69"/>
      <c r="O1235" s="69"/>
      <c r="P1235" s="69"/>
      <c r="Q1235" s="69"/>
      <c r="R1235" s="69"/>
      <c r="S1235" s="69"/>
      <c r="T1235" s="69"/>
      <c r="U1235" s="69"/>
      <c r="V1235" s="69"/>
      <c r="W1235" s="69"/>
      <c r="X1235" s="69"/>
      <c r="Y1235" s="69"/>
      <c r="Z1235" s="69"/>
      <c r="AA1235" s="69"/>
      <c r="AB1235" s="69"/>
      <c r="AC1235" s="69"/>
      <c r="AD1235" s="69"/>
      <c r="AE1235" s="69"/>
      <c r="AF1235" s="69"/>
      <c r="AG1235" s="69"/>
      <c r="AH1235" s="69"/>
      <c r="AI1235" s="69"/>
      <c r="AJ1235" s="69"/>
      <c r="AK1235" s="69"/>
      <c r="AL1235" s="69"/>
      <c r="AM1235" s="69"/>
      <c r="AN1235" s="69"/>
      <c r="AO1235" s="69"/>
      <c r="AP1235" s="69"/>
      <c r="AQ1235" s="69"/>
      <c r="AR1235" s="69"/>
      <c r="AS1235" s="69"/>
      <c r="AT1235" s="69"/>
      <c r="AU1235" s="69"/>
      <c r="AV1235" s="69"/>
      <c r="AW1235" s="69"/>
      <c r="AX1235" s="69"/>
      <c r="AY1235" s="69"/>
      <c r="AZ1235" s="69"/>
      <c r="BA1235" s="69"/>
      <c r="BB1235" s="69"/>
    </row>
    <row r="1236" spans="1:54">
      <c r="A1236" s="70"/>
      <c r="D1236" s="69"/>
      <c r="E1236" s="69"/>
      <c r="F1236" s="69"/>
      <c r="G1236" s="69"/>
      <c r="H1236" s="69"/>
      <c r="I1236" s="69"/>
      <c r="J1236" s="69"/>
      <c r="K1236" s="69"/>
      <c r="L1236" s="69"/>
      <c r="M1236" s="69"/>
      <c r="N1236" s="69"/>
      <c r="O1236" s="69"/>
      <c r="P1236" s="69"/>
      <c r="Q1236" s="69"/>
      <c r="R1236" s="69"/>
      <c r="S1236" s="69"/>
      <c r="T1236" s="69"/>
      <c r="U1236" s="69"/>
      <c r="V1236" s="69"/>
      <c r="W1236" s="69"/>
      <c r="X1236" s="69"/>
      <c r="Y1236" s="69"/>
      <c r="Z1236" s="69"/>
      <c r="AA1236" s="69"/>
      <c r="AB1236" s="69"/>
      <c r="AC1236" s="69"/>
      <c r="AD1236" s="69"/>
      <c r="AE1236" s="69"/>
      <c r="AF1236" s="69"/>
      <c r="AG1236" s="69"/>
      <c r="AH1236" s="69"/>
      <c r="AI1236" s="69"/>
      <c r="AJ1236" s="69"/>
      <c r="AK1236" s="69"/>
      <c r="AL1236" s="69"/>
      <c r="AM1236" s="69"/>
      <c r="AN1236" s="69"/>
      <c r="AO1236" s="69"/>
      <c r="AP1236" s="69"/>
      <c r="AQ1236" s="69"/>
      <c r="AR1236" s="69"/>
      <c r="AS1236" s="69"/>
      <c r="AT1236" s="69"/>
      <c r="AU1236" s="69"/>
      <c r="AV1236" s="69"/>
      <c r="AW1236" s="69"/>
      <c r="AX1236" s="69"/>
      <c r="AY1236" s="69"/>
      <c r="AZ1236" s="69"/>
      <c r="BA1236" s="69"/>
      <c r="BB1236" s="69"/>
    </row>
    <row r="1237" spans="1:54">
      <c r="A1237" s="70"/>
      <c r="D1237" s="69"/>
      <c r="E1237" s="69"/>
      <c r="F1237" s="69"/>
      <c r="G1237" s="69"/>
      <c r="H1237" s="69"/>
      <c r="I1237" s="69"/>
      <c r="J1237" s="69"/>
      <c r="K1237" s="69"/>
      <c r="L1237" s="69"/>
      <c r="M1237" s="69"/>
      <c r="N1237" s="69"/>
      <c r="O1237" s="69"/>
      <c r="P1237" s="69"/>
      <c r="Q1237" s="69"/>
      <c r="R1237" s="69"/>
      <c r="S1237" s="69"/>
      <c r="T1237" s="69"/>
      <c r="U1237" s="69"/>
      <c r="V1237" s="69"/>
      <c r="W1237" s="69"/>
      <c r="X1237" s="69"/>
      <c r="Y1237" s="69"/>
      <c r="Z1237" s="69"/>
      <c r="AA1237" s="69"/>
      <c r="AB1237" s="69"/>
      <c r="AC1237" s="69"/>
      <c r="AD1237" s="69"/>
      <c r="AE1237" s="69"/>
      <c r="AF1237" s="69"/>
      <c r="AG1237" s="69"/>
      <c r="AH1237" s="69"/>
      <c r="AI1237" s="69"/>
      <c r="AJ1237" s="69"/>
      <c r="AK1237" s="69"/>
      <c r="AL1237" s="69"/>
      <c r="AM1237" s="69"/>
      <c r="AN1237" s="69"/>
      <c r="AO1237" s="69"/>
      <c r="AP1237" s="69"/>
      <c r="AQ1237" s="69"/>
      <c r="AR1237" s="69"/>
      <c r="AS1237" s="69"/>
      <c r="AT1237" s="69"/>
      <c r="AU1237" s="69"/>
      <c r="AV1237" s="69"/>
      <c r="AW1237" s="69"/>
      <c r="AX1237" s="69"/>
      <c r="AY1237" s="69"/>
      <c r="AZ1237" s="69"/>
      <c r="BA1237" s="69"/>
      <c r="BB1237" s="69"/>
    </row>
    <row r="1238" spans="1:54">
      <c r="A1238" s="70"/>
      <c r="D1238" s="69"/>
      <c r="E1238" s="69"/>
      <c r="F1238" s="69"/>
      <c r="G1238" s="69"/>
      <c r="H1238" s="69"/>
      <c r="I1238" s="69"/>
      <c r="J1238" s="69"/>
      <c r="K1238" s="69"/>
      <c r="L1238" s="69"/>
      <c r="M1238" s="69"/>
      <c r="N1238" s="69"/>
      <c r="O1238" s="69"/>
      <c r="P1238" s="69"/>
      <c r="Q1238" s="69"/>
      <c r="R1238" s="69"/>
      <c r="S1238" s="69"/>
      <c r="T1238" s="69"/>
      <c r="U1238" s="69"/>
      <c r="V1238" s="69"/>
      <c r="W1238" s="69"/>
      <c r="X1238" s="69"/>
      <c r="Y1238" s="69"/>
      <c r="Z1238" s="69"/>
      <c r="AA1238" s="69"/>
      <c r="AB1238" s="69"/>
      <c r="AC1238" s="69"/>
      <c r="AD1238" s="69"/>
      <c r="AE1238" s="69"/>
      <c r="AF1238" s="69"/>
      <c r="AG1238" s="69"/>
      <c r="AH1238" s="69"/>
      <c r="AI1238" s="69"/>
      <c r="AJ1238" s="69"/>
      <c r="AK1238" s="69"/>
      <c r="AL1238" s="69"/>
      <c r="AM1238" s="69"/>
      <c r="AN1238" s="69"/>
      <c r="AO1238" s="69"/>
      <c r="AP1238" s="69"/>
      <c r="AQ1238" s="69"/>
      <c r="AR1238" s="69"/>
      <c r="AS1238" s="69"/>
      <c r="AT1238" s="69"/>
      <c r="AU1238" s="69"/>
      <c r="AV1238" s="69"/>
      <c r="AW1238" s="69"/>
      <c r="AX1238" s="69"/>
      <c r="AY1238" s="69"/>
      <c r="AZ1238" s="69"/>
      <c r="BA1238" s="69"/>
      <c r="BB1238" s="69"/>
    </row>
    <row r="1239" spans="1:54">
      <c r="A1239" s="70"/>
      <c r="D1239" s="69"/>
      <c r="E1239" s="69"/>
      <c r="F1239" s="69"/>
      <c r="G1239" s="69"/>
      <c r="H1239" s="69"/>
      <c r="I1239" s="69"/>
      <c r="J1239" s="69"/>
      <c r="K1239" s="69"/>
      <c r="L1239" s="69"/>
      <c r="M1239" s="69"/>
      <c r="N1239" s="69"/>
      <c r="O1239" s="69"/>
      <c r="P1239" s="69"/>
      <c r="Q1239" s="69"/>
      <c r="R1239" s="69"/>
      <c r="S1239" s="69"/>
      <c r="T1239" s="69"/>
      <c r="U1239" s="69"/>
      <c r="V1239" s="69"/>
      <c r="W1239" s="69"/>
      <c r="X1239" s="69"/>
      <c r="Y1239" s="69"/>
      <c r="Z1239" s="69"/>
      <c r="AA1239" s="69"/>
      <c r="AB1239" s="69"/>
      <c r="AC1239" s="69"/>
      <c r="AD1239" s="69"/>
      <c r="AE1239" s="69"/>
      <c r="AF1239" s="69"/>
      <c r="AG1239" s="69"/>
      <c r="AH1239" s="69"/>
      <c r="AI1239" s="69"/>
      <c r="AJ1239" s="69"/>
      <c r="AK1239" s="69"/>
      <c r="AL1239" s="69"/>
      <c r="AM1239" s="69"/>
      <c r="AN1239" s="69"/>
      <c r="AO1239" s="69"/>
      <c r="AP1239" s="69"/>
      <c r="AQ1239" s="69"/>
      <c r="AR1239" s="69"/>
      <c r="AS1239" s="69"/>
      <c r="AT1239" s="69"/>
      <c r="AU1239" s="69"/>
      <c r="AV1239" s="69"/>
      <c r="AW1239" s="69"/>
      <c r="AX1239" s="69"/>
      <c r="AY1239" s="69"/>
      <c r="AZ1239" s="69"/>
      <c r="BA1239" s="69"/>
      <c r="BB1239" s="69"/>
    </row>
    <row r="1240" spans="1:54">
      <c r="A1240" s="70"/>
      <c r="D1240" s="69"/>
      <c r="E1240" s="69"/>
      <c r="F1240" s="69"/>
      <c r="G1240" s="69"/>
      <c r="H1240" s="69"/>
      <c r="I1240" s="69"/>
      <c r="J1240" s="69"/>
      <c r="K1240" s="69"/>
      <c r="L1240" s="69"/>
      <c r="M1240" s="69"/>
      <c r="N1240" s="69"/>
      <c r="O1240" s="69"/>
      <c r="P1240" s="69"/>
      <c r="Q1240" s="69"/>
      <c r="R1240" s="69"/>
      <c r="S1240" s="69"/>
      <c r="T1240" s="69"/>
      <c r="U1240" s="69"/>
      <c r="V1240" s="69"/>
      <c r="W1240" s="69"/>
      <c r="X1240" s="69"/>
      <c r="Y1240" s="69"/>
      <c r="Z1240" s="69"/>
      <c r="AA1240" s="69"/>
      <c r="AB1240" s="69"/>
      <c r="AC1240" s="69"/>
      <c r="AD1240" s="69"/>
      <c r="AE1240" s="69"/>
      <c r="AF1240" s="69"/>
      <c r="AG1240" s="69"/>
      <c r="AH1240" s="69"/>
      <c r="AI1240" s="69"/>
      <c r="AJ1240" s="69"/>
      <c r="AK1240" s="69"/>
      <c r="AL1240" s="69"/>
      <c r="AM1240" s="69"/>
      <c r="AN1240" s="69"/>
      <c r="AO1240" s="69"/>
      <c r="AP1240" s="69"/>
      <c r="AQ1240" s="69"/>
      <c r="AR1240" s="69"/>
      <c r="AS1240" s="69"/>
      <c r="AT1240" s="69"/>
      <c r="AU1240" s="69"/>
      <c r="AV1240" s="69"/>
      <c r="AW1240" s="69"/>
      <c r="AX1240" s="69"/>
      <c r="AY1240" s="69"/>
      <c r="AZ1240" s="69"/>
      <c r="BA1240" s="69"/>
      <c r="BB1240" s="69"/>
    </row>
    <row r="1241" spans="1:54">
      <c r="A1241" s="70"/>
      <c r="D1241" s="69"/>
      <c r="E1241" s="69"/>
      <c r="F1241" s="69"/>
      <c r="G1241" s="69"/>
      <c r="H1241" s="69"/>
      <c r="I1241" s="69"/>
      <c r="J1241" s="69"/>
      <c r="K1241" s="69"/>
      <c r="L1241" s="69"/>
      <c r="M1241" s="69"/>
      <c r="N1241" s="69"/>
      <c r="O1241" s="69"/>
      <c r="P1241" s="69"/>
      <c r="Q1241" s="69"/>
      <c r="R1241" s="69"/>
      <c r="S1241" s="69"/>
      <c r="T1241" s="69"/>
      <c r="U1241" s="69"/>
      <c r="V1241" s="69"/>
      <c r="W1241" s="69"/>
      <c r="X1241" s="69"/>
      <c r="Y1241" s="69"/>
      <c r="Z1241" s="69"/>
      <c r="AA1241" s="69"/>
      <c r="AB1241" s="69"/>
      <c r="AC1241" s="69"/>
      <c r="AD1241" s="69"/>
      <c r="AE1241" s="69"/>
      <c r="AF1241" s="69"/>
      <c r="AG1241" s="69"/>
      <c r="AH1241" s="69"/>
      <c r="AI1241" s="69"/>
      <c r="AJ1241" s="69"/>
      <c r="AK1241" s="69"/>
      <c r="AL1241" s="69"/>
      <c r="AM1241" s="69"/>
      <c r="AN1241" s="69"/>
      <c r="AO1241" s="69"/>
      <c r="AP1241" s="69"/>
      <c r="AQ1241" s="69"/>
      <c r="AR1241" s="69"/>
      <c r="AS1241" s="69"/>
      <c r="AT1241" s="69"/>
      <c r="AU1241" s="69"/>
      <c r="AV1241" s="69"/>
      <c r="AW1241" s="69"/>
      <c r="AX1241" s="69"/>
      <c r="AY1241" s="69"/>
      <c r="AZ1241" s="69"/>
      <c r="BA1241" s="69"/>
      <c r="BB1241" s="69"/>
    </row>
    <row r="1242" spans="1:54">
      <c r="A1242" s="70"/>
      <c r="D1242" s="69"/>
      <c r="E1242" s="69"/>
      <c r="F1242" s="69"/>
      <c r="G1242" s="69"/>
      <c r="H1242" s="69"/>
      <c r="I1242" s="69"/>
      <c r="J1242" s="69"/>
      <c r="K1242" s="69"/>
      <c r="L1242" s="69"/>
      <c r="M1242" s="69"/>
      <c r="N1242" s="69"/>
      <c r="O1242" s="69"/>
      <c r="P1242" s="69"/>
      <c r="Q1242" s="69"/>
      <c r="R1242" s="69"/>
      <c r="S1242" s="69"/>
      <c r="T1242" s="69"/>
      <c r="U1242" s="69"/>
      <c r="V1242" s="69"/>
      <c r="W1242" s="69"/>
      <c r="X1242" s="69"/>
      <c r="Y1242" s="69"/>
      <c r="Z1242" s="69"/>
      <c r="AA1242" s="69"/>
      <c r="AB1242" s="69"/>
      <c r="AC1242" s="69"/>
      <c r="AD1242" s="69"/>
      <c r="AE1242" s="69"/>
      <c r="AF1242" s="69"/>
      <c r="AG1242" s="69"/>
      <c r="AH1242" s="69"/>
      <c r="AI1242" s="69"/>
      <c r="AJ1242" s="69"/>
      <c r="AK1242" s="69"/>
      <c r="AL1242" s="69"/>
      <c r="AM1242" s="69"/>
      <c r="AN1242" s="69"/>
      <c r="AO1242" s="69"/>
      <c r="AP1242" s="69"/>
      <c r="AQ1242" s="69"/>
      <c r="AR1242" s="69"/>
      <c r="AS1242" s="69"/>
      <c r="AT1242" s="69"/>
      <c r="AU1242" s="69"/>
      <c r="AV1242" s="69"/>
      <c r="AW1242" s="69"/>
      <c r="AX1242" s="69"/>
      <c r="AY1242" s="69"/>
      <c r="AZ1242" s="69"/>
      <c r="BA1242" s="69"/>
      <c r="BB1242" s="69"/>
    </row>
    <row r="1243" spans="1:54">
      <c r="A1243" s="70"/>
      <c r="D1243" s="69"/>
      <c r="E1243" s="69"/>
      <c r="F1243" s="69"/>
      <c r="G1243" s="69"/>
      <c r="H1243" s="69"/>
      <c r="I1243" s="69"/>
      <c r="J1243" s="69"/>
      <c r="K1243" s="69"/>
      <c r="L1243" s="69"/>
      <c r="M1243" s="69"/>
      <c r="N1243" s="69"/>
      <c r="O1243" s="69"/>
      <c r="P1243" s="69"/>
      <c r="Q1243" s="69"/>
      <c r="R1243" s="69"/>
      <c r="S1243" s="69"/>
      <c r="T1243" s="69"/>
      <c r="U1243" s="69"/>
      <c r="V1243" s="69"/>
      <c r="W1243" s="69"/>
      <c r="X1243" s="69"/>
      <c r="Y1243" s="69"/>
      <c r="Z1243" s="69"/>
      <c r="AA1243" s="69"/>
      <c r="AB1243" s="69"/>
      <c r="AC1243" s="69"/>
      <c r="AD1243" s="69"/>
      <c r="AE1243" s="69"/>
      <c r="AF1243" s="69"/>
      <c r="AG1243" s="69"/>
      <c r="AH1243" s="69"/>
      <c r="AI1243" s="69"/>
      <c r="AJ1243" s="69"/>
      <c r="AK1243" s="69"/>
      <c r="AL1243" s="69"/>
      <c r="AM1243" s="69"/>
      <c r="AN1243" s="69"/>
      <c r="AO1243" s="69"/>
      <c r="AP1243" s="69"/>
      <c r="AQ1243" s="69"/>
      <c r="AR1243" s="69"/>
      <c r="AS1243" s="69"/>
      <c r="AT1243" s="69"/>
      <c r="AU1243" s="69"/>
      <c r="AV1243" s="69"/>
      <c r="AW1243" s="69"/>
      <c r="AX1243" s="69"/>
      <c r="AY1243" s="69"/>
      <c r="AZ1243" s="69"/>
      <c r="BA1243" s="69"/>
      <c r="BB1243" s="69"/>
    </row>
    <row r="1244" spans="1:54">
      <c r="A1244" s="70"/>
      <c r="D1244" s="69"/>
      <c r="E1244" s="69"/>
      <c r="F1244" s="69"/>
      <c r="G1244" s="69"/>
      <c r="H1244" s="69"/>
      <c r="I1244" s="69"/>
      <c r="J1244" s="69"/>
      <c r="K1244" s="69"/>
      <c r="L1244" s="69"/>
      <c r="M1244" s="69"/>
      <c r="N1244" s="69"/>
      <c r="O1244" s="69"/>
      <c r="P1244" s="69"/>
      <c r="Q1244" s="69"/>
      <c r="R1244" s="69"/>
      <c r="S1244" s="69"/>
      <c r="T1244" s="69"/>
      <c r="U1244" s="69"/>
      <c r="V1244" s="69"/>
      <c r="W1244" s="69"/>
      <c r="X1244" s="69"/>
      <c r="Y1244" s="69"/>
      <c r="Z1244" s="69"/>
      <c r="AA1244" s="69"/>
      <c r="AB1244" s="69"/>
      <c r="AC1244" s="69"/>
      <c r="AD1244" s="69"/>
      <c r="AE1244" s="69"/>
      <c r="AF1244" s="69"/>
      <c r="AG1244" s="69"/>
      <c r="AH1244" s="69"/>
      <c r="AI1244" s="69"/>
      <c r="AJ1244" s="69"/>
      <c r="AK1244" s="69"/>
      <c r="AL1244" s="69"/>
      <c r="AM1244" s="69"/>
      <c r="AN1244" s="69"/>
      <c r="AO1244" s="69"/>
      <c r="AP1244" s="69"/>
      <c r="AQ1244" s="69"/>
      <c r="AR1244" s="69"/>
      <c r="AS1244" s="69"/>
      <c r="AT1244" s="69"/>
      <c r="AU1244" s="69"/>
      <c r="AV1244" s="69"/>
      <c r="AW1244" s="69"/>
      <c r="AX1244" s="69"/>
      <c r="AY1244" s="69"/>
      <c r="AZ1244" s="69"/>
      <c r="BA1244" s="69"/>
      <c r="BB1244" s="69"/>
    </row>
    <row r="1245" spans="1:54">
      <c r="A1245" s="70"/>
      <c r="D1245" s="69"/>
      <c r="E1245" s="69"/>
      <c r="F1245" s="69"/>
      <c r="G1245" s="69"/>
      <c r="H1245" s="69"/>
      <c r="I1245" s="69"/>
      <c r="J1245" s="69"/>
      <c r="K1245" s="69"/>
      <c r="L1245" s="69"/>
      <c r="M1245" s="69"/>
      <c r="N1245" s="69"/>
      <c r="O1245" s="69"/>
      <c r="P1245" s="69"/>
      <c r="Q1245" s="69"/>
      <c r="R1245" s="69"/>
      <c r="S1245" s="69"/>
      <c r="T1245" s="69"/>
      <c r="U1245" s="69"/>
      <c r="V1245" s="69"/>
      <c r="W1245" s="69"/>
      <c r="X1245" s="69"/>
      <c r="Y1245" s="69"/>
      <c r="Z1245" s="69"/>
      <c r="AA1245" s="69"/>
      <c r="AB1245" s="69"/>
      <c r="AC1245" s="69"/>
      <c r="AD1245" s="69"/>
      <c r="AE1245" s="69"/>
      <c r="AF1245" s="69"/>
      <c r="AG1245" s="69"/>
      <c r="AH1245" s="69"/>
      <c r="AI1245" s="69"/>
      <c r="AJ1245" s="69"/>
      <c r="AK1245" s="69"/>
      <c r="AL1245" s="69"/>
      <c r="AM1245" s="69"/>
      <c r="AN1245" s="69"/>
      <c r="AO1245" s="69"/>
      <c r="AP1245" s="69"/>
      <c r="AQ1245" s="69"/>
      <c r="AR1245" s="69"/>
      <c r="AS1245" s="69"/>
      <c r="AT1245" s="69"/>
      <c r="AU1245" s="69"/>
      <c r="AV1245" s="69"/>
      <c r="AW1245" s="69"/>
      <c r="AX1245" s="69"/>
      <c r="AY1245" s="69"/>
      <c r="AZ1245" s="69"/>
      <c r="BA1245" s="69"/>
      <c r="BB1245" s="69"/>
    </row>
    <row r="1246" spans="1:54">
      <c r="A1246" s="70"/>
      <c r="D1246" s="69"/>
      <c r="E1246" s="69"/>
      <c r="F1246" s="69"/>
      <c r="G1246" s="69"/>
      <c r="H1246" s="69"/>
      <c r="I1246" s="69"/>
      <c r="J1246" s="69"/>
      <c r="K1246" s="69"/>
      <c r="L1246" s="69"/>
      <c r="M1246" s="69"/>
      <c r="N1246" s="69"/>
      <c r="O1246" s="69"/>
      <c r="P1246" s="69"/>
      <c r="Q1246" s="69"/>
      <c r="R1246" s="69"/>
      <c r="S1246" s="69"/>
      <c r="T1246" s="69"/>
      <c r="U1246" s="69"/>
      <c r="V1246" s="69"/>
      <c r="W1246" s="69"/>
      <c r="X1246" s="69"/>
      <c r="Y1246" s="69"/>
      <c r="Z1246" s="69"/>
      <c r="AA1246" s="69"/>
      <c r="AB1246" s="69"/>
      <c r="AC1246" s="69"/>
      <c r="AD1246" s="69"/>
      <c r="AE1246" s="69"/>
      <c r="AF1246" s="69"/>
      <c r="AG1246" s="69"/>
      <c r="AH1246" s="69"/>
      <c r="AI1246" s="69"/>
      <c r="AJ1246" s="69"/>
      <c r="AK1246" s="69"/>
      <c r="AL1246" s="69"/>
      <c r="AM1246" s="69"/>
      <c r="AN1246" s="69"/>
      <c r="AO1246" s="69"/>
      <c r="AP1246" s="69"/>
      <c r="AQ1246" s="69"/>
      <c r="AR1246" s="69"/>
      <c r="AS1246" s="69"/>
      <c r="AT1246" s="69"/>
      <c r="AU1246" s="69"/>
      <c r="AV1246" s="69"/>
      <c r="AW1246" s="69"/>
      <c r="AX1246" s="69"/>
      <c r="AY1246" s="69"/>
      <c r="AZ1246" s="69"/>
      <c r="BA1246" s="69"/>
      <c r="BB1246" s="69"/>
    </row>
    <row r="1247" spans="1:54">
      <c r="A1247" s="70"/>
      <c r="D1247" s="69"/>
      <c r="E1247" s="69"/>
      <c r="F1247" s="69"/>
      <c r="G1247" s="69"/>
      <c r="H1247" s="69"/>
      <c r="I1247" s="69"/>
      <c r="J1247" s="69"/>
      <c r="K1247" s="69"/>
      <c r="L1247" s="69"/>
      <c r="M1247" s="69"/>
      <c r="N1247" s="69"/>
      <c r="O1247" s="69"/>
      <c r="P1247" s="69"/>
      <c r="Q1247" s="69"/>
      <c r="R1247" s="69"/>
      <c r="S1247" s="69"/>
      <c r="T1247" s="69"/>
      <c r="U1247" s="69"/>
      <c r="V1247" s="69"/>
      <c r="W1247" s="69"/>
      <c r="X1247" s="69"/>
      <c r="Y1247" s="69"/>
      <c r="Z1247" s="69"/>
      <c r="AA1247" s="69"/>
      <c r="AB1247" s="69"/>
      <c r="AC1247" s="69"/>
      <c r="AD1247" s="69"/>
      <c r="AE1247" s="69"/>
      <c r="AF1247" s="69"/>
      <c r="AG1247" s="69"/>
      <c r="AH1247" s="69"/>
      <c r="AI1247" s="69"/>
      <c r="AJ1247" s="69"/>
      <c r="AK1247" s="69"/>
      <c r="AL1247" s="69"/>
      <c r="AM1247" s="69"/>
      <c r="AN1247" s="69"/>
      <c r="AO1247" s="69"/>
      <c r="AP1247" s="69"/>
      <c r="AQ1247" s="69"/>
      <c r="AR1247" s="69"/>
      <c r="AS1247" s="69"/>
      <c r="AT1247" s="69"/>
      <c r="AU1247" s="69"/>
      <c r="AV1247" s="69"/>
      <c r="AW1247" s="69"/>
      <c r="AX1247" s="69"/>
      <c r="AY1247" s="69"/>
      <c r="AZ1247" s="69"/>
      <c r="BA1247" s="69"/>
      <c r="BB1247" s="69"/>
    </row>
    <row r="1248" spans="1:54">
      <c r="A1248" s="70"/>
      <c r="D1248" s="69"/>
      <c r="E1248" s="69"/>
      <c r="F1248" s="69"/>
      <c r="G1248" s="69"/>
      <c r="H1248" s="69"/>
      <c r="I1248" s="69"/>
      <c r="J1248" s="69"/>
      <c r="K1248" s="69"/>
      <c r="L1248" s="69"/>
      <c r="M1248" s="69"/>
      <c r="N1248" s="69"/>
      <c r="O1248" s="69"/>
      <c r="P1248" s="69"/>
      <c r="Q1248" s="69"/>
      <c r="R1248" s="69"/>
      <c r="S1248" s="69"/>
      <c r="T1248" s="69"/>
      <c r="U1248" s="69"/>
      <c r="V1248" s="69"/>
      <c r="W1248" s="69"/>
      <c r="X1248" s="69"/>
      <c r="Y1248" s="69"/>
      <c r="Z1248" s="69"/>
      <c r="AA1248" s="69"/>
      <c r="AB1248" s="69"/>
      <c r="AC1248" s="69"/>
      <c r="AD1248" s="69"/>
      <c r="AE1248" s="69"/>
      <c r="AF1248" s="69"/>
      <c r="AG1248" s="69"/>
      <c r="AH1248" s="69"/>
      <c r="AI1248" s="69"/>
      <c r="AJ1248" s="69"/>
      <c r="AK1248" s="69"/>
      <c r="AL1248" s="69"/>
      <c r="AM1248" s="69"/>
      <c r="AN1248" s="69"/>
      <c r="AO1248" s="69"/>
      <c r="AP1248" s="69"/>
      <c r="AQ1248" s="69"/>
      <c r="AR1248" s="69"/>
      <c r="AS1248" s="69"/>
      <c r="AT1248" s="69"/>
      <c r="AU1248" s="69"/>
      <c r="AV1248" s="69"/>
      <c r="AW1248" s="69"/>
      <c r="AX1248" s="69"/>
      <c r="AY1248" s="69"/>
      <c r="AZ1248" s="69"/>
      <c r="BA1248" s="69"/>
      <c r="BB1248" s="69"/>
    </row>
    <row r="1249" spans="1:54">
      <c r="A1249" s="70"/>
      <c r="D1249" s="69"/>
      <c r="E1249" s="69"/>
      <c r="F1249" s="69"/>
      <c r="G1249" s="69"/>
      <c r="H1249" s="69"/>
      <c r="I1249" s="69"/>
      <c r="J1249" s="69"/>
      <c r="K1249" s="69"/>
      <c r="L1249" s="69"/>
      <c r="M1249" s="69"/>
      <c r="N1249" s="69"/>
      <c r="O1249" s="69"/>
      <c r="P1249" s="69"/>
      <c r="Q1249" s="69"/>
      <c r="R1249" s="69"/>
      <c r="S1249" s="69"/>
      <c r="T1249" s="69"/>
      <c r="U1249" s="69"/>
      <c r="V1249" s="69"/>
      <c r="W1249" s="69"/>
      <c r="X1249" s="69"/>
      <c r="Y1249" s="69"/>
      <c r="Z1249" s="69"/>
      <c r="AA1249" s="69"/>
      <c r="AB1249" s="69"/>
      <c r="AC1249" s="69"/>
      <c r="AD1249" s="69"/>
      <c r="AE1249" s="69"/>
      <c r="AF1249" s="69"/>
      <c r="AG1249" s="69"/>
      <c r="AH1249" s="69"/>
      <c r="AI1249" s="69"/>
      <c r="AJ1249" s="69"/>
      <c r="AK1249" s="69"/>
      <c r="AL1249" s="69"/>
      <c r="AM1249" s="69"/>
      <c r="AN1249" s="69"/>
      <c r="AO1249" s="69"/>
      <c r="AP1249" s="69"/>
      <c r="AQ1249" s="69"/>
      <c r="AR1249" s="69"/>
      <c r="AS1249" s="69"/>
      <c r="AT1249" s="69"/>
      <c r="AU1249" s="69"/>
      <c r="AV1249" s="69"/>
      <c r="AW1249" s="69"/>
      <c r="AX1249" s="69"/>
      <c r="AY1249" s="69"/>
      <c r="AZ1249" s="69"/>
      <c r="BA1249" s="69"/>
      <c r="BB1249" s="69"/>
    </row>
    <row r="1250" spans="1:54">
      <c r="A1250" s="70"/>
      <c r="D1250" s="69"/>
      <c r="E1250" s="69"/>
      <c r="F1250" s="69"/>
      <c r="G1250" s="69"/>
      <c r="H1250" s="69"/>
      <c r="I1250" s="69"/>
      <c r="J1250" s="69"/>
      <c r="K1250" s="69"/>
      <c r="L1250" s="69"/>
      <c r="M1250" s="69"/>
      <c r="N1250" s="69"/>
      <c r="O1250" s="69"/>
      <c r="P1250" s="69"/>
      <c r="Q1250" s="69"/>
      <c r="R1250" s="69"/>
      <c r="S1250" s="69"/>
      <c r="T1250" s="69"/>
      <c r="U1250" s="69"/>
      <c r="V1250" s="69"/>
      <c r="W1250" s="69"/>
      <c r="X1250" s="69"/>
      <c r="Y1250" s="69"/>
      <c r="Z1250" s="69"/>
      <c r="AA1250" s="69"/>
      <c r="AB1250" s="69"/>
      <c r="AC1250" s="69"/>
      <c r="AD1250" s="69"/>
      <c r="AE1250" s="69"/>
      <c r="AF1250" s="69"/>
      <c r="AG1250" s="69"/>
      <c r="AH1250" s="69"/>
      <c r="AI1250" s="69"/>
      <c r="AJ1250" s="69"/>
      <c r="AK1250" s="69"/>
      <c r="AL1250" s="69"/>
      <c r="AM1250" s="69"/>
      <c r="AN1250" s="69"/>
      <c r="AO1250" s="69"/>
      <c r="AP1250" s="69"/>
      <c r="AQ1250" s="69"/>
      <c r="AR1250" s="69"/>
      <c r="AS1250" s="69"/>
      <c r="AT1250" s="69"/>
      <c r="AU1250" s="69"/>
      <c r="AV1250" s="69"/>
      <c r="AW1250" s="69"/>
      <c r="AX1250" s="69"/>
      <c r="AY1250" s="69"/>
      <c r="AZ1250" s="69"/>
      <c r="BA1250" s="69"/>
      <c r="BB1250" s="69"/>
    </row>
    <row r="1251" spans="1:54">
      <c r="A1251" s="70"/>
      <c r="D1251" s="69"/>
      <c r="E1251" s="69"/>
      <c r="F1251" s="69"/>
      <c r="G1251" s="69"/>
      <c r="H1251" s="69"/>
      <c r="I1251" s="69"/>
      <c r="J1251" s="69"/>
      <c r="K1251" s="69"/>
      <c r="L1251" s="69"/>
      <c r="M1251" s="69"/>
      <c r="N1251" s="69"/>
      <c r="O1251" s="69"/>
      <c r="P1251" s="69"/>
      <c r="Q1251" s="69"/>
      <c r="R1251" s="69"/>
      <c r="S1251" s="69"/>
      <c r="T1251" s="69"/>
      <c r="U1251" s="69"/>
      <c r="V1251" s="69"/>
      <c r="W1251" s="69"/>
      <c r="X1251" s="69"/>
      <c r="Y1251" s="69"/>
      <c r="Z1251" s="69"/>
      <c r="AA1251" s="69"/>
      <c r="AB1251" s="69"/>
      <c r="AC1251" s="69"/>
      <c r="AD1251" s="69"/>
      <c r="AE1251" s="69"/>
      <c r="AF1251" s="69"/>
      <c r="AG1251" s="69"/>
      <c r="AH1251" s="69"/>
      <c r="AI1251" s="69"/>
      <c r="AJ1251" s="69"/>
      <c r="AK1251" s="69"/>
      <c r="AL1251" s="69"/>
      <c r="AM1251" s="69"/>
      <c r="AN1251" s="69"/>
      <c r="AO1251" s="69"/>
      <c r="AP1251" s="69"/>
      <c r="AQ1251" s="69"/>
      <c r="AR1251" s="69"/>
      <c r="AS1251" s="69"/>
      <c r="AT1251" s="69"/>
      <c r="AU1251" s="69"/>
      <c r="AV1251" s="69"/>
      <c r="AW1251" s="69"/>
      <c r="AX1251" s="69"/>
      <c r="AY1251" s="69"/>
      <c r="AZ1251" s="69"/>
      <c r="BA1251" s="69"/>
      <c r="BB1251" s="69"/>
    </row>
    <row r="1252" spans="1:54">
      <c r="A1252" s="70"/>
      <c r="D1252" s="69"/>
      <c r="E1252" s="69"/>
      <c r="F1252" s="69"/>
      <c r="G1252" s="69"/>
      <c r="H1252" s="69"/>
      <c r="I1252" s="69"/>
      <c r="J1252" s="69"/>
      <c r="K1252" s="69"/>
      <c r="L1252" s="69"/>
      <c r="M1252" s="69"/>
      <c r="N1252" s="69"/>
      <c r="O1252" s="69"/>
      <c r="P1252" s="69"/>
      <c r="Q1252" s="69"/>
      <c r="R1252" s="69"/>
      <c r="S1252" s="69"/>
      <c r="T1252" s="69"/>
      <c r="U1252" s="69"/>
      <c r="V1252" s="69"/>
      <c r="W1252" s="69"/>
      <c r="X1252" s="69"/>
      <c r="Y1252" s="69"/>
      <c r="Z1252" s="69"/>
      <c r="AA1252" s="69"/>
      <c r="AB1252" s="69"/>
      <c r="AC1252" s="69"/>
      <c r="AD1252" s="69"/>
      <c r="AE1252" s="69"/>
      <c r="AF1252" s="69"/>
      <c r="AG1252" s="69"/>
      <c r="AH1252" s="69"/>
      <c r="AI1252" s="69"/>
      <c r="AJ1252" s="69"/>
      <c r="AK1252" s="69"/>
      <c r="AL1252" s="69"/>
      <c r="AM1252" s="69"/>
      <c r="AN1252" s="69"/>
      <c r="AO1252" s="69"/>
      <c r="AP1252" s="69"/>
      <c r="AQ1252" s="69"/>
      <c r="AR1252" s="69"/>
      <c r="AS1252" s="69"/>
      <c r="AT1252" s="69"/>
      <c r="AU1252" s="69"/>
      <c r="AV1252" s="69"/>
      <c r="AW1252" s="69"/>
      <c r="AX1252" s="69"/>
      <c r="AY1252" s="69"/>
      <c r="AZ1252" s="69"/>
      <c r="BA1252" s="69"/>
      <c r="BB1252" s="69"/>
    </row>
    <row r="1253" spans="1:54">
      <c r="A1253" s="70"/>
      <c r="D1253" s="69"/>
      <c r="E1253" s="69"/>
      <c r="F1253" s="69"/>
      <c r="G1253" s="69"/>
      <c r="H1253" s="69"/>
      <c r="I1253" s="69"/>
      <c r="J1253" s="69"/>
      <c r="K1253" s="69"/>
      <c r="L1253" s="69"/>
      <c r="M1253" s="69"/>
      <c r="N1253" s="69"/>
      <c r="O1253" s="69"/>
      <c r="P1253" s="69"/>
      <c r="Q1253" s="69"/>
      <c r="R1253" s="69"/>
      <c r="S1253" s="69"/>
      <c r="T1253" s="69"/>
      <c r="U1253" s="69"/>
      <c r="V1253" s="69"/>
      <c r="W1253" s="69"/>
      <c r="X1253" s="69"/>
      <c r="Y1253" s="69"/>
      <c r="Z1253" s="69"/>
      <c r="AA1253" s="69"/>
      <c r="AB1253" s="69"/>
      <c r="AC1253" s="69"/>
      <c r="AD1253" s="69"/>
      <c r="AE1253" s="69"/>
      <c r="AF1253" s="69"/>
      <c r="AG1253" s="69"/>
      <c r="AH1253" s="69"/>
      <c r="AI1253" s="69"/>
      <c r="AJ1253" s="69"/>
      <c r="AK1253" s="69"/>
      <c r="AL1253" s="69"/>
      <c r="AM1253" s="69"/>
      <c r="AN1253" s="69"/>
      <c r="AO1253" s="69"/>
      <c r="AP1253" s="69"/>
      <c r="AQ1253" s="69"/>
      <c r="AR1253" s="69"/>
      <c r="AS1253" s="69"/>
      <c r="AT1253" s="69"/>
      <c r="AU1253" s="69"/>
      <c r="AV1253" s="69"/>
      <c r="AW1253" s="69"/>
      <c r="AX1253" s="69"/>
      <c r="AY1253" s="69"/>
      <c r="AZ1253" s="69"/>
      <c r="BA1253" s="69"/>
      <c r="BB1253" s="69"/>
    </row>
    <row r="1254" spans="1:54">
      <c r="A1254" s="70"/>
      <c r="D1254" s="69"/>
      <c r="E1254" s="69"/>
      <c r="F1254" s="69"/>
      <c r="G1254" s="69"/>
      <c r="H1254" s="69"/>
      <c r="I1254" s="69"/>
      <c r="J1254" s="69"/>
      <c r="K1254" s="69"/>
      <c r="L1254" s="69"/>
      <c r="M1254" s="69"/>
      <c r="N1254" s="69"/>
      <c r="O1254" s="69"/>
      <c r="P1254" s="69"/>
      <c r="Q1254" s="69"/>
      <c r="R1254" s="69"/>
      <c r="S1254" s="69"/>
      <c r="T1254" s="69"/>
      <c r="U1254" s="69"/>
      <c r="V1254" s="69"/>
      <c r="W1254" s="69"/>
      <c r="X1254" s="69"/>
      <c r="Y1254" s="69"/>
      <c r="Z1254" s="69"/>
      <c r="AA1254" s="69"/>
      <c r="AB1254" s="69"/>
      <c r="AC1254" s="69"/>
      <c r="AD1254" s="69"/>
      <c r="AE1254" s="69"/>
      <c r="AF1254" s="69"/>
      <c r="AG1254" s="69"/>
      <c r="AH1254" s="69"/>
      <c r="AI1254" s="69"/>
      <c r="AJ1254" s="69"/>
      <c r="AK1254" s="69"/>
      <c r="AL1254" s="69"/>
      <c r="AM1254" s="69"/>
      <c r="AN1254" s="69"/>
      <c r="AO1254" s="69"/>
      <c r="AP1254" s="69"/>
      <c r="AQ1254" s="69"/>
      <c r="AR1254" s="69"/>
      <c r="AS1254" s="69"/>
      <c r="AT1254" s="69"/>
      <c r="AU1254" s="69"/>
      <c r="AV1254" s="69"/>
      <c r="AW1254" s="69"/>
      <c r="AX1254" s="69"/>
      <c r="AY1254" s="69"/>
      <c r="AZ1254" s="69"/>
      <c r="BA1254" s="69"/>
      <c r="BB1254" s="69"/>
    </row>
    <row r="1255" spans="1:54">
      <c r="A1255" s="70"/>
      <c r="D1255" s="69"/>
      <c r="E1255" s="69"/>
      <c r="F1255" s="69"/>
      <c r="G1255" s="69"/>
      <c r="H1255" s="69"/>
      <c r="I1255" s="69"/>
      <c r="J1255" s="69"/>
      <c r="K1255" s="69"/>
      <c r="L1255" s="69"/>
      <c r="M1255" s="69"/>
      <c r="N1255" s="69"/>
      <c r="O1255" s="69"/>
      <c r="P1255" s="69"/>
      <c r="Q1255" s="69"/>
      <c r="R1255" s="69"/>
      <c r="S1255" s="69"/>
      <c r="T1255" s="69"/>
      <c r="U1255" s="69"/>
      <c r="V1255" s="69"/>
      <c r="W1255" s="69"/>
      <c r="X1255" s="69"/>
      <c r="Y1255" s="69"/>
      <c r="Z1255" s="69"/>
      <c r="AA1255" s="69"/>
      <c r="AB1255" s="69"/>
      <c r="AC1255" s="69"/>
      <c r="AD1255" s="69"/>
      <c r="AE1255" s="69"/>
      <c r="AF1255" s="69"/>
      <c r="AG1255" s="69"/>
      <c r="AH1255" s="69"/>
      <c r="AI1255" s="69"/>
      <c r="AJ1255" s="69"/>
      <c r="AK1255" s="69"/>
      <c r="AL1255" s="69"/>
      <c r="AM1255" s="69"/>
      <c r="AN1255" s="69"/>
      <c r="AO1255" s="69"/>
      <c r="AP1255" s="69"/>
      <c r="AQ1255" s="69"/>
      <c r="AR1255" s="69"/>
      <c r="AS1255" s="69"/>
      <c r="AT1255" s="69"/>
      <c r="AU1255" s="69"/>
      <c r="AV1255" s="69"/>
      <c r="AW1255" s="69"/>
      <c r="AX1255" s="69"/>
      <c r="AY1255" s="69"/>
      <c r="AZ1255" s="69"/>
      <c r="BA1255" s="69"/>
      <c r="BB1255" s="69"/>
    </row>
    <row r="1256" spans="1:54">
      <c r="D1256" s="69"/>
      <c r="E1256" s="69"/>
      <c r="F1256" s="69"/>
      <c r="G1256" s="69"/>
      <c r="H1256" s="69"/>
      <c r="I1256" s="69"/>
      <c r="J1256" s="69"/>
      <c r="K1256" s="69"/>
      <c r="L1256" s="69"/>
      <c r="M1256" s="69"/>
      <c r="N1256" s="69"/>
      <c r="O1256" s="69"/>
      <c r="P1256" s="69"/>
      <c r="Q1256" s="69"/>
      <c r="R1256" s="69"/>
      <c r="S1256" s="69"/>
      <c r="T1256" s="69"/>
      <c r="U1256" s="69"/>
      <c r="V1256" s="69"/>
      <c r="W1256" s="69"/>
      <c r="X1256" s="69"/>
      <c r="Y1256" s="69"/>
      <c r="Z1256" s="69"/>
      <c r="AA1256" s="69"/>
      <c r="AB1256" s="69"/>
      <c r="AC1256" s="69"/>
      <c r="AD1256" s="69"/>
      <c r="AE1256" s="69"/>
      <c r="AF1256" s="69"/>
      <c r="AG1256" s="69"/>
      <c r="AH1256" s="69"/>
      <c r="AI1256" s="69"/>
      <c r="AJ1256" s="69"/>
      <c r="AK1256" s="69"/>
      <c r="AL1256" s="69"/>
      <c r="AM1256" s="69"/>
      <c r="AN1256" s="69"/>
      <c r="AO1256" s="69"/>
      <c r="AP1256" s="69"/>
      <c r="AQ1256" s="69"/>
      <c r="AR1256" s="69"/>
      <c r="AS1256" s="69"/>
      <c r="AT1256" s="69"/>
      <c r="AU1256" s="69"/>
      <c r="AV1256" s="69"/>
      <c r="AW1256" s="69"/>
      <c r="AX1256" s="69"/>
      <c r="AY1256" s="69"/>
      <c r="AZ1256" s="69"/>
      <c r="BA1256" s="69"/>
      <c r="BB1256" s="69"/>
    </row>
    <row r="1257" spans="1:54">
      <c r="S1257" s="69"/>
    </row>
  </sheetData>
  <customSheetViews>
    <customSheetView guid="{9A6DA5E0-B602-4D30-BF57-B9A64673419A}"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
      <headerFooter alignWithMargins="0"/>
    </customSheetView>
    <customSheetView guid="{5446BA9A-8B69-404B-A913-5A53E8937DEF}"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
      <headerFooter alignWithMargins="0"/>
    </customSheetView>
    <customSheetView guid="{50E30236-B87B-46B0-8AB7-5CB07C32AD51}"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3"/>
      <headerFooter alignWithMargins="0"/>
    </customSheetView>
    <customSheetView guid="{650001A7-7F5D-4C25-A793-6874747A9BCA}"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4"/>
      <headerFooter alignWithMargins="0"/>
    </customSheetView>
    <customSheetView guid="{BEA31234-456D-4B58-9D73-CDF96CBEAFF0}"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5"/>
      <headerFooter alignWithMargins="0"/>
    </customSheetView>
    <customSheetView guid="{9B3B6D0E-03C7-49B0-92DB-C4FD245E93BC}"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6"/>
      <headerFooter alignWithMargins="0"/>
    </customSheetView>
    <customSheetView guid="{17F81FAD-A804-409E-AD77-E4B3A0D493B1}"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7"/>
      <headerFooter alignWithMargins="0"/>
    </customSheetView>
    <customSheetView guid="{BA17188F-41F9-429B-8466-0B115E6076C4}"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8"/>
      <headerFooter alignWithMargins="0"/>
    </customSheetView>
    <customSheetView guid="{0827DD1F-A9BE-4D13-BDC7-18E2F5303A4C}"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9"/>
      <headerFooter alignWithMargins="0"/>
    </customSheetView>
    <customSheetView guid="{B11022C5-E08B-4A9C-A0FF-33A3D6D2F386}"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0"/>
      <headerFooter alignWithMargins="0"/>
    </customSheetView>
    <customSheetView guid="{4D71A4B5-3501-4D55-925A-603836C1CD6A}"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1"/>
      <headerFooter alignWithMargins="0"/>
    </customSheetView>
    <customSheetView guid="{6B73F06A-6B8B-492D-98E8-4B1867446724}"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2"/>
      <headerFooter alignWithMargins="0"/>
    </customSheetView>
    <customSheetView guid="{BC5E0361-74E9-4A40-A93E-A28F6B6112CC}"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3"/>
      <headerFooter alignWithMargins="0"/>
    </customSheetView>
    <customSheetView guid="{17EC1D8B-C312-4928-92BF-E4B8E04733C9}"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4"/>
      <headerFooter alignWithMargins="0"/>
    </customSheetView>
    <customSheetView guid="{B768E8BE-E40F-4622-8687-5C13CF63FEF1}"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5"/>
      <headerFooter alignWithMargins="0"/>
    </customSheetView>
    <customSheetView guid="{DF50C4EA-FB13-4C2C-90E3-833D566A43BF}"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6"/>
      <headerFooter alignWithMargins="0"/>
    </customSheetView>
    <customSheetView guid="{C26CB08D-E75A-444E-97C0-685DE1198CEB}"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7"/>
      <headerFooter alignWithMargins="0"/>
    </customSheetView>
    <customSheetView guid="{949C0204-0136-46BF-80A5-3F78E0511D46}"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8"/>
      <headerFooter alignWithMargins="0"/>
    </customSheetView>
    <customSheetView guid="{5C6CC12D-4976-49E7-B4BF-0BC5FC5930C4}"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19"/>
      <headerFooter alignWithMargins="0"/>
    </customSheetView>
    <customSheetView guid="{6B79D4D5-16CF-4897-8F30-1E695809C85C}"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0"/>
      <headerFooter alignWithMargins="0"/>
    </customSheetView>
    <customSheetView guid="{7F548A59-6325-4863-A2CD-C4C2FE9990B9}"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1"/>
      <headerFooter alignWithMargins="0"/>
    </customSheetView>
    <customSheetView guid="{B8F938A3-B40C-4099-ABD8-B6D835D2359F}"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2"/>
      <headerFooter alignWithMargins="0"/>
    </customSheetView>
    <customSheetView guid="{2B785BFB-7564-44CF-85B0-B660EDED919E}"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3"/>
      <headerFooter alignWithMargins="0"/>
    </customSheetView>
    <customSheetView guid="{30F99172-C4F2-44CA-968C-724910CD8C0D}"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4"/>
      <headerFooter alignWithMargins="0"/>
    </customSheetView>
    <customSheetView guid="{B339DAC4-A962-4729-81C2-E354C0B54027}"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5"/>
      <headerFooter alignWithMargins="0"/>
    </customSheetView>
    <customSheetView guid="{CB2DDF95-6E3D-4BC1-9D30-54963EA34987}"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6"/>
      <headerFooter alignWithMargins="0"/>
    </customSheetView>
    <customSheetView guid="{6806E151-5E14-4AFD-87E4-963C9A6AC622}"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7"/>
      <headerFooter alignWithMargins="0"/>
    </customSheetView>
    <customSheetView guid="{DC435F00-643C-4507-82D4-894505D8FDA5}"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8"/>
      <headerFooter alignWithMargins="0"/>
    </customSheetView>
    <customSheetView guid="{4E8676F3-F8E9-4B82-A801-CEC84738F427}" scale="75" showPageBreaks="1" printArea="1" showRuler="0">
      <rowBreaks count="19" manualBreakCount="19">
        <brk id="58" max="12" man="1"/>
        <brk id="118" max="12" man="1"/>
        <brk id="183" max="12" man="1"/>
        <brk id="244" max="12" man="1"/>
        <brk id="306" max="12" man="1"/>
        <brk id="367" max="12" man="1"/>
        <brk id="429" max="12" man="1"/>
        <brk id="491" max="12" man="1"/>
        <brk id="553" max="12" man="1"/>
        <brk id="615" max="12" man="1"/>
        <brk id="677" max="12" man="1"/>
        <brk id="739" max="12" man="1"/>
        <brk id="801" max="12" man="1"/>
        <brk id="863" max="12" man="1"/>
        <brk id="925" max="12" man="1"/>
        <brk id="987" max="12" man="1"/>
        <brk id="1049" max="12" man="1"/>
        <brk id="1112" max="12" man="1"/>
        <brk id="1174" max="12" man="1"/>
      </rowBreaks>
      <pageMargins left="0.75" right="0.75" top="1" bottom="1" header="0.5" footer="0.5"/>
      <printOptions horizontalCentered="1"/>
      <pageSetup scale="50" orientation="landscape" r:id="rId29"/>
      <headerFooter alignWithMargins="0"/>
    </customSheetView>
  </customSheetViews>
  <mergeCells count="82">
    <mergeCell ref="A688:M688"/>
    <mergeCell ref="A689:M689"/>
    <mergeCell ref="A690:M690"/>
    <mergeCell ref="A691:M691"/>
    <mergeCell ref="A625:M625"/>
    <mergeCell ref="A626:M626"/>
    <mergeCell ref="A627:M627"/>
    <mergeCell ref="A628:M628"/>
    <mergeCell ref="A814:M814"/>
    <mergeCell ref="A815:M815"/>
    <mergeCell ref="A816:M816"/>
    <mergeCell ref="A817:M817"/>
    <mergeCell ref="A751:M751"/>
    <mergeCell ref="A752:M752"/>
    <mergeCell ref="A753:M753"/>
    <mergeCell ref="A754:M754"/>
    <mergeCell ref="A943:M943"/>
    <mergeCell ref="A877:M877"/>
    <mergeCell ref="A878:M878"/>
    <mergeCell ref="A879:M879"/>
    <mergeCell ref="A880:M880"/>
    <mergeCell ref="A1194:M1194"/>
    <mergeCell ref="A1195:M1195"/>
    <mergeCell ref="A1196:M1196"/>
    <mergeCell ref="A1130:M1130"/>
    <mergeCell ref="A1131:M1131"/>
    <mergeCell ref="A1132:M1132"/>
    <mergeCell ref="A1133:M1133"/>
    <mergeCell ref="H1141:J1141"/>
    <mergeCell ref="K1142:M1142"/>
    <mergeCell ref="A562:M562"/>
    <mergeCell ref="A563:M563"/>
    <mergeCell ref="A564:M564"/>
    <mergeCell ref="A565:M565"/>
    <mergeCell ref="A1193:M1193"/>
    <mergeCell ref="A1067:M1067"/>
    <mergeCell ref="A1068:M1068"/>
    <mergeCell ref="A1069:M1069"/>
    <mergeCell ref="A1070:M1070"/>
    <mergeCell ref="A1003:M1003"/>
    <mergeCell ref="A1004:M1004"/>
    <mergeCell ref="A1005:M1005"/>
    <mergeCell ref="A1006:M1006"/>
    <mergeCell ref="A940:M940"/>
    <mergeCell ref="A941:M941"/>
    <mergeCell ref="A942:M942"/>
    <mergeCell ref="A375:M375"/>
    <mergeCell ref="A376:M376"/>
    <mergeCell ref="A500:M500"/>
    <mergeCell ref="A501:M501"/>
    <mergeCell ref="A502:M502"/>
    <mergeCell ref="A436:M436"/>
    <mergeCell ref="A437:M437"/>
    <mergeCell ref="A438:M438"/>
    <mergeCell ref="A439:M439"/>
    <mergeCell ref="A499:M499"/>
    <mergeCell ref="A251:M251"/>
    <mergeCell ref="A311:M311"/>
    <mergeCell ref="A312:M312"/>
    <mergeCell ref="A373:M373"/>
    <mergeCell ref="A374:M374"/>
    <mergeCell ref="A313:M313"/>
    <mergeCell ref="A310:M310"/>
    <mergeCell ref="A188:M188"/>
    <mergeCell ref="A189:M189"/>
    <mergeCell ref="A248:M248"/>
    <mergeCell ref="A249:M249"/>
    <mergeCell ref="A250:M250"/>
    <mergeCell ref="A1:M1"/>
    <mergeCell ref="A2:M2"/>
    <mergeCell ref="A3:M3"/>
    <mergeCell ref="A4:M4"/>
    <mergeCell ref="A60:M60"/>
    <mergeCell ref="A126:M126"/>
    <mergeCell ref="A127:M127"/>
    <mergeCell ref="A186:M186"/>
    <mergeCell ref="A187:M187"/>
    <mergeCell ref="A61:M61"/>
    <mergeCell ref="A62:M62"/>
    <mergeCell ref="A63:M63"/>
    <mergeCell ref="A124:M124"/>
    <mergeCell ref="A125:M125"/>
  </mergeCells>
  <phoneticPr fontId="21" type="noConversion"/>
  <printOptions horizontalCentered="1"/>
  <pageMargins left="0.17" right="0.17" top="0.71" bottom="0.87" header="0.3" footer="0.5"/>
  <pageSetup scale="50" orientation="landscape" r:id="rId30"/>
  <headerFooter alignWithMargins="0"/>
  <rowBreaks count="19" manualBreakCount="19">
    <brk id="59" max="12" man="1"/>
    <brk id="120" max="12" man="1"/>
    <brk id="185" max="12" man="1"/>
    <brk id="247" max="12" man="1"/>
    <brk id="309" max="12" man="1"/>
    <brk id="372" max="12" man="1"/>
    <brk id="435" max="12" man="1"/>
    <brk id="498" max="12" man="1"/>
    <brk id="561" max="12" man="1"/>
    <brk id="624" max="12" man="1"/>
    <brk id="687" max="12" man="1"/>
    <brk id="750" max="12" man="1"/>
    <brk id="813" max="12" man="1"/>
    <brk id="876" max="12" man="1"/>
    <brk id="939" max="12" man="1"/>
    <brk id="1002" max="12" man="1"/>
    <brk id="1065" max="12" man="1"/>
    <brk id="1129" max="12" man="1"/>
    <brk id="1192" max="12" man="1"/>
  </rowBreaks>
  <customProperties>
    <customPr name="_pios_id" r:id="rId3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AD2479"/>
  <sheetViews>
    <sheetView showRuler="0" zoomScaleNormal="100" workbookViewId="0">
      <selection sqref="A1:P1"/>
    </sheetView>
  </sheetViews>
  <sheetFormatPr defaultColWidth="13.36328125" defaultRowHeight="14.4"/>
  <cols>
    <col min="1" max="1" width="13.36328125" style="87"/>
    <col min="2" max="2" width="13.36328125" style="95"/>
    <col min="3" max="4" width="13.36328125" style="87"/>
    <col min="5" max="5" width="12.90625" style="87" customWidth="1"/>
    <col min="6" max="6" width="10.90625" style="87" customWidth="1"/>
    <col min="7" max="7" width="11.36328125" style="87" customWidth="1"/>
    <col min="8" max="9" width="10.90625" style="87" customWidth="1"/>
    <col min="10" max="10" width="10.08984375" style="87" bestFit="1" customWidth="1"/>
    <col min="11" max="11" width="6.90625" style="87" customWidth="1"/>
    <col min="12" max="12" width="10.90625" style="87" customWidth="1"/>
    <col min="13" max="13" width="9.08984375" style="87" bestFit="1" customWidth="1"/>
    <col min="14" max="14" width="13.36328125" style="87"/>
    <col min="15" max="15" width="6" style="87" bestFit="1" customWidth="1"/>
    <col min="16" max="16" width="11.90625" style="87" customWidth="1"/>
    <col min="17" max="16384" width="13.36328125" style="87"/>
  </cols>
  <sheetData>
    <row r="1" spans="1:20" s="72" customFormat="1" ht="15" customHeight="1">
      <c r="A1" s="1022" t="str">
        <f>+'Sch B-2'!A1</f>
        <v>KENTUCKY-AMERICAN WATER COMPANY</v>
      </c>
      <c r="B1" s="1022"/>
      <c r="C1" s="1022"/>
      <c r="D1" s="1022"/>
      <c r="E1" s="1022"/>
      <c r="F1" s="1022"/>
      <c r="G1" s="1022"/>
      <c r="H1" s="1022"/>
      <c r="I1" s="1022"/>
      <c r="J1" s="1022"/>
      <c r="K1" s="1022"/>
      <c r="L1" s="1022"/>
      <c r="M1" s="1022"/>
      <c r="N1" s="1022"/>
      <c r="O1" s="1022"/>
      <c r="P1" s="1022"/>
      <c r="T1" s="116" t="str">
        <f ca="1">RIGHT(CELL("filename",$A$1),LEN(CELL("filename",$A$1))-SEARCH("\Exhibits",CELL("filename",$A$1),1))</f>
        <v>Exhibits\Rate Base\[KAWC 2018 Rate Case - Exhibit 37 Schedules B1 - B8.xlsx]Sch B-3</v>
      </c>
    </row>
    <row r="2" spans="1:20" s="72" customFormat="1" ht="15" customHeight="1">
      <c r="A2" s="1022" t="str">
        <f>+'Sch B-2'!A2</f>
        <v>Case No. 2018-00358</v>
      </c>
      <c r="B2" s="1022"/>
      <c r="C2" s="1022"/>
      <c r="D2" s="1022"/>
      <c r="E2" s="1022"/>
      <c r="F2" s="1022"/>
      <c r="G2" s="1022"/>
      <c r="H2" s="1022"/>
      <c r="I2" s="1022"/>
      <c r="J2" s="1022"/>
      <c r="K2" s="1022"/>
      <c r="L2" s="1022"/>
      <c r="M2" s="1022"/>
      <c r="N2" s="1022"/>
      <c r="O2" s="1022"/>
      <c r="P2" s="1022"/>
      <c r="Q2" s="87"/>
    </row>
    <row r="3" spans="1:20" s="72" customFormat="1" ht="15" customHeight="1">
      <c r="A3" s="1022" t="s">
        <v>461</v>
      </c>
      <c r="B3" s="1022"/>
      <c r="C3" s="1022"/>
      <c r="D3" s="1022"/>
      <c r="E3" s="1022"/>
      <c r="F3" s="1022"/>
      <c r="G3" s="1022"/>
      <c r="H3" s="1022"/>
      <c r="I3" s="1022"/>
      <c r="J3" s="1022"/>
      <c r="K3" s="1022"/>
      <c r="L3" s="1022"/>
      <c r="M3" s="1022"/>
      <c r="N3" s="1022"/>
      <c r="O3" s="1022"/>
      <c r="P3" s="1022"/>
      <c r="Q3" s="87"/>
    </row>
    <row r="4" spans="1:20" s="72" customFormat="1" ht="15" customHeight="1">
      <c r="A4" s="1022" t="str">
        <f>+'Sch B-2'!A4</f>
        <v>Base Year at 2/28/19</v>
      </c>
      <c r="B4" s="1022"/>
      <c r="C4" s="1022"/>
      <c r="D4" s="1022"/>
      <c r="E4" s="1022"/>
      <c r="F4" s="1022"/>
      <c r="G4" s="1022"/>
      <c r="H4" s="1022"/>
      <c r="I4" s="1022"/>
      <c r="J4" s="1022"/>
      <c r="K4" s="1022"/>
      <c r="L4" s="1022"/>
      <c r="M4" s="1022"/>
      <c r="N4" s="1022"/>
      <c r="O4" s="1022"/>
      <c r="P4" s="1022"/>
      <c r="Q4" s="87"/>
    </row>
    <row r="5" spans="1:20" s="72" customFormat="1" ht="15" customHeight="1">
      <c r="A5" s="95"/>
      <c r="B5" s="95"/>
      <c r="C5" s="95"/>
      <c r="D5" s="95"/>
      <c r="E5" s="95"/>
      <c r="F5" s="95"/>
      <c r="G5" s="95"/>
      <c r="H5" s="95"/>
      <c r="I5" s="95"/>
      <c r="J5" s="95"/>
      <c r="K5" s="95"/>
      <c r="L5" s="95"/>
      <c r="M5" s="95"/>
      <c r="N5" s="95"/>
      <c r="O5" s="95"/>
      <c r="P5" s="90" t="s">
        <v>925</v>
      </c>
      <c r="Q5" s="87"/>
    </row>
    <row r="6" spans="1:20" s="66" customFormat="1">
      <c r="B6" s="70"/>
      <c r="D6" s="69"/>
      <c r="E6" s="69"/>
      <c r="F6" s="69"/>
      <c r="G6" s="69"/>
      <c r="H6" s="69"/>
      <c r="I6" s="69"/>
      <c r="J6" s="69"/>
      <c r="K6" s="69"/>
      <c r="L6" s="69"/>
      <c r="P6" s="91" t="str">
        <f ca="1">RIGHT(CELL("filename",$A$1),LEN(CELL("filename",$A$1))-SEARCH("\Rate Base",CELL("filename",$A$1),1))</f>
        <v>Rate Base\[KAWC 2018 Rate Case - Exhibit 37 Schedules B1 - B8.xlsx]Sch B-3</v>
      </c>
    </row>
    <row r="7" spans="1:20" s="72" customFormat="1" ht="15" customHeight="1">
      <c r="A7" s="87" t="str">
        <f>+'Sch B-2'!A8</f>
        <v>DATA: _X_ BASE PERIOD ___ FORECASTED PERIOD</v>
      </c>
      <c r="B7" s="95"/>
      <c r="C7" s="87"/>
      <c r="D7" s="87"/>
      <c r="E7" s="87"/>
      <c r="F7" s="87"/>
      <c r="G7" s="87"/>
      <c r="H7" s="87"/>
      <c r="I7" s="87"/>
      <c r="J7" s="87"/>
      <c r="K7" s="87"/>
      <c r="L7" s="87"/>
      <c r="M7" s="87"/>
      <c r="N7" s="87"/>
      <c r="O7" s="87"/>
      <c r="P7" s="90" t="s">
        <v>255</v>
      </c>
      <c r="Q7" s="87"/>
    </row>
    <row r="8" spans="1:20" s="72" customFormat="1" ht="15" customHeight="1">
      <c r="A8" s="87" t="str">
        <f>+'Sch B-2'!A9</f>
        <v>TYPE OF FILING:  _X_ ORIGINAL __ UPDATED __ REVISED</v>
      </c>
      <c r="B8" s="95"/>
      <c r="C8" s="87"/>
      <c r="D8" s="87"/>
      <c r="E8" s="87"/>
      <c r="F8" s="87"/>
      <c r="G8" s="87"/>
      <c r="H8" s="87"/>
      <c r="I8" s="87"/>
      <c r="J8" s="87"/>
      <c r="K8" s="87"/>
      <c r="L8" s="87"/>
      <c r="M8" s="87"/>
      <c r="N8" s="87"/>
      <c r="O8" s="87"/>
      <c r="P8" s="90" t="str">
        <f>Control!D62</f>
        <v>Witness Responsible:   Melissa Schwarzell</v>
      </c>
      <c r="Q8" s="87"/>
    </row>
    <row r="9" spans="1:20" s="72" customFormat="1" ht="15" customHeight="1">
      <c r="A9" s="87" t="s">
        <v>915</v>
      </c>
      <c r="B9" s="95"/>
      <c r="C9" s="87"/>
      <c r="D9" s="87"/>
      <c r="E9" s="87"/>
      <c r="F9" s="87"/>
      <c r="G9" s="87"/>
      <c r="H9" s="87"/>
      <c r="I9" s="87"/>
      <c r="J9" s="87"/>
      <c r="K9" s="87"/>
      <c r="L9" s="87"/>
      <c r="M9" s="87"/>
      <c r="N9" s="87"/>
      <c r="O9" s="87"/>
      <c r="Q9" s="87"/>
    </row>
    <row r="10" spans="1:20" ht="15" customHeight="1" thickBot="1">
      <c r="A10" s="160"/>
      <c r="B10" s="161"/>
    </row>
    <row r="11" spans="1:20" s="72" customFormat="1" ht="15" customHeight="1">
      <c r="A11" s="93"/>
      <c r="B11" s="94"/>
      <c r="C11" s="93"/>
      <c r="D11" s="93"/>
      <c r="E11" s="93"/>
      <c r="F11" s="93"/>
      <c r="G11" s="94" t="s">
        <v>159</v>
      </c>
      <c r="H11" s="162" t="s">
        <v>184</v>
      </c>
      <c r="I11" s="163"/>
      <c r="J11" s="163"/>
      <c r="K11" s="163"/>
      <c r="L11" s="163"/>
      <c r="M11" s="163"/>
      <c r="N11" s="163"/>
      <c r="O11" s="163"/>
      <c r="P11" s="163"/>
      <c r="Q11" s="87"/>
    </row>
    <row r="12" spans="1:20" s="72" customFormat="1" ht="15" customHeight="1">
      <c r="A12" s="95" t="s">
        <v>448</v>
      </c>
      <c r="B12" s="95" t="s">
        <v>898</v>
      </c>
      <c r="C12" s="87"/>
      <c r="D12" s="87"/>
      <c r="E12" s="87"/>
      <c r="F12" s="87"/>
      <c r="G12" s="95" t="s">
        <v>141</v>
      </c>
      <c r="H12" s="164" t="s">
        <v>141</v>
      </c>
      <c r="I12" s="105"/>
      <c r="J12" s="164" t="s">
        <v>185</v>
      </c>
      <c r="K12" s="105"/>
      <c r="L12" s="164" t="s">
        <v>185</v>
      </c>
      <c r="M12" s="105"/>
      <c r="N12" s="105"/>
      <c r="O12" s="105"/>
      <c r="P12" s="164" t="s">
        <v>235</v>
      </c>
      <c r="Q12" s="87"/>
    </row>
    <row r="13" spans="1:20" s="72" customFormat="1" ht="15" customHeight="1" thickBot="1">
      <c r="A13" s="95" t="s">
        <v>449</v>
      </c>
      <c r="B13" s="95" t="s">
        <v>374</v>
      </c>
      <c r="C13" s="115" t="s">
        <v>419</v>
      </c>
      <c r="D13" s="115"/>
      <c r="E13" s="115"/>
      <c r="F13" s="87"/>
      <c r="G13" s="95" t="s">
        <v>142</v>
      </c>
      <c r="H13" s="95" t="s">
        <v>142</v>
      </c>
      <c r="I13" s="87"/>
      <c r="J13" s="95" t="s">
        <v>186</v>
      </c>
      <c r="K13" s="87"/>
      <c r="L13" s="95" t="s">
        <v>141</v>
      </c>
      <c r="M13" s="87"/>
      <c r="N13" s="95" t="s">
        <v>273</v>
      </c>
      <c r="O13" s="87"/>
      <c r="P13" s="95" t="s">
        <v>274</v>
      </c>
      <c r="Q13" s="87"/>
    </row>
    <row r="14" spans="1:20" s="72" customFormat="1" ht="15" customHeight="1">
      <c r="A14" s="94">
        <v>1</v>
      </c>
      <c r="B14" s="94"/>
      <c r="C14" s="99"/>
      <c r="D14" s="99"/>
      <c r="E14" s="99"/>
      <c r="F14" s="99"/>
      <c r="G14" s="99"/>
      <c r="H14" s="99"/>
      <c r="I14" s="99"/>
      <c r="J14" s="99"/>
      <c r="K14" s="99"/>
      <c r="L14" s="99"/>
      <c r="M14" s="99"/>
      <c r="N14" s="99"/>
      <c r="O14" s="99"/>
      <c r="P14" s="99"/>
      <c r="Q14" s="87"/>
    </row>
    <row r="15" spans="1:20" s="72" customFormat="1" ht="15" customHeight="1">
      <c r="A15" s="95">
        <v>2</v>
      </c>
      <c r="B15" s="95"/>
      <c r="C15" s="87"/>
      <c r="D15" s="87"/>
      <c r="E15" s="87"/>
      <c r="F15" s="87"/>
      <c r="G15" s="87"/>
      <c r="H15" s="87"/>
      <c r="I15" s="87"/>
      <c r="J15" s="87"/>
      <c r="K15" s="87"/>
      <c r="L15" s="87"/>
      <c r="M15" s="87"/>
      <c r="N15" s="87"/>
      <c r="O15" s="87"/>
      <c r="P15" s="87"/>
      <c r="Q15" s="87"/>
    </row>
    <row r="16" spans="1:20" s="72" customFormat="1" ht="15" customHeight="1">
      <c r="A16" s="95">
        <v>3</v>
      </c>
      <c r="B16" s="95"/>
      <c r="C16" s="165" t="s">
        <v>544</v>
      </c>
      <c r="D16" s="87"/>
      <c r="E16" s="87"/>
      <c r="F16" s="87"/>
      <c r="G16" s="87"/>
      <c r="H16" s="87"/>
      <c r="I16" s="87"/>
      <c r="J16" s="87"/>
      <c r="K16" s="87"/>
      <c r="L16" s="87"/>
      <c r="M16" s="87"/>
      <c r="N16" s="87"/>
      <c r="O16" s="87"/>
      <c r="P16" s="87"/>
      <c r="Q16" s="87"/>
    </row>
    <row r="17" spans="1:17" s="72" customFormat="1" ht="15" customHeight="1" thickBot="1">
      <c r="A17" s="95">
        <v>4</v>
      </c>
      <c r="B17" s="70">
        <v>301.10000000000002</v>
      </c>
      <c r="C17" s="65" t="s">
        <v>545</v>
      </c>
      <c r="D17" s="87"/>
      <c r="E17" s="87"/>
      <c r="F17" s="87"/>
      <c r="G17" s="544">
        <f>SUMIF('UPIS linkin'!$L$11:$L$87,B17,'UPIS linkin'!$T$11:$T$87)</f>
        <v>550659.57000000007</v>
      </c>
      <c r="H17" s="193">
        <f>-SUMIF('Accum depr linkin'!$N$11:$N$84,B17,'Accum depr linkin'!$V$11:$V$84)</f>
        <v>0</v>
      </c>
      <c r="I17" s="544"/>
      <c r="J17" s="167">
        <v>1</v>
      </c>
      <c r="K17" s="87"/>
      <c r="L17" s="544">
        <f>$J$17*H17</f>
        <v>0</v>
      </c>
      <c r="M17" s="544"/>
      <c r="N17" s="544">
        <v>0</v>
      </c>
      <c r="O17" s="544"/>
      <c r="P17" s="544">
        <f>N15+L17</f>
        <v>0</v>
      </c>
      <c r="Q17" s="87"/>
    </row>
    <row r="18" spans="1:17" s="72" customFormat="1" ht="15" customHeight="1" thickTop="1">
      <c r="A18" s="95">
        <v>5</v>
      </c>
      <c r="B18" s="134">
        <v>302.10000000000002</v>
      </c>
      <c r="C18" s="66" t="s">
        <v>670</v>
      </c>
      <c r="D18" s="87"/>
      <c r="E18" s="87"/>
      <c r="F18" s="87"/>
      <c r="G18" s="145">
        <f>SUMIF('UPIS linkin'!$L$11:$L$87,B18,'UPIS linkin'!$T$11:$T$87)</f>
        <v>70260.819999999992</v>
      </c>
      <c r="H18" s="87">
        <f>-SUMIF('Accum depr linkin'!$N$11:$N$84,B18,'Accum depr linkin'!$V$11:$V$84)</f>
        <v>0</v>
      </c>
      <c r="I18" s="170"/>
      <c r="J18" s="169"/>
      <c r="K18" s="87"/>
      <c r="L18" s="87">
        <f t="shared" ref="L18:L19" si="0">$J$17*H18</f>
        <v>0</v>
      </c>
      <c r="M18" s="170"/>
      <c r="N18" s="170"/>
      <c r="O18" s="170"/>
      <c r="P18" s="170">
        <f>N16+L18</f>
        <v>0</v>
      </c>
      <c r="Q18" s="87"/>
    </row>
    <row r="19" spans="1:17" s="72" customFormat="1" ht="15" customHeight="1">
      <c r="A19" s="95">
        <v>6</v>
      </c>
      <c r="B19" s="135">
        <v>339.1</v>
      </c>
      <c r="C19" s="66" t="s">
        <v>899</v>
      </c>
      <c r="G19" s="87">
        <f>SUMIF('UPIS linkin'!$L$11:$L$87,B19,'UPIS linkin'!$T$11:$T$87)</f>
        <v>1080490.3183333334</v>
      </c>
      <c r="H19" s="87">
        <f>-SUMIF('Accum depr linkin'!$N$11:$N$84,B19,'Accum depr linkin'!$V$11:$V$84)</f>
        <v>450236.5135486112</v>
      </c>
      <c r="I19" s="87"/>
      <c r="L19" s="87">
        <f t="shared" si="0"/>
        <v>450236.5135486112</v>
      </c>
      <c r="M19" s="170"/>
      <c r="N19" s="87"/>
      <c r="O19" s="87"/>
      <c r="P19" s="87">
        <f>N17+L19</f>
        <v>450236.5135486112</v>
      </c>
      <c r="Q19" s="87"/>
    </row>
    <row r="20" spans="1:17" s="72" customFormat="1" ht="15" customHeight="1" thickBot="1">
      <c r="A20" s="95">
        <v>7</v>
      </c>
      <c r="B20" s="135"/>
      <c r="C20" s="66"/>
      <c r="D20" s="87"/>
      <c r="E20" s="87"/>
      <c r="F20" s="87"/>
      <c r="G20" s="87"/>
      <c r="H20" s="87"/>
      <c r="I20" s="87"/>
      <c r="J20" s="87"/>
      <c r="K20" s="87"/>
      <c r="L20" s="87"/>
      <c r="M20" s="170"/>
      <c r="N20" s="87"/>
      <c r="O20" s="87"/>
      <c r="P20" s="87"/>
      <c r="Q20" s="87"/>
    </row>
    <row r="21" spans="1:17" s="72" customFormat="1" ht="15" customHeight="1" thickBot="1">
      <c r="A21" s="95">
        <v>8</v>
      </c>
      <c r="B21" s="95"/>
      <c r="C21" s="87" t="s">
        <v>546</v>
      </c>
      <c r="D21" s="87"/>
      <c r="E21" s="87"/>
      <c r="F21" s="87"/>
      <c r="G21" s="545">
        <f>SUM(G17:G20)</f>
        <v>1701410.7083333335</v>
      </c>
      <c r="H21" s="545">
        <f>SUM(H17:H20)</f>
        <v>450236.5135486112</v>
      </c>
      <c r="I21" s="545"/>
      <c r="J21" s="545"/>
      <c r="K21" s="545"/>
      <c r="L21" s="545">
        <f>SUM(L17:L20)</f>
        <v>450236.5135486112</v>
      </c>
      <c r="M21" s="545"/>
      <c r="N21" s="545">
        <f>SUM(N17:N20)</f>
        <v>0</v>
      </c>
      <c r="O21" s="545"/>
      <c r="P21" s="545">
        <f>SUM(P17:P20)</f>
        <v>450236.5135486112</v>
      </c>
      <c r="Q21" s="87"/>
    </row>
    <row r="22" spans="1:17" s="72" customFormat="1" ht="15" customHeight="1">
      <c r="A22" s="95">
        <v>9</v>
      </c>
      <c r="B22" s="95"/>
      <c r="C22" s="87"/>
      <c r="D22" s="87"/>
      <c r="E22" s="87"/>
      <c r="F22" s="87"/>
      <c r="G22" s="105"/>
      <c r="H22" s="87"/>
      <c r="I22" s="105"/>
      <c r="K22" s="87"/>
      <c r="L22" s="105"/>
      <c r="M22" s="105"/>
      <c r="N22" s="105"/>
      <c r="O22" s="87"/>
      <c r="P22" s="105"/>
      <c r="Q22" s="87"/>
    </row>
    <row r="23" spans="1:17" s="72" customFormat="1" ht="15" customHeight="1">
      <c r="A23" s="95">
        <v>10</v>
      </c>
      <c r="B23" s="95"/>
      <c r="C23" s="165" t="s">
        <v>547</v>
      </c>
      <c r="D23" s="87"/>
      <c r="E23" s="87"/>
      <c r="F23" s="87"/>
      <c r="G23" s="87"/>
      <c r="H23" s="87"/>
      <c r="I23" s="87"/>
      <c r="J23" s="87"/>
      <c r="K23" s="87"/>
      <c r="L23" s="87"/>
      <c r="M23" s="87"/>
      <c r="N23" s="87"/>
      <c r="O23" s="87"/>
      <c r="P23" s="87"/>
      <c r="Q23" s="87"/>
    </row>
    <row r="24" spans="1:17" s="72" customFormat="1" ht="15" customHeight="1">
      <c r="A24" s="95">
        <v>11</v>
      </c>
      <c r="B24" s="70">
        <v>303.2</v>
      </c>
      <c r="C24" s="66" t="s">
        <v>548</v>
      </c>
      <c r="D24" s="87"/>
      <c r="E24" s="87"/>
      <c r="F24" s="87"/>
      <c r="G24" s="544">
        <f>SUMIF('UPIS linkin'!$L$11:$L$87,B24,'UPIS linkin'!$T$11:$T$87)</f>
        <v>1390507.69</v>
      </c>
      <c r="H24" s="193">
        <f>-SUMIF('Accum depr linkin'!$N$11:$N$84,B24,'Accum depr linkin'!$V$11:$V$84)</f>
        <v>0</v>
      </c>
      <c r="I24" s="544"/>
      <c r="K24" s="87"/>
      <c r="L24" s="544">
        <f t="shared" ref="L24:L34" si="1">$J$17*H24</f>
        <v>0</v>
      </c>
      <c r="M24" s="544"/>
      <c r="N24" s="544">
        <v>0</v>
      </c>
      <c r="O24" s="544"/>
      <c r="P24" s="544">
        <f t="shared" ref="P24:P33" si="2">N24+L24</f>
        <v>0</v>
      </c>
      <c r="Q24" s="87"/>
    </row>
    <row r="25" spans="1:17" s="72" customFormat="1" ht="15" customHeight="1">
      <c r="A25" s="95">
        <v>12</v>
      </c>
      <c r="B25" s="70">
        <v>304.2</v>
      </c>
      <c r="C25" s="66" t="s">
        <v>900</v>
      </c>
      <c r="D25" s="87"/>
      <c r="E25" s="87"/>
      <c r="F25" s="87"/>
      <c r="G25" s="72">
        <f>SUMIF('UPIS linkin'!$L$11:$L$87,B25,'UPIS linkin'!$T$11:$T$87)</f>
        <v>30468662.789787956</v>
      </c>
      <c r="H25" s="87">
        <f>-SUMIF('Accum depr linkin'!$N$11:$N$84,B25,'Accum depr linkin'!$V$11:$V$84)</f>
        <v>6853782.2002923526</v>
      </c>
      <c r="K25" s="87"/>
      <c r="L25" s="72">
        <f t="shared" si="1"/>
        <v>6853782.2002923526</v>
      </c>
      <c r="M25" s="508"/>
      <c r="N25" s="87">
        <v>0</v>
      </c>
      <c r="O25" s="87"/>
      <c r="P25" s="87">
        <f t="shared" si="2"/>
        <v>6853782.2002923526</v>
      </c>
      <c r="Q25" s="87"/>
    </row>
    <row r="26" spans="1:17" s="72" customFormat="1" ht="15" customHeight="1">
      <c r="A26" s="95">
        <v>13</v>
      </c>
      <c r="B26" s="70">
        <v>305.2</v>
      </c>
      <c r="C26" s="66" t="s">
        <v>550</v>
      </c>
      <c r="D26" s="87"/>
      <c r="E26" s="87"/>
      <c r="F26" s="87"/>
      <c r="G26" s="72">
        <f>SUMIF('UPIS linkin'!$L$11:$L$87,B26,'UPIS linkin'!$T$11:$T$87)</f>
        <v>849499.61333333328</v>
      </c>
      <c r="H26" s="87">
        <f>-SUMIF('Accum depr linkin'!$N$11:$N$84,B26,'Accum depr linkin'!$V$11:$V$84)</f>
        <v>315737.82254255551</v>
      </c>
      <c r="J26" s="87"/>
      <c r="K26" s="87"/>
      <c r="L26" s="72">
        <f t="shared" si="1"/>
        <v>315737.82254255551</v>
      </c>
      <c r="M26" s="508"/>
      <c r="N26" s="87">
        <v>0</v>
      </c>
      <c r="O26" s="87"/>
      <c r="P26" s="87">
        <f t="shared" si="2"/>
        <v>315737.82254255551</v>
      </c>
      <c r="Q26" s="87"/>
    </row>
    <row r="27" spans="1:17" s="72" customFormat="1" ht="15" customHeight="1">
      <c r="A27" s="95">
        <v>14</v>
      </c>
      <c r="B27" s="70">
        <v>306.2</v>
      </c>
      <c r="C27" s="66" t="s">
        <v>551</v>
      </c>
      <c r="D27" s="87"/>
      <c r="E27" s="87"/>
      <c r="F27" s="87"/>
      <c r="G27" s="72">
        <f>SUMIF('UPIS linkin'!$L$11:$L$87,B27,'UPIS linkin'!$T$11:$T$87)</f>
        <v>1807833.1289733334</v>
      </c>
      <c r="H27" s="87">
        <f>-SUMIF('Accum depr linkin'!$N$11:$N$84,B27,'Accum depr linkin'!$V$11:$V$84)</f>
        <v>519337.03325799602</v>
      </c>
      <c r="J27" s="87"/>
      <c r="K27" s="87"/>
      <c r="L27" s="72">
        <f t="shared" si="1"/>
        <v>519337.03325799602</v>
      </c>
      <c r="M27" s="508"/>
      <c r="N27" s="87">
        <v>0</v>
      </c>
      <c r="O27" s="87"/>
      <c r="P27" s="87">
        <f t="shared" si="2"/>
        <v>519337.03325799602</v>
      </c>
      <c r="Q27" s="87"/>
    </row>
    <row r="28" spans="1:17" s="72" customFormat="1" ht="15" customHeight="1">
      <c r="A28" s="95">
        <v>15</v>
      </c>
      <c r="B28" s="70">
        <v>307.2</v>
      </c>
      <c r="C28" s="66" t="s">
        <v>552</v>
      </c>
      <c r="D28" s="87"/>
      <c r="E28" s="87"/>
      <c r="F28" s="87"/>
      <c r="G28" s="546">
        <f>SUMIF('UPIS linkin'!$L$11:$L$87,B28,'UPIS linkin'!$T$11:$T$87)</f>
        <v>0</v>
      </c>
      <c r="H28" s="87">
        <f>-SUMIF('Accum depr linkin'!$N$11:$N$84,B28,'Accum depr linkin'!$V$11:$V$84)</f>
        <v>0</v>
      </c>
      <c r="I28" s="546"/>
      <c r="J28" s="508"/>
      <c r="K28" s="508"/>
      <c r="L28" s="546">
        <f t="shared" si="1"/>
        <v>0</v>
      </c>
      <c r="M28" s="508"/>
      <c r="N28" s="508">
        <v>0</v>
      </c>
      <c r="O28" s="508"/>
      <c r="P28" s="508">
        <f t="shared" si="2"/>
        <v>0</v>
      </c>
      <c r="Q28" s="87"/>
    </row>
    <row r="29" spans="1:17" s="72" customFormat="1" ht="15" customHeight="1">
      <c r="A29" s="95">
        <v>16</v>
      </c>
      <c r="B29" s="70">
        <v>308.2</v>
      </c>
      <c r="C29" s="66" t="s">
        <v>874</v>
      </c>
      <c r="D29" s="87"/>
      <c r="E29" s="87"/>
      <c r="F29" s="87"/>
      <c r="G29" s="72">
        <f>SUMIF('UPIS linkin'!$L$11:$L$87,B29,'UPIS linkin'!$T$11:$T$87)</f>
        <v>0</v>
      </c>
      <c r="H29" s="87">
        <f>-SUMIF('Accum depr linkin'!$N$11:$N$84,B29,'Accum depr linkin'!$V$11:$V$84)</f>
        <v>0</v>
      </c>
      <c r="J29" s="87"/>
      <c r="K29" s="87"/>
      <c r="L29" s="72">
        <f t="shared" si="1"/>
        <v>0</v>
      </c>
      <c r="M29" s="508"/>
      <c r="N29" s="87">
        <v>0</v>
      </c>
      <c r="O29" s="87"/>
      <c r="P29" s="87">
        <f t="shared" si="2"/>
        <v>0</v>
      </c>
      <c r="Q29" s="87"/>
    </row>
    <row r="30" spans="1:17" s="72" customFormat="1" ht="15" customHeight="1">
      <c r="A30" s="95">
        <v>17</v>
      </c>
      <c r="B30" s="70">
        <v>309.2</v>
      </c>
      <c r="C30" s="66" t="s">
        <v>553</v>
      </c>
      <c r="D30" s="87"/>
      <c r="E30" s="87"/>
      <c r="F30" s="87"/>
      <c r="G30" s="546">
        <f>SUMIF('UPIS linkin'!$L$11:$L$87,B30,'UPIS linkin'!$T$11:$T$87)</f>
        <v>18560479.538333341</v>
      </c>
      <c r="H30" s="87">
        <f>-SUMIF('Accum depr linkin'!$N$11:$N$84,B30,'Accum depr linkin'!$V$11:$V$84)</f>
        <v>4782802.3444470186</v>
      </c>
      <c r="I30" s="546"/>
      <c r="J30" s="546"/>
      <c r="K30" s="508"/>
      <c r="L30" s="546">
        <f t="shared" si="1"/>
        <v>4782802.3444470186</v>
      </c>
      <c r="M30" s="508"/>
      <c r="N30" s="508">
        <v>0</v>
      </c>
      <c r="O30" s="508"/>
      <c r="P30" s="508">
        <f t="shared" si="2"/>
        <v>4782802.3444470186</v>
      </c>
      <c r="Q30" s="87"/>
    </row>
    <row r="31" spans="1:17" s="72" customFormat="1" ht="15" customHeight="1">
      <c r="A31" s="95">
        <v>18</v>
      </c>
      <c r="B31" s="70">
        <v>310.2</v>
      </c>
      <c r="C31" s="66" t="s">
        <v>875</v>
      </c>
      <c r="D31" s="87"/>
      <c r="E31" s="87"/>
      <c r="F31" s="87"/>
      <c r="G31" s="72">
        <f>SUMIF('UPIS linkin'!$L$11:$L$87,B31,'UPIS linkin'!$T$11:$T$87)</f>
        <v>6847896.9038333334</v>
      </c>
      <c r="H31" s="87">
        <f>-SUMIF('Accum depr linkin'!$N$11:$N$84,B31,'Accum depr linkin'!$V$11:$V$84)</f>
        <v>856386.24683743331</v>
      </c>
      <c r="K31" s="87"/>
      <c r="L31" s="72">
        <f t="shared" si="1"/>
        <v>856386.24683743331</v>
      </c>
      <c r="M31" s="508"/>
      <c r="N31" s="87">
        <v>0</v>
      </c>
      <c r="O31" s="87"/>
      <c r="P31" s="87">
        <f t="shared" si="2"/>
        <v>856386.24683743331</v>
      </c>
      <c r="Q31" s="87"/>
    </row>
    <row r="32" spans="1:17" s="72" customFormat="1" ht="15" customHeight="1">
      <c r="A32" s="95">
        <v>19</v>
      </c>
      <c r="B32" s="70">
        <v>311.2</v>
      </c>
      <c r="C32" s="66" t="s">
        <v>876</v>
      </c>
      <c r="D32" s="87"/>
      <c r="E32" s="87"/>
      <c r="F32" s="87"/>
      <c r="G32" s="72">
        <f>SUMIF('UPIS linkin'!$L$11:$L$87,B32,'UPIS linkin'!$T$11:$T$87)</f>
        <v>37068485.778400004</v>
      </c>
      <c r="H32" s="87">
        <f>-SUMIF('Accum depr linkin'!$N$11:$N$84,B32,'Accum depr linkin'!$V$11:$V$84)</f>
        <v>5143532.973210061</v>
      </c>
      <c r="J32" s="87"/>
      <c r="K32" s="87"/>
      <c r="L32" s="72">
        <f t="shared" si="1"/>
        <v>5143532.973210061</v>
      </c>
      <c r="M32" s="508"/>
      <c r="N32" s="87">
        <v>0</v>
      </c>
      <c r="O32" s="87"/>
      <c r="P32" s="87">
        <f t="shared" si="2"/>
        <v>5143532.973210061</v>
      </c>
      <c r="Q32" s="87"/>
    </row>
    <row r="33" spans="1:17" s="72" customFormat="1" ht="15" customHeight="1">
      <c r="A33" s="95">
        <v>20</v>
      </c>
      <c r="B33" s="70">
        <v>339.2</v>
      </c>
      <c r="C33" s="66" t="s">
        <v>877</v>
      </c>
      <c r="D33" s="87"/>
      <c r="E33" s="87"/>
      <c r="F33" s="87"/>
      <c r="G33" s="72">
        <f>SUMIF('UPIS linkin'!$L$11:$L$87,B33,'UPIS linkin'!$T$11:$T$87)</f>
        <v>0</v>
      </c>
      <c r="H33" s="87">
        <f>-SUMIF('Accum depr linkin'!$N$11:$N$84,B33,'Accum depr linkin'!$V$11:$V$84)</f>
        <v>0</v>
      </c>
      <c r="J33" s="87"/>
      <c r="K33" s="87"/>
      <c r="L33" s="72">
        <f t="shared" si="1"/>
        <v>0</v>
      </c>
      <c r="M33" s="508"/>
      <c r="N33" s="87">
        <v>0</v>
      </c>
      <c r="O33" s="87"/>
      <c r="P33" s="87">
        <f t="shared" si="2"/>
        <v>0</v>
      </c>
      <c r="Q33" s="87"/>
    </row>
    <row r="34" spans="1:17" s="72" customFormat="1" ht="15" customHeight="1">
      <c r="A34" s="95">
        <v>21</v>
      </c>
      <c r="B34" s="70">
        <v>354.2</v>
      </c>
      <c r="C34" s="66" t="s">
        <v>880</v>
      </c>
      <c r="G34" s="509">
        <f>SUMIF('UPIS linkin'!$L$11:$L$87,B34,'UPIS linkin'!$T$11:$T$87)</f>
        <v>0</v>
      </c>
      <c r="H34" s="87">
        <f>-SUMIF('Accum depr linkin'!$N$11:$N$84,B34,'Accum depr linkin'!$V$11:$V$84)</f>
        <v>0</v>
      </c>
      <c r="I34" s="509"/>
      <c r="J34" s="508"/>
      <c r="K34" s="508"/>
      <c r="L34" s="509">
        <f t="shared" si="1"/>
        <v>0</v>
      </c>
      <c r="M34" s="509"/>
      <c r="N34" s="509">
        <v>0</v>
      </c>
      <c r="O34" s="508"/>
      <c r="P34" s="509">
        <f>N34+L34</f>
        <v>0</v>
      </c>
      <c r="Q34" s="87"/>
    </row>
    <row r="35" spans="1:17" s="72" customFormat="1" ht="15" customHeight="1" thickBot="1">
      <c r="A35" s="95">
        <v>22</v>
      </c>
      <c r="B35" s="95"/>
      <c r="C35" s="87"/>
      <c r="D35" s="87"/>
      <c r="E35" s="87"/>
      <c r="F35" s="87"/>
      <c r="G35" s="80"/>
      <c r="H35" s="87"/>
      <c r="I35" s="80"/>
      <c r="K35" s="87"/>
      <c r="L35" s="80"/>
      <c r="M35" s="177"/>
      <c r="N35" s="80"/>
      <c r="O35" s="87"/>
      <c r="P35" s="80"/>
      <c r="Q35" s="87"/>
    </row>
    <row r="36" spans="1:17" s="72" customFormat="1" ht="15" customHeight="1" thickBot="1">
      <c r="A36" s="95">
        <v>23</v>
      </c>
      <c r="B36" s="95"/>
      <c r="C36" s="87" t="s">
        <v>554</v>
      </c>
      <c r="D36" s="87"/>
      <c r="E36" s="87"/>
      <c r="F36" s="87"/>
      <c r="G36" s="545">
        <f>SUM(G24:G35)</f>
        <v>96993365.4426613</v>
      </c>
      <c r="H36" s="545">
        <f>SUM(H24:H35)</f>
        <v>18471578.620587416</v>
      </c>
      <c r="I36" s="545"/>
      <c r="J36" s="545"/>
      <c r="K36" s="545"/>
      <c r="L36" s="545">
        <f>SUM(L24:L34)</f>
        <v>18471578.620587416</v>
      </c>
      <c r="M36" s="545"/>
      <c r="N36" s="545">
        <f>SUM(N24:N33)</f>
        <v>0</v>
      </c>
      <c r="O36" s="545"/>
      <c r="P36" s="545">
        <f>SUM(P24:P33)</f>
        <v>18471578.620587416</v>
      </c>
    </row>
    <row r="37" spans="1:17" s="72" customFormat="1" ht="15" customHeight="1">
      <c r="A37" s="95">
        <v>24</v>
      </c>
      <c r="B37" s="95"/>
      <c r="C37" s="87"/>
      <c r="D37" s="87"/>
      <c r="E37" s="87"/>
      <c r="F37" s="87"/>
      <c r="G37" s="105"/>
      <c r="H37" s="87"/>
      <c r="I37" s="105"/>
      <c r="J37" s="87"/>
      <c r="K37" s="87"/>
      <c r="L37" s="105"/>
      <c r="M37" s="173"/>
      <c r="N37" s="105"/>
      <c r="O37" s="87"/>
      <c r="P37" s="105"/>
    </row>
    <row r="38" spans="1:17" s="72" customFormat="1" ht="15" customHeight="1">
      <c r="A38" s="95">
        <v>25</v>
      </c>
      <c r="B38" s="95"/>
      <c r="C38" s="165" t="s">
        <v>555</v>
      </c>
      <c r="D38" s="87"/>
      <c r="E38" s="87"/>
      <c r="F38" s="87"/>
      <c r="G38" s="87"/>
      <c r="H38" s="87"/>
      <c r="I38" s="87"/>
      <c r="J38" s="87"/>
      <c r="K38" s="87"/>
      <c r="L38" s="87"/>
      <c r="M38" s="170"/>
      <c r="N38" s="87"/>
      <c r="O38" s="87"/>
      <c r="P38" s="87"/>
      <c r="Q38" s="87"/>
    </row>
    <row r="39" spans="1:17" s="72" customFormat="1" ht="15" customHeight="1">
      <c r="A39" s="95">
        <v>26</v>
      </c>
      <c r="B39" s="70">
        <v>303.3</v>
      </c>
      <c r="C39" s="66" t="s">
        <v>556</v>
      </c>
      <c r="D39" s="87"/>
      <c r="E39" s="87"/>
      <c r="F39" s="87"/>
      <c r="G39" s="544">
        <f>SUMIF('UPIS linkin'!$L$11:$L$87,B39,'UPIS linkin'!$T$11:$T$87)</f>
        <v>800183.34</v>
      </c>
      <c r="H39" s="193">
        <f>-SUMIF('Accum depr linkin'!$N$11:$N$84,B39,'Accum depr linkin'!$V$11:$V$84)</f>
        <v>0</v>
      </c>
      <c r="I39" s="544"/>
      <c r="K39" s="87"/>
      <c r="L39" s="544">
        <f t="shared" ref="L39:L43" si="3">$J$17*H39</f>
        <v>0</v>
      </c>
      <c r="M39" s="544"/>
      <c r="N39" s="544">
        <v>0</v>
      </c>
      <c r="O39" s="544"/>
      <c r="P39" s="544">
        <f>N39+L39</f>
        <v>0</v>
      </c>
      <c r="Q39" s="87"/>
    </row>
    <row r="40" spans="1:17" s="72" customFormat="1" ht="15" customHeight="1">
      <c r="A40" s="95">
        <v>27</v>
      </c>
      <c r="B40" s="70">
        <v>304.3</v>
      </c>
      <c r="C40" s="66" t="s">
        <v>549</v>
      </c>
      <c r="D40" s="87"/>
      <c r="E40" s="87"/>
      <c r="F40" s="87"/>
      <c r="G40" s="72">
        <f>SUMIF('UPIS linkin'!$L$11:$L$87,B40,'UPIS linkin'!$T$11:$T$87)</f>
        <v>40988968.095206656</v>
      </c>
      <c r="H40" s="87">
        <f>-SUMIF('Accum depr linkin'!$N$11:$N$84,B40,'Accum depr linkin'!$V$11:$V$84)</f>
        <v>8073099.6848316891</v>
      </c>
      <c r="J40" s="87"/>
      <c r="K40" s="87"/>
      <c r="L40" s="72">
        <f t="shared" si="3"/>
        <v>8073099.6848316891</v>
      </c>
      <c r="M40" s="508"/>
      <c r="N40" s="87">
        <v>0</v>
      </c>
      <c r="O40" s="87"/>
      <c r="P40" s="87">
        <f>N40+L40</f>
        <v>8073099.6848316891</v>
      </c>
      <c r="Q40" s="87"/>
    </row>
    <row r="41" spans="1:17" s="72" customFormat="1" ht="15" customHeight="1">
      <c r="A41" s="95">
        <v>28</v>
      </c>
      <c r="B41" s="70">
        <v>311.3</v>
      </c>
      <c r="C41" s="66" t="s">
        <v>878</v>
      </c>
      <c r="D41" s="87"/>
      <c r="E41" s="87"/>
      <c r="F41" s="87"/>
      <c r="G41" s="72">
        <f>SUMIF('UPIS linkin'!$L$11:$L$87,B41,'UPIS linkin'!$T$11:$T$87)</f>
        <v>669900.51</v>
      </c>
      <c r="H41" s="87">
        <f>-SUMIF('Accum depr linkin'!$N$11:$N$84,B41,'Accum depr linkin'!$V$11:$V$84)</f>
        <v>9012.2019615000027</v>
      </c>
      <c r="J41" s="87"/>
      <c r="K41" s="87"/>
      <c r="L41" s="72">
        <f t="shared" si="3"/>
        <v>9012.2019615000027</v>
      </c>
      <c r="M41" s="508"/>
      <c r="N41" s="87">
        <v>0</v>
      </c>
      <c r="O41" s="87"/>
      <c r="P41" s="87">
        <f>N41+L41</f>
        <v>9012.2019615000027</v>
      </c>
      <c r="Q41" s="87"/>
    </row>
    <row r="42" spans="1:17" s="72" customFormat="1" ht="15" customHeight="1">
      <c r="A42" s="95">
        <v>29</v>
      </c>
      <c r="B42" s="70">
        <v>320.3</v>
      </c>
      <c r="C42" s="66" t="s">
        <v>879</v>
      </c>
      <c r="D42" s="87"/>
      <c r="E42" s="87"/>
      <c r="F42" s="87"/>
      <c r="G42" s="72">
        <f>SUMIF('UPIS linkin'!$L$11:$L$87,B42,'UPIS linkin'!$T$11:$T$87)</f>
        <v>56010553.995760053</v>
      </c>
      <c r="H42" s="87">
        <f>-SUMIF('Accum depr linkin'!$N$11:$N$84,B42,'Accum depr linkin'!$V$11:$V$84)</f>
        <v>14372279.798584763</v>
      </c>
      <c r="J42" s="87"/>
      <c r="K42" s="87"/>
      <c r="L42" s="72">
        <f t="shared" si="3"/>
        <v>14372279.798584763</v>
      </c>
      <c r="M42" s="508"/>
      <c r="N42" s="87">
        <v>0</v>
      </c>
      <c r="O42" s="87"/>
      <c r="P42" s="87">
        <f>N42+L42</f>
        <v>14372279.798584763</v>
      </c>
      <c r="Q42" s="87"/>
    </row>
    <row r="43" spans="1:17" s="72" customFormat="1" ht="15" customHeight="1">
      <c r="A43" s="95">
        <v>30</v>
      </c>
      <c r="B43" s="70">
        <v>339.3</v>
      </c>
      <c r="C43" s="66" t="s">
        <v>880</v>
      </c>
      <c r="G43" s="72">
        <f>SUMIF('UPIS linkin'!$L$11:$L$87,B43,'UPIS linkin'!$T$11:$T$87)</f>
        <v>0</v>
      </c>
      <c r="H43" s="87">
        <f>-SUMIF('Accum depr linkin'!$N$11:$N$84,B43,'Accum depr linkin'!$V$11:$V$84)</f>
        <v>0</v>
      </c>
      <c r="J43" s="87"/>
      <c r="K43" s="87"/>
      <c r="L43" s="72">
        <f t="shared" si="3"/>
        <v>0</v>
      </c>
      <c r="M43" s="508"/>
      <c r="N43" s="87">
        <v>0</v>
      </c>
      <c r="O43" s="87"/>
      <c r="P43" s="87">
        <f>N43+L43</f>
        <v>0</v>
      </c>
      <c r="Q43" s="87"/>
    </row>
    <row r="44" spans="1:17" s="72" customFormat="1" ht="15" customHeight="1" thickBot="1">
      <c r="A44" s="95">
        <v>31</v>
      </c>
      <c r="B44" s="95"/>
      <c r="C44" s="87"/>
      <c r="D44" s="87"/>
      <c r="E44" s="87"/>
      <c r="F44" s="87"/>
      <c r="G44" s="80"/>
      <c r="H44" s="87"/>
      <c r="I44" s="80"/>
      <c r="J44" s="87"/>
      <c r="K44" s="87"/>
      <c r="L44" s="80"/>
      <c r="M44" s="177"/>
      <c r="N44" s="80"/>
      <c r="O44" s="87"/>
      <c r="P44" s="80"/>
      <c r="Q44" s="87"/>
    </row>
    <row r="45" spans="1:17" s="72" customFormat="1" ht="15" customHeight="1" thickBot="1">
      <c r="A45" s="95">
        <v>32</v>
      </c>
      <c r="B45" s="95"/>
      <c r="C45" s="87" t="s">
        <v>558</v>
      </c>
      <c r="D45" s="87"/>
      <c r="E45" s="87"/>
      <c r="F45" s="87"/>
      <c r="G45" s="545">
        <f>SUM(G39:G44)</f>
        <v>98469605.94096671</v>
      </c>
      <c r="H45" s="545">
        <f>SUM(H39:H44)</f>
        <v>22454391.685377952</v>
      </c>
      <c r="I45" s="545"/>
      <c r="J45" s="545"/>
      <c r="K45" s="545"/>
      <c r="L45" s="545">
        <f>SUM(L39:L42)</f>
        <v>22454391.685377952</v>
      </c>
      <c r="M45" s="545"/>
      <c r="N45" s="545">
        <f>SUM(N39:N41)</f>
        <v>0</v>
      </c>
      <c r="O45" s="545"/>
      <c r="P45" s="545">
        <f>SUM(P39:P42)</f>
        <v>22454391.685377952</v>
      </c>
      <c r="Q45" s="87"/>
    </row>
    <row r="46" spans="1:17" s="72" customFormat="1" ht="15" customHeight="1">
      <c r="A46" s="95">
        <v>33</v>
      </c>
      <c r="B46" s="95"/>
      <c r="C46" s="87"/>
      <c r="D46" s="87"/>
      <c r="E46" s="87"/>
      <c r="F46" s="87"/>
      <c r="G46" s="105"/>
      <c r="H46" s="87"/>
      <c r="I46" s="105"/>
      <c r="J46" s="87"/>
      <c r="K46" s="87"/>
      <c r="L46" s="105"/>
      <c r="M46" s="173"/>
      <c r="N46" s="105"/>
      <c r="O46" s="87"/>
      <c r="P46" s="105"/>
      <c r="Q46" s="87"/>
    </row>
    <row r="47" spans="1:17" s="72" customFormat="1" ht="15" customHeight="1">
      <c r="A47" s="95">
        <v>34</v>
      </c>
      <c r="B47" s="95"/>
      <c r="C47" s="165" t="s">
        <v>559</v>
      </c>
      <c r="D47" s="87"/>
      <c r="E47" s="87"/>
      <c r="F47" s="87"/>
      <c r="G47" s="87"/>
      <c r="H47" s="87"/>
      <c r="I47" s="87"/>
      <c r="J47" s="87"/>
      <c r="K47" s="87"/>
      <c r="L47" s="87"/>
      <c r="M47" s="170"/>
      <c r="N47" s="87"/>
      <c r="O47" s="87"/>
      <c r="P47" s="87"/>
      <c r="Q47" s="87"/>
    </row>
    <row r="48" spans="1:17" s="72" customFormat="1" ht="15" customHeight="1">
      <c r="A48" s="95">
        <v>35</v>
      </c>
      <c r="B48" s="70">
        <v>303.39999999999998</v>
      </c>
      <c r="C48" s="66" t="s">
        <v>881</v>
      </c>
      <c r="D48" s="87"/>
      <c r="E48" s="87"/>
      <c r="F48" s="87"/>
      <c r="G48" s="544">
        <f>SUMIF('UPIS linkin'!$L$11:$L$87,B48,'UPIS linkin'!$T$11:$T$87)</f>
        <v>7550225.4699999997</v>
      </c>
      <c r="H48" s="193">
        <f>-SUMIF('Accum depr linkin'!$N$11:$N$84,B48,'Accum depr linkin'!$V$11:$V$84)</f>
        <v>0</v>
      </c>
      <c r="I48" s="544"/>
      <c r="K48" s="87"/>
      <c r="L48" s="544">
        <f t="shared" ref="L48:L57" si="4">$J$17*H48</f>
        <v>0</v>
      </c>
      <c r="M48" s="544"/>
      <c r="N48" s="544">
        <v>0</v>
      </c>
      <c r="O48" s="544"/>
      <c r="P48" s="544">
        <f t="shared" ref="P48:P55" si="5">N48+L48</f>
        <v>0</v>
      </c>
      <c r="Q48" s="87"/>
    </row>
    <row r="49" spans="1:17" s="72" customFormat="1" ht="15" customHeight="1">
      <c r="A49" s="95">
        <v>36</v>
      </c>
      <c r="B49" s="70">
        <v>304.39999999999998</v>
      </c>
      <c r="C49" s="66" t="s">
        <v>882</v>
      </c>
      <c r="D49" s="87"/>
      <c r="E49" s="87"/>
      <c r="F49" s="87"/>
      <c r="G49" s="72">
        <f>SUMIF('UPIS linkin'!$L$11:$L$87,B49,'UPIS linkin'!$T$11:$T$87)</f>
        <v>1500740.6516666664</v>
      </c>
      <c r="H49" s="87">
        <f>-SUMIF('Accum depr linkin'!$N$11:$N$84,B49,'Accum depr linkin'!$V$11:$V$84)</f>
        <v>669322.86570965964</v>
      </c>
      <c r="J49" s="87"/>
      <c r="K49" s="87"/>
      <c r="L49" s="72">
        <f t="shared" si="4"/>
        <v>669322.86570965964</v>
      </c>
      <c r="M49" s="508"/>
      <c r="N49" s="87">
        <v>0</v>
      </c>
      <c r="O49" s="87"/>
      <c r="P49" s="87">
        <f t="shared" si="5"/>
        <v>669322.86570965964</v>
      </c>
      <c r="Q49" s="87"/>
    </row>
    <row r="50" spans="1:17" s="72" customFormat="1" ht="15" customHeight="1">
      <c r="A50" s="95">
        <v>37</v>
      </c>
      <c r="B50" s="70">
        <v>311.39999999999998</v>
      </c>
      <c r="C50" s="66" t="s">
        <v>883</v>
      </c>
      <c r="D50" s="87"/>
      <c r="E50" s="87"/>
      <c r="F50" s="87"/>
      <c r="G50" s="72">
        <f>SUMIF('UPIS linkin'!$L$11:$L$87,B50,'UPIS linkin'!$T$11:$T$87)</f>
        <v>1645957.2106666658</v>
      </c>
      <c r="H50" s="87">
        <f>-SUMIF('Accum depr linkin'!$N$11:$N$84,B50,'Accum depr linkin'!$V$11:$V$84)</f>
        <v>-54871.521229805578</v>
      </c>
      <c r="J50" s="87"/>
      <c r="K50" s="87"/>
      <c r="L50" s="72">
        <f t="shared" si="4"/>
        <v>-54871.521229805578</v>
      </c>
      <c r="M50" s="508"/>
      <c r="N50" s="87">
        <v>0</v>
      </c>
      <c r="O50" s="87"/>
      <c r="P50" s="87">
        <f t="shared" si="5"/>
        <v>-54871.521229805578</v>
      </c>
      <c r="Q50" s="87"/>
    </row>
    <row r="51" spans="1:17" s="72" customFormat="1" ht="15" customHeight="1">
      <c r="A51" s="95">
        <v>38</v>
      </c>
      <c r="B51" s="70">
        <v>330.4</v>
      </c>
      <c r="C51" s="66" t="s">
        <v>884</v>
      </c>
      <c r="D51" s="87"/>
      <c r="E51" s="87"/>
      <c r="F51" s="87"/>
      <c r="G51" s="72">
        <f>SUMIF('UPIS linkin'!$L$11:$L$87,B51,'UPIS linkin'!$T$11:$T$87)</f>
        <v>19608080.870426662</v>
      </c>
      <c r="H51" s="87">
        <f>-SUMIF('Accum depr linkin'!$N$11:$N$84,B51,'Accum depr linkin'!$V$11:$V$84)</f>
        <v>5484152.8127500406</v>
      </c>
      <c r="J51" s="87"/>
      <c r="K51" s="87"/>
      <c r="L51" s="72">
        <f t="shared" si="4"/>
        <v>5484152.8127500406</v>
      </c>
      <c r="M51" s="508"/>
      <c r="N51" s="87">
        <v>0</v>
      </c>
      <c r="O51" s="87"/>
      <c r="P51" s="87">
        <f t="shared" si="5"/>
        <v>5484152.8127500406</v>
      </c>
      <c r="Q51" s="87"/>
    </row>
    <row r="52" spans="1:17" s="72" customFormat="1" ht="15" customHeight="1">
      <c r="A52" s="95">
        <v>39</v>
      </c>
      <c r="B52" s="70">
        <v>331.4</v>
      </c>
      <c r="C52" s="66" t="s">
        <v>885</v>
      </c>
      <c r="D52" s="87"/>
      <c r="E52" s="87"/>
      <c r="F52" s="87"/>
      <c r="G52" s="72">
        <f>SUMIF('UPIS linkin'!$L$11:$L$87,B52,'UPIS linkin'!$T$11:$T$87)</f>
        <v>328454332.1141631</v>
      </c>
      <c r="H52" s="87">
        <f>-SUMIF('Accum depr linkin'!$N$11:$N$84,B52,'Accum depr linkin'!$V$11:$V$84)</f>
        <v>66418286.34779118</v>
      </c>
      <c r="J52" s="87"/>
      <c r="K52" s="87"/>
      <c r="L52" s="72">
        <f t="shared" si="4"/>
        <v>66418286.34779118</v>
      </c>
      <c r="M52" s="508"/>
      <c r="N52" s="87">
        <v>0</v>
      </c>
      <c r="O52" s="87"/>
      <c r="P52" s="87">
        <f t="shared" si="5"/>
        <v>66418286.34779118</v>
      </c>
      <c r="Q52" s="87"/>
    </row>
    <row r="53" spans="1:17" s="72" customFormat="1" ht="15" customHeight="1">
      <c r="A53" s="95">
        <v>40</v>
      </c>
      <c r="B53" s="70">
        <v>333.4</v>
      </c>
      <c r="C53" s="66" t="s">
        <v>560</v>
      </c>
      <c r="D53" s="87"/>
      <c r="E53" s="87"/>
      <c r="F53" s="87"/>
      <c r="G53" s="72">
        <f>SUMIF('UPIS linkin'!$L$11:$L$87,B53,'UPIS linkin'!$T$11:$T$87)</f>
        <v>54390628.385307379</v>
      </c>
      <c r="H53" s="87">
        <f>-SUMIF('Accum depr linkin'!$N$11:$N$84,B53,'Accum depr linkin'!$V$11:$V$84)</f>
        <v>27629844.070086781</v>
      </c>
      <c r="J53" s="87"/>
      <c r="K53" s="87"/>
      <c r="L53" s="72">
        <f t="shared" si="4"/>
        <v>27629844.070086781</v>
      </c>
      <c r="M53" s="508"/>
      <c r="N53" s="87">
        <v>0</v>
      </c>
      <c r="O53" s="87"/>
      <c r="P53" s="87">
        <f t="shared" si="5"/>
        <v>27629844.070086781</v>
      </c>
      <c r="Q53" s="87"/>
    </row>
    <row r="54" spans="1:17" s="72" customFormat="1" ht="15" customHeight="1">
      <c r="A54" s="95">
        <v>41</v>
      </c>
      <c r="B54" s="70">
        <v>334.4</v>
      </c>
      <c r="C54" s="66" t="s">
        <v>886</v>
      </c>
      <c r="D54" s="87"/>
      <c r="E54" s="87"/>
      <c r="F54" s="87"/>
      <c r="G54" s="72">
        <f>SUMIF('UPIS linkin'!$L$11:$L$87,B54,'UPIS linkin'!$T$11:$T$87)</f>
        <v>58072133.595266655</v>
      </c>
      <c r="H54" s="87">
        <f>-SUMIF('Accum depr linkin'!$N$11:$N$84,B54,'Accum depr linkin'!$V$11:$V$84)</f>
        <v>12904621.610303916</v>
      </c>
      <c r="J54" s="87"/>
      <c r="K54" s="87"/>
      <c r="L54" s="72">
        <f t="shared" si="4"/>
        <v>12904621.610303916</v>
      </c>
      <c r="M54" s="508"/>
      <c r="N54" s="87">
        <v>0</v>
      </c>
      <c r="O54" s="87"/>
      <c r="P54" s="87">
        <f t="shared" si="5"/>
        <v>12904621.610303916</v>
      </c>
      <c r="Q54" s="87"/>
    </row>
    <row r="55" spans="1:17" s="72" customFormat="1" ht="15" customHeight="1">
      <c r="A55" s="95">
        <v>42</v>
      </c>
      <c r="B55" s="70">
        <v>335.4</v>
      </c>
      <c r="C55" s="66" t="s">
        <v>561</v>
      </c>
      <c r="D55" s="87"/>
      <c r="E55" s="87"/>
      <c r="F55" s="87"/>
      <c r="G55" s="72">
        <f>SUMIF('UPIS linkin'!$L$11:$L$87,B55,'UPIS linkin'!$T$11:$T$87)</f>
        <v>23322029.297262814</v>
      </c>
      <c r="H55" s="87">
        <f>-SUMIF('Accum depr linkin'!$N$11:$N$84,B55,'Accum depr linkin'!$V$11:$V$84)</f>
        <v>4872841.6316859238</v>
      </c>
      <c r="J55" s="87"/>
      <c r="K55" s="87"/>
      <c r="L55" s="72">
        <f t="shared" si="4"/>
        <v>4872841.6316859238</v>
      </c>
      <c r="M55" s="508"/>
      <c r="N55" s="87">
        <v>0</v>
      </c>
      <c r="O55" s="87"/>
      <c r="P55" s="87">
        <f t="shared" si="5"/>
        <v>4872841.6316859238</v>
      </c>
      <c r="Q55" s="87"/>
    </row>
    <row r="56" spans="1:17" s="72" customFormat="1" ht="15" customHeight="1">
      <c r="A56" s="95">
        <f>A55+1</f>
        <v>43</v>
      </c>
      <c r="B56" s="70">
        <v>336.4</v>
      </c>
      <c r="C56" s="66" t="s">
        <v>887</v>
      </c>
      <c r="G56" s="72">
        <f>SUMIF('UPIS linkin'!$L$11:$L$87,B56,'UPIS linkin'!$T$11:$T$87)</f>
        <v>0</v>
      </c>
      <c r="H56" s="87">
        <f>-SUMIF('Accum depr linkin'!$N$11:$N$84,B56,'Accum depr linkin'!$V$11:$V$84)</f>
        <v>0</v>
      </c>
      <c r="J56" s="87"/>
      <c r="K56" s="87"/>
      <c r="L56" s="72">
        <f t="shared" si="4"/>
        <v>0</v>
      </c>
      <c r="M56" s="508"/>
      <c r="N56" s="87">
        <v>0</v>
      </c>
      <c r="O56" s="87"/>
      <c r="P56" s="87">
        <f>N56+L56</f>
        <v>0</v>
      </c>
      <c r="Q56" s="87"/>
    </row>
    <row r="57" spans="1:17" s="72" customFormat="1" ht="15" customHeight="1">
      <c r="A57" s="95">
        <f>A56+1</f>
        <v>44</v>
      </c>
      <c r="B57" s="70">
        <v>339.4</v>
      </c>
      <c r="C57" s="66" t="s">
        <v>888</v>
      </c>
      <c r="G57" s="72">
        <f>SUMIF('UPIS linkin'!$L$11:$L$87,B57,'UPIS linkin'!$T$11:$T$87)</f>
        <v>0</v>
      </c>
      <c r="H57" s="87">
        <f>-SUMIF('Accum depr linkin'!$N$11:$N$84,B57,'Accum depr linkin'!$V$11:$V$84)</f>
        <v>0</v>
      </c>
      <c r="J57" s="87"/>
      <c r="K57" s="87"/>
      <c r="L57" s="72">
        <f t="shared" si="4"/>
        <v>0</v>
      </c>
      <c r="M57" s="508"/>
      <c r="N57" s="87">
        <v>0</v>
      </c>
      <c r="O57" s="87"/>
      <c r="P57" s="87">
        <f>N57+L57</f>
        <v>0</v>
      </c>
      <c r="Q57" s="87"/>
    </row>
    <row r="58" spans="1:17" s="72" customFormat="1" ht="15" customHeight="1" thickBot="1">
      <c r="A58" s="95">
        <f>A57+1</f>
        <v>45</v>
      </c>
      <c r="B58" s="95"/>
      <c r="G58" s="97"/>
      <c r="H58" s="87"/>
      <c r="I58" s="97"/>
      <c r="J58" s="87"/>
      <c r="K58" s="87"/>
      <c r="L58" s="97"/>
      <c r="M58" s="122"/>
      <c r="N58" s="97"/>
      <c r="O58" s="87"/>
      <c r="P58" s="97"/>
      <c r="Q58" s="87"/>
    </row>
    <row r="59" spans="1:17" s="72" customFormat="1" ht="15" customHeight="1" thickBot="1">
      <c r="A59" s="95">
        <f>A58+1</f>
        <v>46</v>
      </c>
      <c r="B59" s="95"/>
      <c r="C59" s="87" t="s">
        <v>562</v>
      </c>
      <c r="D59" s="87"/>
      <c r="E59" s="87"/>
      <c r="F59" s="87"/>
      <c r="G59" s="545">
        <f>SUM(G48:G58)</f>
        <v>494544127.59475988</v>
      </c>
      <c r="H59" s="545">
        <f>SUM(H48:H58)</f>
        <v>117924197.81709771</v>
      </c>
      <c r="I59" s="545"/>
      <c r="J59" s="545"/>
      <c r="K59" s="545"/>
      <c r="L59" s="545">
        <f>SUM(L48:L58)</f>
        <v>117924197.81709771</v>
      </c>
      <c r="M59" s="545"/>
      <c r="N59" s="545">
        <f>SUM(N48:N58)</f>
        <v>0</v>
      </c>
      <c r="O59" s="545"/>
      <c r="P59" s="545">
        <f>SUM(P48:P58)</f>
        <v>117924197.81709771</v>
      </c>
      <c r="Q59" s="87"/>
    </row>
    <row r="60" spans="1:17" s="72" customFormat="1" ht="15" customHeight="1">
      <c r="A60" s="95"/>
      <c r="Q60" s="87"/>
    </row>
    <row r="61" spans="1:17" s="72" customFormat="1" ht="15" customHeight="1">
      <c r="A61" s="95"/>
      <c r="B61" s="95"/>
      <c r="C61" s="87"/>
      <c r="D61" s="87"/>
      <c r="E61" s="87"/>
      <c r="F61" s="87"/>
      <c r="I61" s="87"/>
      <c r="J61" s="87"/>
      <c r="K61" s="87"/>
      <c r="M61" s="87"/>
      <c r="O61" s="87"/>
      <c r="Q61" s="87"/>
    </row>
    <row r="62" spans="1:17" s="72" customFormat="1" ht="15" customHeight="1">
      <c r="A62" s="95"/>
      <c r="B62" s="95"/>
      <c r="C62" s="87"/>
      <c r="D62" s="87"/>
      <c r="E62" s="87"/>
      <c r="F62" s="87"/>
      <c r="I62" s="87"/>
      <c r="J62" s="87"/>
      <c r="K62" s="87"/>
      <c r="M62" s="87"/>
      <c r="O62" s="87"/>
      <c r="Q62" s="87"/>
    </row>
    <row r="63" spans="1:17" s="72" customFormat="1" ht="15" customHeight="1">
      <c r="A63" s="95"/>
      <c r="B63" s="95"/>
      <c r="C63" s="115"/>
      <c r="D63" s="115"/>
      <c r="E63" s="115"/>
      <c r="F63" s="115"/>
      <c r="G63" s="115"/>
      <c r="H63" s="115"/>
      <c r="I63" s="115"/>
      <c r="J63" s="115"/>
      <c r="K63" s="115"/>
      <c r="L63" s="115"/>
      <c r="M63" s="115"/>
      <c r="N63" s="115"/>
      <c r="O63" s="115"/>
      <c r="P63" s="115"/>
    </row>
    <row r="64" spans="1:17" s="72" customFormat="1" ht="15" customHeight="1">
      <c r="A64" s="1022" t="str">
        <f>+A1</f>
        <v>KENTUCKY-AMERICAN WATER COMPANY</v>
      </c>
      <c r="B64" s="1022"/>
      <c r="C64" s="1022"/>
      <c r="D64" s="1022"/>
      <c r="E64" s="1022"/>
      <c r="F64" s="1022"/>
      <c r="G64" s="1022"/>
      <c r="H64" s="1022"/>
      <c r="I64" s="1022"/>
      <c r="J64" s="1022"/>
      <c r="K64" s="1022"/>
      <c r="L64" s="1022"/>
      <c r="M64" s="1022"/>
      <c r="N64" s="1022"/>
      <c r="O64" s="1022"/>
      <c r="P64" s="1022"/>
    </row>
    <row r="65" spans="1:17" s="72" customFormat="1" ht="15" customHeight="1">
      <c r="A65" s="1022" t="str">
        <f>+A2</f>
        <v>Case No. 2018-00358</v>
      </c>
      <c r="B65" s="1022"/>
      <c r="C65" s="1022"/>
      <c r="D65" s="1022"/>
      <c r="E65" s="1022"/>
      <c r="F65" s="1022"/>
      <c r="G65" s="1022"/>
      <c r="H65" s="1022"/>
      <c r="I65" s="1022"/>
      <c r="J65" s="1022"/>
      <c r="K65" s="1022"/>
      <c r="L65" s="1022"/>
      <c r="M65" s="1022"/>
      <c r="N65" s="1022"/>
      <c r="O65" s="1022"/>
      <c r="P65" s="1022"/>
      <c r="Q65" s="87"/>
    </row>
    <row r="66" spans="1:17" s="72" customFormat="1" ht="15" customHeight="1">
      <c r="A66" s="1022" t="s">
        <v>461</v>
      </c>
      <c r="B66" s="1022"/>
      <c r="C66" s="1022"/>
      <c r="D66" s="1022"/>
      <c r="E66" s="1022"/>
      <c r="F66" s="1022"/>
      <c r="G66" s="1022"/>
      <c r="H66" s="1022"/>
      <c r="I66" s="1022"/>
      <c r="J66" s="1022"/>
      <c r="K66" s="1022"/>
      <c r="L66" s="1022"/>
      <c r="M66" s="1022"/>
      <c r="N66" s="1022"/>
      <c r="O66" s="1022"/>
      <c r="P66" s="1022"/>
      <c r="Q66" s="87"/>
    </row>
    <row r="67" spans="1:17" s="72" customFormat="1" ht="15" customHeight="1">
      <c r="A67" s="1022" t="str">
        <f>+A4</f>
        <v>Base Year at 2/28/19</v>
      </c>
      <c r="B67" s="1022"/>
      <c r="C67" s="1022"/>
      <c r="D67" s="1022"/>
      <c r="E67" s="1022"/>
      <c r="F67" s="1022"/>
      <c r="G67" s="1022"/>
      <c r="H67" s="1022"/>
      <c r="I67" s="1022"/>
      <c r="J67" s="1022"/>
      <c r="K67" s="1022"/>
      <c r="L67" s="1022"/>
      <c r="M67" s="1022"/>
      <c r="N67" s="1022"/>
      <c r="O67" s="1022"/>
      <c r="P67" s="1022"/>
      <c r="Q67" s="87"/>
    </row>
    <row r="68" spans="1:17" s="72" customFormat="1" ht="15" customHeight="1">
      <c r="A68" s="95"/>
      <c r="B68" s="95"/>
      <c r="C68" s="95"/>
      <c r="D68" s="95"/>
      <c r="E68" s="95"/>
      <c r="F68" s="95"/>
      <c r="G68" s="95"/>
      <c r="H68" s="95"/>
      <c r="I68" s="95"/>
      <c r="J68" s="95"/>
      <c r="K68" s="95"/>
      <c r="L68" s="95"/>
      <c r="M68" s="95"/>
      <c r="N68" s="95"/>
      <c r="O68" s="95"/>
      <c r="P68" s="90" t="s">
        <v>925</v>
      </c>
      <c r="Q68" s="87"/>
    </row>
    <row r="69" spans="1:17" s="66" customFormat="1">
      <c r="B69" s="70"/>
      <c r="D69" s="69"/>
      <c r="E69" s="69"/>
      <c r="F69" s="69"/>
      <c r="G69" s="69"/>
      <c r="H69" s="69"/>
      <c r="I69" s="69"/>
      <c r="J69" s="69"/>
      <c r="K69" s="69"/>
      <c r="L69" s="69"/>
      <c r="P69" s="91" t="str">
        <f ca="1">RIGHT(CELL("filename",$A$1),LEN(CELL("filename",$A$1))-SEARCH("\Rate Base",CELL("filename",$A$1),1))</f>
        <v>Rate Base\[KAWC 2018 Rate Case - Exhibit 37 Schedules B1 - B8.xlsx]Sch B-3</v>
      </c>
    </row>
    <row r="70" spans="1:17" s="72" customFormat="1" ht="15" customHeight="1">
      <c r="A70" s="172" t="str">
        <f>+A7</f>
        <v>DATA: _X_ BASE PERIOD ___ FORECASTED PERIOD</v>
      </c>
      <c r="B70" s="95"/>
      <c r="C70" s="87"/>
      <c r="D70" s="87"/>
      <c r="E70" s="87"/>
      <c r="F70" s="87"/>
      <c r="G70" s="87"/>
      <c r="H70" s="87"/>
      <c r="I70" s="87"/>
      <c r="J70" s="87"/>
      <c r="K70" s="87"/>
      <c r="L70" s="87"/>
      <c r="M70" s="87"/>
      <c r="N70" s="87"/>
      <c r="O70" s="87"/>
      <c r="P70" s="90" t="s">
        <v>175</v>
      </c>
      <c r="Q70" s="87"/>
    </row>
    <row r="71" spans="1:17" s="72" customFormat="1" ht="15" customHeight="1">
      <c r="A71" s="172" t="str">
        <f>+A8</f>
        <v>TYPE OF FILING:  _X_ ORIGINAL __ UPDATED __ REVISED</v>
      </c>
      <c r="B71" s="95"/>
      <c r="C71" s="87"/>
      <c r="D71" s="87"/>
      <c r="E71" s="87"/>
      <c r="F71" s="87"/>
      <c r="G71" s="87"/>
      <c r="H71" s="87"/>
      <c r="I71" s="87"/>
      <c r="J71" s="87"/>
      <c r="K71" s="87"/>
      <c r="L71" s="87"/>
      <c r="M71" s="87"/>
      <c r="N71" s="87"/>
      <c r="O71" s="87"/>
      <c r="P71" s="90" t="str">
        <f>Control!D64</f>
        <v>Witness Responsible:   Melissa Schwarzell</v>
      </c>
      <c r="Q71" s="87"/>
    </row>
    <row r="72" spans="1:17" s="72" customFormat="1" ht="15" customHeight="1">
      <c r="A72" s="87" t="s">
        <v>915</v>
      </c>
      <c r="B72" s="95"/>
      <c r="C72" s="87"/>
      <c r="D72" s="87"/>
      <c r="E72" s="87"/>
      <c r="F72" s="87"/>
      <c r="G72" s="87"/>
      <c r="H72" s="87"/>
      <c r="I72" s="87"/>
      <c r="J72" s="87"/>
      <c r="K72" s="87"/>
      <c r="L72" s="87"/>
      <c r="M72" s="87"/>
      <c r="N72" s="87"/>
      <c r="O72" s="87"/>
      <c r="Q72" s="87"/>
    </row>
    <row r="73" spans="1:17" s="72" customFormat="1" ht="15" customHeight="1" thickBot="1">
      <c r="A73" s="160"/>
      <c r="B73" s="161"/>
      <c r="C73" s="87"/>
      <c r="D73" s="87"/>
      <c r="E73" s="87"/>
      <c r="F73" s="87"/>
      <c r="I73" s="87"/>
      <c r="J73" s="87"/>
      <c r="K73" s="87"/>
      <c r="M73" s="87"/>
      <c r="O73" s="87"/>
      <c r="Q73" s="87"/>
    </row>
    <row r="74" spans="1:17" s="72" customFormat="1" ht="15" customHeight="1">
      <c r="A74" s="93"/>
      <c r="B74" s="94"/>
      <c r="C74" s="93"/>
      <c r="D74" s="93"/>
      <c r="E74" s="93"/>
      <c r="F74" s="93"/>
      <c r="G74" s="94" t="s">
        <v>159</v>
      </c>
      <c r="H74" s="162" t="s">
        <v>184</v>
      </c>
      <c r="I74" s="163"/>
      <c r="J74" s="163"/>
      <c r="K74" s="163"/>
      <c r="L74" s="163"/>
      <c r="M74" s="163"/>
      <c r="N74" s="163"/>
      <c r="O74" s="163"/>
      <c r="P74" s="163"/>
      <c r="Q74" s="87"/>
    </row>
    <row r="75" spans="1:17" s="72" customFormat="1" ht="15" customHeight="1">
      <c r="A75" s="95" t="s">
        <v>448</v>
      </c>
      <c r="B75" s="95" t="s">
        <v>898</v>
      </c>
      <c r="C75" s="87"/>
      <c r="D75" s="87"/>
      <c r="E75" s="87"/>
      <c r="F75" s="87"/>
      <c r="G75" s="95" t="s">
        <v>141</v>
      </c>
      <c r="H75" s="164" t="s">
        <v>141</v>
      </c>
      <c r="I75" s="105"/>
      <c r="J75" s="164" t="s">
        <v>185</v>
      </c>
      <c r="K75" s="105"/>
      <c r="L75" s="164" t="s">
        <v>185</v>
      </c>
      <c r="M75" s="105"/>
      <c r="N75" s="105"/>
      <c r="O75" s="105"/>
      <c r="P75" s="164" t="s">
        <v>235</v>
      </c>
      <c r="Q75" s="87"/>
    </row>
    <row r="76" spans="1:17" s="72" customFormat="1" ht="15" customHeight="1" thickBot="1">
      <c r="A76" s="95" t="s">
        <v>449</v>
      </c>
      <c r="B76" s="95" t="s">
        <v>374</v>
      </c>
      <c r="C76" s="115" t="s">
        <v>419</v>
      </c>
      <c r="D76" s="115"/>
      <c r="E76" s="115"/>
      <c r="F76" s="87"/>
      <c r="G76" s="95" t="s">
        <v>142</v>
      </c>
      <c r="H76" s="95" t="s">
        <v>142</v>
      </c>
      <c r="I76" s="87"/>
      <c r="J76" s="95" t="s">
        <v>186</v>
      </c>
      <c r="K76" s="87"/>
      <c r="L76" s="95" t="s">
        <v>141</v>
      </c>
      <c r="M76" s="87"/>
      <c r="N76" s="95" t="s">
        <v>273</v>
      </c>
      <c r="O76" s="87"/>
      <c r="P76" s="95" t="s">
        <v>274</v>
      </c>
      <c r="Q76" s="87"/>
    </row>
    <row r="77" spans="1:17" s="72" customFormat="1" ht="15" customHeight="1">
      <c r="A77" s="94">
        <v>1</v>
      </c>
      <c r="B77" s="94"/>
      <c r="C77" s="99"/>
      <c r="D77" s="99"/>
      <c r="E77" s="99"/>
      <c r="F77" s="99"/>
      <c r="G77" s="99"/>
      <c r="H77" s="99"/>
      <c r="I77" s="99"/>
      <c r="J77" s="99"/>
      <c r="K77" s="99"/>
      <c r="L77" s="99"/>
      <c r="M77" s="99"/>
      <c r="N77" s="99"/>
      <c r="O77" s="99"/>
      <c r="P77" s="99"/>
      <c r="Q77" s="87"/>
    </row>
    <row r="78" spans="1:17" s="72" customFormat="1" ht="15" customHeight="1">
      <c r="A78" s="95">
        <v>2</v>
      </c>
      <c r="B78" s="95"/>
      <c r="C78" s="87"/>
      <c r="D78" s="87"/>
      <c r="E78" s="87"/>
      <c r="F78" s="87"/>
      <c r="I78" s="87"/>
      <c r="J78" s="87"/>
      <c r="K78" s="87"/>
      <c r="M78" s="87"/>
      <c r="O78" s="87"/>
      <c r="Q78" s="87"/>
    </row>
    <row r="79" spans="1:17" s="72" customFormat="1" ht="15" customHeight="1">
      <c r="A79" s="95">
        <v>3</v>
      </c>
      <c r="B79" s="95"/>
      <c r="C79" s="165" t="s">
        <v>563</v>
      </c>
      <c r="D79" s="87"/>
      <c r="E79" s="87"/>
      <c r="F79" s="87"/>
      <c r="I79" s="87"/>
      <c r="J79" s="87"/>
      <c r="K79" s="87"/>
      <c r="M79" s="87"/>
      <c r="O79" s="87"/>
      <c r="Q79" s="87"/>
    </row>
    <row r="80" spans="1:17" s="72" customFormat="1" ht="15" customHeight="1" thickBot="1">
      <c r="A80" s="95">
        <v>4</v>
      </c>
      <c r="B80" s="70">
        <v>303.5</v>
      </c>
      <c r="C80" s="66" t="s">
        <v>889</v>
      </c>
      <c r="D80" s="87"/>
      <c r="E80" s="87"/>
      <c r="F80" s="87"/>
      <c r="G80" s="544">
        <f>SUMIF('UPIS linkin'!$L$11:$L$87,B80,'UPIS linkin'!$T$11:$T$87)</f>
        <v>0</v>
      </c>
      <c r="H80" s="193">
        <f>-SUMIF('Accum depr linkin'!$N$11:$N$84,B80,'Accum depr linkin'!$V$11:$V$84)</f>
        <v>0</v>
      </c>
      <c r="I80" s="544"/>
      <c r="J80" s="167">
        <v>1</v>
      </c>
      <c r="K80" s="87"/>
      <c r="L80" s="544">
        <f t="shared" ref="L80:L90" si="6">$J$17*H80</f>
        <v>0</v>
      </c>
      <c r="M80" s="193"/>
      <c r="N80" s="544">
        <v>0</v>
      </c>
      <c r="O80" s="544"/>
      <c r="P80" s="193">
        <f t="shared" ref="P80:P90" si="7">N80+L80</f>
        <v>0</v>
      </c>
      <c r="Q80" s="87"/>
    </row>
    <row r="81" spans="1:17" s="72" customFormat="1" ht="15" customHeight="1" thickTop="1">
      <c r="A81" s="95">
        <v>5</v>
      </c>
      <c r="B81" s="70">
        <v>304.5</v>
      </c>
      <c r="C81" s="66" t="s">
        <v>890</v>
      </c>
      <c r="D81" s="87"/>
      <c r="E81" s="87"/>
      <c r="F81" s="87"/>
      <c r="G81" s="500">
        <f>SUMIF('UPIS linkin'!$L$11:$L$87,B81,'UPIS linkin'!$T$11:$T$87)</f>
        <v>17565824.372812044</v>
      </c>
      <c r="H81" s="500">
        <f>-SUMIF('Accum depr linkin'!$N$11:$N$84,B81,'Accum depr linkin'!$V$11:$V$84)</f>
        <v>4058213.4575167173</v>
      </c>
      <c r="I81" s="87"/>
      <c r="J81" s="169"/>
      <c r="K81" s="87"/>
      <c r="L81" s="500">
        <f t="shared" si="6"/>
        <v>4058213.4575167173</v>
      </c>
      <c r="M81" s="87"/>
      <c r="N81" s="87">
        <v>0</v>
      </c>
      <c r="O81" s="87"/>
      <c r="P81" s="500">
        <f t="shared" si="7"/>
        <v>4058213.4575167173</v>
      </c>
      <c r="Q81" s="87"/>
    </row>
    <row r="82" spans="1:17" s="72" customFormat="1" ht="15" customHeight="1">
      <c r="A82" s="95">
        <v>6</v>
      </c>
      <c r="B82" s="70">
        <v>340.5</v>
      </c>
      <c r="C82" s="66" t="s">
        <v>564</v>
      </c>
      <c r="D82" s="87"/>
      <c r="E82" s="87"/>
      <c r="F82" s="87"/>
      <c r="G82" s="500">
        <f>SUMIF('UPIS linkin'!$L$11:$L$87,B82,'UPIS linkin'!$T$11:$T$87)</f>
        <v>22453214.647026129</v>
      </c>
      <c r="H82" s="500">
        <f>-SUMIF('Accum depr linkin'!$N$11:$N$84,B82,'Accum depr linkin'!$V$11:$V$84)</f>
        <v>12267375.492882419</v>
      </c>
      <c r="I82" s="87"/>
      <c r="J82" s="87"/>
      <c r="K82" s="87"/>
      <c r="L82" s="500">
        <f t="shared" si="6"/>
        <v>12267375.492882419</v>
      </c>
      <c r="M82" s="87"/>
      <c r="N82" s="87">
        <v>0</v>
      </c>
      <c r="O82" s="87"/>
      <c r="P82" s="500">
        <f t="shared" si="7"/>
        <v>12267375.492882419</v>
      </c>
      <c r="Q82" s="87"/>
    </row>
    <row r="83" spans="1:17" s="72" customFormat="1" ht="15" customHeight="1">
      <c r="A83" s="95">
        <v>7</v>
      </c>
      <c r="B83" s="70">
        <v>341.5</v>
      </c>
      <c r="C83" s="66" t="s">
        <v>565</v>
      </c>
      <c r="D83" s="87"/>
      <c r="E83" s="87"/>
      <c r="F83" s="87"/>
      <c r="G83" s="500">
        <f>SUMIF('UPIS linkin'!$L$11:$L$87,B83,'UPIS linkin'!$T$11:$T$87)</f>
        <v>7232114.2800000003</v>
      </c>
      <c r="H83" s="500">
        <f>-SUMIF('Accum depr linkin'!$N$11:$N$84,B83,'Accum depr linkin'!$V$11:$V$84)</f>
        <v>2533986.2183472561</v>
      </c>
      <c r="I83" s="87"/>
      <c r="J83" s="87"/>
      <c r="K83" s="87"/>
      <c r="L83" s="500">
        <f t="shared" si="6"/>
        <v>2533986.2183472561</v>
      </c>
      <c r="M83" s="87"/>
      <c r="N83" s="87">
        <v>0</v>
      </c>
      <c r="O83" s="87"/>
      <c r="P83" s="500">
        <f t="shared" si="7"/>
        <v>2533986.2183472561</v>
      </c>
      <c r="Q83" s="87"/>
    </row>
    <row r="84" spans="1:17" s="72" customFormat="1" ht="15" customHeight="1">
      <c r="A84" s="95">
        <v>8</v>
      </c>
      <c r="B84" s="70">
        <v>342.5</v>
      </c>
      <c r="C84" s="66" t="s">
        <v>566</v>
      </c>
      <c r="D84" s="87"/>
      <c r="E84" s="87"/>
      <c r="F84" s="87"/>
      <c r="G84" s="500">
        <f>SUMIF('UPIS linkin'!$L$11:$L$87,B84,'UPIS linkin'!$T$11:$T$87)</f>
        <v>59681.854999999981</v>
      </c>
      <c r="H84" s="500">
        <f>-SUMIF('Accum depr linkin'!$N$11:$N$84,B84,'Accum depr linkin'!$V$11:$V$84)</f>
        <v>-3897.8392583333334</v>
      </c>
      <c r="I84" s="87"/>
      <c r="J84" s="87"/>
      <c r="K84" s="87"/>
      <c r="L84" s="500">
        <f t="shared" si="6"/>
        <v>-3897.8392583333334</v>
      </c>
      <c r="M84" s="87"/>
      <c r="N84" s="87">
        <v>0</v>
      </c>
      <c r="O84" s="87"/>
      <c r="P84" s="500">
        <f t="shared" si="7"/>
        <v>-3897.8392583333334</v>
      </c>
      <c r="Q84" s="87"/>
    </row>
    <row r="85" spans="1:17" s="72" customFormat="1" ht="15" customHeight="1">
      <c r="A85" s="95">
        <v>9</v>
      </c>
      <c r="B85" s="70">
        <v>343.5</v>
      </c>
      <c r="C85" s="66" t="s">
        <v>567</v>
      </c>
      <c r="D85" s="87"/>
      <c r="E85" s="87"/>
      <c r="F85" s="87"/>
      <c r="G85" s="500">
        <f>SUMIF('UPIS linkin'!$L$11:$L$87,B85,'UPIS linkin'!$T$11:$T$87)</f>
        <v>2752058.5099999984</v>
      </c>
      <c r="H85" s="500">
        <f>-SUMIF('Accum depr linkin'!$N$11:$N$84,B85,'Accum depr linkin'!$V$11:$V$84)</f>
        <v>1121308.9556666669</v>
      </c>
      <c r="I85" s="87"/>
      <c r="J85" s="87"/>
      <c r="K85" s="87"/>
      <c r="L85" s="500">
        <f t="shared" si="6"/>
        <v>1121308.9556666669</v>
      </c>
      <c r="M85" s="87"/>
      <c r="N85" s="87">
        <v>0</v>
      </c>
      <c r="O85" s="87"/>
      <c r="P85" s="500">
        <f t="shared" si="7"/>
        <v>1121308.9556666669</v>
      </c>
      <c r="Q85" s="87"/>
    </row>
    <row r="86" spans="1:17" s="72" customFormat="1" ht="15" customHeight="1">
      <c r="A86" s="95">
        <v>10</v>
      </c>
      <c r="B86" s="70">
        <v>344.5</v>
      </c>
      <c r="C86" s="66" t="s">
        <v>568</v>
      </c>
      <c r="D86" s="87"/>
      <c r="E86" s="87"/>
      <c r="F86" s="87"/>
      <c r="G86" s="500">
        <f>SUMIF('UPIS linkin'!$L$11:$L$87,B86,'UPIS linkin'!$T$11:$T$87)</f>
        <v>1389268.4150000005</v>
      </c>
      <c r="H86" s="500">
        <f>-SUMIF('Accum depr linkin'!$N$11:$N$84,B86,'Accum depr linkin'!$V$11:$V$84)</f>
        <v>470871.72825235396</v>
      </c>
      <c r="I86" s="87"/>
      <c r="J86" s="87"/>
      <c r="K86" s="87"/>
      <c r="L86" s="500">
        <f t="shared" si="6"/>
        <v>470871.72825235396</v>
      </c>
      <c r="M86" s="87"/>
      <c r="N86" s="87">
        <v>0</v>
      </c>
      <c r="O86" s="87"/>
      <c r="P86" s="500">
        <f t="shared" si="7"/>
        <v>470871.72825235396</v>
      </c>
      <c r="Q86" s="87"/>
    </row>
    <row r="87" spans="1:17" s="72" customFormat="1" ht="15" customHeight="1">
      <c r="A87" s="95">
        <v>11</v>
      </c>
      <c r="B87" s="70">
        <v>345.5</v>
      </c>
      <c r="C87" s="66" t="s">
        <v>569</v>
      </c>
      <c r="D87" s="87"/>
      <c r="E87" s="87"/>
      <c r="F87" s="87"/>
      <c r="G87" s="500">
        <f>SUMIF('UPIS linkin'!$L$11:$L$87,B87,'UPIS linkin'!$T$11:$T$87)</f>
        <v>1346001.0666666669</v>
      </c>
      <c r="H87" s="500">
        <f>-SUMIF('Accum depr linkin'!$N$11:$N$84,B87,'Accum depr linkin'!$V$11:$V$84)</f>
        <v>968225.28820735379</v>
      </c>
      <c r="I87" s="87"/>
      <c r="J87" s="87"/>
      <c r="K87" s="87"/>
      <c r="L87" s="500">
        <f t="shared" si="6"/>
        <v>968225.28820735379</v>
      </c>
      <c r="M87" s="87"/>
      <c r="N87" s="87">
        <v>0</v>
      </c>
      <c r="O87" s="87"/>
      <c r="P87" s="500">
        <f t="shared" si="7"/>
        <v>968225.28820735379</v>
      </c>
      <c r="Q87" s="87"/>
    </row>
    <row r="88" spans="1:17" s="72" customFormat="1" ht="15" customHeight="1">
      <c r="A88" s="95">
        <v>12</v>
      </c>
      <c r="B88" s="70">
        <v>346.5</v>
      </c>
      <c r="C88" s="66" t="s">
        <v>570</v>
      </c>
      <c r="D88" s="87"/>
      <c r="E88" s="87"/>
      <c r="F88" s="87"/>
      <c r="G88" s="500">
        <f>SUMIF('UPIS linkin'!$L$11:$L$87,B88,'UPIS linkin'!$T$11:$T$87)</f>
        <v>3814492.5566666662</v>
      </c>
      <c r="H88" s="500">
        <f>-SUMIF('Accum depr linkin'!$N$11:$N$84,B88,'Accum depr linkin'!$V$11:$V$84)</f>
        <v>1275251.7908109732</v>
      </c>
      <c r="I88" s="87"/>
      <c r="J88" s="87"/>
      <c r="K88" s="87"/>
      <c r="L88" s="500">
        <f t="shared" si="6"/>
        <v>1275251.7908109732</v>
      </c>
      <c r="M88" s="87"/>
      <c r="N88" s="87">
        <v>0</v>
      </c>
      <c r="O88" s="87"/>
      <c r="P88" s="500">
        <f t="shared" si="7"/>
        <v>1275251.7908109732</v>
      </c>
      <c r="Q88" s="87"/>
    </row>
    <row r="89" spans="1:17" s="72" customFormat="1" ht="15" customHeight="1">
      <c r="A89" s="95">
        <v>13</v>
      </c>
      <c r="B89" s="70">
        <v>347.5</v>
      </c>
      <c r="C89" s="66" t="s">
        <v>571</v>
      </c>
      <c r="D89" s="87"/>
      <c r="E89" s="87"/>
      <c r="F89" s="87"/>
      <c r="G89" s="500">
        <f>SUMIF('UPIS linkin'!$L$11:$L$87,B89,'UPIS linkin'!$T$11:$T$87)</f>
        <v>3417948.589333334</v>
      </c>
      <c r="H89" s="500">
        <f>-SUMIF('Accum depr linkin'!$N$11:$N$84,B89,'Accum depr linkin'!$V$11:$V$84)</f>
        <v>884963.00560763862</v>
      </c>
      <c r="I89" s="87"/>
      <c r="J89" s="87"/>
      <c r="K89" s="87"/>
      <c r="L89" s="500">
        <f t="shared" si="6"/>
        <v>884963.00560763862</v>
      </c>
      <c r="M89" s="87"/>
      <c r="N89" s="87">
        <v>0</v>
      </c>
      <c r="O89" s="87"/>
      <c r="P89" s="500">
        <f t="shared" si="7"/>
        <v>884963.00560763862</v>
      </c>
      <c r="Q89" s="87"/>
    </row>
    <row r="90" spans="1:17" s="72" customFormat="1" ht="15" customHeight="1">
      <c r="A90" s="95">
        <v>14</v>
      </c>
      <c r="B90" s="70">
        <v>348.5</v>
      </c>
      <c r="C90" s="66" t="s">
        <v>572</v>
      </c>
      <c r="D90" s="87"/>
      <c r="E90" s="87"/>
      <c r="F90" s="87"/>
      <c r="G90" s="500">
        <f>SUMIF('UPIS linkin'!$L$11:$L$87,B90,'UPIS linkin'!$T$11:$T$87)</f>
        <v>196224.27333333337</v>
      </c>
      <c r="H90" s="500">
        <f>-SUMIF('Accum depr linkin'!$N$11:$N$84,B90,'Accum depr linkin'!$V$11:$V$84)</f>
        <v>130321.06478472224</v>
      </c>
      <c r="I90" s="87"/>
      <c r="J90" s="87"/>
      <c r="K90" s="87"/>
      <c r="L90" s="500">
        <f t="shared" si="6"/>
        <v>130321.06478472224</v>
      </c>
      <c r="M90" s="87"/>
      <c r="N90" s="87">
        <v>0</v>
      </c>
      <c r="O90" s="87"/>
      <c r="P90" s="500">
        <f t="shared" si="7"/>
        <v>130321.06478472224</v>
      </c>
      <c r="Q90" s="87"/>
    </row>
    <row r="91" spans="1:17" s="72" customFormat="1" ht="15" customHeight="1">
      <c r="A91" s="95">
        <v>15</v>
      </c>
      <c r="B91" s="95"/>
    </row>
    <row r="92" spans="1:17" s="72" customFormat="1" ht="15" customHeight="1" thickBot="1">
      <c r="A92" s="95">
        <v>16</v>
      </c>
      <c r="B92" s="95"/>
      <c r="C92" s="87"/>
      <c r="D92" s="87"/>
      <c r="E92" s="87"/>
      <c r="F92" s="87"/>
      <c r="G92" s="87"/>
      <c r="H92" s="87"/>
      <c r="I92" s="87"/>
      <c r="J92" s="87"/>
      <c r="K92" s="87"/>
      <c r="L92" s="87"/>
      <c r="M92" s="87"/>
      <c r="N92" s="170"/>
      <c r="O92" s="87"/>
      <c r="P92" s="87"/>
      <c r="Q92" s="87"/>
    </row>
    <row r="93" spans="1:17" s="72" customFormat="1" ht="15" customHeight="1" thickBot="1">
      <c r="A93" s="95">
        <v>17</v>
      </c>
      <c r="B93" s="95"/>
      <c r="C93" s="87" t="s">
        <v>573</v>
      </c>
      <c r="D93" s="87"/>
      <c r="E93" s="87"/>
      <c r="F93" s="87"/>
      <c r="G93" s="545">
        <f>SUM(G80:G91)</f>
        <v>60226828.565838166</v>
      </c>
      <c r="H93" s="545">
        <f>SUM(H80:H91)</f>
        <v>23706619.162817769</v>
      </c>
      <c r="I93" s="545"/>
      <c r="J93" s="545"/>
      <c r="K93" s="545"/>
      <c r="L93" s="545">
        <f>SUM(L80:L91)</f>
        <v>23706619.162817769</v>
      </c>
      <c r="M93" s="545"/>
      <c r="N93" s="545">
        <f>SUM(N80:N91)</f>
        <v>0</v>
      </c>
      <c r="O93" s="545"/>
      <c r="P93" s="545">
        <f>SUM(P80:P91)</f>
        <v>23706619.162817769</v>
      </c>
      <c r="Q93" s="87"/>
    </row>
    <row r="94" spans="1:17" s="72" customFormat="1" ht="15" customHeight="1">
      <c r="A94" s="95">
        <v>18</v>
      </c>
      <c r="B94" s="95"/>
      <c r="C94" s="87"/>
      <c r="D94" s="87"/>
      <c r="E94" s="87"/>
      <c r="F94" s="87"/>
      <c r="G94" s="105"/>
      <c r="H94" s="105"/>
      <c r="I94" s="87"/>
      <c r="J94" s="87"/>
      <c r="K94" s="87"/>
      <c r="L94" s="105"/>
      <c r="M94" s="87"/>
      <c r="N94" s="173"/>
      <c r="O94" s="87"/>
      <c r="P94" s="105"/>
      <c r="Q94" s="87"/>
    </row>
    <row r="95" spans="1:17" s="72" customFormat="1" ht="15" customHeight="1" thickBot="1">
      <c r="A95" s="95">
        <v>19</v>
      </c>
      <c r="B95" s="95" t="s">
        <v>1064</v>
      </c>
      <c r="C95" s="87" t="s">
        <v>1121</v>
      </c>
      <c r="D95" s="87"/>
      <c r="E95" s="87"/>
      <c r="F95" s="87"/>
      <c r="G95" s="107">
        <f>'ACQ- Link In'!B5</f>
        <v>2348828</v>
      </c>
      <c r="H95" s="107">
        <f>-'ACQ- Link In'!B7</f>
        <v>1344040.7583333338</v>
      </c>
      <c r="I95" s="107"/>
      <c r="J95" s="107"/>
      <c r="K95" s="107"/>
      <c r="L95" s="107">
        <f t="shared" ref="L95" si="8">$J$17*H95</f>
        <v>1344040.7583333338</v>
      </c>
      <c r="M95" s="107"/>
      <c r="N95" s="107">
        <v>0</v>
      </c>
      <c r="O95" s="107"/>
      <c r="P95" s="107">
        <f t="shared" ref="P95" si="9">N95+L95</f>
        <v>1344040.7583333338</v>
      </c>
      <c r="Q95" s="87"/>
    </row>
    <row r="96" spans="1:17" s="72" customFormat="1" ht="15" customHeight="1">
      <c r="A96" s="942">
        <v>20</v>
      </c>
      <c r="B96" s="95"/>
      <c r="Q96" s="87"/>
    </row>
    <row r="97" spans="1:17" s="72" customFormat="1" ht="15" customHeight="1" thickBot="1">
      <c r="A97" s="942">
        <v>21</v>
      </c>
      <c r="B97" s="95"/>
      <c r="C97" s="87" t="s">
        <v>574</v>
      </c>
      <c r="D97" s="87"/>
      <c r="E97" s="87"/>
      <c r="F97" s="87"/>
      <c r="G97" s="100">
        <f>G93+G59+G45+G36+G21+G95</f>
        <v>754284166.25255942</v>
      </c>
      <c r="H97" s="100">
        <f>H93+H59+H45+H36+H21+H95</f>
        <v>184351064.55776277</v>
      </c>
      <c r="I97" s="100"/>
      <c r="J97" s="100"/>
      <c r="K97" s="100"/>
      <c r="L97" s="100">
        <f>L93+L59+L45+L36+L21+L95</f>
        <v>184351064.55776277</v>
      </c>
      <c r="M97" s="100"/>
      <c r="N97" s="100">
        <f>N93+N59+N45+N36+N21+N95</f>
        <v>0</v>
      </c>
      <c r="O97" s="100"/>
      <c r="P97" s="100">
        <f>P93+P59+P45+P36+P21+P95</f>
        <v>184351064.55776277</v>
      </c>
      <c r="Q97" s="87"/>
    </row>
    <row r="98" spans="1:17" s="72" customFormat="1" ht="15" customHeight="1" thickTop="1">
      <c r="A98" s="942">
        <v>22</v>
      </c>
      <c r="B98" s="95"/>
      <c r="C98" s="87"/>
      <c r="D98" s="87"/>
      <c r="E98" s="87"/>
      <c r="F98" s="87"/>
      <c r="G98" s="174"/>
      <c r="H98" s="174"/>
      <c r="I98" s="87"/>
      <c r="J98" s="87"/>
      <c r="K98" s="87"/>
      <c r="L98" s="174"/>
      <c r="M98" s="87"/>
      <c r="N98" s="174"/>
      <c r="O98" s="87"/>
      <c r="P98" s="174"/>
      <c r="Q98" s="87"/>
    </row>
    <row r="99" spans="1:17" s="72" customFormat="1" ht="15" customHeight="1">
      <c r="A99" s="942">
        <v>23</v>
      </c>
      <c r="B99" s="95"/>
      <c r="C99" s="87"/>
      <c r="D99" s="87"/>
      <c r="E99" s="87"/>
      <c r="F99" s="87"/>
      <c r="G99" s="593">
        <f>+'UPIS linkin'!AL5+'ACQ- Link In'!B5</f>
        <v>754284166.2525593</v>
      </c>
      <c r="H99" s="593">
        <f>-'Accum depr linkin'!AN5-'ACQ- Link In'!B7</f>
        <v>184351064.55776271</v>
      </c>
      <c r="I99" s="593"/>
      <c r="J99" s="593"/>
      <c r="K99" s="593"/>
      <c r="L99" s="593">
        <f>H97</f>
        <v>184351064.55776277</v>
      </c>
      <c r="M99" s="87"/>
      <c r="N99" s="87"/>
      <c r="O99" s="87"/>
      <c r="P99" s="87"/>
      <c r="Q99" s="87"/>
    </row>
    <row r="100" spans="1:17" s="72" customFormat="1" ht="15" customHeight="1">
      <c r="A100" s="942">
        <v>24</v>
      </c>
      <c r="B100" s="95"/>
      <c r="C100" s="87"/>
      <c r="D100" s="87"/>
      <c r="E100" s="87"/>
      <c r="F100" s="87"/>
      <c r="G100" s="593">
        <f>+G99-G97</f>
        <v>0</v>
      </c>
      <c r="H100" s="593">
        <f>+H99-H97</f>
        <v>0</v>
      </c>
      <c r="I100" s="593"/>
      <c r="J100" s="593"/>
      <c r="K100" s="593"/>
      <c r="L100" s="593">
        <f>L97-L99</f>
        <v>0</v>
      </c>
      <c r="M100" s="87"/>
      <c r="N100" s="87"/>
      <c r="O100" s="87"/>
      <c r="P100" s="87"/>
      <c r="Q100" s="87"/>
    </row>
    <row r="101" spans="1:17" s="72" customFormat="1" ht="15" customHeight="1">
      <c r="A101" s="942">
        <v>25</v>
      </c>
      <c r="B101" s="95"/>
      <c r="C101" s="87"/>
      <c r="D101" s="87"/>
      <c r="E101" s="87"/>
      <c r="F101" s="87"/>
      <c r="G101" s="87"/>
      <c r="H101" s="87"/>
      <c r="I101" s="87"/>
      <c r="J101" s="87"/>
      <c r="K101" s="87"/>
      <c r="L101" s="87"/>
      <c r="M101" s="87"/>
      <c r="N101" s="87"/>
      <c r="O101" s="87"/>
      <c r="P101" s="87"/>
      <c r="Q101" s="87"/>
    </row>
    <row r="102" spans="1:17" s="72" customFormat="1" ht="15" customHeight="1">
      <c r="A102" s="95"/>
      <c r="B102" s="95"/>
      <c r="C102" s="87"/>
      <c r="D102" s="87"/>
      <c r="E102" s="87"/>
      <c r="F102" s="87"/>
      <c r="G102" s="87"/>
      <c r="H102" s="87"/>
      <c r="I102" s="87"/>
      <c r="J102" s="87"/>
      <c r="K102" s="87"/>
      <c r="L102" s="87"/>
      <c r="M102" s="87"/>
      <c r="N102" s="87"/>
      <c r="O102" s="87"/>
      <c r="P102" s="87"/>
      <c r="Q102" s="87"/>
    </row>
    <row r="103" spans="1:17" s="72" customFormat="1" ht="15" customHeight="1">
      <c r="A103" s="95"/>
      <c r="B103" s="95"/>
      <c r="C103" s="87"/>
      <c r="D103" s="87"/>
      <c r="E103" s="87"/>
      <c r="F103" s="87"/>
      <c r="G103" s="87"/>
      <c r="H103" s="87"/>
      <c r="I103" s="87"/>
      <c r="J103" s="87"/>
      <c r="K103" s="87"/>
      <c r="L103" s="87"/>
      <c r="M103" s="87"/>
      <c r="N103" s="87"/>
      <c r="O103" s="87"/>
      <c r="P103" s="87"/>
      <c r="Q103" s="87"/>
    </row>
    <row r="104" spans="1:17" s="72" customFormat="1" ht="15" customHeight="1">
      <c r="A104" s="95"/>
      <c r="B104" s="95"/>
      <c r="C104" s="87"/>
      <c r="D104" s="87"/>
      <c r="E104" s="87"/>
      <c r="F104" s="87"/>
      <c r="G104" s="87"/>
      <c r="H104" s="87"/>
      <c r="I104" s="87"/>
      <c r="J104" s="87"/>
      <c r="K104" s="87"/>
      <c r="L104" s="87"/>
      <c r="M104" s="87"/>
      <c r="N104" s="87"/>
      <c r="O104" s="87"/>
      <c r="P104" s="87"/>
      <c r="Q104" s="87"/>
    </row>
    <row r="105" spans="1:17" s="72" customFormat="1" ht="15" customHeight="1">
      <c r="A105" s="95"/>
      <c r="B105" s="95"/>
      <c r="C105" s="87"/>
      <c r="D105" s="87"/>
      <c r="E105" s="87"/>
      <c r="F105" s="87"/>
      <c r="G105" s="87"/>
      <c r="H105" s="87"/>
      <c r="I105" s="87"/>
      <c r="J105" s="87"/>
      <c r="K105" s="87"/>
      <c r="L105" s="87"/>
      <c r="M105" s="87"/>
      <c r="N105" s="87"/>
      <c r="O105" s="87"/>
      <c r="P105" s="87"/>
      <c r="Q105" s="87"/>
    </row>
    <row r="106" spans="1:17" s="72" customFormat="1" ht="15" customHeight="1">
      <c r="A106" s="95"/>
      <c r="B106" s="95"/>
      <c r="C106" s="87"/>
      <c r="D106" s="87"/>
      <c r="E106" s="87"/>
      <c r="F106" s="87"/>
      <c r="G106" s="87"/>
      <c r="H106" s="87"/>
      <c r="I106" s="87"/>
      <c r="J106" s="87"/>
      <c r="K106" s="87"/>
      <c r="L106" s="87"/>
      <c r="M106" s="87"/>
      <c r="N106" s="87"/>
      <c r="O106" s="87"/>
      <c r="P106" s="87"/>
      <c r="Q106" s="87"/>
    </row>
    <row r="107" spans="1:17" s="72" customFormat="1" ht="15" customHeight="1">
      <c r="A107" s="95"/>
      <c r="B107" s="95"/>
      <c r="C107" s="87"/>
      <c r="D107" s="87"/>
      <c r="E107" s="87"/>
      <c r="F107" s="87"/>
      <c r="G107" s="87"/>
      <c r="H107" s="87"/>
      <c r="I107" s="87"/>
      <c r="J107" s="87"/>
      <c r="K107" s="87"/>
      <c r="L107" s="87"/>
      <c r="M107" s="87"/>
      <c r="N107" s="87"/>
      <c r="O107" s="87"/>
      <c r="P107" s="87"/>
      <c r="Q107" s="87"/>
    </row>
    <row r="108" spans="1:17" s="72" customFormat="1" ht="15" customHeight="1">
      <c r="A108" s="95"/>
      <c r="B108" s="95"/>
      <c r="C108" s="87"/>
      <c r="D108" s="87"/>
      <c r="E108" s="87"/>
      <c r="F108" s="87"/>
      <c r="G108" s="87"/>
      <c r="H108" s="87"/>
      <c r="I108" s="87"/>
      <c r="J108" s="87"/>
      <c r="K108" s="87"/>
      <c r="L108" s="87"/>
      <c r="M108" s="87"/>
      <c r="N108" s="87"/>
      <c r="O108" s="87"/>
      <c r="P108" s="87"/>
      <c r="Q108" s="87"/>
    </row>
    <row r="109" spans="1:17" s="72" customFormat="1" ht="15" customHeight="1">
      <c r="A109" s="95"/>
      <c r="B109" s="95"/>
      <c r="C109" s="87"/>
      <c r="D109" s="87"/>
      <c r="E109" s="87"/>
      <c r="F109" s="87"/>
      <c r="G109" s="87"/>
      <c r="H109" s="87"/>
      <c r="I109" s="87"/>
      <c r="J109" s="87"/>
      <c r="K109" s="87"/>
      <c r="L109" s="87"/>
      <c r="M109" s="87"/>
      <c r="N109" s="87"/>
      <c r="O109" s="87"/>
      <c r="P109" s="87"/>
      <c r="Q109" s="87"/>
    </row>
    <row r="110" spans="1:17" s="72" customFormat="1" ht="15" customHeight="1">
      <c r="A110" s="95"/>
      <c r="B110" s="95"/>
      <c r="C110" s="87"/>
      <c r="D110" s="87"/>
      <c r="E110" s="87"/>
      <c r="F110" s="87"/>
      <c r="G110" s="87"/>
      <c r="H110" s="87"/>
      <c r="I110" s="87"/>
      <c r="J110" s="87"/>
      <c r="K110" s="87"/>
      <c r="L110" s="87"/>
      <c r="M110" s="87"/>
      <c r="N110" s="87"/>
      <c r="O110" s="87"/>
      <c r="P110" s="87"/>
      <c r="Q110" s="87"/>
    </row>
    <row r="111" spans="1:17" s="72" customFormat="1" ht="15" customHeight="1">
      <c r="A111" s="95"/>
      <c r="B111" s="95"/>
      <c r="C111" s="87"/>
      <c r="D111" s="87"/>
      <c r="E111" s="87"/>
      <c r="F111" s="87"/>
      <c r="G111" s="87"/>
      <c r="H111" s="87"/>
      <c r="I111" s="87"/>
      <c r="J111" s="87"/>
      <c r="K111" s="87"/>
      <c r="L111" s="87"/>
      <c r="M111" s="87"/>
      <c r="N111" s="87"/>
      <c r="O111" s="87"/>
      <c r="P111" s="87"/>
      <c r="Q111" s="87"/>
    </row>
    <row r="112" spans="1:17" s="72" customFormat="1" ht="15" customHeight="1">
      <c r="A112" s="95"/>
      <c r="B112" s="95"/>
      <c r="C112" s="87"/>
      <c r="D112" s="87"/>
      <c r="E112" s="87"/>
      <c r="F112" s="87"/>
      <c r="G112" s="87"/>
      <c r="H112" s="87"/>
      <c r="I112" s="87"/>
      <c r="J112" s="87"/>
      <c r="K112" s="87"/>
      <c r="L112" s="87"/>
      <c r="M112" s="87"/>
      <c r="N112" s="87"/>
      <c r="O112" s="87"/>
      <c r="P112" s="87"/>
      <c r="Q112" s="87"/>
    </row>
    <row r="113" spans="1:17" s="72" customFormat="1" ht="15" customHeight="1">
      <c r="A113" s="95"/>
      <c r="B113" s="95"/>
      <c r="C113" s="87"/>
      <c r="D113" s="87"/>
      <c r="E113" s="87"/>
      <c r="F113" s="87"/>
      <c r="G113" s="87"/>
      <c r="H113" s="87"/>
      <c r="I113" s="87"/>
      <c r="J113" s="87"/>
      <c r="K113" s="87"/>
      <c r="L113" s="87"/>
      <c r="M113" s="87"/>
      <c r="N113" s="87"/>
      <c r="O113" s="87"/>
      <c r="P113" s="87"/>
      <c r="Q113" s="87"/>
    </row>
    <row r="114" spans="1:17" s="72" customFormat="1" ht="15" customHeight="1">
      <c r="A114" s="95"/>
      <c r="B114" s="95"/>
      <c r="C114" s="87"/>
      <c r="D114" s="87"/>
      <c r="E114" s="87"/>
      <c r="F114" s="87"/>
      <c r="G114" s="87"/>
      <c r="H114" s="87"/>
      <c r="I114" s="87"/>
      <c r="J114" s="87"/>
      <c r="K114" s="87"/>
      <c r="L114" s="87"/>
      <c r="M114" s="87"/>
      <c r="N114" s="87"/>
      <c r="O114" s="87"/>
      <c r="P114" s="87"/>
      <c r="Q114" s="87"/>
    </row>
    <row r="115" spans="1:17" s="72" customFormat="1" ht="15" customHeight="1">
      <c r="A115" s="95"/>
      <c r="B115" s="95"/>
      <c r="C115" s="87"/>
      <c r="D115" s="87"/>
      <c r="E115" s="87"/>
      <c r="F115" s="87"/>
      <c r="G115" s="87"/>
      <c r="H115" s="87"/>
      <c r="I115" s="87"/>
      <c r="J115" s="87"/>
      <c r="K115" s="87"/>
      <c r="L115" s="87"/>
      <c r="M115" s="87"/>
      <c r="N115" s="87"/>
      <c r="O115" s="87"/>
      <c r="P115" s="87"/>
      <c r="Q115" s="87"/>
    </row>
    <row r="116" spans="1:17" s="72" customFormat="1" ht="15" customHeight="1">
      <c r="A116" s="95"/>
      <c r="B116" s="95"/>
      <c r="C116" s="87"/>
      <c r="D116" s="87"/>
      <c r="E116" s="87"/>
      <c r="F116" s="87"/>
      <c r="G116" s="87"/>
      <c r="H116" s="87"/>
      <c r="I116" s="87"/>
      <c r="J116" s="87"/>
      <c r="K116" s="87"/>
      <c r="L116" s="87"/>
      <c r="M116" s="87"/>
      <c r="N116" s="87"/>
      <c r="O116" s="87"/>
      <c r="P116" s="87"/>
      <c r="Q116" s="87"/>
    </row>
    <row r="117" spans="1:17" s="72" customFormat="1" ht="15" customHeight="1">
      <c r="A117" s="95"/>
      <c r="B117" s="95"/>
      <c r="C117" s="87"/>
      <c r="D117" s="87"/>
      <c r="E117" s="87"/>
      <c r="F117" s="87"/>
      <c r="G117" s="87"/>
      <c r="H117" s="87"/>
      <c r="I117" s="87"/>
      <c r="J117" s="87"/>
      <c r="K117" s="87"/>
      <c r="L117" s="87"/>
      <c r="M117" s="87"/>
      <c r="N117" s="87"/>
      <c r="O117" s="87"/>
      <c r="P117" s="87"/>
      <c r="Q117" s="87"/>
    </row>
    <row r="118" spans="1:17" s="72" customFormat="1" ht="15" customHeight="1">
      <c r="A118" s="95"/>
      <c r="B118" s="95"/>
      <c r="C118" s="87"/>
      <c r="D118" s="87"/>
      <c r="E118" s="87"/>
      <c r="F118" s="87"/>
      <c r="G118" s="87"/>
      <c r="H118" s="87"/>
      <c r="I118" s="87"/>
      <c r="J118" s="87"/>
      <c r="K118" s="87"/>
      <c r="L118" s="87"/>
      <c r="M118" s="87"/>
      <c r="N118" s="87"/>
      <c r="O118" s="87"/>
      <c r="P118" s="87"/>
      <c r="Q118" s="87"/>
    </row>
    <row r="119" spans="1:17" s="72" customFormat="1" ht="15" customHeight="1">
      <c r="A119" s="95"/>
      <c r="B119" s="95"/>
      <c r="C119" s="87"/>
      <c r="D119" s="87"/>
      <c r="E119" s="87"/>
      <c r="F119" s="87"/>
      <c r="G119" s="87"/>
      <c r="H119" s="87"/>
      <c r="I119" s="87"/>
      <c r="J119" s="87"/>
      <c r="K119" s="87"/>
      <c r="L119" s="87"/>
      <c r="M119" s="87"/>
      <c r="N119" s="87"/>
      <c r="O119" s="87"/>
      <c r="P119" s="87"/>
      <c r="Q119" s="87"/>
    </row>
    <row r="120" spans="1:17" s="72" customFormat="1" ht="15" customHeight="1">
      <c r="A120" s="95"/>
      <c r="B120" s="95"/>
      <c r="C120" s="87"/>
      <c r="D120" s="87"/>
      <c r="E120" s="87"/>
      <c r="F120" s="87"/>
      <c r="G120" s="87"/>
      <c r="H120" s="87"/>
      <c r="I120" s="87"/>
      <c r="J120" s="87"/>
      <c r="K120" s="87"/>
      <c r="L120" s="87"/>
      <c r="M120" s="87"/>
      <c r="N120" s="87"/>
      <c r="O120" s="87"/>
      <c r="P120" s="87"/>
      <c r="Q120" s="87"/>
    </row>
    <row r="121" spans="1:17" s="72" customFormat="1" ht="15" customHeight="1">
      <c r="A121" s="95"/>
      <c r="B121" s="95"/>
      <c r="C121" s="87"/>
      <c r="D121" s="87"/>
      <c r="E121" s="87"/>
      <c r="F121" s="87"/>
      <c r="G121" s="87"/>
      <c r="H121" s="87"/>
      <c r="I121" s="87"/>
      <c r="J121" s="87"/>
      <c r="K121" s="87"/>
      <c r="L121" s="87"/>
      <c r="M121" s="87"/>
      <c r="N121" s="87"/>
      <c r="O121" s="87"/>
      <c r="P121" s="87"/>
      <c r="Q121" s="87"/>
    </row>
    <row r="122" spans="1:17" s="72" customFormat="1" ht="15" customHeight="1">
      <c r="A122" s="95"/>
      <c r="B122" s="95"/>
      <c r="C122" s="87"/>
      <c r="D122" s="87"/>
      <c r="E122" s="87"/>
      <c r="F122" s="87"/>
      <c r="G122" s="87"/>
      <c r="H122" s="87"/>
      <c r="I122" s="87"/>
      <c r="J122" s="87"/>
      <c r="K122" s="87"/>
      <c r="L122" s="87"/>
      <c r="M122" s="87"/>
      <c r="N122" s="87"/>
      <c r="O122" s="87"/>
      <c r="P122" s="87"/>
      <c r="Q122" s="87"/>
    </row>
    <row r="123" spans="1:17" s="72" customFormat="1" ht="15" customHeight="1">
      <c r="A123" s="95"/>
      <c r="B123" s="95"/>
      <c r="C123" s="87"/>
      <c r="D123" s="87"/>
      <c r="E123" s="87"/>
      <c r="F123" s="87"/>
      <c r="G123" s="87"/>
      <c r="H123" s="87"/>
      <c r="I123" s="87"/>
      <c r="J123" s="87"/>
      <c r="K123" s="87"/>
      <c r="L123" s="87"/>
      <c r="M123" s="87"/>
      <c r="N123" s="87"/>
      <c r="O123" s="87"/>
      <c r="P123" s="87"/>
      <c r="Q123" s="87"/>
    </row>
    <row r="124" spans="1:17" s="72" customFormat="1" ht="15" customHeight="1">
      <c r="A124" s="95"/>
      <c r="B124" s="95"/>
      <c r="C124" s="87"/>
      <c r="D124" s="87"/>
      <c r="E124" s="87"/>
      <c r="F124" s="87"/>
      <c r="G124" s="87"/>
      <c r="H124" s="87"/>
      <c r="I124" s="87"/>
      <c r="J124" s="87"/>
      <c r="K124" s="87"/>
      <c r="L124" s="87"/>
      <c r="M124" s="87"/>
      <c r="N124" s="87"/>
      <c r="O124" s="87"/>
      <c r="P124" s="87"/>
      <c r="Q124" s="87"/>
    </row>
    <row r="125" spans="1:17" s="72" customFormat="1" ht="15" customHeight="1">
      <c r="A125" s="95"/>
      <c r="B125" s="95"/>
      <c r="C125" s="87"/>
      <c r="D125" s="87"/>
      <c r="E125" s="87"/>
      <c r="F125" s="87"/>
      <c r="G125" s="87"/>
      <c r="H125" s="87"/>
      <c r="I125" s="87"/>
      <c r="J125" s="87"/>
      <c r="K125" s="87"/>
      <c r="L125" s="87"/>
      <c r="M125" s="87"/>
      <c r="N125" s="87"/>
      <c r="O125" s="87"/>
      <c r="P125" s="87"/>
      <c r="Q125" s="87"/>
    </row>
    <row r="126" spans="1:17" s="72" customFormat="1" ht="15" customHeight="1">
      <c r="A126" s="95"/>
      <c r="B126" s="95"/>
      <c r="C126" s="87"/>
      <c r="D126" s="87"/>
      <c r="E126" s="87"/>
      <c r="F126" s="87"/>
      <c r="G126" s="87"/>
      <c r="H126" s="87"/>
      <c r="I126" s="87"/>
      <c r="J126" s="87"/>
      <c r="K126" s="87"/>
      <c r="L126" s="87"/>
      <c r="M126" s="87"/>
      <c r="N126" s="87"/>
      <c r="O126" s="87"/>
      <c r="P126" s="87"/>
      <c r="Q126" s="87"/>
    </row>
    <row r="127" spans="1:17" s="72" customFormat="1" ht="15" customHeight="1">
      <c r="A127" s="1022" t="str">
        <f>+A1</f>
        <v>KENTUCKY-AMERICAN WATER COMPANY</v>
      </c>
      <c r="B127" s="1022"/>
      <c r="C127" s="1022"/>
      <c r="D127" s="1022"/>
      <c r="E127" s="1022"/>
      <c r="F127" s="1022"/>
      <c r="G127" s="1022"/>
      <c r="H127" s="1022"/>
      <c r="I127" s="1022"/>
      <c r="J127" s="1022"/>
      <c r="K127" s="1022"/>
      <c r="L127" s="1022"/>
      <c r="M127" s="1022"/>
      <c r="N127" s="1022"/>
      <c r="O127" s="1022"/>
      <c r="P127" s="1022"/>
    </row>
    <row r="128" spans="1:17" s="72" customFormat="1" ht="15" customHeight="1">
      <c r="A128" s="1022" t="str">
        <f>A65</f>
        <v>Case No. 2018-00358</v>
      </c>
      <c r="B128" s="1022"/>
      <c r="C128" s="1022"/>
      <c r="D128" s="1022"/>
      <c r="E128" s="1022"/>
      <c r="F128" s="1022"/>
      <c r="G128" s="1022"/>
      <c r="H128" s="1022"/>
      <c r="I128" s="1022"/>
      <c r="J128" s="1022"/>
      <c r="K128" s="1022"/>
      <c r="L128" s="1022"/>
      <c r="M128" s="1022"/>
      <c r="N128" s="1022"/>
      <c r="O128" s="1022"/>
      <c r="P128" s="1022"/>
      <c r="Q128" s="87"/>
    </row>
    <row r="129" spans="1:17" s="72" customFormat="1" ht="15" customHeight="1">
      <c r="A129" s="1022" t="s">
        <v>461</v>
      </c>
      <c r="B129" s="1022"/>
      <c r="C129" s="1022"/>
      <c r="D129" s="1022"/>
      <c r="E129" s="1022"/>
      <c r="F129" s="1022"/>
      <c r="G129" s="1022"/>
      <c r="H129" s="1022"/>
      <c r="I129" s="1022"/>
      <c r="J129" s="1022"/>
      <c r="K129" s="1022"/>
      <c r="L129" s="1022"/>
      <c r="M129" s="1022"/>
      <c r="N129" s="1022"/>
      <c r="O129" s="1022"/>
      <c r="P129" s="1022"/>
      <c r="Q129" s="87"/>
    </row>
    <row r="130" spans="1:17" s="72" customFormat="1" ht="15" customHeight="1">
      <c r="A130" s="1022" t="str">
        <f>+'Sch B-2'!A63</f>
        <v>Forecast Year at 6/30/2020</v>
      </c>
      <c r="B130" s="1022"/>
      <c r="C130" s="1022"/>
      <c r="D130" s="1022"/>
      <c r="E130" s="1022"/>
      <c r="F130" s="1022"/>
      <c r="G130" s="1022"/>
      <c r="H130" s="1022"/>
      <c r="I130" s="1022"/>
      <c r="J130" s="1022"/>
      <c r="K130" s="1022"/>
      <c r="L130" s="1022"/>
      <c r="M130" s="1022"/>
      <c r="N130" s="1022"/>
      <c r="O130" s="1022"/>
      <c r="P130" s="1022"/>
      <c r="Q130" s="87"/>
    </row>
    <row r="131" spans="1:17" s="72" customFormat="1" ht="15" customHeight="1">
      <c r="A131" s="115"/>
      <c r="B131" s="95"/>
      <c r="C131" s="115"/>
      <c r="D131" s="115"/>
      <c r="E131" s="115"/>
      <c r="F131" s="115"/>
      <c r="G131" s="115"/>
      <c r="H131" s="115"/>
      <c r="I131" s="115"/>
      <c r="J131" s="115"/>
      <c r="K131" s="115"/>
      <c r="L131" s="115"/>
      <c r="M131" s="115"/>
      <c r="N131" s="115"/>
      <c r="O131" s="115"/>
      <c r="P131" s="90" t="s">
        <v>925</v>
      </c>
      <c r="Q131" s="87"/>
    </row>
    <row r="132" spans="1:17" s="66" customFormat="1">
      <c r="B132" s="70"/>
      <c r="D132" s="69"/>
      <c r="E132" s="69"/>
      <c r="F132" s="69"/>
      <c r="G132" s="69"/>
      <c r="H132" s="69"/>
      <c r="I132" s="69"/>
      <c r="J132" s="69"/>
      <c r="K132" s="69"/>
      <c r="L132" s="69"/>
      <c r="P132" s="91" t="str">
        <f ca="1">RIGHT(CELL("filename",$A$1),LEN(CELL("filename",$A$1))-SEARCH("\Rate Base",CELL("filename",$A$1),1))</f>
        <v>Rate Base\[KAWC 2018 Rate Case - Exhibit 37 Schedules B1 - B8.xlsx]Sch B-3</v>
      </c>
    </row>
    <row r="133" spans="1:17" s="72" customFormat="1" ht="15" customHeight="1">
      <c r="A133" s="87" t="str">
        <f>+'Sch B-2'!A631</f>
        <v>DATA: ___ BASE PERIOD _X_ FORECASTED PERIOD</v>
      </c>
      <c r="B133" s="95"/>
      <c r="C133" s="87"/>
      <c r="D133" s="87"/>
      <c r="E133" s="87"/>
      <c r="F133" s="87"/>
      <c r="G133" s="87"/>
      <c r="H133" s="87"/>
      <c r="I133" s="87"/>
      <c r="J133" s="87"/>
      <c r="K133" s="87"/>
      <c r="L133" s="87"/>
      <c r="M133" s="87"/>
      <c r="N133" s="87"/>
      <c r="O133" s="87"/>
      <c r="P133" s="90" t="s">
        <v>176</v>
      </c>
      <c r="Q133" s="87"/>
    </row>
    <row r="134" spans="1:17" s="72" customFormat="1" ht="15" customHeight="1">
      <c r="A134" s="87" t="str">
        <f>+'Sch B-2'!A632</f>
        <v>TYPE OF FILING:  _X_ ORIGINAL __ UPDATED __ REVISED</v>
      </c>
      <c r="B134" s="95"/>
      <c r="C134" s="87"/>
      <c r="D134" s="87"/>
      <c r="E134" s="87"/>
      <c r="F134" s="87"/>
      <c r="G134" s="87"/>
      <c r="H134" s="87"/>
      <c r="I134" s="87"/>
      <c r="J134" s="87"/>
      <c r="K134" s="87"/>
      <c r="L134" s="87"/>
      <c r="M134" s="87"/>
      <c r="N134" s="87"/>
      <c r="O134" s="87"/>
      <c r="P134" s="90" t="str">
        <f>Control!D66</f>
        <v>Witness Responsible:   Melissa Schwarzell</v>
      </c>
      <c r="Q134" s="87"/>
    </row>
    <row r="135" spans="1:17" s="72" customFormat="1" ht="15" customHeight="1">
      <c r="A135" s="87" t="s">
        <v>915</v>
      </c>
      <c r="B135" s="95"/>
      <c r="C135" s="87"/>
      <c r="D135" s="87"/>
      <c r="E135" s="87"/>
      <c r="F135" s="87"/>
      <c r="G135" s="87"/>
      <c r="H135" s="87"/>
      <c r="I135" s="87"/>
      <c r="J135" s="87"/>
      <c r="K135" s="87"/>
      <c r="L135" s="87"/>
      <c r="M135" s="87"/>
      <c r="N135" s="87"/>
      <c r="O135" s="87"/>
      <c r="Q135" s="87"/>
    </row>
    <row r="136" spans="1:17" ht="15" customHeight="1" thickBot="1">
      <c r="A136" s="160"/>
      <c r="B136" s="161"/>
    </row>
    <row r="137" spans="1:17" s="72" customFormat="1" ht="15" customHeight="1">
      <c r="A137" s="93"/>
      <c r="B137" s="94"/>
      <c r="C137" s="93"/>
      <c r="D137" s="93"/>
      <c r="E137" s="93"/>
      <c r="F137" s="93"/>
      <c r="G137" s="94" t="s">
        <v>443</v>
      </c>
      <c r="H137" s="93"/>
      <c r="I137" s="162" t="s">
        <v>184</v>
      </c>
      <c r="J137" s="162"/>
      <c r="K137" s="162"/>
      <c r="L137" s="162"/>
      <c r="M137" s="162"/>
      <c r="N137" s="162"/>
      <c r="O137" s="93"/>
      <c r="P137" s="93"/>
      <c r="Q137" s="87"/>
    </row>
    <row r="138" spans="1:17" s="72" customFormat="1" ht="15" customHeight="1">
      <c r="A138" s="95" t="s">
        <v>448</v>
      </c>
      <c r="B138" s="95" t="s">
        <v>898</v>
      </c>
      <c r="C138" s="87"/>
      <c r="D138" s="87"/>
      <c r="E138" s="87"/>
      <c r="F138" s="87"/>
      <c r="G138" s="95" t="s">
        <v>165</v>
      </c>
      <c r="H138" s="87"/>
      <c r="I138" s="164" t="s">
        <v>141</v>
      </c>
      <c r="J138" s="164" t="s">
        <v>185</v>
      </c>
      <c r="K138" s="105"/>
      <c r="L138" s="164" t="s">
        <v>185</v>
      </c>
      <c r="M138" s="105"/>
      <c r="N138" s="164" t="s">
        <v>235</v>
      </c>
      <c r="O138" s="87"/>
      <c r="P138" s="95" t="s">
        <v>291</v>
      </c>
      <c r="Q138" s="87"/>
    </row>
    <row r="139" spans="1:17" s="72" customFormat="1" ht="15" customHeight="1" thickBot="1">
      <c r="A139" s="95" t="s">
        <v>449</v>
      </c>
      <c r="B139" s="95" t="s">
        <v>374</v>
      </c>
      <c r="C139" s="115" t="s">
        <v>419</v>
      </c>
      <c r="D139" s="115"/>
      <c r="E139" s="115"/>
      <c r="F139" s="87"/>
      <c r="G139" s="95" t="s">
        <v>142</v>
      </c>
      <c r="H139" s="87"/>
      <c r="I139" s="95" t="s">
        <v>142</v>
      </c>
      <c r="J139" s="95" t="s">
        <v>186</v>
      </c>
      <c r="K139" s="87"/>
      <c r="L139" s="95" t="s">
        <v>141</v>
      </c>
      <c r="M139" s="95" t="s">
        <v>143</v>
      </c>
      <c r="N139" s="95" t="s">
        <v>274</v>
      </c>
      <c r="O139" s="87"/>
      <c r="P139" s="95" t="s">
        <v>263</v>
      </c>
      <c r="Q139" s="87"/>
    </row>
    <row r="140" spans="1:17" s="72" customFormat="1" ht="15" customHeight="1">
      <c r="A140" s="94">
        <v>1</v>
      </c>
      <c r="B140" s="94"/>
      <c r="C140" s="99"/>
      <c r="D140" s="99"/>
      <c r="E140" s="99"/>
      <c r="F140" s="99"/>
      <c r="G140" s="99"/>
      <c r="H140" s="99"/>
      <c r="I140" s="99"/>
      <c r="J140" s="99"/>
      <c r="K140" s="99"/>
      <c r="L140" s="99"/>
      <c r="M140" s="99"/>
      <c r="N140" s="99"/>
      <c r="O140" s="99"/>
      <c r="P140" s="99"/>
      <c r="Q140" s="87"/>
    </row>
    <row r="141" spans="1:17" s="72" customFormat="1" ht="15" customHeight="1">
      <c r="A141" s="95">
        <v>2</v>
      </c>
      <c r="B141" s="95"/>
      <c r="C141" s="87"/>
      <c r="D141" s="87"/>
      <c r="E141" s="87"/>
      <c r="F141" s="87"/>
      <c r="H141" s="87"/>
      <c r="K141" s="87"/>
      <c r="M141" s="87"/>
      <c r="N141" s="87"/>
      <c r="O141" s="87"/>
      <c r="P141" s="87"/>
      <c r="Q141" s="87"/>
    </row>
    <row r="142" spans="1:17" s="72" customFormat="1" ht="15" customHeight="1">
      <c r="A142" s="95">
        <v>3</v>
      </c>
      <c r="B142" s="95"/>
      <c r="C142" s="165" t="s">
        <v>544</v>
      </c>
      <c r="D142" s="87"/>
      <c r="E142" s="87"/>
      <c r="F142" s="87"/>
      <c r="G142" s="87"/>
      <c r="H142" s="87"/>
      <c r="I142" s="87"/>
      <c r="J142" s="87"/>
      <c r="K142" s="87"/>
      <c r="L142" s="87"/>
      <c r="M142" s="87"/>
      <c r="N142" s="87"/>
      <c r="O142" s="87"/>
      <c r="P142" s="87"/>
      <c r="Q142" s="87"/>
    </row>
    <row r="143" spans="1:17" s="72" customFormat="1" ht="15" customHeight="1" thickBot="1">
      <c r="A143" s="95">
        <v>4</v>
      </c>
      <c r="B143" s="70">
        <v>301.10000000000002</v>
      </c>
      <c r="C143" s="65" t="s">
        <v>545</v>
      </c>
      <c r="D143" s="87"/>
      <c r="E143" s="87"/>
      <c r="F143" s="87"/>
      <c r="G143" s="544">
        <f>SUMIF('UPIS linkin'!$L$11:$L$87,B143,'UPIS linkin'!$AJ$11:$AJ$87)</f>
        <v>550659.57000000007</v>
      </c>
      <c r="H143" s="193"/>
      <c r="I143" s="544">
        <f>-SUMIF('Accum depr linkin'!$N$11:$N$84,$B143,'Accum depr linkin'!$AL$11:$AL$84)</f>
        <v>0</v>
      </c>
      <c r="J143" s="167">
        <v>1</v>
      </c>
      <c r="K143" s="87"/>
      <c r="L143" s="544">
        <f>$J$143*I143</f>
        <v>0</v>
      </c>
      <c r="M143" s="544">
        <v>0</v>
      </c>
      <c r="N143" s="544">
        <f>M143+L143</f>
        <v>0</v>
      </c>
      <c r="O143" s="544"/>
      <c r="P143" s="544">
        <f>-SUMIF('Accum depr linkin'!$N$11:$N$84,$B143,'Accum depr linkin'!$AP$11:$AP$84)</f>
        <v>0</v>
      </c>
      <c r="Q143" s="87"/>
    </row>
    <row r="144" spans="1:17" s="72" customFormat="1" ht="15" customHeight="1" thickTop="1">
      <c r="A144" s="95">
        <v>5</v>
      </c>
      <c r="B144" s="134">
        <v>302.10000000000002</v>
      </c>
      <c r="C144" s="66" t="s">
        <v>670</v>
      </c>
      <c r="D144" s="87"/>
      <c r="E144" s="87"/>
      <c r="F144" s="87"/>
      <c r="G144" s="145">
        <f>SUMIF('UPIS linkin'!$L$11:$L$87,B144,'UPIS linkin'!$AJ$11:$AJ$87)</f>
        <v>70260.819999999992</v>
      </c>
      <c r="H144" s="87"/>
      <c r="I144" s="508">
        <f>-SUMIF('Accum depr linkin'!$N$11:$N$84,$B144,'Accum depr linkin'!$AL$11:$AL$84)</f>
        <v>0</v>
      </c>
      <c r="J144" s="169"/>
      <c r="K144" s="87"/>
      <c r="L144" s="508">
        <f t="shared" ref="L144:L145" si="10">$J$143*I144</f>
        <v>0</v>
      </c>
      <c r="M144" s="508">
        <v>0</v>
      </c>
      <c r="N144" s="508">
        <f>M144+L144</f>
        <v>0</v>
      </c>
      <c r="O144" s="170"/>
      <c r="P144" s="170">
        <f>-SUMIF('Accum depr linkin'!$N$11:$N$84,$B144,'Accum depr linkin'!$AP$11:$AP$84)</f>
        <v>0</v>
      </c>
      <c r="Q144" s="87"/>
    </row>
    <row r="145" spans="1:17" s="72" customFormat="1" ht="15" customHeight="1">
      <c r="A145" s="95">
        <v>6</v>
      </c>
      <c r="B145" s="135">
        <v>339.1</v>
      </c>
      <c r="C145" s="66" t="s">
        <v>899</v>
      </c>
      <c r="G145" s="87">
        <f>SUMIF('UPIS linkin'!$L$11:$L$87,B145,'UPIS linkin'!$AJ$11:$AJ$87)</f>
        <v>1130206.8172222229</v>
      </c>
      <c r="H145" s="87"/>
      <c r="I145" s="87">
        <f>-SUMIF('Accum depr linkin'!$N$11:$N$84,$B145,'Accum depr linkin'!$AL$11:$AL$84)</f>
        <v>549613.10652083345</v>
      </c>
      <c r="L145" s="87">
        <f t="shared" si="10"/>
        <v>549613.10652083345</v>
      </c>
      <c r="M145" s="508">
        <v>0</v>
      </c>
      <c r="N145" s="87">
        <f>M145+L145</f>
        <v>549613.10652083345</v>
      </c>
      <c r="O145" s="87"/>
      <c r="P145" s="87">
        <f>-SUMIF('Accum depr linkin'!$N$11:$N$84,$B145,'Accum depr linkin'!$AP$11:$AP$84)</f>
        <v>511157.39792396739</v>
      </c>
      <c r="Q145" s="87"/>
    </row>
    <row r="146" spans="1:17" s="72" customFormat="1" ht="15" customHeight="1" thickBot="1">
      <c r="A146" s="95">
        <v>7</v>
      </c>
      <c r="B146" s="175"/>
      <c r="C146" s="176"/>
      <c r="D146" s="87"/>
      <c r="E146" s="87"/>
      <c r="F146" s="87"/>
      <c r="G146" s="87"/>
      <c r="H146" s="87"/>
      <c r="I146" s="87"/>
      <c r="J146" s="87"/>
      <c r="K146" s="87"/>
      <c r="L146" s="87"/>
      <c r="M146" s="170"/>
      <c r="N146" s="87"/>
      <c r="O146" s="87"/>
      <c r="P146" s="87"/>
      <c r="Q146" s="87"/>
    </row>
    <row r="147" spans="1:17" s="72" customFormat="1" ht="15" customHeight="1" thickBot="1">
      <c r="A147" s="95">
        <v>8</v>
      </c>
      <c r="B147" s="95"/>
      <c r="C147" s="87" t="s">
        <v>546</v>
      </c>
      <c r="D147" s="87"/>
      <c r="E147" s="87"/>
      <c r="F147" s="87"/>
      <c r="G147" s="545">
        <f>SUM(G143:G146)</f>
        <v>1751127.2072222228</v>
      </c>
      <c r="H147" s="87"/>
      <c r="I147" s="545">
        <f>SUM(I143:I146)</f>
        <v>549613.10652083345</v>
      </c>
      <c r="J147" s="545"/>
      <c r="K147" s="545"/>
      <c r="L147" s="545">
        <f>SUM(L143:L146)</f>
        <v>549613.10652083345</v>
      </c>
      <c r="M147" s="545">
        <f>SUM(M143:M146)</f>
        <v>0</v>
      </c>
      <c r="N147" s="545">
        <f>SUM(N143:N146)</f>
        <v>549613.10652083345</v>
      </c>
      <c r="O147" s="545"/>
      <c r="P147" s="545">
        <f>SUM(P143:P146)</f>
        <v>511157.39792396739</v>
      </c>
      <c r="Q147" s="87"/>
    </row>
    <row r="148" spans="1:17" s="72" customFormat="1" ht="15" customHeight="1">
      <c r="A148" s="95">
        <v>9</v>
      </c>
      <c r="B148" s="95"/>
      <c r="C148" s="87"/>
      <c r="D148" s="87"/>
      <c r="E148" s="87"/>
      <c r="F148" s="87"/>
      <c r="G148" s="105"/>
      <c r="H148" s="87"/>
      <c r="I148" s="105"/>
      <c r="K148" s="87"/>
      <c r="L148" s="105"/>
      <c r="M148" s="105"/>
      <c r="N148" s="105"/>
      <c r="O148" s="87"/>
      <c r="P148" s="105"/>
      <c r="Q148" s="87"/>
    </row>
    <row r="149" spans="1:17" s="72" customFormat="1" ht="15" customHeight="1">
      <c r="A149" s="95">
        <v>10</v>
      </c>
      <c r="B149" s="95"/>
      <c r="C149" s="165" t="s">
        <v>547</v>
      </c>
      <c r="D149" s="87"/>
      <c r="E149" s="87"/>
      <c r="F149" s="87"/>
      <c r="G149" s="87"/>
      <c r="H149" s="87"/>
      <c r="I149" s="87"/>
      <c r="J149" s="87"/>
      <c r="K149" s="87"/>
      <c r="L149" s="87"/>
      <c r="M149" s="87"/>
      <c r="N149" s="87"/>
      <c r="O149" s="87"/>
      <c r="P149" s="87"/>
      <c r="Q149" s="87"/>
    </row>
    <row r="150" spans="1:17" s="72" customFormat="1" ht="15" customHeight="1">
      <c r="A150" s="95">
        <v>11</v>
      </c>
      <c r="B150" s="70">
        <v>303.2</v>
      </c>
      <c r="C150" s="66" t="s">
        <v>548</v>
      </c>
      <c r="D150" s="87"/>
      <c r="E150" s="87"/>
      <c r="F150" s="87"/>
      <c r="G150" s="544">
        <f>SUMIF('UPIS linkin'!$L$11:$L$87,B150,'UPIS linkin'!$AJ$11:$AJ$87)</f>
        <v>1390507.69</v>
      </c>
      <c r="H150" s="193"/>
      <c r="I150" s="544">
        <f>-SUMIF('Accum depr linkin'!$N$11:$N$84,$B150,'Accum depr linkin'!$AL$11:$AL$84)</f>
        <v>0</v>
      </c>
      <c r="K150" s="87"/>
      <c r="L150" s="544">
        <f t="shared" ref="L150:L160" si="11">$J$143*I150</f>
        <v>0</v>
      </c>
      <c r="M150" s="544">
        <v>0</v>
      </c>
      <c r="N150" s="544">
        <f t="shared" ref="N150:N159" si="12">M150+L150</f>
        <v>0</v>
      </c>
      <c r="O150" s="544"/>
      <c r="P150" s="544">
        <f>-SUMIF('Accum depr linkin'!$N$11:$N$84,$B150,'Accum depr linkin'!$AP$11:$AP$84)</f>
        <v>0</v>
      </c>
      <c r="Q150" s="62"/>
    </row>
    <row r="151" spans="1:17" s="72" customFormat="1" ht="15" customHeight="1">
      <c r="A151" s="95">
        <v>12</v>
      </c>
      <c r="B151" s="70">
        <v>304.2</v>
      </c>
      <c r="C151" s="66" t="s">
        <v>900</v>
      </c>
      <c r="D151" s="87"/>
      <c r="E151" s="87"/>
      <c r="F151" s="87"/>
      <c r="G151" s="72">
        <f>SUMIF('UPIS linkin'!$L$11:$L$87,B151,'UPIS linkin'!$AJ$11:$AJ$87)</f>
        <v>30418376.429787971</v>
      </c>
      <c r="H151" s="87"/>
      <c r="I151" s="72">
        <f>-SUMIF('Accum depr linkin'!$N$11:$N$84,$B151,'Accum depr linkin'!$AL$11:$AL$84)</f>
        <v>7733386.4194869045</v>
      </c>
      <c r="K151" s="87"/>
      <c r="L151" s="72">
        <f t="shared" si="11"/>
        <v>7733386.4194869045</v>
      </c>
      <c r="M151" s="508">
        <v>0</v>
      </c>
      <c r="N151" s="87">
        <f t="shared" si="12"/>
        <v>7733386.4194869045</v>
      </c>
      <c r="O151" s="87"/>
      <c r="P151" s="87">
        <f>-SUMIF('Accum depr linkin'!$N$11:$N$84,$B151,'Accum depr linkin'!$AP$11:$AP$84)</f>
        <v>7403682.3280728366</v>
      </c>
      <c r="Q151" s="87"/>
    </row>
    <row r="152" spans="1:17" s="72" customFormat="1" ht="15" customHeight="1">
      <c r="A152" s="95">
        <v>13</v>
      </c>
      <c r="B152" s="70">
        <v>305.2</v>
      </c>
      <c r="C152" s="66" t="s">
        <v>550</v>
      </c>
      <c r="D152" s="87"/>
      <c r="E152" s="87"/>
      <c r="F152" s="87"/>
      <c r="G152" s="72">
        <f>SUMIF('UPIS linkin'!$L$11:$L$87,B152,'UPIS linkin'!$AJ$11:$AJ$87)</f>
        <v>848561.8355555553</v>
      </c>
      <c r="H152" s="87"/>
      <c r="I152" s="72">
        <f>-SUMIF('Accum depr linkin'!$N$11:$N$84,$B152,'Accum depr linkin'!$AL$11:$AL$84)</f>
        <v>332376.14050788863</v>
      </c>
      <c r="J152" s="87"/>
      <c r="K152" s="87"/>
      <c r="L152" s="72">
        <f t="shared" si="11"/>
        <v>332376.14050788863</v>
      </c>
      <c r="M152" s="508">
        <v>0</v>
      </c>
      <c r="N152" s="87">
        <f t="shared" si="12"/>
        <v>332376.14050788863</v>
      </c>
      <c r="O152" s="87"/>
      <c r="P152" s="87">
        <f>-SUMIF('Accum depr linkin'!$N$11:$N$84,$B152,'Accum depr linkin'!$AP$11:$AP$84)</f>
        <v>326138.5462107035</v>
      </c>
      <c r="Q152" s="87"/>
    </row>
    <row r="153" spans="1:17" s="72" customFormat="1" ht="15" customHeight="1">
      <c r="A153" s="95">
        <v>14</v>
      </c>
      <c r="B153" s="70">
        <v>306.2</v>
      </c>
      <c r="C153" s="66" t="s">
        <v>551</v>
      </c>
      <c r="D153" s="87"/>
      <c r="E153" s="87"/>
      <c r="F153" s="87"/>
      <c r="G153" s="72">
        <f>SUMIF('UPIS linkin'!$L$11:$L$87,B153,'UPIS linkin'!$AJ$11:$AJ$87)</f>
        <v>2227412.8345288876</v>
      </c>
      <c r="H153" s="87"/>
      <c r="I153" s="72">
        <f>-SUMIF('Accum depr linkin'!$N$11:$N$84,$B153,'Accum depr linkin'!$AL$11:$AL$84)</f>
        <v>572695.95081501151</v>
      </c>
      <c r="J153" s="87"/>
      <c r="K153" s="87"/>
      <c r="L153" s="72">
        <f t="shared" si="11"/>
        <v>572695.95081501151</v>
      </c>
      <c r="M153" s="508">
        <v>0</v>
      </c>
      <c r="N153" s="87">
        <f t="shared" si="12"/>
        <v>572695.95081501151</v>
      </c>
      <c r="O153" s="87"/>
      <c r="P153" s="87">
        <f>-SUMIF('Accum depr linkin'!$N$11:$N$84,$B153,'Accum depr linkin'!$AP$11:$AP$84)</f>
        <v>551637.70585438213</v>
      </c>
      <c r="Q153" s="87"/>
    </row>
    <row r="154" spans="1:17" s="72" customFormat="1" ht="15" customHeight="1">
      <c r="A154" s="95">
        <v>15</v>
      </c>
      <c r="B154" s="70">
        <v>307.2</v>
      </c>
      <c r="C154" s="66" t="s">
        <v>552</v>
      </c>
      <c r="D154" s="87"/>
      <c r="E154" s="87"/>
      <c r="F154" s="87"/>
      <c r="G154" s="546">
        <f>SUMIF('UPIS linkin'!$L$11:$L$87,B154,'UPIS linkin'!$AJ$11:$AJ$87)</f>
        <v>0</v>
      </c>
      <c r="H154" s="87"/>
      <c r="I154" s="546">
        <f>-SUMIF('Accum depr linkin'!$N$11:$N$84,$B154,'Accum depr linkin'!$AL$11:$AL$84)</f>
        <v>0</v>
      </c>
      <c r="J154" s="508"/>
      <c r="K154" s="508"/>
      <c r="L154" s="546">
        <f t="shared" si="11"/>
        <v>0</v>
      </c>
      <c r="M154" s="508">
        <v>0</v>
      </c>
      <c r="N154" s="508">
        <f t="shared" si="12"/>
        <v>0</v>
      </c>
      <c r="O154" s="508"/>
      <c r="P154" s="508">
        <f>-SUMIF('Accum depr linkin'!$N$11:$N$84,$B154,'Accum depr linkin'!$AP$11:$AP$84)</f>
        <v>0</v>
      </c>
      <c r="Q154" s="87"/>
    </row>
    <row r="155" spans="1:17" s="72" customFormat="1" ht="15" customHeight="1">
      <c r="A155" s="95">
        <v>16</v>
      </c>
      <c r="B155" s="70">
        <v>308.2</v>
      </c>
      <c r="C155" s="66" t="s">
        <v>874</v>
      </c>
      <c r="D155" s="87"/>
      <c r="E155" s="87"/>
      <c r="F155" s="87"/>
      <c r="G155" s="72">
        <f>SUMIF('UPIS linkin'!$L$11:$L$87,B155,'UPIS linkin'!$AJ$11:$AJ$87)</f>
        <v>0</v>
      </c>
      <c r="H155" s="87"/>
      <c r="I155" s="72">
        <f>-SUMIF('Accum depr linkin'!$N$11:$N$84,$B155,'Accum depr linkin'!$AL$11:$AL$84)</f>
        <v>0</v>
      </c>
      <c r="J155" s="87"/>
      <c r="K155" s="87"/>
      <c r="L155" s="72">
        <f t="shared" si="11"/>
        <v>0</v>
      </c>
      <c r="M155" s="508">
        <v>0</v>
      </c>
      <c r="N155" s="87">
        <f t="shared" si="12"/>
        <v>0</v>
      </c>
      <c r="O155" s="87"/>
      <c r="P155" s="87">
        <f>-SUMIF('Accum depr linkin'!$N$11:$N$84,$B155,'Accum depr linkin'!$AP$11:$AP$84)</f>
        <v>0</v>
      </c>
      <c r="Q155" s="87"/>
    </row>
    <row r="156" spans="1:17" s="72" customFormat="1" ht="15" customHeight="1">
      <c r="A156" s="95">
        <v>17</v>
      </c>
      <c r="B156" s="70">
        <v>309.2</v>
      </c>
      <c r="C156" s="66" t="s">
        <v>553</v>
      </c>
      <c r="D156" s="87"/>
      <c r="E156" s="87"/>
      <c r="F156" s="87"/>
      <c r="G156" s="546">
        <f>SUMIF('UPIS linkin'!$L$11:$L$87,B156,'UPIS linkin'!$AJ$11:$AJ$87)</f>
        <v>18560152.280555591</v>
      </c>
      <c r="H156" s="87"/>
      <c r="I156" s="546">
        <f>-SUMIF('Accum depr linkin'!$N$11:$N$84,$B156,'Accum depr linkin'!$AL$11:$AL$84)</f>
        <v>5161105.4465154018</v>
      </c>
      <c r="J156" s="546"/>
      <c r="K156" s="508"/>
      <c r="L156" s="546">
        <f t="shared" si="11"/>
        <v>5161105.4465154018</v>
      </c>
      <c r="M156" s="508">
        <v>0</v>
      </c>
      <c r="N156" s="508">
        <f t="shared" si="12"/>
        <v>5161105.4465154018</v>
      </c>
      <c r="O156" s="508"/>
      <c r="P156" s="508">
        <f>-SUMIF('Accum depr linkin'!$N$11:$N$84,$B156,'Accum depr linkin'!$AP$11:$AP$84)</f>
        <v>5019242.3830419043</v>
      </c>
      <c r="Q156" s="87"/>
    </row>
    <row r="157" spans="1:17" s="72" customFormat="1" ht="15" customHeight="1">
      <c r="A157" s="95">
        <v>18</v>
      </c>
      <c r="B157" s="70">
        <v>310.2</v>
      </c>
      <c r="C157" s="66" t="s">
        <v>875</v>
      </c>
      <c r="D157" s="87"/>
      <c r="E157" s="87"/>
      <c r="F157" s="87"/>
      <c r="G157" s="72">
        <f>SUMIF('UPIS linkin'!$L$11:$L$87,B157,'UPIS linkin'!$AJ$11:$AJ$87)</f>
        <v>7711004.0183222182</v>
      </c>
      <c r="H157" s="87"/>
      <c r="I157" s="72">
        <f>-SUMIF('Accum depr linkin'!$N$11:$N$84,$B157,'Accum depr linkin'!$AL$11:$AL$84)</f>
        <v>1076672.9070236913</v>
      </c>
      <c r="K157" s="87"/>
      <c r="L157" s="72">
        <f t="shared" si="11"/>
        <v>1076672.9070236913</v>
      </c>
      <c r="M157" s="508">
        <v>0</v>
      </c>
      <c r="N157" s="87">
        <f t="shared" si="12"/>
        <v>1076672.9070236913</v>
      </c>
      <c r="O157" s="87"/>
      <c r="P157" s="87">
        <f>-SUMIF('Accum depr linkin'!$N$11:$N$84,$B157,'Accum depr linkin'!$AP$11:$AP$84)</f>
        <v>990896.8381600423</v>
      </c>
      <c r="Q157" s="87"/>
    </row>
    <row r="158" spans="1:17" s="72" customFormat="1" ht="15" customHeight="1">
      <c r="A158" s="95">
        <v>19</v>
      </c>
      <c r="B158" s="70">
        <v>311.2</v>
      </c>
      <c r="C158" s="66" t="s">
        <v>876</v>
      </c>
      <c r="D158" s="87"/>
      <c r="E158" s="87"/>
      <c r="F158" s="87"/>
      <c r="G158" s="72">
        <f>SUMIF('UPIS linkin'!$L$11:$L$87,B158,'UPIS linkin'!$AJ$11:$AJ$87)</f>
        <v>40951208.081953302</v>
      </c>
      <c r="H158" s="87"/>
      <c r="I158" s="72">
        <f>-SUMIF('Accum depr linkin'!$N$11:$N$84,$B158,'Accum depr linkin'!$AL$11:$AL$84)</f>
        <v>5924511.7020701263</v>
      </c>
      <c r="J158" s="87"/>
      <c r="K158" s="87"/>
      <c r="L158" s="72">
        <f t="shared" si="11"/>
        <v>5924511.7020701263</v>
      </c>
      <c r="M158" s="508">
        <v>0</v>
      </c>
      <c r="N158" s="87">
        <f t="shared" si="12"/>
        <v>5924511.7020701263</v>
      </c>
      <c r="O158" s="87"/>
      <c r="P158" s="87">
        <f>-SUMIF('Accum depr linkin'!$N$11:$N$84,$B158,'Accum depr linkin'!$AP$11:$AP$84)</f>
        <v>5616171.1399662802</v>
      </c>
      <c r="Q158" s="87"/>
    </row>
    <row r="159" spans="1:17" s="72" customFormat="1" ht="15" customHeight="1">
      <c r="A159" s="95">
        <v>20</v>
      </c>
      <c r="B159" s="70">
        <v>339.2</v>
      </c>
      <c r="C159" s="66" t="s">
        <v>877</v>
      </c>
      <c r="D159" s="87"/>
      <c r="E159" s="87"/>
      <c r="F159" s="87"/>
      <c r="G159" s="72">
        <f>SUMIF('UPIS linkin'!$L$11:$L$87,B159,'UPIS linkin'!$AJ$11:$AJ$87)</f>
        <v>0</v>
      </c>
      <c r="H159" s="87"/>
      <c r="I159" s="72">
        <f>-SUMIF('Accum depr linkin'!$N$11:$N$84,$B159,'Accum depr linkin'!$AL$11:$AL$84)</f>
        <v>0</v>
      </c>
      <c r="J159" s="87"/>
      <c r="K159" s="87"/>
      <c r="L159" s="72">
        <f t="shared" si="11"/>
        <v>0</v>
      </c>
      <c r="M159" s="508">
        <v>0</v>
      </c>
      <c r="N159" s="87">
        <f t="shared" si="12"/>
        <v>0</v>
      </c>
      <c r="O159" s="87"/>
      <c r="P159" s="87">
        <f>-SUMIF('Accum depr linkin'!$N$11:$N$84,$B159,'Accum depr linkin'!$AP$11:$AP$84)</f>
        <v>0</v>
      </c>
      <c r="Q159" s="87"/>
    </row>
    <row r="160" spans="1:17" s="72" customFormat="1" ht="15" customHeight="1">
      <c r="A160" s="95">
        <v>21</v>
      </c>
      <c r="B160" s="70">
        <v>354.2</v>
      </c>
      <c r="C160" s="66" t="s">
        <v>880</v>
      </c>
      <c r="G160" s="509">
        <f>SUMIF('UPIS linkin'!$L$11:$L$87,B160,'UPIS linkin'!$AJ$11:$AJ$87)</f>
        <v>0</v>
      </c>
      <c r="H160" s="87"/>
      <c r="I160" s="509">
        <f>-SUMIF('Accum depr linkin'!$N$11:$N$84,$B160,'Accum depr linkin'!$AL$11:$AL$84)</f>
        <v>0</v>
      </c>
      <c r="J160" s="508"/>
      <c r="K160" s="508"/>
      <c r="L160" s="509">
        <f t="shared" si="11"/>
        <v>0</v>
      </c>
      <c r="M160" s="509">
        <v>0</v>
      </c>
      <c r="N160" s="509">
        <f>M160+L160</f>
        <v>0</v>
      </c>
      <c r="O160" s="508"/>
      <c r="P160" s="509">
        <f>-SUMIF('Accum depr linkin'!$N$11:$N$84,$B160,'Accum depr linkin'!$AP$11:$AP$84)</f>
        <v>0</v>
      </c>
      <c r="Q160" s="87"/>
    </row>
    <row r="161" spans="1:17" s="72" customFormat="1" ht="15" customHeight="1" thickBot="1">
      <c r="A161" s="95">
        <v>22</v>
      </c>
      <c r="B161" s="95"/>
      <c r="C161" s="87"/>
      <c r="D161" s="87"/>
      <c r="E161" s="87"/>
      <c r="F161" s="87"/>
      <c r="G161" s="80"/>
      <c r="H161" s="87"/>
      <c r="I161" s="80"/>
      <c r="K161" s="87"/>
      <c r="L161" s="80"/>
      <c r="M161" s="177"/>
      <c r="N161" s="80"/>
      <c r="O161" s="87"/>
      <c r="P161" s="80"/>
      <c r="Q161" s="87"/>
    </row>
    <row r="162" spans="1:17" s="72" customFormat="1" ht="15" customHeight="1" thickBot="1">
      <c r="A162" s="95">
        <v>23</v>
      </c>
      <c r="B162" s="95"/>
      <c r="C162" s="87" t="s">
        <v>554</v>
      </c>
      <c r="D162" s="87"/>
      <c r="E162" s="87"/>
      <c r="F162" s="87"/>
      <c r="G162" s="545">
        <f>SUM(G150:G161)</f>
        <v>102107223.17070353</v>
      </c>
      <c r="H162" s="87"/>
      <c r="I162" s="545">
        <f>SUM(I150:I161)</f>
        <v>20800748.566419024</v>
      </c>
      <c r="J162" s="545"/>
      <c r="K162" s="545"/>
      <c r="L162" s="545">
        <f>SUM(L150:L161)</f>
        <v>20800748.566419024</v>
      </c>
      <c r="M162" s="545">
        <f>SUM(M150:M161)</f>
        <v>0</v>
      </c>
      <c r="N162" s="545">
        <f>SUM(N150:N161)</f>
        <v>20800748.566419024</v>
      </c>
      <c r="O162" s="545"/>
      <c r="P162" s="545">
        <f>SUM(P150:P161)</f>
        <v>19907768.941306148</v>
      </c>
      <c r="Q162" s="87"/>
    </row>
    <row r="163" spans="1:17" s="72" customFormat="1" ht="15" customHeight="1">
      <c r="A163" s="95">
        <v>24</v>
      </c>
      <c r="B163" s="95"/>
      <c r="C163" s="87"/>
      <c r="D163" s="87"/>
      <c r="E163" s="87"/>
      <c r="F163" s="87"/>
      <c r="G163" s="105"/>
      <c r="H163" s="87"/>
      <c r="I163" s="105"/>
      <c r="J163" s="87"/>
      <c r="K163" s="87"/>
      <c r="L163" s="105"/>
      <c r="M163" s="173"/>
      <c r="N163" s="105"/>
      <c r="O163" s="87"/>
      <c r="P163" s="105"/>
      <c r="Q163" s="87"/>
    </row>
    <row r="164" spans="1:17" s="72" customFormat="1" ht="15" customHeight="1">
      <c r="A164" s="95">
        <v>25</v>
      </c>
      <c r="B164" s="95"/>
      <c r="C164" s="165" t="s">
        <v>555</v>
      </c>
      <c r="D164" s="87"/>
      <c r="E164" s="87"/>
      <c r="F164" s="87"/>
      <c r="G164" s="87"/>
      <c r="H164" s="87"/>
      <c r="I164" s="87"/>
      <c r="J164" s="87"/>
      <c r="K164" s="87"/>
      <c r="L164" s="87"/>
      <c r="M164" s="170"/>
      <c r="N164" s="87"/>
      <c r="O164" s="87"/>
      <c r="P164" s="87"/>
      <c r="Q164" s="87"/>
    </row>
    <row r="165" spans="1:17" s="72" customFormat="1" ht="15" customHeight="1">
      <c r="A165" s="95">
        <v>26</v>
      </c>
      <c r="B165" s="70">
        <v>303.3</v>
      </c>
      <c r="C165" s="66" t="s">
        <v>556</v>
      </c>
      <c r="D165" s="87"/>
      <c r="E165" s="87"/>
      <c r="F165" s="87"/>
      <c r="G165" s="544">
        <f>SUMIF('UPIS linkin'!$L$11:$L$87,B165,'UPIS linkin'!$AJ$11:$AJ$87)</f>
        <v>800183.34</v>
      </c>
      <c r="H165" s="193"/>
      <c r="I165" s="544">
        <f>-SUMIF('Accum depr linkin'!$N$11:$N$84,$B165,'Accum depr linkin'!$AL$11:$AL$84)</f>
        <v>0</v>
      </c>
      <c r="K165" s="87"/>
      <c r="L165" s="544">
        <f t="shared" ref="L165:L169" si="13">$J$143*I165</f>
        <v>0</v>
      </c>
      <c r="M165" s="544">
        <v>0</v>
      </c>
      <c r="N165" s="544">
        <f>M165+L165</f>
        <v>0</v>
      </c>
      <c r="O165" s="544"/>
      <c r="P165" s="544">
        <f>-SUMIF('Accum depr linkin'!$N$11:$N$84,$B165,'Accum depr linkin'!$AP$11:$AP$84)</f>
        <v>0</v>
      </c>
      <c r="Q165" s="87"/>
    </row>
    <row r="166" spans="1:17" s="72" customFormat="1" ht="15" customHeight="1">
      <c r="A166" s="95">
        <v>27</v>
      </c>
      <c r="B166" s="70">
        <v>304.3</v>
      </c>
      <c r="C166" s="66" t="s">
        <v>549</v>
      </c>
      <c r="D166" s="87"/>
      <c r="E166" s="87"/>
      <c r="F166" s="87"/>
      <c r="G166" s="72">
        <f>SUMIF('UPIS linkin'!$L$11:$L$87,B166,'UPIS linkin'!$AJ$11:$AJ$87)</f>
        <v>46945414.984639674</v>
      </c>
      <c r="H166" s="87"/>
      <c r="I166" s="72">
        <f>-SUMIF('Accum depr linkin'!$N$11:$N$84,$B166,'Accum depr linkin'!$AL$11:$AL$84)</f>
        <v>9442047.6992952917</v>
      </c>
      <c r="J166" s="87"/>
      <c r="K166" s="87"/>
      <c r="L166" s="72">
        <f t="shared" si="13"/>
        <v>9442047.6992952917</v>
      </c>
      <c r="M166" s="508">
        <v>0</v>
      </c>
      <c r="N166" s="87">
        <f>M166+L166</f>
        <v>9442047.6992952917</v>
      </c>
      <c r="O166" s="87"/>
      <c r="P166" s="87">
        <f>-SUMIF('Accum depr linkin'!$N$11:$N$84,$B166,'Accum depr linkin'!$AP$11:$AP$84)</f>
        <v>8905392.7983581498</v>
      </c>
      <c r="Q166" s="87"/>
    </row>
    <row r="167" spans="1:17" s="72" customFormat="1" ht="15" customHeight="1">
      <c r="A167" s="95">
        <v>28</v>
      </c>
      <c r="B167" s="70">
        <v>311.3</v>
      </c>
      <c r="C167" s="66" t="s">
        <v>878</v>
      </c>
      <c r="D167" s="87"/>
      <c r="E167" s="87"/>
      <c r="F167" s="87"/>
      <c r="G167" s="72">
        <f>SUMIF('UPIS linkin'!$L$11:$L$87,B167,'UPIS linkin'!$AJ$11:$AJ$87)</f>
        <v>669900.51</v>
      </c>
      <c r="H167" s="87"/>
      <c r="I167" s="72">
        <f>-SUMIF('Accum depr linkin'!$N$11:$N$84,$B167,'Accum depr linkin'!$AL$11:$AL$84)</f>
        <v>33396.58052549998</v>
      </c>
      <c r="J167" s="87"/>
      <c r="K167" s="87"/>
      <c r="L167" s="72">
        <f t="shared" si="13"/>
        <v>33396.58052549998</v>
      </c>
      <c r="M167" s="508">
        <v>0</v>
      </c>
      <c r="N167" s="87">
        <f>M167+L167</f>
        <v>33396.58052549998</v>
      </c>
      <c r="O167" s="87"/>
      <c r="P167" s="87">
        <f>-SUMIF('Accum depr linkin'!$N$11:$N$84,$B167,'Accum depr linkin'!$AP$11:$AP$84)</f>
        <v>24252.438563999993</v>
      </c>
      <c r="Q167" s="87"/>
    </row>
    <row r="168" spans="1:17" s="72" customFormat="1" ht="15" customHeight="1">
      <c r="A168" s="95">
        <v>29</v>
      </c>
      <c r="B168" s="70">
        <v>320.3</v>
      </c>
      <c r="C168" s="66" t="s">
        <v>879</v>
      </c>
      <c r="D168" s="87"/>
      <c r="E168" s="87"/>
      <c r="F168" s="87"/>
      <c r="G168" s="72">
        <f>SUMIF('UPIS linkin'!$L$11:$L$87,B168,'UPIS linkin'!$AJ$11:$AJ$87)</f>
        <v>70033664.360813454</v>
      </c>
      <c r="H168" s="87"/>
      <c r="I168" s="72">
        <f>-SUMIF('Accum depr linkin'!$N$11:$N$84,$B168,'Accum depr linkin'!$AL$11:$AL$84)</f>
        <v>15838039.594624253</v>
      </c>
      <c r="J168" s="87"/>
      <c r="K168" s="87"/>
      <c r="L168" s="72">
        <f t="shared" si="13"/>
        <v>15838039.594624253</v>
      </c>
      <c r="M168" s="508">
        <v>0</v>
      </c>
      <c r="N168" s="87">
        <f>M168+L168</f>
        <v>15838039.594624253</v>
      </c>
      <c r="O168" s="87"/>
      <c r="P168" s="87">
        <f>-SUMIF('Accum depr linkin'!$N$11:$N$84,$B168,'Accum depr linkin'!$AP$11:$AP$84)</f>
        <v>15237537.11480855</v>
      </c>
      <c r="Q168" s="87"/>
    </row>
    <row r="169" spans="1:17" s="72" customFormat="1" ht="15" customHeight="1">
      <c r="A169" s="95">
        <v>30</v>
      </c>
      <c r="B169" s="70">
        <v>339.3</v>
      </c>
      <c r="C169" s="66" t="s">
        <v>880</v>
      </c>
      <c r="G169" s="72">
        <f>SUMIF('UPIS linkin'!$L$11:$L$87,B169,'UPIS linkin'!$AJ$11:$AJ$87)</f>
        <v>0</v>
      </c>
      <c r="H169" s="87"/>
      <c r="I169" s="72">
        <f>-SUMIF('Accum depr linkin'!$N$11:$N$84,$B169,'Accum depr linkin'!$AL$11:$AL$84)</f>
        <v>0</v>
      </c>
      <c r="J169" s="87"/>
      <c r="K169" s="87"/>
      <c r="L169" s="72">
        <f t="shared" si="13"/>
        <v>0</v>
      </c>
      <c r="M169" s="508">
        <v>0</v>
      </c>
      <c r="N169" s="87">
        <f>M169+L169</f>
        <v>0</v>
      </c>
      <c r="O169" s="87"/>
      <c r="P169" s="87">
        <f>-SUMIF('Accum depr linkin'!$N$11:$N$84,$B169,'Accum depr linkin'!$AP$11:$AP$84)</f>
        <v>0</v>
      </c>
      <c r="Q169" s="87"/>
    </row>
    <row r="170" spans="1:17" s="72" customFormat="1" ht="15" customHeight="1" thickBot="1">
      <c r="A170" s="95">
        <v>31</v>
      </c>
      <c r="B170" s="95"/>
      <c r="C170" s="87"/>
      <c r="D170" s="87"/>
      <c r="E170" s="87"/>
      <c r="F170" s="87"/>
      <c r="G170" s="80"/>
      <c r="H170" s="87"/>
      <c r="I170" s="80"/>
      <c r="J170" s="87"/>
      <c r="K170" s="87"/>
      <c r="L170" s="80"/>
      <c r="M170" s="177"/>
      <c r="N170" s="80"/>
      <c r="O170" s="87"/>
      <c r="P170" s="80"/>
      <c r="Q170" s="87"/>
    </row>
    <row r="171" spans="1:17" s="72" customFormat="1" ht="15" customHeight="1" thickBot="1">
      <c r="A171" s="95">
        <v>32</v>
      </c>
      <c r="B171" s="95"/>
      <c r="C171" s="87" t="s">
        <v>558</v>
      </c>
      <c r="D171" s="87"/>
      <c r="E171" s="87"/>
      <c r="F171" s="87"/>
      <c r="G171" s="545">
        <f>SUM(G165:G170)</f>
        <v>118449163.19545314</v>
      </c>
      <c r="H171" s="87"/>
      <c r="I171" s="545">
        <f>SUM(I165:I170)</f>
        <v>25313483.874445044</v>
      </c>
      <c r="J171" s="545"/>
      <c r="K171" s="545"/>
      <c r="L171" s="545">
        <f>SUM(L165:L170)</f>
        <v>25313483.874445044</v>
      </c>
      <c r="M171" s="545">
        <f>SUM(M165:M170)</f>
        <v>0</v>
      </c>
      <c r="N171" s="545">
        <f>SUM(N165:N170)</f>
        <v>25313483.874445044</v>
      </c>
      <c r="O171" s="545"/>
      <c r="P171" s="545">
        <f>SUM(P165:P170)</f>
        <v>24167182.351730701</v>
      </c>
      <c r="Q171" s="87"/>
    </row>
    <row r="172" spans="1:17" s="72" customFormat="1" ht="15" customHeight="1">
      <c r="A172" s="95">
        <v>33</v>
      </c>
      <c r="B172" s="95"/>
      <c r="C172" s="87"/>
      <c r="D172" s="87"/>
      <c r="E172" s="87"/>
      <c r="F172" s="87"/>
      <c r="G172" s="105"/>
      <c r="H172" s="87"/>
      <c r="I172" s="105"/>
      <c r="J172" s="87"/>
      <c r="K172" s="87"/>
      <c r="L172" s="105"/>
      <c r="M172" s="173"/>
      <c r="N172" s="105"/>
      <c r="O172" s="87"/>
      <c r="P172" s="105"/>
      <c r="Q172" s="87"/>
    </row>
    <row r="173" spans="1:17" s="72" customFormat="1" ht="15" customHeight="1">
      <c r="A173" s="95">
        <v>34</v>
      </c>
      <c r="B173" s="95"/>
      <c r="C173" s="165" t="s">
        <v>559</v>
      </c>
      <c r="D173" s="87"/>
      <c r="E173" s="87"/>
      <c r="F173" s="87"/>
      <c r="G173" s="87"/>
      <c r="H173" s="87"/>
      <c r="I173" s="87"/>
      <c r="J173" s="87"/>
      <c r="K173" s="87"/>
      <c r="L173" s="87"/>
      <c r="M173" s="170"/>
      <c r="N173" s="87"/>
      <c r="O173" s="87"/>
      <c r="P173" s="87"/>
      <c r="Q173" s="87"/>
    </row>
    <row r="174" spans="1:17" s="72" customFormat="1" ht="15" customHeight="1">
      <c r="A174" s="95">
        <v>35</v>
      </c>
      <c r="B174" s="70">
        <v>303.39999999999998</v>
      </c>
      <c r="C174" s="66" t="s">
        <v>881</v>
      </c>
      <c r="D174" s="87"/>
      <c r="E174" s="87"/>
      <c r="F174" s="87"/>
      <c r="G174" s="544">
        <f>SUMIF('UPIS linkin'!$L$11:$L$87,B174,'UPIS linkin'!$AJ$11:$AJ$87)</f>
        <v>7596119.4991165325</v>
      </c>
      <c r="H174" s="193"/>
      <c r="I174" s="544">
        <f>-SUMIF('Accum depr linkin'!$N$11:$N$84,$B174,'Accum depr linkin'!$AL$11:$AL$84)</f>
        <v>0</v>
      </c>
      <c r="K174" s="87"/>
      <c r="L174" s="544">
        <f t="shared" ref="L174:L183" si="14">$J$143*I174</f>
        <v>0</v>
      </c>
      <c r="M174" s="544">
        <v>0</v>
      </c>
      <c r="N174" s="544">
        <f t="shared" ref="N174:N181" si="15">M174+L174</f>
        <v>0</v>
      </c>
      <c r="O174" s="544"/>
      <c r="P174" s="544">
        <f>-SUMIF('Accum depr linkin'!$N$11:$N$84,$B174,'Accum depr linkin'!$AP$11:$AP$84)</f>
        <v>0</v>
      </c>
      <c r="Q174" s="87"/>
    </row>
    <row r="175" spans="1:17" s="72" customFormat="1" ht="15" customHeight="1">
      <c r="A175" s="95">
        <v>36</v>
      </c>
      <c r="B175" s="70">
        <v>304.39999999999998</v>
      </c>
      <c r="C175" s="66" t="s">
        <v>882</v>
      </c>
      <c r="D175" s="87"/>
      <c r="E175" s="87"/>
      <c r="F175" s="87"/>
      <c r="G175" s="72">
        <f>SUMIF('UPIS linkin'!$L$11:$L$87,B175,'UPIS linkin'!$AJ$11:$AJ$87)</f>
        <v>1499717.9361111103</v>
      </c>
      <c r="H175" s="87"/>
      <c r="I175" s="72">
        <f>-SUMIF('Accum depr linkin'!$N$11:$N$84,$B175,'Accum depr linkin'!$AL$11:$AL$84)</f>
        <v>687340.30316804792</v>
      </c>
      <c r="J175" s="87"/>
      <c r="K175" s="87"/>
      <c r="L175" s="72">
        <f t="shared" si="14"/>
        <v>687340.30316804792</v>
      </c>
      <c r="M175" s="508">
        <v>0</v>
      </c>
      <c r="N175" s="87">
        <f t="shared" si="15"/>
        <v>687340.30316804792</v>
      </c>
      <c r="O175" s="87"/>
      <c r="P175" s="87">
        <f>-SUMIF('Accum depr linkin'!$N$11:$N$84,$B175,'Accum depr linkin'!$AP$11:$AP$84)</f>
        <v>680585.46704908519</v>
      </c>
      <c r="Q175" s="87"/>
    </row>
    <row r="176" spans="1:17" s="72" customFormat="1" ht="15" customHeight="1">
      <c r="A176" s="95">
        <v>37</v>
      </c>
      <c r="B176" s="70">
        <v>311.39999999999998</v>
      </c>
      <c r="C176" s="66" t="s">
        <v>883</v>
      </c>
      <c r="D176" s="87"/>
      <c r="E176" s="87"/>
      <c r="F176" s="87"/>
      <c r="G176" s="72">
        <f>SUMIF('UPIS linkin'!$L$11:$L$87,B176,'UPIS linkin'!$AJ$11:$AJ$87)</f>
        <v>1628964.5617777761</v>
      </c>
      <c r="H176" s="87"/>
      <c r="I176" s="72">
        <f>-SUMIF('Accum depr linkin'!$N$11:$N$84,$B176,'Accum depr linkin'!$AL$11:$AL$84)</f>
        <v>-10548.62935029451</v>
      </c>
      <c r="J176" s="87"/>
      <c r="K176" s="87"/>
      <c r="L176" s="72">
        <f t="shared" si="14"/>
        <v>-10548.62935029451</v>
      </c>
      <c r="M176" s="508">
        <v>0</v>
      </c>
      <c r="N176" s="87">
        <f t="shared" si="15"/>
        <v>-10548.62935029451</v>
      </c>
      <c r="O176" s="87"/>
      <c r="P176" s="87">
        <f>-SUMIF('Accum depr linkin'!$N$11:$N$84,$B176,'Accum depr linkin'!$AP$11:$AP$84)</f>
        <v>-27108.239357620419</v>
      </c>
      <c r="Q176" s="62"/>
    </row>
    <row r="177" spans="1:17" s="72" customFormat="1" ht="15" customHeight="1">
      <c r="A177" s="95">
        <v>38</v>
      </c>
      <c r="B177" s="70">
        <v>330.4</v>
      </c>
      <c r="C177" s="66" t="s">
        <v>884</v>
      </c>
      <c r="D177" s="87"/>
      <c r="E177" s="87"/>
      <c r="F177" s="87"/>
      <c r="G177" s="72">
        <f>SUMIF('UPIS linkin'!$L$11:$L$87,B177,'UPIS linkin'!$AJ$11:$AJ$87)</f>
        <v>19804110.401537757</v>
      </c>
      <c r="H177" s="87"/>
      <c r="I177" s="72">
        <f>-SUMIF('Accum depr linkin'!$N$11:$N$84,$B177,'Accum depr linkin'!$AL$11:$AL$84)</f>
        <v>5784930.9502205634</v>
      </c>
      <c r="J177" s="87"/>
      <c r="K177" s="87"/>
      <c r="L177" s="72">
        <f t="shared" si="14"/>
        <v>5784930.9502205634</v>
      </c>
      <c r="M177" s="508">
        <v>0</v>
      </c>
      <c r="N177" s="87">
        <f t="shared" si="15"/>
        <v>5784930.9502205634</v>
      </c>
      <c r="O177" s="87"/>
      <c r="P177" s="87">
        <f>-SUMIF('Accum depr linkin'!$N$11:$N$84,$B177,'Accum depr linkin'!$AP$11:$AP$84)</f>
        <v>5671695.3063743757</v>
      </c>
      <c r="Q177" s="87"/>
    </row>
    <row r="178" spans="1:17" s="72" customFormat="1" ht="15" customHeight="1">
      <c r="A178" s="95">
        <v>39</v>
      </c>
      <c r="B178" s="70">
        <v>331.4</v>
      </c>
      <c r="C178" s="66" t="s">
        <v>885</v>
      </c>
      <c r="D178" s="87"/>
      <c r="E178" s="87"/>
      <c r="F178" s="87"/>
      <c r="G178" s="72">
        <f>SUMIF('UPIS linkin'!$L$11:$L$87,B178,'UPIS linkin'!$AJ$11:$AJ$87)</f>
        <v>342263750.67191285</v>
      </c>
      <c r="H178" s="87"/>
      <c r="I178" s="72">
        <f>-SUMIF('Accum depr linkin'!$N$11:$N$84,$B178,'Accum depr linkin'!$AL$11:$AL$84)</f>
        <v>72113623.360926673</v>
      </c>
      <c r="J178" s="87"/>
      <c r="K178" s="87"/>
      <c r="L178" s="72">
        <f t="shared" si="14"/>
        <v>72113623.360926673</v>
      </c>
      <c r="M178" s="508">
        <v>0</v>
      </c>
      <c r="N178" s="87">
        <f t="shared" si="15"/>
        <v>72113623.360926673</v>
      </c>
      <c r="O178" s="87"/>
      <c r="P178" s="87">
        <f>-SUMIF('Accum depr linkin'!$N$11:$N$84,$B178,'Accum depr linkin'!$AP$11:$AP$84)</f>
        <v>69950539.546861798</v>
      </c>
      <c r="Q178" s="87"/>
    </row>
    <row r="179" spans="1:17" s="72" customFormat="1" ht="15" customHeight="1">
      <c r="A179" s="95">
        <v>40</v>
      </c>
      <c r="B179" s="70">
        <v>333.4</v>
      </c>
      <c r="C179" s="66" t="s">
        <v>560</v>
      </c>
      <c r="D179" s="87"/>
      <c r="E179" s="87"/>
      <c r="F179" s="87"/>
      <c r="G179" s="72">
        <f>SUMIF('UPIS linkin'!$L$11:$L$87,B179,'UPIS linkin'!$AJ$11:$AJ$87)</f>
        <v>57070640.863862939</v>
      </c>
      <c r="H179" s="87"/>
      <c r="I179" s="72">
        <f>-SUMIF('Accum depr linkin'!$N$11:$N$84,$B179,'Accum depr linkin'!$AL$11:$AL$84)</f>
        <v>29755189.48086844</v>
      </c>
      <c r="J179" s="87"/>
      <c r="K179" s="87"/>
      <c r="L179" s="72">
        <f t="shared" si="14"/>
        <v>29755189.48086844</v>
      </c>
      <c r="M179" s="508">
        <v>0</v>
      </c>
      <c r="N179" s="87">
        <f t="shared" si="15"/>
        <v>29755189.48086844</v>
      </c>
      <c r="O179" s="87"/>
      <c r="P179" s="87">
        <f>-SUMIF('Accum depr linkin'!$N$11:$N$84,$B179,'Accum depr linkin'!$AP$11:$AP$84)</f>
        <v>28947210.851155397</v>
      </c>
      <c r="Q179" s="87"/>
    </row>
    <row r="180" spans="1:17" s="72" customFormat="1" ht="15" customHeight="1">
      <c r="A180" s="95">
        <v>41</v>
      </c>
      <c r="B180" s="70">
        <v>334.4</v>
      </c>
      <c r="C180" s="66" t="s">
        <v>886</v>
      </c>
      <c r="D180" s="87"/>
      <c r="E180" s="87"/>
      <c r="F180" s="87"/>
      <c r="G180" s="72">
        <f>SUMIF('UPIS linkin'!$L$11:$L$87,B180,'UPIS linkin'!$AJ$11:$AJ$87)</f>
        <v>61659949.03137774</v>
      </c>
      <c r="H180" s="87"/>
      <c r="I180" s="72">
        <f>-SUMIF('Accum depr linkin'!$N$11:$N$84,$B180,'Accum depr linkin'!$AL$11:$AL$84)</f>
        <v>15205907.179984445</v>
      </c>
      <c r="J180" s="87"/>
      <c r="K180" s="87"/>
      <c r="L180" s="72">
        <f t="shared" si="14"/>
        <v>15205907.179984445</v>
      </c>
      <c r="M180" s="508">
        <v>0</v>
      </c>
      <c r="N180" s="87">
        <f t="shared" si="15"/>
        <v>15205907.179984445</v>
      </c>
      <c r="O180" s="87"/>
      <c r="P180" s="87">
        <f>-SUMIF('Accum depr linkin'!$N$11:$N$84,$B180,'Accum depr linkin'!$AP$11:$AP$84)</f>
        <v>14326966.75019078</v>
      </c>
      <c r="Q180" s="87"/>
    </row>
    <row r="181" spans="1:17" s="72" customFormat="1" ht="15" customHeight="1">
      <c r="A181" s="95">
        <v>42</v>
      </c>
      <c r="B181" s="70">
        <v>335.4</v>
      </c>
      <c r="C181" s="66" t="s">
        <v>561</v>
      </c>
      <c r="D181" s="87"/>
      <c r="E181" s="87"/>
      <c r="F181" s="87"/>
      <c r="G181" s="72">
        <f>SUMIF('UPIS linkin'!$L$11:$L$87,B181,'UPIS linkin'!$AJ$11:$AJ$87)</f>
        <v>24794270.972085029</v>
      </c>
      <c r="H181" s="87"/>
      <c r="I181" s="72">
        <f>-SUMIF('Accum depr linkin'!$N$11:$N$84,$B181,'Accum depr linkin'!$AL$11:$AL$84)</f>
        <v>5449878.3654174898</v>
      </c>
      <c r="J181" s="87"/>
      <c r="K181" s="87"/>
      <c r="L181" s="72">
        <f t="shared" si="14"/>
        <v>5449878.3654174898</v>
      </c>
      <c r="M181" s="508">
        <v>0</v>
      </c>
      <c r="N181" s="87">
        <f t="shared" si="15"/>
        <v>5449878.3654174898</v>
      </c>
      <c r="O181" s="87"/>
      <c r="P181" s="87">
        <f>-SUMIF('Accum depr linkin'!$N$11:$N$84,$B181,'Accum depr linkin'!$AP$11:$AP$84)</f>
        <v>5229601.7808112334</v>
      </c>
      <c r="Q181" s="87"/>
    </row>
    <row r="182" spans="1:17" s="72" customFormat="1" ht="15" customHeight="1">
      <c r="A182" s="95">
        <f>A181+1</f>
        <v>43</v>
      </c>
      <c r="B182" s="70">
        <v>336.4</v>
      </c>
      <c r="C182" s="66" t="s">
        <v>887</v>
      </c>
      <c r="G182" s="72">
        <f>SUMIF('UPIS linkin'!$L$11:$L$87,B182,'UPIS linkin'!$AJ$11:$AJ$87)</f>
        <v>0</v>
      </c>
      <c r="H182" s="87"/>
      <c r="I182" s="72">
        <f>-SUMIF('Accum depr linkin'!$N$11:$N$84,$B182,'Accum depr linkin'!$AL$11:$AL$84)</f>
        <v>0</v>
      </c>
      <c r="J182" s="87"/>
      <c r="K182" s="87"/>
      <c r="L182" s="72">
        <f t="shared" si="14"/>
        <v>0</v>
      </c>
      <c r="M182" s="508">
        <v>0</v>
      </c>
      <c r="N182" s="87">
        <f>M182+L182</f>
        <v>0</v>
      </c>
      <c r="O182" s="87"/>
      <c r="P182" s="87">
        <f>-SUMIF('Accum depr linkin'!$N$11:$N$84,$B182,'Accum depr linkin'!$AP$11:$AP$84)</f>
        <v>0</v>
      </c>
      <c r="Q182" s="87"/>
    </row>
    <row r="183" spans="1:17" s="72" customFormat="1" ht="15" customHeight="1">
      <c r="A183" s="95">
        <f>A182+1</f>
        <v>44</v>
      </c>
      <c r="B183" s="70">
        <v>339.4</v>
      </c>
      <c r="C183" s="66" t="s">
        <v>888</v>
      </c>
      <c r="G183" s="72">
        <f>SUMIF('UPIS linkin'!$L$11:$L$87,B183,'UPIS linkin'!$AJ$11:$AJ$87)</f>
        <v>0</v>
      </c>
      <c r="H183" s="87"/>
      <c r="I183" s="72">
        <f>-SUMIF('Accum depr linkin'!$N$11:$N$84,$B183,'Accum depr linkin'!$AL$11:$AL$84)</f>
        <v>0</v>
      </c>
      <c r="J183" s="87"/>
      <c r="K183" s="87"/>
      <c r="L183" s="72">
        <f t="shared" si="14"/>
        <v>0</v>
      </c>
      <c r="M183" s="508">
        <v>0</v>
      </c>
      <c r="N183" s="87">
        <f>M183+L183</f>
        <v>0</v>
      </c>
      <c r="O183" s="87"/>
      <c r="P183" s="87">
        <f>-SUMIF('Accum depr linkin'!$N$11:$N$84,$B183,'Accum depr linkin'!$AP$11:$AP$84)</f>
        <v>0</v>
      </c>
      <c r="Q183" s="87"/>
    </row>
    <row r="184" spans="1:17" s="72" customFormat="1" ht="15" customHeight="1" thickBot="1">
      <c r="A184" s="95">
        <f>A183+1</f>
        <v>45</v>
      </c>
      <c r="B184" s="95"/>
      <c r="C184" s="87"/>
      <c r="D184" s="87"/>
      <c r="E184" s="87"/>
      <c r="F184" s="87"/>
      <c r="G184" s="97"/>
      <c r="H184" s="87"/>
      <c r="I184" s="97"/>
      <c r="J184" s="87"/>
      <c r="K184" s="87"/>
      <c r="L184" s="97"/>
      <c r="M184" s="122"/>
      <c r="N184" s="97"/>
      <c r="O184" s="87"/>
      <c r="P184" s="97"/>
      <c r="Q184" s="87"/>
    </row>
    <row r="185" spans="1:17" s="72" customFormat="1" ht="15" customHeight="1" thickBot="1">
      <c r="A185" s="95">
        <f>A184+1</f>
        <v>46</v>
      </c>
      <c r="B185" s="95"/>
      <c r="C185" s="87" t="s">
        <v>562</v>
      </c>
      <c r="D185" s="87"/>
      <c r="E185" s="87"/>
      <c r="F185" s="87"/>
      <c r="G185" s="545">
        <f>SUM(G174:G181)</f>
        <v>516317523.93778169</v>
      </c>
      <c r="H185" s="87"/>
      <c r="I185" s="545">
        <f>SUM(I174:I181)</f>
        <v>128986321.01123539</v>
      </c>
      <c r="J185" s="545"/>
      <c r="K185" s="545"/>
      <c r="L185" s="545">
        <f>SUM(L174:L181)</f>
        <v>128986321.01123539</v>
      </c>
      <c r="M185" s="545">
        <f>SUM(M174:M181)</f>
        <v>0</v>
      </c>
      <c r="N185" s="545">
        <f>SUM(N174:N181)</f>
        <v>128986321.01123539</v>
      </c>
      <c r="O185" s="545"/>
      <c r="P185" s="545">
        <f>SUM(P174:P181)</f>
        <v>124779491.46308506</v>
      </c>
      <c r="Q185" s="87"/>
    </row>
    <row r="186" spans="1:17" s="72" customFormat="1" ht="15" customHeight="1">
      <c r="A186" s="95"/>
      <c r="Q186" s="87"/>
    </row>
    <row r="187" spans="1:17" s="72" customFormat="1" ht="15" customHeight="1">
      <c r="A187" s="95"/>
      <c r="B187" s="95"/>
      <c r="C187" s="87"/>
      <c r="D187" s="87"/>
      <c r="E187" s="87"/>
      <c r="F187" s="87"/>
      <c r="H187" s="87"/>
      <c r="J187" s="87"/>
      <c r="K187" s="87"/>
      <c r="O187" s="87"/>
      <c r="Q187" s="87"/>
    </row>
    <row r="188" spans="1:17" s="72" customFormat="1" ht="15" customHeight="1">
      <c r="A188" s="95"/>
      <c r="B188" s="95"/>
      <c r="C188" s="87"/>
      <c r="D188" s="87"/>
      <c r="E188" s="87"/>
      <c r="F188" s="87"/>
      <c r="H188" s="87"/>
      <c r="J188" s="87"/>
      <c r="K188" s="87"/>
      <c r="O188" s="87"/>
      <c r="Q188" s="87"/>
    </row>
    <row r="189" spans="1:17" s="72" customFormat="1" ht="15" customHeight="1">
      <c r="A189" s="108"/>
      <c r="B189" s="95"/>
      <c r="C189" s="87"/>
      <c r="D189" s="87"/>
      <c r="E189" s="87"/>
      <c r="F189" s="87"/>
      <c r="G189" s="87"/>
      <c r="H189" s="87"/>
      <c r="I189" s="87"/>
      <c r="J189" s="87"/>
      <c r="K189" s="87"/>
      <c r="L189" s="87"/>
      <c r="M189" s="87"/>
      <c r="N189" s="115"/>
      <c r="O189" s="115"/>
      <c r="P189" s="115"/>
    </row>
    <row r="190" spans="1:17" s="72" customFormat="1" ht="15" customHeight="1">
      <c r="A190" s="1022" t="str">
        <f>+A127</f>
        <v>KENTUCKY-AMERICAN WATER COMPANY</v>
      </c>
      <c r="B190" s="1022"/>
      <c r="C190" s="1022"/>
      <c r="D190" s="1022"/>
      <c r="E190" s="1022"/>
      <c r="F190" s="1022"/>
      <c r="G190" s="1022"/>
      <c r="H190" s="1022"/>
      <c r="I190" s="1022"/>
      <c r="J190" s="1022"/>
      <c r="K190" s="1022"/>
      <c r="L190" s="1022"/>
      <c r="M190" s="1022"/>
      <c r="N190" s="1022"/>
      <c r="O190" s="1022"/>
      <c r="P190" s="1022"/>
    </row>
    <row r="191" spans="1:17" s="72" customFormat="1" ht="15" customHeight="1">
      <c r="A191" s="1022" t="str">
        <f>A128</f>
        <v>Case No. 2018-00358</v>
      </c>
      <c r="B191" s="1022"/>
      <c r="C191" s="1022"/>
      <c r="D191" s="1022"/>
      <c r="E191" s="1022"/>
      <c r="F191" s="1022"/>
      <c r="G191" s="1022"/>
      <c r="H191" s="1022"/>
      <c r="I191" s="1022"/>
      <c r="J191" s="1022"/>
      <c r="K191" s="1022"/>
      <c r="L191" s="1022"/>
      <c r="M191" s="1022"/>
      <c r="N191" s="1022"/>
      <c r="O191" s="1022"/>
      <c r="P191" s="1022"/>
      <c r="Q191" s="87"/>
    </row>
    <row r="192" spans="1:17" s="72" customFormat="1" ht="15" customHeight="1">
      <c r="A192" s="1022" t="s">
        <v>461</v>
      </c>
      <c r="B192" s="1022"/>
      <c r="C192" s="1022"/>
      <c r="D192" s="1022"/>
      <c r="E192" s="1022"/>
      <c r="F192" s="1022"/>
      <c r="G192" s="1022"/>
      <c r="H192" s="1022"/>
      <c r="I192" s="1022"/>
      <c r="J192" s="1022"/>
      <c r="K192" s="1022"/>
      <c r="L192" s="1022"/>
      <c r="M192" s="1022"/>
      <c r="N192" s="1022"/>
      <c r="O192" s="1022"/>
      <c r="P192" s="1022"/>
      <c r="Q192" s="87"/>
    </row>
    <row r="193" spans="1:17" s="72" customFormat="1" ht="15" customHeight="1">
      <c r="A193" s="1022" t="str">
        <f>A130</f>
        <v>Forecast Year at 6/30/2020</v>
      </c>
      <c r="B193" s="1022"/>
      <c r="C193" s="1022"/>
      <c r="D193" s="1022"/>
      <c r="E193" s="1022"/>
      <c r="F193" s="1022"/>
      <c r="G193" s="1022"/>
      <c r="H193" s="1022"/>
      <c r="I193" s="1022"/>
      <c r="J193" s="1022"/>
      <c r="K193" s="1022"/>
      <c r="L193" s="1022"/>
      <c r="M193" s="1022"/>
      <c r="N193" s="1022"/>
      <c r="O193" s="1022"/>
      <c r="P193" s="1022"/>
      <c r="Q193" s="87"/>
    </row>
    <row r="194" spans="1:17" s="72" customFormat="1" ht="15" customHeight="1">
      <c r="A194" s="95"/>
      <c r="B194" s="95"/>
      <c r="C194" s="95"/>
      <c r="D194" s="95"/>
      <c r="E194" s="95"/>
      <c r="F194" s="95"/>
      <c r="G194" s="95"/>
      <c r="H194" s="95"/>
      <c r="I194" s="95"/>
      <c r="J194" s="95"/>
      <c r="K194" s="95"/>
      <c r="L194" s="95"/>
      <c r="M194" s="95"/>
      <c r="N194" s="95"/>
      <c r="O194" s="95"/>
      <c r="P194" s="90" t="s">
        <v>925</v>
      </c>
      <c r="Q194" s="87"/>
    </row>
    <row r="195" spans="1:17" s="66" customFormat="1">
      <c r="B195" s="70"/>
      <c r="D195" s="69"/>
      <c r="E195" s="69"/>
      <c r="F195" s="69"/>
      <c r="G195" s="69"/>
      <c r="H195" s="69"/>
      <c r="I195" s="69"/>
      <c r="J195" s="69"/>
      <c r="K195" s="69"/>
      <c r="L195" s="69"/>
      <c r="P195" s="91" t="str">
        <f ca="1">RIGHT(CELL("filename",$A$1),LEN(CELL("filename",$A$1))-SEARCH("\Rate Base",CELL("filename",$A$1),1))</f>
        <v>Rate Base\[KAWC 2018 Rate Case - Exhibit 37 Schedules B1 - B8.xlsx]Sch B-3</v>
      </c>
    </row>
    <row r="196" spans="1:17" s="72" customFormat="1" ht="15" customHeight="1">
      <c r="A196" s="87" t="str">
        <f>A133</f>
        <v>DATA: ___ BASE PERIOD _X_ FORECASTED PERIOD</v>
      </c>
      <c r="B196" s="95"/>
      <c r="C196" s="87"/>
      <c r="D196" s="87"/>
      <c r="E196" s="87"/>
      <c r="F196" s="87"/>
      <c r="G196" s="87"/>
      <c r="H196" s="87"/>
      <c r="I196" s="87"/>
      <c r="J196" s="87"/>
      <c r="K196" s="87"/>
      <c r="L196" s="87"/>
      <c r="M196" s="87"/>
      <c r="N196" s="87"/>
      <c r="O196" s="87"/>
      <c r="P196" s="90" t="s">
        <v>177</v>
      </c>
      <c r="Q196" s="87"/>
    </row>
    <row r="197" spans="1:17" s="72" customFormat="1" ht="15" customHeight="1">
      <c r="A197" s="87" t="str">
        <f>+A134</f>
        <v>TYPE OF FILING:  _X_ ORIGINAL __ UPDATED __ REVISED</v>
      </c>
      <c r="B197" s="95"/>
      <c r="C197" s="87"/>
      <c r="D197" s="87"/>
      <c r="E197" s="87"/>
      <c r="F197" s="87"/>
      <c r="G197" s="87"/>
      <c r="H197" s="87"/>
      <c r="I197" s="87"/>
      <c r="J197" s="87"/>
      <c r="K197" s="87"/>
      <c r="L197" s="87"/>
      <c r="M197" s="87"/>
      <c r="N197" s="87"/>
      <c r="O197" s="87"/>
      <c r="P197" s="90" t="str">
        <f>Control!D68</f>
        <v>Witness Responsible:   Melissa Schwarzell</v>
      </c>
      <c r="Q197" s="87"/>
    </row>
    <row r="198" spans="1:17" s="72" customFormat="1" ht="15" customHeight="1">
      <c r="A198" s="87" t="s">
        <v>915</v>
      </c>
      <c r="B198" s="95"/>
      <c r="C198" s="87"/>
      <c r="D198" s="87"/>
      <c r="E198" s="87"/>
      <c r="F198" s="87"/>
      <c r="G198" s="87"/>
      <c r="H198" s="87"/>
      <c r="I198" s="87"/>
      <c r="J198" s="87"/>
      <c r="K198" s="87"/>
      <c r="L198" s="87"/>
      <c r="M198" s="87"/>
      <c r="N198" s="87"/>
      <c r="O198" s="87"/>
      <c r="Q198" s="87"/>
    </row>
    <row r="199" spans="1:17" s="72" customFormat="1" ht="15" customHeight="1" thickBot="1">
      <c r="A199" s="160"/>
      <c r="B199" s="161"/>
      <c r="C199" s="87"/>
      <c r="D199" s="87"/>
      <c r="E199" s="87"/>
      <c r="F199" s="87"/>
      <c r="H199" s="87"/>
      <c r="J199" s="87"/>
      <c r="K199" s="87"/>
      <c r="O199" s="87"/>
      <c r="Q199" s="87"/>
    </row>
    <row r="200" spans="1:17" s="72" customFormat="1" ht="15" customHeight="1">
      <c r="A200" s="93"/>
      <c r="B200" s="94"/>
      <c r="C200" s="93"/>
      <c r="D200" s="93"/>
      <c r="E200" s="93"/>
      <c r="F200" s="93"/>
      <c r="G200" s="94" t="s">
        <v>443</v>
      </c>
      <c r="H200" s="93"/>
      <c r="I200" s="162" t="s">
        <v>184</v>
      </c>
      <c r="J200" s="162"/>
      <c r="K200" s="162"/>
      <c r="L200" s="162"/>
      <c r="M200" s="162"/>
      <c r="N200" s="162"/>
      <c r="O200" s="93"/>
      <c r="P200" s="93"/>
      <c r="Q200" s="87"/>
    </row>
    <row r="201" spans="1:17" s="72" customFormat="1" ht="15" customHeight="1">
      <c r="A201" s="95" t="s">
        <v>448</v>
      </c>
      <c r="B201" s="95" t="s">
        <v>898</v>
      </c>
      <c r="C201" s="87"/>
      <c r="D201" s="87"/>
      <c r="E201" s="87"/>
      <c r="F201" s="87"/>
      <c r="G201" s="95" t="s">
        <v>165</v>
      </c>
      <c r="H201" s="87"/>
      <c r="I201" s="164" t="s">
        <v>141</v>
      </c>
      <c r="J201" s="164" t="s">
        <v>185</v>
      </c>
      <c r="K201" s="105"/>
      <c r="L201" s="164" t="s">
        <v>185</v>
      </c>
      <c r="M201" s="105"/>
      <c r="N201" s="164" t="s">
        <v>235</v>
      </c>
      <c r="O201" s="87"/>
      <c r="P201" s="95" t="s">
        <v>291</v>
      </c>
      <c r="Q201" s="87"/>
    </row>
    <row r="202" spans="1:17" s="72" customFormat="1" ht="15" customHeight="1" thickBot="1">
      <c r="A202" s="95" t="s">
        <v>449</v>
      </c>
      <c r="B202" s="95" t="s">
        <v>374</v>
      </c>
      <c r="C202" s="115" t="s">
        <v>419</v>
      </c>
      <c r="D202" s="115"/>
      <c r="E202" s="115"/>
      <c r="F202" s="87"/>
      <c r="G202" s="95" t="s">
        <v>142</v>
      </c>
      <c r="H202" s="87"/>
      <c r="I202" s="95" t="s">
        <v>142</v>
      </c>
      <c r="J202" s="95" t="s">
        <v>186</v>
      </c>
      <c r="K202" s="87"/>
      <c r="L202" s="95" t="s">
        <v>141</v>
      </c>
      <c r="M202" s="95" t="s">
        <v>143</v>
      </c>
      <c r="N202" s="95" t="s">
        <v>274</v>
      </c>
      <c r="O202" s="87"/>
      <c r="P202" s="95" t="s">
        <v>263</v>
      </c>
      <c r="Q202" s="87"/>
    </row>
    <row r="203" spans="1:17" s="72" customFormat="1" ht="15" customHeight="1">
      <c r="A203" s="94">
        <v>1</v>
      </c>
      <c r="B203" s="94"/>
      <c r="C203" s="99"/>
      <c r="D203" s="99"/>
      <c r="E203" s="99"/>
      <c r="F203" s="99"/>
      <c r="G203" s="99"/>
      <c r="H203" s="99"/>
      <c r="I203" s="99"/>
      <c r="J203" s="99"/>
      <c r="K203" s="99"/>
      <c r="L203" s="99"/>
      <c r="M203" s="99"/>
      <c r="N203" s="99"/>
      <c r="O203" s="99"/>
      <c r="P203" s="99"/>
      <c r="Q203" s="87"/>
    </row>
    <row r="204" spans="1:17" s="72" customFormat="1" ht="15" customHeight="1">
      <c r="A204" s="95">
        <v>2</v>
      </c>
      <c r="B204" s="95"/>
      <c r="C204" s="87"/>
      <c r="D204" s="87"/>
      <c r="E204" s="87"/>
      <c r="F204" s="87"/>
      <c r="G204" s="87"/>
      <c r="H204" s="87"/>
      <c r="I204" s="87"/>
      <c r="J204" s="87"/>
      <c r="K204" s="87"/>
      <c r="L204" s="87"/>
      <c r="M204" s="87"/>
      <c r="N204" s="87"/>
      <c r="O204" s="87"/>
      <c r="P204" s="87"/>
      <c r="Q204" s="87"/>
    </row>
    <row r="205" spans="1:17" s="72" customFormat="1" ht="15" customHeight="1">
      <c r="A205" s="95">
        <v>3</v>
      </c>
      <c r="B205" s="95"/>
      <c r="C205" s="165" t="s">
        <v>563</v>
      </c>
      <c r="D205" s="87"/>
      <c r="E205" s="87"/>
      <c r="F205" s="87"/>
      <c r="G205" s="87"/>
      <c r="H205" s="87"/>
      <c r="I205" s="87"/>
      <c r="J205" s="87"/>
      <c r="K205" s="87"/>
      <c r="L205" s="87"/>
      <c r="M205" s="87"/>
      <c r="N205" s="87"/>
      <c r="O205" s="87"/>
      <c r="P205" s="87"/>
      <c r="Q205" s="87"/>
    </row>
    <row r="206" spans="1:17" s="72" customFormat="1" ht="15" customHeight="1">
      <c r="A206" s="95">
        <v>4</v>
      </c>
      <c r="B206" s="70">
        <v>303.5</v>
      </c>
      <c r="C206" s="66" t="s">
        <v>889</v>
      </c>
      <c r="D206" s="87"/>
      <c r="E206" s="87"/>
      <c r="F206" s="87"/>
      <c r="G206" s="544">
        <f>SUMIF('UPIS linkin'!$L$11:$L$87,B206,'UPIS linkin'!$AJ$11:$AJ$87)</f>
        <v>0</v>
      </c>
      <c r="H206" s="193"/>
      <c r="I206" s="544">
        <f>-SUMIF('Accum depr linkin'!$N$11:$N$84,$B206,'Accum depr linkin'!$AL$11:$AL$84)</f>
        <v>0</v>
      </c>
      <c r="J206" s="167">
        <v>1</v>
      </c>
      <c r="K206" s="87"/>
      <c r="L206" s="544">
        <f t="shared" ref="L206:L216" si="16">$J$143*I206</f>
        <v>0</v>
      </c>
      <c r="M206" s="193">
        <v>0</v>
      </c>
      <c r="N206" s="544">
        <f t="shared" ref="N206:N216" si="17">M206+L206</f>
        <v>0</v>
      </c>
      <c r="O206" s="544"/>
      <c r="P206" s="193">
        <f>-SUMIF('Accum depr linkin'!$N$11:$N$84,$B206,'Accum depr linkin'!$AP$11:$AP$84)</f>
        <v>0</v>
      </c>
      <c r="Q206" s="87"/>
    </row>
    <row r="207" spans="1:17" s="72" customFormat="1" ht="15" customHeight="1">
      <c r="A207" s="95">
        <v>5</v>
      </c>
      <c r="B207" s="70">
        <v>304.5</v>
      </c>
      <c r="C207" s="66" t="s">
        <v>890</v>
      </c>
      <c r="D207" s="87"/>
      <c r="E207" s="87"/>
      <c r="F207" s="87"/>
      <c r="G207" s="72">
        <f>SUMIF('UPIS linkin'!$L$11:$L$87,B207,'UPIS linkin'!$AJ$11:$AJ$87)</f>
        <v>19132677.612692837</v>
      </c>
      <c r="H207" s="87"/>
      <c r="I207" s="72">
        <f>-SUMIF('Accum depr linkin'!$N$11:$N$84,$B207,'Accum depr linkin'!$AL$11:$AL$84)</f>
        <v>4750354.4280164903</v>
      </c>
      <c r="J207" s="87"/>
      <c r="K207" s="87"/>
      <c r="L207" s="72">
        <f t="shared" si="16"/>
        <v>4750354.4280164903</v>
      </c>
      <c r="M207" s="508">
        <v>0</v>
      </c>
      <c r="N207" s="87">
        <f t="shared" si="17"/>
        <v>4750354.4280164903</v>
      </c>
      <c r="O207" s="87"/>
      <c r="P207" s="87">
        <f>-SUMIF('Accum depr linkin'!$N$11:$N$84,$B207,'Accum depr linkin'!$AP$11:$AP$84)</f>
        <v>4486187.4458016204</v>
      </c>
      <c r="Q207" s="87"/>
    </row>
    <row r="208" spans="1:17" s="72" customFormat="1" ht="15" customHeight="1">
      <c r="A208" s="95">
        <v>6</v>
      </c>
      <c r="B208" s="70">
        <v>340.5</v>
      </c>
      <c r="C208" s="66" t="s">
        <v>564</v>
      </c>
      <c r="D208" s="87"/>
      <c r="E208" s="87"/>
      <c r="F208" s="87"/>
      <c r="G208" s="72">
        <f>SUMIF('UPIS linkin'!$L$11:$L$87,B208,'UPIS linkin'!$AJ$11:$AJ$87)</f>
        <v>26986762.481092803</v>
      </c>
      <c r="H208" s="87"/>
      <c r="I208" s="72">
        <f>-SUMIF('Accum depr linkin'!$N$11:$N$84,$B208,'Accum depr linkin'!$AL$11:$AL$84)</f>
        <v>15584090.483290885</v>
      </c>
      <c r="J208" s="87"/>
      <c r="K208" s="87"/>
      <c r="L208" s="72">
        <f t="shared" si="16"/>
        <v>15584090.483290885</v>
      </c>
      <c r="M208" s="508">
        <v>0</v>
      </c>
      <c r="N208" s="87">
        <f t="shared" si="17"/>
        <v>15584090.483290885</v>
      </c>
      <c r="O208" s="87"/>
      <c r="P208" s="87">
        <f>-SUMIF('Accum depr linkin'!$N$11:$N$84,$B208,'Accum depr linkin'!$AP$11:$AP$84)</f>
        <v>14220914.217195541</v>
      </c>
      <c r="Q208" s="87"/>
    </row>
    <row r="209" spans="1:17" s="72" customFormat="1" ht="15" customHeight="1">
      <c r="A209" s="95">
        <v>7</v>
      </c>
      <c r="B209" s="70">
        <v>341.5</v>
      </c>
      <c r="C209" s="66" t="s">
        <v>565</v>
      </c>
      <c r="D209" s="87"/>
      <c r="E209" s="87"/>
      <c r="F209" s="87"/>
      <c r="G209" s="72">
        <f>SUMIF('UPIS linkin'!$L$11:$L$87,B209,'UPIS linkin'!$AJ$11:$AJ$87)</f>
        <v>8011387.773333339</v>
      </c>
      <c r="H209" s="87"/>
      <c r="I209" s="72">
        <f>-SUMIF('Accum depr linkin'!$N$11:$N$84,$B209,'Accum depr linkin'!$AL$11:$AL$84)</f>
        <v>3397697.4962473083</v>
      </c>
      <c r="J209" s="87"/>
      <c r="K209" s="87"/>
      <c r="L209" s="72">
        <f t="shared" si="16"/>
        <v>3397697.4962473083</v>
      </c>
      <c r="M209" s="508">
        <v>0</v>
      </c>
      <c r="N209" s="87">
        <f t="shared" si="17"/>
        <v>3397697.4962473083</v>
      </c>
      <c r="O209" s="87"/>
      <c r="P209" s="87">
        <f>-SUMIF('Accum depr linkin'!$N$11:$N$84,$B209,'Accum depr linkin'!$AP$11:$AP$84)</f>
        <v>3064799.5338049652</v>
      </c>
      <c r="Q209" s="87"/>
    </row>
    <row r="210" spans="1:17" s="72" customFormat="1" ht="15" customHeight="1">
      <c r="A210" s="95">
        <v>8</v>
      </c>
      <c r="B210" s="70">
        <v>342.5</v>
      </c>
      <c r="C210" s="66" t="s">
        <v>566</v>
      </c>
      <c r="D210" s="87"/>
      <c r="E210" s="87"/>
      <c r="F210" s="87"/>
      <c r="G210" s="72">
        <f>SUMIF('UPIS linkin'!$L$11:$L$87,B210,'UPIS linkin'!$AJ$11:$AJ$87)</f>
        <v>37248.641666666605</v>
      </c>
      <c r="H210" s="87"/>
      <c r="I210" s="72">
        <f>-SUMIF('Accum depr linkin'!$N$11:$N$84,$B210,'Accum depr linkin'!$AL$11:$AL$84)</f>
        <v>-21807.908436111102</v>
      </c>
      <c r="J210" s="87"/>
      <c r="K210" s="87"/>
      <c r="L210" s="72">
        <f t="shared" si="16"/>
        <v>-21807.908436111102</v>
      </c>
      <c r="M210" s="508">
        <v>0</v>
      </c>
      <c r="N210" s="87">
        <f t="shared" si="17"/>
        <v>-21807.908436111102</v>
      </c>
      <c r="O210" s="87"/>
      <c r="P210" s="87">
        <f>-SUMIF('Accum depr linkin'!$N$11:$N$84,$B210,'Accum depr linkin'!$AP$11:$AP$84)</f>
        <v>-14939.440013888887</v>
      </c>
      <c r="Q210" s="87"/>
    </row>
    <row r="211" spans="1:17" s="72" customFormat="1" ht="15" customHeight="1">
      <c r="A211" s="95">
        <v>9</v>
      </c>
      <c r="B211" s="70">
        <v>343.5</v>
      </c>
      <c r="C211" s="66" t="s">
        <v>567</v>
      </c>
      <c r="D211" s="87"/>
      <c r="E211" s="87"/>
      <c r="F211" s="87"/>
      <c r="G211" s="72">
        <f>SUMIF('UPIS linkin'!$L$11:$L$87,B211,'UPIS linkin'!$AJ$11:$AJ$87)</f>
        <v>3391247.1979999947</v>
      </c>
      <c r="H211" s="87"/>
      <c r="I211" s="72">
        <f>-SUMIF('Accum depr linkin'!$N$11:$N$84,$B211,'Accum depr linkin'!$AL$11:$AL$84)</f>
        <v>1133861.3703333342</v>
      </c>
      <c r="J211" s="87"/>
      <c r="K211" s="87"/>
      <c r="L211" s="72">
        <f t="shared" si="16"/>
        <v>1133861.3703333342</v>
      </c>
      <c r="M211" s="508">
        <v>0</v>
      </c>
      <c r="N211" s="87">
        <f t="shared" si="17"/>
        <v>1133861.3703333342</v>
      </c>
      <c r="O211" s="87"/>
      <c r="P211" s="87">
        <f>-SUMIF('Accum depr linkin'!$N$11:$N$84,$B211,'Accum depr linkin'!$AP$11:$AP$84)</f>
        <v>1124046.3773525646</v>
      </c>
      <c r="Q211" s="87"/>
    </row>
    <row r="212" spans="1:17" s="72" customFormat="1" ht="15" customHeight="1">
      <c r="A212" s="95">
        <v>10</v>
      </c>
      <c r="B212" s="70">
        <v>344.5</v>
      </c>
      <c r="C212" s="66" t="s">
        <v>568</v>
      </c>
      <c r="D212" s="87"/>
      <c r="E212" s="87"/>
      <c r="F212" s="87"/>
      <c r="G212" s="72">
        <f>SUMIF('UPIS linkin'!$L$11:$L$87,B212,'UPIS linkin'!$AJ$11:$AJ$87)</f>
        <v>1342997.1750000021</v>
      </c>
      <c r="H212" s="87"/>
      <c r="I212" s="72">
        <f>-SUMIF('Accum depr linkin'!$N$11:$N$84,$B212,'Accum depr linkin'!$AL$11:$AL$84)</f>
        <v>563506.88475329836</v>
      </c>
      <c r="J212" s="87"/>
      <c r="K212" s="87"/>
      <c r="L212" s="72">
        <f t="shared" si="16"/>
        <v>563506.88475329836</v>
      </c>
      <c r="M212" s="508">
        <v>0</v>
      </c>
      <c r="N212" s="87">
        <f t="shared" si="17"/>
        <v>563506.88475329836</v>
      </c>
      <c r="O212" s="87"/>
      <c r="P212" s="87">
        <f>-SUMIF('Accum depr linkin'!$N$11:$N$84,$B212,'Accum depr linkin'!$AP$11:$AP$84)</f>
        <v>529977.04809296492</v>
      </c>
      <c r="Q212" s="87"/>
    </row>
    <row r="213" spans="1:17" s="72" customFormat="1" ht="15" customHeight="1">
      <c r="A213" s="95">
        <v>11</v>
      </c>
      <c r="B213" s="70">
        <v>345.5</v>
      </c>
      <c r="C213" s="66" t="s">
        <v>569</v>
      </c>
      <c r="D213" s="87"/>
      <c r="E213" s="87"/>
      <c r="F213" s="87"/>
      <c r="G213" s="72">
        <f>SUMIF('UPIS linkin'!$L$11:$L$87,B213,'UPIS linkin'!$AJ$11:$AJ$87)</f>
        <v>1336669.4977777791</v>
      </c>
      <c r="H213" s="87"/>
      <c r="I213" s="72">
        <f>-SUMIF('Accum depr linkin'!$N$11:$N$84,$B213,'Accum depr linkin'!$AL$11:$AL$84)</f>
        <v>1011022.8271398523</v>
      </c>
      <c r="J213" s="87"/>
      <c r="K213" s="87"/>
      <c r="L213" s="72">
        <f t="shared" si="16"/>
        <v>1011022.8271398523</v>
      </c>
      <c r="M213" s="508">
        <v>0</v>
      </c>
      <c r="N213" s="87">
        <f t="shared" si="17"/>
        <v>1011022.8271398523</v>
      </c>
      <c r="O213" s="87"/>
      <c r="P213" s="87">
        <f>-SUMIF('Accum depr linkin'!$N$11:$N$84,$B213,'Accum depr linkin'!$AP$11:$AP$84)</f>
        <v>995004.2671865474</v>
      </c>
      <c r="Q213" s="87"/>
    </row>
    <row r="214" spans="1:17" s="72" customFormat="1" ht="15" customHeight="1">
      <c r="A214" s="95">
        <v>12</v>
      </c>
      <c r="B214" s="70">
        <v>346.5</v>
      </c>
      <c r="C214" s="66" t="s">
        <v>570</v>
      </c>
      <c r="D214" s="87"/>
      <c r="E214" s="87"/>
      <c r="F214" s="87"/>
      <c r="G214" s="72">
        <f>SUMIF('UPIS linkin'!$L$11:$L$87,B214,'UPIS linkin'!$AJ$11:$AJ$87)</f>
        <v>4128318.6146444418</v>
      </c>
      <c r="H214" s="87"/>
      <c r="I214" s="72">
        <f>-SUMIF('Accum depr linkin'!$N$11:$N$84,$B214,'Accum depr linkin'!$AL$11:$AL$84)</f>
        <v>1576813.4016317674</v>
      </c>
      <c r="J214" s="87"/>
      <c r="K214" s="87"/>
      <c r="L214" s="72">
        <f t="shared" si="16"/>
        <v>1576813.4016317674</v>
      </c>
      <c r="M214" s="508">
        <v>0</v>
      </c>
      <c r="N214" s="87">
        <f t="shared" si="17"/>
        <v>1576813.4016317674</v>
      </c>
      <c r="O214" s="87"/>
      <c r="P214" s="87">
        <f>-SUMIF('Accum depr linkin'!$N$11:$N$84,$B214,'Accum depr linkin'!$AP$11:$AP$84)</f>
        <v>1463297.9282611725</v>
      </c>
      <c r="Q214" s="87"/>
    </row>
    <row r="215" spans="1:17" s="72" customFormat="1" ht="15" customHeight="1">
      <c r="A215" s="95">
        <v>13</v>
      </c>
      <c r="B215" s="70">
        <v>347.5</v>
      </c>
      <c r="C215" s="66" t="s">
        <v>571</v>
      </c>
      <c r="D215" s="87"/>
      <c r="E215" s="87"/>
      <c r="F215" s="87"/>
      <c r="G215" s="72">
        <f>SUMIF('UPIS linkin'!$L$11:$L$87,B215,'UPIS linkin'!$AJ$11:$AJ$87)</f>
        <v>5578630.349194021</v>
      </c>
      <c r="H215" s="87"/>
      <c r="I215" s="72">
        <f>-SUMIF('Accum depr linkin'!$N$11:$N$84,$B215,'Accum depr linkin'!$AL$11:$AL$84)</f>
        <v>1188926.6394668687</v>
      </c>
      <c r="J215" s="87"/>
      <c r="K215" s="87"/>
      <c r="L215" s="72">
        <f t="shared" si="16"/>
        <v>1188926.6394668687</v>
      </c>
      <c r="M215" s="508">
        <v>0</v>
      </c>
      <c r="N215" s="87">
        <f t="shared" si="17"/>
        <v>1188926.6394668687</v>
      </c>
      <c r="O215" s="87"/>
      <c r="P215" s="87">
        <f>-SUMIF('Accum depr linkin'!$N$11:$N$84,$B215,'Accum depr linkin'!$AP$11:$AP$84)</f>
        <v>1057733.7131778891</v>
      </c>
      <c r="Q215" s="87"/>
    </row>
    <row r="216" spans="1:17" s="72" customFormat="1" ht="15" customHeight="1">
      <c r="A216" s="95">
        <v>14</v>
      </c>
      <c r="B216" s="70">
        <v>348.5</v>
      </c>
      <c r="C216" s="66" t="s">
        <v>572</v>
      </c>
      <c r="D216" s="87"/>
      <c r="E216" s="87"/>
      <c r="F216" s="87"/>
      <c r="G216" s="72">
        <f>SUMIF('UPIS linkin'!$L$11:$L$87,B216,'UPIS linkin'!$AJ$11:$AJ$87)</f>
        <v>205911.15222222242</v>
      </c>
      <c r="H216" s="87"/>
      <c r="I216" s="72">
        <f>-SUMIF('Accum depr linkin'!$N$11:$N$84,$B216,'Accum depr linkin'!$AL$11:$AL$84)</f>
        <v>138366.23454861122</v>
      </c>
      <c r="J216" s="87"/>
      <c r="K216" s="87"/>
      <c r="L216" s="72">
        <f t="shared" si="16"/>
        <v>138366.23454861122</v>
      </c>
      <c r="M216" s="508">
        <v>0</v>
      </c>
      <c r="N216" s="87">
        <f t="shared" si="17"/>
        <v>138366.23454861122</v>
      </c>
      <c r="O216" s="87"/>
      <c r="P216" s="87">
        <f>-SUMIF('Accum depr linkin'!$N$11:$N$84,$B216,'Accum depr linkin'!$AP$11:$AP$84)</f>
        <v>135264.69957710119</v>
      </c>
      <c r="Q216" s="87"/>
    </row>
    <row r="217" spans="1:17" s="72" customFormat="1" ht="15" customHeight="1">
      <c r="A217" s="95">
        <v>15</v>
      </c>
      <c r="B217" s="95"/>
    </row>
    <row r="218" spans="1:17" s="72" customFormat="1" ht="15" customHeight="1" thickBot="1">
      <c r="A218" s="95">
        <v>16</v>
      </c>
      <c r="B218" s="95"/>
      <c r="C218" s="87"/>
      <c r="D218" s="87"/>
      <c r="E218" s="87"/>
      <c r="F218" s="87"/>
      <c r="G218" s="87"/>
      <c r="H218" s="87"/>
      <c r="I218" s="87"/>
      <c r="J218" s="87"/>
      <c r="K218" s="87"/>
      <c r="L218" s="87"/>
      <c r="M218" s="87"/>
      <c r="N218" s="87"/>
      <c r="O218" s="87"/>
      <c r="P218" s="87"/>
      <c r="Q218" s="87"/>
    </row>
    <row r="219" spans="1:17" s="72" customFormat="1" ht="15" customHeight="1" thickBot="1">
      <c r="A219" s="95">
        <v>17</v>
      </c>
      <c r="B219" s="95"/>
      <c r="C219" s="87" t="s">
        <v>573</v>
      </c>
      <c r="D219" s="87"/>
      <c r="E219" s="87"/>
      <c r="F219" s="87"/>
      <c r="G219" s="545">
        <f>SUM(G206:G217)</f>
        <v>70151850.49562411</v>
      </c>
      <c r="H219" s="87"/>
      <c r="I219" s="545">
        <f>SUM(I206:I217)</f>
        <v>29322831.856992301</v>
      </c>
      <c r="J219" s="545"/>
      <c r="K219" s="545"/>
      <c r="L219" s="545">
        <f>SUM(L206:L217)</f>
        <v>29322831.856992301</v>
      </c>
      <c r="M219" s="545">
        <f>SUM(M206:M217)</f>
        <v>0</v>
      </c>
      <c r="N219" s="545">
        <f>SUM(N206:N217)</f>
        <v>29322831.856992301</v>
      </c>
      <c r="O219" s="545"/>
      <c r="P219" s="545">
        <f>SUM(P206:P217)</f>
        <v>27062285.790436476</v>
      </c>
      <c r="Q219" s="87"/>
    </row>
    <row r="220" spans="1:17" s="72" customFormat="1" ht="15" customHeight="1">
      <c r="A220" s="95">
        <v>18</v>
      </c>
      <c r="B220" s="95"/>
      <c r="C220" s="87"/>
      <c r="D220" s="87"/>
      <c r="E220" s="87"/>
      <c r="F220" s="87"/>
      <c r="G220" s="80"/>
      <c r="H220" s="87"/>
      <c r="I220" s="80"/>
      <c r="J220" s="87"/>
      <c r="K220" s="87"/>
      <c r="L220" s="105"/>
      <c r="M220" s="105"/>
      <c r="N220" s="105"/>
      <c r="O220" s="87"/>
      <c r="P220" s="105"/>
      <c r="Q220" s="87"/>
    </row>
    <row r="221" spans="1:17" s="72" customFormat="1" ht="15" customHeight="1" thickBot="1">
      <c r="A221" s="95">
        <v>19</v>
      </c>
      <c r="B221" s="95" t="s">
        <v>1064</v>
      </c>
      <c r="C221" s="72" t="s">
        <v>1120</v>
      </c>
      <c r="G221" s="97">
        <f>'ACQ- Link In'!C5</f>
        <v>2348828</v>
      </c>
      <c r="I221" s="97">
        <f>-'ACQ- Link In'!C7</f>
        <v>1424152.9288431639</v>
      </c>
      <c r="J221" s="97"/>
      <c r="K221" s="97"/>
      <c r="L221" s="97">
        <f t="shared" ref="L221" si="18">$J$143*I221</f>
        <v>1424152.9288431639</v>
      </c>
      <c r="M221" s="97">
        <v>0</v>
      </c>
      <c r="N221" s="97">
        <f t="shared" ref="N221" si="19">M221+L221</f>
        <v>1424152.9288431639</v>
      </c>
      <c r="O221" s="97"/>
      <c r="P221" s="97">
        <f>-'ACQ- Link In'!D7</f>
        <v>1394110.8649019774</v>
      </c>
      <c r="Q221" s="87"/>
    </row>
    <row r="222" spans="1:17" s="72" customFormat="1" ht="15" customHeight="1">
      <c r="A222" s="942">
        <v>20</v>
      </c>
      <c r="B222" s="95"/>
      <c r="Q222" s="87"/>
    </row>
    <row r="223" spans="1:17" s="72" customFormat="1" ht="15" customHeight="1" thickBot="1">
      <c r="A223" s="942">
        <v>21</v>
      </c>
      <c r="B223" s="95"/>
      <c r="C223" s="87" t="s">
        <v>574</v>
      </c>
      <c r="D223" s="87"/>
      <c r="E223" s="87"/>
      <c r="F223" s="87"/>
      <c r="G223" s="114">
        <f>G147+G162+G171+G185+G219+G221</f>
        <v>811125716.00678468</v>
      </c>
      <c r="H223" s="87"/>
      <c r="I223" s="114">
        <f>I147+I162+I171+I185+I219+I221</f>
        <v>206397151.34445575</v>
      </c>
      <c r="J223" s="87"/>
      <c r="K223" s="87"/>
      <c r="L223" s="114">
        <f>L147+L162+L171+L185+L219+L221</f>
        <v>206397151.34445575</v>
      </c>
      <c r="M223" s="114">
        <f>M147+M162+M171+M185+M219+M221</f>
        <v>0</v>
      </c>
      <c r="N223" s="114">
        <f>N147+N162+N171+N185+N219+N221</f>
        <v>206397151.34445575</v>
      </c>
      <c r="O223" s="87"/>
      <c r="P223" s="114">
        <f>P147+P162+P171+P185+P219+P221</f>
        <v>197821996.80938435</v>
      </c>
      <c r="Q223" s="87"/>
    </row>
    <row r="224" spans="1:17" s="72" customFormat="1" ht="15" customHeight="1" thickTop="1">
      <c r="A224" s="942">
        <v>22</v>
      </c>
      <c r="B224" s="95"/>
      <c r="D224" s="87"/>
      <c r="E224" s="87"/>
      <c r="F224" s="87"/>
      <c r="G224" s="113"/>
      <c r="H224" s="87"/>
      <c r="J224" s="87"/>
      <c r="K224" s="87"/>
      <c r="Q224" s="87"/>
    </row>
    <row r="225" spans="1:17" s="72" customFormat="1" ht="15" customHeight="1">
      <c r="A225" s="942">
        <v>23</v>
      </c>
      <c r="B225" s="95"/>
      <c r="C225" s="87"/>
      <c r="D225" s="87"/>
      <c r="E225" s="87"/>
      <c r="F225" s="593"/>
      <c r="G225" s="593">
        <f>+'UPIS linkin'!AJ5+'ACQ- Link In'!C5</f>
        <v>811125716.0067848</v>
      </c>
      <c r="H225" s="593"/>
      <c r="I225" s="594">
        <f>+'Accum depr linkin'!AL5+'ACQ- Link In'!C7</f>
        <v>-206397151.34445572</v>
      </c>
      <c r="J225" s="593"/>
      <c r="K225" s="593"/>
      <c r="L225" s="593"/>
      <c r="M225" s="593"/>
      <c r="N225" s="593"/>
      <c r="O225" s="593"/>
      <c r="P225" s="593">
        <f>+'Accum depr linkin'!AP5+'ACQ- Link In'!D7</f>
        <v>-197821996.80938432</v>
      </c>
      <c r="Q225" s="87"/>
    </row>
    <row r="226" spans="1:17" s="72" customFormat="1" ht="15" customHeight="1">
      <c r="A226" s="942">
        <v>24</v>
      </c>
      <c r="B226" s="95"/>
      <c r="C226" s="87"/>
      <c r="D226" s="87"/>
      <c r="E226" s="87"/>
      <c r="F226" s="593"/>
      <c r="G226" s="593">
        <f>+G225-G223</f>
        <v>0</v>
      </c>
      <c r="H226" s="593"/>
      <c r="I226" s="594">
        <f>+I225+I223</f>
        <v>0</v>
      </c>
      <c r="J226" s="593"/>
      <c r="K226" s="593"/>
      <c r="L226" s="593"/>
      <c r="M226" s="593"/>
      <c r="N226" s="593"/>
      <c r="O226" s="593"/>
      <c r="P226" s="593">
        <f>+P225+P223</f>
        <v>0</v>
      </c>
      <c r="Q226" s="87"/>
    </row>
    <row r="227" spans="1:17" s="72" customFormat="1" ht="15" customHeight="1">
      <c r="A227" s="942">
        <v>25</v>
      </c>
      <c r="B227" s="95"/>
      <c r="C227" s="87"/>
      <c r="D227" s="87"/>
      <c r="E227" s="87"/>
      <c r="F227" s="593"/>
      <c r="G227" s="593"/>
      <c r="H227" s="593"/>
      <c r="I227" s="594"/>
      <c r="J227" s="593"/>
      <c r="K227" s="593"/>
      <c r="L227" s="593"/>
      <c r="M227" s="593"/>
      <c r="N227" s="593"/>
      <c r="O227" s="593"/>
      <c r="P227" s="593"/>
      <c r="Q227" s="87"/>
    </row>
    <row r="228" spans="1:17" s="72" customFormat="1" ht="15" customHeight="1">
      <c r="A228" s="95"/>
      <c r="B228" s="95"/>
      <c r="C228" s="87"/>
      <c r="D228" s="87"/>
      <c r="E228" s="87"/>
      <c r="F228" s="593"/>
      <c r="G228" s="87"/>
      <c r="H228" s="87"/>
      <c r="I228" s="102"/>
      <c r="J228" s="87"/>
      <c r="K228" s="87"/>
      <c r="L228" s="87"/>
      <c r="M228" s="87"/>
      <c r="N228" s="87"/>
      <c r="O228" s="87"/>
      <c r="P228" s="87"/>
      <c r="Q228" s="87"/>
    </row>
    <row r="229" spans="1:17" s="72" customFormat="1" ht="15" customHeight="1">
      <c r="A229" s="95"/>
      <c r="B229" s="95"/>
      <c r="C229" s="87"/>
      <c r="D229" s="87"/>
      <c r="E229" s="87"/>
      <c r="F229" s="87"/>
      <c r="G229" s="87"/>
      <c r="H229" s="87"/>
      <c r="I229" s="102"/>
      <c r="J229" s="87"/>
      <c r="K229" s="87"/>
      <c r="L229" s="87"/>
      <c r="M229" s="87"/>
      <c r="N229" s="87"/>
      <c r="O229" s="87"/>
      <c r="P229" s="87"/>
      <c r="Q229" s="87"/>
    </row>
    <row r="230" spans="1:17" s="72" customFormat="1" ht="15" customHeight="1">
      <c r="A230" s="95"/>
      <c r="B230" s="95"/>
      <c r="C230" s="87"/>
      <c r="D230" s="87"/>
      <c r="E230" s="87"/>
      <c r="F230" s="87"/>
      <c r="G230" s="87"/>
      <c r="H230" s="87"/>
      <c r="I230" s="102"/>
      <c r="J230" s="87"/>
      <c r="K230" s="87"/>
      <c r="L230" s="87"/>
      <c r="M230" s="87"/>
      <c r="N230" s="87"/>
      <c r="O230" s="87"/>
      <c r="P230" s="87"/>
      <c r="Q230" s="87"/>
    </row>
    <row r="231" spans="1:17" s="72" customFormat="1" ht="15" customHeight="1">
      <c r="A231" s="95"/>
      <c r="B231" s="95"/>
      <c r="C231" s="87"/>
      <c r="D231" s="87"/>
      <c r="E231" s="87"/>
      <c r="F231" s="87"/>
      <c r="G231" s="87"/>
      <c r="H231" s="87"/>
      <c r="I231" s="102"/>
      <c r="J231" s="87"/>
      <c r="K231" s="87"/>
      <c r="L231" s="87"/>
      <c r="M231" s="87"/>
      <c r="N231" s="87"/>
      <c r="O231" s="87"/>
      <c r="P231" s="87"/>
      <c r="Q231" s="87"/>
    </row>
    <row r="232" spans="1:17" s="72" customFormat="1" ht="15" customHeight="1">
      <c r="A232" s="95"/>
      <c r="B232" s="95"/>
      <c r="C232" s="87"/>
      <c r="D232" s="87"/>
      <c r="E232" s="87"/>
      <c r="F232" s="87"/>
      <c r="G232" s="87"/>
      <c r="H232" s="87"/>
      <c r="I232" s="102"/>
      <c r="J232" s="87"/>
      <c r="K232" s="87"/>
      <c r="L232" s="87"/>
      <c r="M232" s="87"/>
      <c r="N232" s="87"/>
      <c r="O232" s="87"/>
      <c r="P232" s="87"/>
      <c r="Q232" s="87"/>
    </row>
    <row r="233" spans="1:17" s="72" customFormat="1" ht="15" customHeight="1">
      <c r="A233" s="95"/>
      <c r="B233" s="95"/>
      <c r="C233" s="87"/>
      <c r="D233" s="87"/>
      <c r="E233" s="87"/>
      <c r="F233" s="87"/>
      <c r="G233" s="87"/>
      <c r="H233" s="87"/>
      <c r="I233" s="102"/>
      <c r="J233" s="87"/>
      <c r="K233" s="87"/>
      <c r="L233" s="87"/>
      <c r="M233" s="87"/>
      <c r="N233" s="87"/>
      <c r="O233" s="87"/>
      <c r="P233" s="87"/>
      <c r="Q233" s="87"/>
    </row>
    <row r="234" spans="1:17" s="72" customFormat="1" ht="15" customHeight="1">
      <c r="A234" s="95"/>
      <c r="B234" s="95"/>
      <c r="C234" s="87"/>
      <c r="D234" s="87"/>
      <c r="E234" s="87"/>
      <c r="F234" s="87"/>
      <c r="G234" s="87"/>
      <c r="H234" s="87"/>
      <c r="I234" s="102"/>
      <c r="J234" s="87"/>
      <c r="K234" s="87"/>
      <c r="L234" s="87"/>
      <c r="M234" s="87"/>
      <c r="N234" s="87"/>
      <c r="O234" s="87"/>
      <c r="P234" s="87"/>
      <c r="Q234" s="87"/>
    </row>
    <row r="235" spans="1:17" s="72" customFormat="1" ht="15" customHeight="1">
      <c r="A235" s="95"/>
      <c r="B235" s="95"/>
      <c r="C235" s="87"/>
      <c r="D235" s="87"/>
      <c r="E235" s="87"/>
      <c r="F235" s="87"/>
      <c r="G235" s="87"/>
      <c r="H235" s="87"/>
      <c r="I235" s="102"/>
      <c r="J235" s="87"/>
      <c r="K235" s="87"/>
      <c r="L235" s="87"/>
      <c r="M235" s="87"/>
      <c r="N235" s="87"/>
      <c r="O235" s="87"/>
      <c r="P235" s="87"/>
      <c r="Q235" s="87"/>
    </row>
    <row r="236" spans="1:17" s="72" customFormat="1" ht="15" customHeight="1">
      <c r="A236" s="95"/>
      <c r="B236" s="95"/>
      <c r="C236" s="87"/>
      <c r="D236" s="87"/>
      <c r="E236" s="87"/>
      <c r="F236" s="87"/>
      <c r="G236" s="87"/>
      <c r="H236" s="87"/>
      <c r="I236" s="102"/>
      <c r="J236" s="87"/>
      <c r="K236" s="87"/>
      <c r="L236" s="87"/>
      <c r="M236" s="87"/>
      <c r="N236" s="87"/>
      <c r="O236" s="87"/>
      <c r="P236" s="87"/>
      <c r="Q236" s="87"/>
    </row>
    <row r="237" spans="1:17" s="72" customFormat="1" ht="15" customHeight="1">
      <c r="A237" s="95"/>
      <c r="B237" s="95"/>
      <c r="C237" s="87"/>
      <c r="D237" s="87"/>
      <c r="E237" s="87"/>
      <c r="F237" s="87"/>
      <c r="G237" s="87"/>
      <c r="H237" s="87"/>
      <c r="I237" s="102"/>
      <c r="J237" s="87"/>
      <c r="K237" s="87"/>
      <c r="L237" s="87"/>
      <c r="M237" s="87"/>
      <c r="N237" s="87"/>
      <c r="O237" s="87"/>
      <c r="P237" s="87"/>
      <c r="Q237" s="87"/>
    </row>
    <row r="238" spans="1:17" s="72" customFormat="1" ht="15" customHeight="1">
      <c r="A238" s="95"/>
      <c r="B238" s="95"/>
      <c r="C238" s="87"/>
      <c r="D238" s="87"/>
      <c r="E238" s="87"/>
      <c r="F238" s="87"/>
      <c r="G238" s="87"/>
      <c r="H238" s="87"/>
      <c r="I238" s="102"/>
      <c r="J238" s="87"/>
      <c r="K238" s="87"/>
      <c r="L238" s="87"/>
      <c r="M238" s="87"/>
      <c r="N238" s="87"/>
      <c r="O238" s="87"/>
      <c r="P238" s="87"/>
      <c r="Q238" s="87"/>
    </row>
    <row r="239" spans="1:17" s="72" customFormat="1" ht="15" customHeight="1">
      <c r="A239" s="95"/>
      <c r="B239" s="95"/>
      <c r="C239" s="87"/>
      <c r="D239" s="87"/>
      <c r="E239" s="87"/>
      <c r="F239" s="87"/>
      <c r="G239" s="87"/>
      <c r="H239" s="87"/>
      <c r="I239" s="102"/>
      <c r="J239" s="87"/>
      <c r="K239" s="87"/>
      <c r="L239" s="87"/>
      <c r="M239" s="87"/>
      <c r="N239" s="87"/>
      <c r="O239" s="87"/>
      <c r="P239" s="87"/>
      <c r="Q239" s="87"/>
    </row>
    <row r="240" spans="1:17" s="72" customFormat="1" ht="15" customHeight="1">
      <c r="A240" s="95"/>
      <c r="B240" s="95"/>
      <c r="C240" s="87"/>
      <c r="D240" s="87"/>
      <c r="E240" s="87"/>
      <c r="F240" s="87"/>
      <c r="G240" s="87"/>
      <c r="H240" s="87"/>
      <c r="I240" s="87"/>
      <c r="J240" s="87"/>
      <c r="K240" s="87"/>
      <c r="L240" s="87"/>
      <c r="M240" s="87"/>
      <c r="N240" s="87"/>
      <c r="O240" s="87"/>
      <c r="P240" s="87"/>
      <c r="Q240" s="87"/>
    </row>
    <row r="241" spans="1:17" s="72" customFormat="1" ht="15" customHeight="1">
      <c r="A241" s="95"/>
      <c r="B241" s="95"/>
      <c r="C241" s="87"/>
      <c r="D241" s="87"/>
      <c r="E241" s="87"/>
      <c r="F241" s="87"/>
      <c r="G241" s="87"/>
      <c r="H241" s="87"/>
      <c r="I241" s="87"/>
      <c r="J241" s="87"/>
      <c r="K241" s="87"/>
      <c r="L241" s="87"/>
      <c r="M241" s="87"/>
      <c r="N241" s="87"/>
      <c r="O241" s="87"/>
      <c r="P241" s="87"/>
      <c r="Q241" s="87"/>
    </row>
    <row r="242" spans="1:17" s="72" customFormat="1" ht="15" customHeight="1">
      <c r="A242" s="95"/>
      <c r="B242" s="95"/>
      <c r="C242" s="87"/>
      <c r="D242" s="87"/>
      <c r="E242" s="87"/>
      <c r="F242" s="87"/>
      <c r="G242" s="87"/>
      <c r="H242" s="87"/>
      <c r="I242" s="87"/>
      <c r="J242" s="87"/>
      <c r="K242" s="87"/>
      <c r="L242" s="87"/>
      <c r="M242" s="87"/>
      <c r="N242" s="87"/>
      <c r="O242" s="87"/>
      <c r="P242" s="87"/>
      <c r="Q242" s="87"/>
    </row>
    <row r="243" spans="1:17" s="72" customFormat="1" ht="15" customHeight="1">
      <c r="A243" s="95"/>
      <c r="B243" s="95"/>
      <c r="C243" s="87"/>
      <c r="D243" s="87"/>
      <c r="E243" s="87"/>
      <c r="F243" s="87"/>
      <c r="G243" s="87"/>
      <c r="H243" s="87"/>
      <c r="I243" s="87"/>
      <c r="J243" s="87"/>
      <c r="K243" s="87"/>
      <c r="L243" s="87"/>
      <c r="M243" s="87"/>
      <c r="N243" s="87"/>
      <c r="O243" s="87"/>
      <c r="P243" s="87"/>
      <c r="Q243" s="87"/>
    </row>
    <row r="244" spans="1:17" s="72" customFormat="1" ht="15" customHeight="1">
      <c r="A244" s="95"/>
      <c r="B244" s="95"/>
      <c r="C244" s="87"/>
      <c r="D244" s="87"/>
      <c r="E244" s="87"/>
      <c r="F244" s="87"/>
      <c r="G244" s="87"/>
      <c r="H244" s="87"/>
      <c r="I244" s="87"/>
      <c r="J244" s="87"/>
      <c r="K244" s="87"/>
      <c r="L244" s="87"/>
      <c r="M244" s="87"/>
      <c r="N244" s="87"/>
      <c r="O244" s="87"/>
      <c r="P244" s="87"/>
      <c r="Q244" s="87"/>
    </row>
    <row r="245" spans="1:17" s="72" customFormat="1" ht="15" customHeight="1">
      <c r="A245" s="95"/>
      <c r="B245" s="95"/>
      <c r="C245" s="87"/>
      <c r="D245" s="87"/>
      <c r="E245" s="87"/>
      <c r="F245" s="87"/>
      <c r="G245" s="87"/>
      <c r="H245" s="87"/>
      <c r="I245" s="87"/>
      <c r="J245" s="87"/>
      <c r="K245" s="87"/>
      <c r="L245" s="87"/>
      <c r="M245" s="87"/>
      <c r="N245" s="87"/>
      <c r="O245" s="87"/>
      <c r="P245" s="87"/>
      <c r="Q245" s="87"/>
    </row>
    <row r="246" spans="1:17" s="72" customFormat="1" ht="15" customHeight="1">
      <c r="A246" s="95"/>
      <c r="B246" s="95"/>
      <c r="C246" s="87"/>
      <c r="D246" s="87"/>
      <c r="E246" s="87"/>
      <c r="F246" s="87"/>
      <c r="G246" s="87"/>
      <c r="H246" s="87"/>
      <c r="I246" s="87"/>
      <c r="J246" s="87"/>
      <c r="K246" s="87"/>
      <c r="L246" s="87"/>
      <c r="M246" s="87"/>
      <c r="N246" s="87"/>
      <c r="O246" s="87"/>
      <c r="P246" s="87"/>
      <c r="Q246" s="87"/>
    </row>
    <row r="247" spans="1:17" s="72" customFormat="1" ht="15" customHeight="1">
      <c r="A247" s="95"/>
      <c r="B247" s="95"/>
      <c r="C247" s="87"/>
      <c r="D247" s="87"/>
      <c r="E247" s="87"/>
      <c r="F247" s="87"/>
      <c r="G247" s="87"/>
      <c r="H247" s="87"/>
      <c r="I247" s="87"/>
      <c r="J247" s="87"/>
      <c r="K247" s="87"/>
      <c r="L247" s="87"/>
      <c r="M247" s="87"/>
      <c r="N247" s="87"/>
      <c r="O247" s="87"/>
      <c r="P247" s="87"/>
      <c r="Q247" s="87"/>
    </row>
    <row r="248" spans="1:17" s="72" customFormat="1" ht="15" customHeight="1">
      <c r="A248" s="95"/>
      <c r="B248" s="95"/>
      <c r="C248" s="87"/>
      <c r="D248" s="87"/>
      <c r="E248" s="87"/>
      <c r="F248" s="87"/>
      <c r="G248" s="87"/>
      <c r="H248" s="87"/>
      <c r="I248" s="87"/>
      <c r="J248" s="87"/>
      <c r="K248" s="87"/>
      <c r="L248" s="87"/>
      <c r="M248" s="87"/>
      <c r="N248" s="87"/>
      <c r="O248" s="87"/>
      <c r="P248" s="87"/>
      <c r="Q248" s="87"/>
    </row>
    <row r="249" spans="1:17" s="72" customFormat="1" ht="15" customHeight="1">
      <c r="A249" s="95"/>
      <c r="B249" s="95"/>
      <c r="C249" s="87"/>
      <c r="D249" s="87"/>
      <c r="E249" s="87"/>
      <c r="F249" s="87"/>
      <c r="G249" s="87"/>
      <c r="H249" s="87"/>
      <c r="I249" s="87"/>
      <c r="J249" s="87"/>
      <c r="K249" s="87"/>
      <c r="L249" s="87"/>
      <c r="M249" s="87"/>
      <c r="N249" s="87"/>
      <c r="O249" s="87"/>
      <c r="P249" s="87"/>
      <c r="Q249" s="87"/>
    </row>
    <row r="250" spans="1:17" s="72" customFormat="1" ht="15" customHeight="1">
      <c r="A250" s="95"/>
      <c r="B250" s="95"/>
      <c r="C250" s="87"/>
      <c r="D250" s="87"/>
      <c r="E250" s="87"/>
      <c r="F250" s="87"/>
      <c r="G250" s="87"/>
      <c r="H250" s="87"/>
      <c r="I250" s="87"/>
      <c r="J250" s="87"/>
      <c r="K250" s="87"/>
      <c r="L250" s="87"/>
      <c r="M250" s="87"/>
      <c r="N250" s="87"/>
      <c r="O250" s="87"/>
      <c r="P250" s="87"/>
      <c r="Q250" s="87"/>
    </row>
    <row r="251" spans="1:17" s="72" customFormat="1" ht="15" customHeight="1">
      <c r="A251" s="95"/>
      <c r="B251" s="95"/>
      <c r="C251" s="87"/>
      <c r="D251" s="87"/>
      <c r="E251" s="87"/>
      <c r="F251" s="87"/>
      <c r="G251" s="87"/>
      <c r="H251" s="87"/>
      <c r="I251" s="87"/>
      <c r="J251" s="87"/>
      <c r="K251" s="87"/>
      <c r="L251" s="87"/>
      <c r="M251" s="87"/>
      <c r="N251" s="87"/>
      <c r="O251" s="87"/>
      <c r="P251" s="87"/>
      <c r="Q251" s="87"/>
    </row>
    <row r="252" spans="1:17" s="72" customFormat="1" ht="15" customHeight="1">
      <c r="A252" s="95"/>
      <c r="B252" s="95"/>
      <c r="C252" s="87"/>
      <c r="D252" s="87"/>
      <c r="E252" s="87"/>
      <c r="F252" s="87"/>
      <c r="G252" s="87"/>
      <c r="H252" s="87"/>
      <c r="I252" s="87"/>
      <c r="J252" s="87"/>
      <c r="K252" s="87"/>
      <c r="L252" s="87"/>
      <c r="M252" s="87"/>
      <c r="N252" s="87"/>
      <c r="O252" s="87"/>
      <c r="P252" s="87"/>
      <c r="Q252" s="87"/>
    </row>
    <row r="253" spans="1:17" s="72" customFormat="1" ht="15" customHeight="1">
      <c r="A253" s="1022" t="str">
        <f>+A190</f>
        <v>KENTUCKY-AMERICAN WATER COMPANY</v>
      </c>
      <c r="B253" s="1022"/>
      <c r="C253" s="1022"/>
      <c r="D253" s="1022"/>
      <c r="E253" s="1022"/>
      <c r="F253" s="1022"/>
      <c r="G253" s="1022"/>
      <c r="H253" s="1022"/>
      <c r="I253" s="1022"/>
      <c r="J253" s="1022"/>
      <c r="K253" s="1022"/>
      <c r="L253" s="1022"/>
      <c r="M253" s="1022"/>
      <c r="N253" s="1022"/>
      <c r="O253" s="1022"/>
      <c r="P253" s="1022"/>
    </row>
    <row r="254" spans="1:17" s="72" customFormat="1" ht="15" customHeight="1">
      <c r="A254" s="1022" t="str">
        <f>+A191:A191</f>
        <v>Case No. 2018-00358</v>
      </c>
      <c r="B254" s="1022"/>
      <c r="C254" s="1022"/>
      <c r="D254" s="1022"/>
      <c r="E254" s="1022"/>
      <c r="F254" s="1022"/>
      <c r="G254" s="1022"/>
      <c r="H254" s="1022"/>
      <c r="I254" s="1022"/>
      <c r="J254" s="1022"/>
      <c r="K254" s="1022"/>
      <c r="L254" s="1022"/>
      <c r="M254" s="1022"/>
      <c r="N254" s="1022"/>
      <c r="O254" s="1022"/>
      <c r="P254" s="1022"/>
      <c r="Q254" s="87"/>
    </row>
    <row r="255" spans="1:17" s="72" customFormat="1" ht="15" customHeight="1">
      <c r="A255" s="1022" t="s">
        <v>463</v>
      </c>
      <c r="B255" s="1022"/>
      <c r="C255" s="1022"/>
      <c r="D255" s="1022"/>
      <c r="E255" s="1022"/>
      <c r="F255" s="1022"/>
      <c r="G255" s="1022"/>
      <c r="H255" s="1022"/>
      <c r="I255" s="1022"/>
      <c r="J255" s="1022"/>
      <c r="K255" s="1022"/>
      <c r="L255" s="1022"/>
      <c r="M255" s="1022"/>
      <c r="N255" s="1022"/>
      <c r="O255" s="1022"/>
      <c r="P255" s="1022"/>
      <c r="Q255" s="87"/>
    </row>
    <row r="256" spans="1:17" s="72" customFormat="1" ht="15" customHeight="1">
      <c r="A256" s="1022" t="str">
        <f>+A67</f>
        <v>Base Year at 2/28/19</v>
      </c>
      <c r="B256" s="1022"/>
      <c r="C256" s="1022"/>
      <c r="D256" s="1022"/>
      <c r="E256" s="1022"/>
      <c r="F256" s="1022"/>
      <c r="G256" s="1022"/>
      <c r="H256" s="1022"/>
      <c r="I256" s="1022"/>
      <c r="J256" s="1022"/>
      <c r="K256" s="1022"/>
      <c r="L256" s="1022"/>
      <c r="M256" s="1022"/>
      <c r="N256" s="1022"/>
      <c r="O256" s="1022"/>
      <c r="P256" s="1022"/>
      <c r="Q256" s="87"/>
    </row>
    <row r="257" spans="1:17" s="72" customFormat="1" ht="15" customHeight="1">
      <c r="A257" s="95"/>
      <c r="B257" s="95"/>
      <c r="C257" s="95"/>
      <c r="D257" s="95"/>
      <c r="E257" s="95"/>
      <c r="F257" s="95"/>
      <c r="G257" s="95"/>
      <c r="H257" s="95"/>
      <c r="I257" s="95"/>
      <c r="J257" s="95"/>
      <c r="K257" s="95"/>
      <c r="L257" s="95"/>
      <c r="M257" s="95"/>
      <c r="N257" s="95"/>
      <c r="O257" s="95"/>
      <c r="P257" s="90" t="s">
        <v>926</v>
      </c>
      <c r="Q257" s="87"/>
    </row>
    <row r="258" spans="1:17" s="66" customFormat="1">
      <c r="B258" s="70"/>
      <c r="D258" s="69"/>
      <c r="E258" s="69"/>
      <c r="F258" s="69"/>
      <c r="G258" s="69"/>
      <c r="H258" s="69"/>
      <c r="I258" s="69"/>
      <c r="J258" s="69"/>
      <c r="K258" s="69"/>
      <c r="L258" s="69"/>
      <c r="P258" s="91" t="str">
        <f ca="1">RIGHT(CELL("filename",$A$1),LEN(CELL("filename",$A$1))-SEARCH("\Rate Base",CELL("filename",$A$1),1))</f>
        <v>Rate Base\[KAWC 2018 Rate Case - Exhibit 37 Schedules B1 - B8.xlsx]Sch B-3</v>
      </c>
    </row>
    <row r="259" spans="1:17" s="72" customFormat="1" ht="15" customHeight="1">
      <c r="A259" s="172" t="str">
        <f>+A70</f>
        <v>DATA: _X_ BASE PERIOD ___ FORECASTED PERIOD</v>
      </c>
      <c r="B259" s="95"/>
      <c r="C259" s="87"/>
      <c r="D259" s="87"/>
      <c r="E259" s="87"/>
      <c r="F259" s="87"/>
      <c r="G259" s="87"/>
      <c r="H259" s="87"/>
      <c r="I259" s="87"/>
      <c r="J259" s="87"/>
      <c r="K259" s="87"/>
      <c r="L259" s="87"/>
      <c r="M259" s="87"/>
      <c r="N259" s="87"/>
      <c r="O259" s="87"/>
      <c r="P259" s="90" t="s">
        <v>288</v>
      </c>
      <c r="Q259" s="87"/>
    </row>
    <row r="260" spans="1:17" s="72" customFormat="1" ht="15" customHeight="1">
      <c r="A260" s="172" t="str">
        <f>+A71</f>
        <v>TYPE OF FILING:  _X_ ORIGINAL __ UPDATED __ REVISED</v>
      </c>
      <c r="B260" s="95"/>
      <c r="C260" s="87"/>
      <c r="D260" s="87"/>
      <c r="E260" s="87"/>
      <c r="F260" s="87"/>
      <c r="G260" s="87"/>
      <c r="H260" s="87"/>
      <c r="I260" s="87"/>
      <c r="J260" s="87"/>
      <c r="K260" s="87"/>
      <c r="L260" s="87"/>
      <c r="M260" s="87"/>
      <c r="N260" s="87"/>
      <c r="O260" s="87"/>
      <c r="P260" s="90" t="str">
        <f>Control!D70</f>
        <v>Witness Responsible:   Melissa Schwarzell</v>
      </c>
      <c r="Q260" s="87"/>
    </row>
    <row r="261" spans="1:17" s="72" customFormat="1" ht="15" customHeight="1">
      <c r="A261" s="87" t="s">
        <v>454</v>
      </c>
      <c r="B261" s="95"/>
      <c r="C261" s="87"/>
      <c r="D261" s="87"/>
      <c r="E261" s="87"/>
      <c r="F261" s="87"/>
      <c r="G261" s="87"/>
      <c r="H261" s="87"/>
      <c r="I261" s="87"/>
      <c r="J261" s="87"/>
      <c r="K261" s="87"/>
      <c r="L261" s="87"/>
      <c r="M261" s="87"/>
      <c r="N261" s="87"/>
      <c r="O261" s="87"/>
      <c r="Q261" s="87"/>
    </row>
    <row r="262" spans="1:17" ht="15" customHeight="1" thickBot="1"/>
    <row r="263" spans="1:17" s="72" customFormat="1" ht="15" customHeight="1">
      <c r="A263" s="93"/>
      <c r="B263" s="94"/>
      <c r="C263" s="93"/>
      <c r="D263" s="93"/>
      <c r="E263" s="93"/>
      <c r="F263" s="94" t="s">
        <v>141</v>
      </c>
      <c r="G263" s="93"/>
      <c r="H263" s="93"/>
      <c r="I263" s="93"/>
      <c r="J263" s="93"/>
      <c r="K263" s="93"/>
      <c r="L263" s="93"/>
      <c r="M263" s="93"/>
      <c r="N263" s="93"/>
      <c r="O263" s="93"/>
      <c r="P263" s="93"/>
      <c r="Q263" s="87"/>
    </row>
    <row r="264" spans="1:17" s="72" customFormat="1" ht="15" customHeight="1">
      <c r="A264" s="95" t="s">
        <v>448</v>
      </c>
      <c r="B264" s="95"/>
      <c r="C264" s="87"/>
      <c r="D264" s="87"/>
      <c r="E264" s="87"/>
      <c r="F264" s="95" t="s">
        <v>142</v>
      </c>
      <c r="G264" s="87"/>
      <c r="H264" s="95" t="s">
        <v>185</v>
      </c>
      <c r="I264" s="87"/>
      <c r="J264" s="95" t="s">
        <v>185</v>
      </c>
      <c r="K264" s="87"/>
      <c r="L264" s="95" t="s">
        <v>200</v>
      </c>
      <c r="M264" s="87"/>
      <c r="N264" s="87"/>
      <c r="O264" s="87"/>
      <c r="P264" s="87"/>
      <c r="Q264" s="87"/>
    </row>
    <row r="265" spans="1:17" s="72" customFormat="1" ht="15" customHeight="1" thickBot="1">
      <c r="A265" s="95" t="s">
        <v>449</v>
      </c>
      <c r="B265" s="95" t="s">
        <v>481</v>
      </c>
      <c r="C265" s="115"/>
      <c r="D265" s="115"/>
      <c r="E265" s="87"/>
      <c r="F265" s="95" t="s">
        <v>143</v>
      </c>
      <c r="G265" s="87"/>
      <c r="H265" s="95" t="s">
        <v>186</v>
      </c>
      <c r="I265" s="87"/>
      <c r="J265" s="95" t="s">
        <v>143</v>
      </c>
      <c r="K265" s="87"/>
      <c r="L265" s="95" t="s">
        <v>201</v>
      </c>
      <c r="M265" s="87"/>
      <c r="N265" s="115" t="s">
        <v>275</v>
      </c>
      <c r="O265" s="115"/>
      <c r="P265" s="115"/>
      <c r="Q265" s="87"/>
    </row>
    <row r="266" spans="1:17" s="72" customFormat="1" ht="15" customHeight="1">
      <c r="A266" s="94">
        <v>1</v>
      </c>
      <c r="B266" s="94"/>
      <c r="C266" s="99"/>
      <c r="D266" s="99"/>
      <c r="E266" s="99"/>
      <c r="F266" s="99"/>
      <c r="G266" s="99"/>
      <c r="H266" s="99"/>
      <c r="I266" s="99"/>
      <c r="J266" s="99"/>
      <c r="K266" s="99"/>
      <c r="L266" s="99"/>
      <c r="M266" s="99"/>
      <c r="N266" s="99"/>
      <c r="O266" s="99"/>
      <c r="P266" s="99"/>
      <c r="Q266" s="87"/>
    </row>
    <row r="267" spans="1:17" s="72" customFormat="1" ht="15" customHeight="1">
      <c r="A267" s="95">
        <v>2</v>
      </c>
      <c r="B267" s="172" t="s">
        <v>1201</v>
      </c>
      <c r="C267" s="87"/>
      <c r="D267" s="87"/>
      <c r="E267" s="87"/>
      <c r="F267" s="100">
        <f>[1]Data_DeprAdj_15_Study!$D$24</f>
        <v>-221988.96</v>
      </c>
      <c r="G267" s="87"/>
      <c r="H267" s="984">
        <v>1</v>
      </c>
      <c r="I267" s="87"/>
      <c r="J267" s="100">
        <f>F267*H267</f>
        <v>-221988.96</v>
      </c>
      <c r="K267" s="87"/>
      <c r="L267" s="983" t="s">
        <v>1203</v>
      </c>
      <c r="M267" s="87"/>
      <c r="N267" s="87" t="s">
        <v>1202</v>
      </c>
      <c r="O267" s="87"/>
      <c r="P267" s="87"/>
      <c r="Q267" s="87"/>
    </row>
    <row r="268" spans="1:17" s="72" customFormat="1" ht="15" customHeight="1">
      <c r="A268" s="95">
        <v>3</v>
      </c>
      <c r="B268" s="178"/>
      <c r="C268" s="87"/>
      <c r="D268" s="87"/>
      <c r="E268" s="87"/>
      <c r="F268" s="87"/>
      <c r="G268" s="87"/>
      <c r="H268" s="86"/>
      <c r="J268" s="87"/>
      <c r="K268" s="87"/>
      <c r="L268" s="87"/>
      <c r="M268" s="87"/>
      <c r="N268" s="87" t="s">
        <v>1205</v>
      </c>
      <c r="O268" s="87"/>
      <c r="P268" s="87"/>
      <c r="Q268" s="87"/>
    </row>
    <row r="269" spans="1:17" s="72" customFormat="1" ht="15" customHeight="1">
      <c r="A269" s="983">
        <v>4</v>
      </c>
      <c r="B269" s="108"/>
      <c r="C269" s="87"/>
      <c r="D269" s="87"/>
      <c r="E269" s="87"/>
      <c r="F269" s="87"/>
      <c r="G269" s="87"/>
      <c r="H269" s="87"/>
      <c r="J269" s="87"/>
      <c r="K269" s="87"/>
      <c r="L269" s="87"/>
      <c r="M269" s="87"/>
      <c r="N269" s="87" t="s">
        <v>1204</v>
      </c>
      <c r="O269" s="87"/>
      <c r="P269" s="87"/>
      <c r="Q269" s="87"/>
    </row>
    <row r="270" spans="1:17" s="72" customFormat="1" ht="15" customHeight="1">
      <c r="A270" s="983">
        <v>5</v>
      </c>
      <c r="B270" s="108"/>
      <c r="C270" s="87"/>
      <c r="D270" s="87"/>
      <c r="E270" s="87"/>
      <c r="F270" s="87"/>
      <c r="G270" s="87"/>
      <c r="H270" s="87"/>
      <c r="I270" s="87"/>
      <c r="J270" s="87"/>
      <c r="K270" s="87"/>
      <c r="L270" s="95"/>
      <c r="M270" s="87"/>
      <c r="N270" s="87" t="s">
        <v>1206</v>
      </c>
      <c r="O270" s="87"/>
      <c r="P270" s="87"/>
      <c r="Q270" s="87"/>
    </row>
    <row r="271" spans="1:17" s="72" customFormat="1" ht="15" customHeight="1">
      <c r="A271" s="983">
        <v>6</v>
      </c>
      <c r="B271" s="108"/>
      <c r="C271" s="115"/>
      <c r="D271" s="115"/>
      <c r="E271" s="115"/>
      <c r="F271" s="115"/>
      <c r="G271" s="115"/>
      <c r="H271" s="115"/>
      <c r="I271" s="115"/>
      <c r="J271" s="87"/>
      <c r="K271" s="87"/>
      <c r="L271" s="95"/>
      <c r="M271" s="87"/>
      <c r="N271" s="87"/>
      <c r="O271" s="87"/>
      <c r="P271" s="87"/>
      <c r="Q271" s="87"/>
    </row>
    <row r="272" spans="1:17" s="72" customFormat="1" ht="15" customHeight="1">
      <c r="A272" s="983">
        <v>7</v>
      </c>
      <c r="B272" s="108"/>
      <c r="C272" s="87"/>
      <c r="D272" s="87"/>
      <c r="E272" s="87"/>
      <c r="F272" s="87"/>
      <c r="G272" s="87"/>
      <c r="H272" s="87"/>
      <c r="I272" s="87"/>
      <c r="J272" s="87"/>
      <c r="K272" s="87"/>
      <c r="L272" s="95"/>
      <c r="M272" s="87"/>
      <c r="N272" s="87"/>
      <c r="O272" s="87"/>
      <c r="P272" s="87"/>
      <c r="Q272" s="87"/>
    </row>
    <row r="273" spans="1:17" s="72" customFormat="1" ht="15" customHeight="1">
      <c r="A273" s="95"/>
      <c r="B273" s="108"/>
      <c r="C273" s="87"/>
      <c r="D273" s="87"/>
      <c r="E273" s="87"/>
      <c r="F273" s="87"/>
      <c r="G273" s="87"/>
      <c r="H273" s="87"/>
      <c r="I273" s="87"/>
      <c r="J273" s="87"/>
      <c r="K273" s="87"/>
      <c r="L273" s="95"/>
      <c r="M273" s="87"/>
      <c r="N273" s="87"/>
      <c r="O273" s="87"/>
      <c r="P273" s="87"/>
      <c r="Q273" s="87"/>
    </row>
    <row r="274" spans="1:17" s="72" customFormat="1" ht="15" customHeight="1">
      <c r="A274" s="95"/>
      <c r="B274" s="108"/>
      <c r="C274" s="87"/>
      <c r="D274" s="87"/>
      <c r="E274" s="87"/>
      <c r="F274" s="87"/>
      <c r="G274" s="87"/>
      <c r="H274" s="87"/>
      <c r="I274" s="87"/>
      <c r="J274" s="87"/>
      <c r="K274" s="87"/>
      <c r="L274" s="87"/>
      <c r="M274" s="87"/>
      <c r="N274" s="87"/>
      <c r="O274" s="87"/>
      <c r="P274" s="87"/>
      <c r="Q274" s="87"/>
    </row>
    <row r="275" spans="1:17" s="72" customFormat="1" ht="15" customHeight="1">
      <c r="A275" s="95"/>
      <c r="B275" s="108"/>
      <c r="C275" s="87"/>
      <c r="D275" s="87"/>
      <c r="E275" s="87"/>
      <c r="F275" s="87"/>
      <c r="G275" s="87"/>
      <c r="H275" s="87"/>
      <c r="I275" s="87"/>
      <c r="J275" s="87"/>
      <c r="K275" s="87"/>
      <c r="L275" s="87"/>
      <c r="M275" s="87"/>
      <c r="N275" s="87"/>
      <c r="O275" s="87"/>
      <c r="P275" s="87"/>
      <c r="Q275" s="87"/>
    </row>
    <row r="276" spans="1:17" s="72" customFormat="1" ht="15" customHeight="1">
      <c r="A276" s="95"/>
      <c r="B276" s="178"/>
      <c r="C276" s="87"/>
      <c r="D276" s="87"/>
      <c r="E276" s="87"/>
      <c r="F276" s="87"/>
      <c r="G276" s="87"/>
      <c r="H276" s="87"/>
      <c r="I276" s="86"/>
      <c r="J276" s="87"/>
      <c r="K276" s="87"/>
      <c r="L276" s="87"/>
      <c r="M276" s="87"/>
      <c r="N276" s="87"/>
      <c r="O276" s="87"/>
      <c r="P276" s="87"/>
      <c r="Q276" s="87"/>
    </row>
    <row r="277" spans="1:17" s="72" customFormat="1" ht="15" customHeight="1">
      <c r="A277" s="95"/>
      <c r="B277" s="108"/>
      <c r="C277" s="87"/>
      <c r="D277" s="87"/>
      <c r="E277" s="87"/>
      <c r="F277" s="87"/>
      <c r="G277" s="87"/>
      <c r="H277" s="87"/>
      <c r="I277" s="87"/>
      <c r="J277" s="87"/>
      <c r="K277" s="87"/>
      <c r="L277" s="87"/>
      <c r="M277" s="87"/>
      <c r="N277" s="87"/>
      <c r="O277" s="87"/>
      <c r="P277" s="87"/>
      <c r="Q277" s="87"/>
    </row>
    <row r="278" spans="1:17" s="72" customFormat="1" ht="15" customHeight="1">
      <c r="A278" s="95"/>
      <c r="B278" s="108"/>
      <c r="C278" s="87"/>
      <c r="D278" s="87"/>
      <c r="E278" s="87"/>
      <c r="F278" s="87"/>
      <c r="G278" s="87"/>
      <c r="H278" s="87"/>
      <c r="I278" s="87"/>
      <c r="J278" s="87"/>
      <c r="K278" s="87"/>
      <c r="L278" s="87"/>
      <c r="M278" s="87"/>
      <c r="N278" s="87"/>
      <c r="O278" s="87"/>
      <c r="P278" s="87"/>
      <c r="Q278" s="87"/>
    </row>
    <row r="279" spans="1:17" s="72" customFormat="1" ht="15" customHeight="1">
      <c r="A279" s="95"/>
      <c r="B279" s="108"/>
      <c r="C279" s="87"/>
      <c r="D279" s="87"/>
      <c r="E279" s="87"/>
      <c r="F279" s="87"/>
      <c r="G279" s="87"/>
      <c r="H279" s="87"/>
      <c r="I279" s="87"/>
      <c r="J279" s="87"/>
      <c r="K279" s="87"/>
      <c r="L279" s="87"/>
      <c r="M279" s="87"/>
      <c r="N279" s="87"/>
      <c r="O279" s="87"/>
      <c r="P279" s="87"/>
      <c r="Q279" s="87"/>
    </row>
    <row r="280" spans="1:17" s="72" customFormat="1" ht="15" customHeight="1">
      <c r="A280" s="95"/>
      <c r="B280" s="108"/>
      <c r="C280" s="87"/>
      <c r="D280" s="87"/>
      <c r="E280" s="87"/>
      <c r="F280" s="87"/>
      <c r="G280" s="87"/>
      <c r="H280" s="87"/>
      <c r="I280" s="87"/>
      <c r="J280" s="87"/>
      <c r="K280" s="87"/>
      <c r="L280" s="87"/>
      <c r="M280" s="87"/>
      <c r="N280" s="87"/>
      <c r="O280" s="87"/>
      <c r="P280" s="87"/>
      <c r="Q280" s="87"/>
    </row>
    <row r="281" spans="1:17" s="72" customFormat="1" ht="15" customHeight="1">
      <c r="A281" s="95"/>
      <c r="B281" s="108"/>
      <c r="C281" s="87"/>
      <c r="D281" s="87"/>
      <c r="E281" s="87"/>
      <c r="F281" s="87"/>
      <c r="G281" s="87"/>
      <c r="H281" s="87"/>
      <c r="I281" s="87"/>
      <c r="J281" s="87"/>
      <c r="K281" s="87"/>
      <c r="L281" s="87"/>
      <c r="M281" s="87"/>
      <c r="N281" s="87"/>
      <c r="O281" s="87"/>
      <c r="P281" s="87"/>
      <c r="Q281" s="87"/>
    </row>
    <row r="282" spans="1:17" s="72" customFormat="1" ht="15" customHeight="1">
      <c r="A282" s="95"/>
      <c r="B282" s="108"/>
      <c r="C282" s="87"/>
      <c r="D282" s="87"/>
      <c r="E282" s="87"/>
      <c r="F282" s="87"/>
      <c r="G282" s="87"/>
      <c r="H282" s="87"/>
      <c r="I282" s="87"/>
      <c r="J282" s="87"/>
      <c r="K282" s="87"/>
      <c r="L282" s="87"/>
      <c r="M282" s="87"/>
      <c r="N282" s="87"/>
      <c r="O282" s="87"/>
      <c r="P282" s="87"/>
      <c r="Q282" s="87"/>
    </row>
    <row r="283" spans="1:17" s="72" customFormat="1" ht="15" customHeight="1">
      <c r="A283" s="95"/>
      <c r="B283" s="108"/>
      <c r="C283" s="87"/>
      <c r="D283" s="87"/>
      <c r="E283" s="87"/>
      <c r="F283" s="87"/>
      <c r="G283" s="87"/>
      <c r="H283" s="87"/>
      <c r="I283" s="87"/>
      <c r="J283" s="87"/>
      <c r="K283" s="87"/>
      <c r="L283" s="87"/>
      <c r="M283" s="87"/>
      <c r="N283" s="87"/>
      <c r="O283" s="87"/>
      <c r="P283" s="87"/>
      <c r="Q283" s="87"/>
    </row>
    <row r="284" spans="1:17" s="72" customFormat="1" ht="15" customHeight="1">
      <c r="A284" s="95"/>
      <c r="B284" s="178"/>
      <c r="C284" s="87"/>
      <c r="D284" s="87"/>
      <c r="E284" s="87"/>
      <c r="F284" s="87"/>
      <c r="G284" s="87"/>
      <c r="H284" s="87"/>
      <c r="I284" s="86"/>
      <c r="J284" s="87"/>
      <c r="K284" s="87"/>
      <c r="L284" s="87"/>
      <c r="M284" s="87"/>
      <c r="N284" s="87"/>
      <c r="O284" s="87"/>
      <c r="P284" s="87"/>
      <c r="Q284" s="87"/>
    </row>
    <row r="285" spans="1:17" s="72" customFormat="1" ht="15" customHeight="1">
      <c r="A285" s="95"/>
      <c r="B285" s="108"/>
      <c r="C285" s="87"/>
      <c r="D285" s="87"/>
      <c r="E285" s="87"/>
      <c r="F285" s="87"/>
      <c r="G285" s="87"/>
      <c r="H285" s="87"/>
      <c r="I285" s="87"/>
      <c r="J285" s="87"/>
      <c r="K285" s="87"/>
      <c r="L285" s="87"/>
      <c r="M285" s="87"/>
      <c r="N285" s="87"/>
      <c r="O285" s="87"/>
      <c r="P285" s="87"/>
      <c r="Q285" s="87"/>
    </row>
    <row r="286" spans="1:17" s="72" customFormat="1" ht="15" customHeight="1">
      <c r="A286" s="95"/>
      <c r="B286" s="108"/>
      <c r="C286" s="87"/>
      <c r="D286" s="87"/>
      <c r="E286" s="87"/>
      <c r="F286" s="87"/>
      <c r="G286" s="87"/>
      <c r="H286" s="87"/>
      <c r="I286" s="87"/>
      <c r="J286" s="87"/>
      <c r="K286" s="87"/>
      <c r="L286" s="87"/>
      <c r="M286" s="87"/>
      <c r="N286" s="87"/>
      <c r="O286" s="87"/>
      <c r="P286" s="87"/>
      <c r="Q286" s="87"/>
    </row>
    <row r="287" spans="1:17" s="72" customFormat="1" ht="15" customHeight="1">
      <c r="A287" s="95"/>
      <c r="B287" s="108"/>
      <c r="C287" s="87"/>
      <c r="D287" s="87"/>
      <c r="E287" s="87"/>
      <c r="F287" s="87"/>
      <c r="G287" s="87"/>
      <c r="H287" s="87"/>
      <c r="I287" s="87"/>
      <c r="J287" s="87"/>
      <c r="K287" s="87"/>
      <c r="L287" s="87"/>
      <c r="M287" s="87"/>
      <c r="N287" s="87"/>
      <c r="O287" s="87"/>
      <c r="P287" s="87"/>
      <c r="Q287" s="87"/>
    </row>
    <row r="288" spans="1:17" s="72" customFormat="1" ht="15" customHeight="1">
      <c r="A288" s="95"/>
      <c r="B288" s="108"/>
      <c r="C288" s="87"/>
      <c r="D288" s="87"/>
      <c r="E288" s="87"/>
      <c r="F288" s="87"/>
      <c r="G288" s="87"/>
      <c r="H288" s="87"/>
      <c r="I288" s="87"/>
      <c r="J288" s="87"/>
      <c r="K288" s="87"/>
      <c r="L288" s="87"/>
      <c r="M288" s="87"/>
      <c r="N288" s="87"/>
      <c r="O288" s="87"/>
      <c r="P288" s="87"/>
      <c r="Q288" s="87"/>
    </row>
    <row r="289" spans="1:17" s="72" customFormat="1" ht="15" customHeight="1">
      <c r="A289" s="95"/>
      <c r="B289" s="108"/>
      <c r="C289" s="87"/>
      <c r="D289" s="87"/>
      <c r="E289" s="87"/>
      <c r="F289" s="87"/>
      <c r="G289" s="87"/>
      <c r="H289" s="87"/>
      <c r="I289" s="87"/>
      <c r="J289" s="87"/>
      <c r="K289" s="87"/>
      <c r="L289" s="87"/>
      <c r="M289" s="87"/>
      <c r="N289" s="87"/>
      <c r="O289" s="87"/>
      <c r="P289" s="87"/>
      <c r="Q289" s="87"/>
    </row>
    <row r="290" spans="1:17" s="72" customFormat="1" ht="15" customHeight="1">
      <c r="A290" s="95"/>
      <c r="B290" s="108"/>
      <c r="C290" s="87"/>
      <c r="D290" s="87"/>
      <c r="E290" s="87"/>
      <c r="F290" s="87"/>
      <c r="G290" s="87"/>
      <c r="H290" s="87"/>
      <c r="I290" s="87"/>
      <c r="J290" s="87"/>
      <c r="K290" s="87"/>
      <c r="L290" s="87"/>
      <c r="M290" s="87"/>
      <c r="N290" s="87"/>
      <c r="O290" s="87"/>
      <c r="P290" s="87"/>
      <c r="Q290" s="87"/>
    </row>
    <row r="291" spans="1:17" s="72" customFormat="1" ht="15" customHeight="1">
      <c r="A291" s="95"/>
      <c r="B291" s="178"/>
      <c r="C291" s="87"/>
      <c r="D291" s="87"/>
      <c r="E291" s="87"/>
      <c r="F291" s="87"/>
      <c r="G291" s="87"/>
      <c r="H291" s="87"/>
      <c r="I291" s="86"/>
      <c r="J291" s="87"/>
      <c r="K291" s="87"/>
      <c r="L291" s="87"/>
      <c r="M291" s="87"/>
      <c r="N291" s="87"/>
      <c r="O291" s="87"/>
      <c r="P291" s="87"/>
      <c r="Q291" s="87"/>
    </row>
    <row r="292" spans="1:17" s="72" customFormat="1" ht="15" customHeight="1">
      <c r="A292" s="95"/>
      <c r="B292" s="108"/>
      <c r="C292" s="87"/>
      <c r="D292" s="87"/>
      <c r="E292" s="87"/>
      <c r="F292" s="87"/>
      <c r="G292" s="87"/>
      <c r="H292" s="87"/>
      <c r="I292" s="87"/>
      <c r="J292" s="87"/>
      <c r="K292" s="87"/>
      <c r="L292" s="87"/>
      <c r="M292" s="87"/>
      <c r="N292" s="87"/>
      <c r="O292" s="87"/>
      <c r="P292" s="87"/>
      <c r="Q292" s="87"/>
    </row>
    <row r="293" spans="1:17" s="72" customFormat="1" ht="15" customHeight="1">
      <c r="A293" s="95"/>
      <c r="B293" s="108"/>
      <c r="C293" s="87"/>
      <c r="D293" s="87"/>
      <c r="E293" s="87"/>
      <c r="F293" s="87"/>
      <c r="G293" s="87"/>
      <c r="H293" s="87"/>
      <c r="I293" s="87"/>
      <c r="J293" s="87"/>
      <c r="K293" s="87"/>
      <c r="L293" s="87"/>
      <c r="M293" s="87"/>
      <c r="N293" s="87"/>
      <c r="O293" s="87"/>
      <c r="P293" s="87"/>
      <c r="Q293" s="87"/>
    </row>
    <row r="294" spans="1:17" s="72" customFormat="1" ht="15" customHeight="1">
      <c r="A294" s="95"/>
      <c r="B294" s="108"/>
      <c r="C294" s="87"/>
      <c r="D294" s="87"/>
      <c r="E294" s="87"/>
      <c r="F294" s="87"/>
      <c r="G294" s="87"/>
      <c r="H294" s="87"/>
      <c r="I294" s="87"/>
      <c r="J294" s="87"/>
      <c r="K294" s="87"/>
      <c r="L294" s="87"/>
      <c r="M294" s="87"/>
      <c r="N294" s="87"/>
      <c r="O294" s="87"/>
      <c r="P294" s="87"/>
      <c r="Q294" s="87"/>
    </row>
    <row r="295" spans="1:17" s="72" customFormat="1" ht="15" customHeight="1">
      <c r="A295" s="95"/>
      <c r="B295" s="108"/>
      <c r="C295" s="87"/>
      <c r="D295" s="87"/>
      <c r="E295" s="87"/>
      <c r="F295" s="87"/>
      <c r="G295" s="87"/>
      <c r="H295" s="87"/>
      <c r="I295" s="87"/>
      <c r="J295" s="87"/>
      <c r="K295" s="87"/>
      <c r="L295" s="87"/>
      <c r="M295" s="87"/>
      <c r="N295" s="87"/>
      <c r="O295" s="87"/>
      <c r="P295" s="87"/>
      <c r="Q295" s="87"/>
    </row>
    <row r="296" spans="1:17" s="72" customFormat="1" ht="15" customHeight="1">
      <c r="A296" s="95"/>
      <c r="B296" s="108"/>
      <c r="C296" s="87"/>
      <c r="D296" s="87"/>
      <c r="E296" s="87"/>
      <c r="F296" s="87"/>
      <c r="G296" s="87"/>
      <c r="H296" s="87"/>
      <c r="I296" s="87"/>
      <c r="J296" s="87"/>
      <c r="K296" s="87"/>
      <c r="L296" s="87"/>
      <c r="M296" s="87"/>
      <c r="N296" s="87"/>
      <c r="O296" s="87"/>
      <c r="P296" s="87"/>
      <c r="Q296" s="87"/>
    </row>
    <row r="297" spans="1:17" s="72" customFormat="1" ht="15" customHeight="1">
      <c r="A297" s="95"/>
      <c r="B297" s="95"/>
      <c r="C297" s="87"/>
      <c r="D297" s="87"/>
      <c r="E297" s="87"/>
      <c r="F297" s="87"/>
      <c r="G297" s="87"/>
      <c r="H297" s="87"/>
      <c r="I297" s="87"/>
      <c r="J297" s="87"/>
      <c r="K297" s="87"/>
      <c r="L297" s="87"/>
      <c r="M297" s="87"/>
      <c r="N297" s="87"/>
      <c r="O297" s="87"/>
      <c r="P297" s="87"/>
      <c r="Q297" s="87"/>
    </row>
    <row r="298" spans="1:17" s="72" customFormat="1" ht="15" customHeight="1">
      <c r="A298" s="95"/>
      <c r="B298" s="95"/>
      <c r="C298" s="87"/>
      <c r="D298" s="87"/>
      <c r="E298" s="87"/>
      <c r="F298" s="87"/>
      <c r="G298" s="87"/>
      <c r="H298" s="87"/>
      <c r="I298" s="87"/>
      <c r="J298" s="87"/>
      <c r="K298" s="87"/>
      <c r="L298" s="87"/>
      <c r="M298" s="87"/>
      <c r="N298" s="87"/>
      <c r="O298" s="87"/>
      <c r="P298" s="87"/>
      <c r="Q298" s="87"/>
    </row>
    <row r="299" spans="1:17" s="72" customFormat="1" ht="15" customHeight="1">
      <c r="A299" s="95"/>
      <c r="B299" s="95"/>
      <c r="C299" s="87"/>
      <c r="D299" s="87"/>
      <c r="E299" s="87"/>
      <c r="F299" s="87"/>
      <c r="G299" s="87"/>
      <c r="H299" s="87"/>
      <c r="I299" s="87"/>
      <c r="J299" s="87"/>
      <c r="K299" s="87"/>
      <c r="L299" s="87"/>
      <c r="M299" s="87"/>
      <c r="N299" s="87"/>
      <c r="O299" s="87"/>
      <c r="P299" s="87"/>
      <c r="Q299" s="87"/>
    </row>
    <row r="300" spans="1:17" s="72" customFormat="1" ht="15" customHeight="1">
      <c r="A300" s="95"/>
      <c r="B300" s="95"/>
      <c r="C300" s="87"/>
      <c r="D300" s="87"/>
      <c r="E300" s="87"/>
      <c r="F300" s="87"/>
      <c r="G300" s="87"/>
      <c r="H300" s="87"/>
      <c r="I300" s="87"/>
      <c r="J300" s="87"/>
      <c r="K300" s="87"/>
      <c r="L300" s="87"/>
      <c r="M300" s="87"/>
      <c r="N300" s="87"/>
      <c r="O300" s="87"/>
      <c r="P300" s="87"/>
      <c r="Q300" s="87"/>
    </row>
    <row r="301" spans="1:17" s="72" customFormat="1" ht="15" customHeight="1">
      <c r="A301" s="95"/>
      <c r="B301" s="95"/>
      <c r="C301" s="87"/>
      <c r="D301" s="87"/>
      <c r="E301" s="87"/>
      <c r="F301" s="87"/>
      <c r="G301" s="87"/>
      <c r="H301" s="87"/>
      <c r="I301" s="87"/>
      <c r="J301" s="87"/>
      <c r="K301" s="87"/>
      <c r="L301" s="87"/>
      <c r="M301" s="87"/>
      <c r="N301" s="87"/>
      <c r="O301" s="87"/>
      <c r="P301" s="87"/>
      <c r="Q301" s="87"/>
    </row>
    <row r="302" spans="1:17" s="72" customFormat="1" ht="15" customHeight="1">
      <c r="A302" s="95"/>
      <c r="B302" s="95"/>
      <c r="C302" s="87"/>
      <c r="D302" s="87"/>
      <c r="E302" s="87"/>
      <c r="F302" s="87"/>
      <c r="G302" s="87"/>
      <c r="H302" s="87"/>
      <c r="I302" s="87"/>
      <c r="J302" s="87"/>
      <c r="K302" s="87"/>
      <c r="L302" s="87"/>
      <c r="M302" s="87"/>
      <c r="N302" s="87"/>
      <c r="O302" s="87"/>
      <c r="P302" s="87"/>
      <c r="Q302" s="87"/>
    </row>
    <row r="303" spans="1:17" s="72" customFormat="1" ht="15" customHeight="1">
      <c r="A303" s="95"/>
      <c r="B303" s="95"/>
      <c r="C303" s="87"/>
      <c r="D303" s="87"/>
      <c r="E303" s="87"/>
      <c r="F303" s="87"/>
      <c r="G303" s="87"/>
      <c r="H303" s="87"/>
      <c r="I303" s="87"/>
      <c r="J303" s="87"/>
      <c r="K303" s="87"/>
      <c r="L303" s="87"/>
      <c r="M303" s="87"/>
      <c r="N303" s="87"/>
      <c r="O303" s="87"/>
      <c r="P303" s="87"/>
      <c r="Q303" s="87"/>
    </row>
    <row r="304" spans="1:17" s="72" customFormat="1" ht="15" customHeight="1">
      <c r="A304" s="95"/>
      <c r="B304" s="95"/>
      <c r="C304" s="87"/>
      <c r="D304" s="87"/>
      <c r="E304" s="87"/>
      <c r="F304" s="87"/>
      <c r="G304" s="87"/>
      <c r="H304" s="87"/>
      <c r="I304" s="87"/>
      <c r="J304" s="87"/>
      <c r="K304" s="87"/>
      <c r="L304" s="87"/>
      <c r="M304" s="87"/>
      <c r="N304" s="87"/>
      <c r="O304" s="87"/>
      <c r="P304" s="87"/>
      <c r="Q304" s="87"/>
    </row>
    <row r="305" spans="1:17" s="72" customFormat="1" ht="15" customHeight="1">
      <c r="A305" s="95"/>
      <c r="B305" s="95"/>
      <c r="C305" s="87"/>
      <c r="D305" s="87"/>
      <c r="E305" s="87"/>
      <c r="F305" s="87"/>
      <c r="G305" s="87"/>
      <c r="H305" s="87"/>
      <c r="I305" s="87"/>
      <c r="J305" s="87"/>
      <c r="K305" s="87"/>
      <c r="L305" s="87"/>
      <c r="M305" s="87"/>
      <c r="N305" s="87"/>
      <c r="O305" s="87"/>
      <c r="P305" s="87"/>
      <c r="Q305" s="87"/>
    </row>
    <row r="306" spans="1:17" s="72" customFormat="1" ht="15" customHeight="1">
      <c r="A306" s="95"/>
      <c r="B306" s="95"/>
      <c r="C306" s="87"/>
      <c r="D306" s="87"/>
      <c r="E306" s="87"/>
      <c r="F306" s="87"/>
      <c r="G306" s="87"/>
      <c r="H306" s="87"/>
      <c r="I306" s="87"/>
      <c r="J306" s="87"/>
      <c r="K306" s="87"/>
      <c r="L306" s="87"/>
      <c r="M306" s="87"/>
      <c r="N306" s="87"/>
      <c r="O306" s="87"/>
      <c r="P306" s="87"/>
      <c r="Q306" s="87"/>
    </row>
    <row r="307" spans="1:17" s="72" customFormat="1" ht="15" customHeight="1">
      <c r="A307" s="95"/>
      <c r="B307" s="95"/>
      <c r="C307" s="87"/>
      <c r="D307" s="87"/>
      <c r="E307" s="87"/>
      <c r="F307" s="87"/>
      <c r="G307" s="87"/>
      <c r="H307" s="87"/>
      <c r="I307" s="87"/>
      <c r="J307" s="87"/>
      <c r="K307" s="87"/>
      <c r="L307" s="87"/>
      <c r="M307" s="87"/>
      <c r="N307" s="87"/>
      <c r="O307" s="87"/>
      <c r="P307" s="87"/>
      <c r="Q307" s="87"/>
    </row>
    <row r="308" spans="1:17" s="72" customFormat="1" ht="15" customHeight="1">
      <c r="A308" s="95"/>
      <c r="B308" s="95"/>
      <c r="C308" s="87"/>
      <c r="D308" s="87"/>
      <c r="E308" s="87"/>
      <c r="F308" s="87"/>
      <c r="G308" s="87"/>
      <c r="H308" s="87"/>
      <c r="I308" s="87"/>
      <c r="J308" s="87"/>
      <c r="K308" s="87"/>
      <c r="L308" s="87"/>
      <c r="M308" s="87"/>
      <c r="N308" s="87"/>
      <c r="O308" s="87"/>
      <c r="P308" s="87"/>
      <c r="Q308" s="87"/>
    </row>
    <row r="309" spans="1:17" s="72" customFormat="1" ht="15" customHeight="1">
      <c r="A309" s="95"/>
      <c r="B309" s="95"/>
      <c r="C309" s="87"/>
      <c r="D309" s="87"/>
      <c r="E309" s="87"/>
      <c r="F309" s="87"/>
      <c r="G309" s="87"/>
      <c r="H309" s="87"/>
      <c r="I309" s="87"/>
      <c r="J309" s="87"/>
      <c r="K309" s="87"/>
      <c r="L309" s="87"/>
      <c r="M309" s="87"/>
      <c r="N309" s="87"/>
      <c r="O309" s="87"/>
      <c r="P309" s="87"/>
      <c r="Q309" s="87"/>
    </row>
    <row r="310" spans="1:17" s="72" customFormat="1" ht="15" customHeight="1">
      <c r="A310" s="95"/>
      <c r="B310" s="95"/>
      <c r="C310" s="87"/>
      <c r="D310" s="87"/>
      <c r="E310" s="87"/>
      <c r="F310" s="87"/>
      <c r="G310" s="87"/>
      <c r="H310" s="87"/>
      <c r="I310" s="87"/>
      <c r="J310" s="87"/>
      <c r="K310" s="87"/>
      <c r="L310" s="87"/>
      <c r="M310" s="87"/>
      <c r="N310" s="87"/>
      <c r="O310" s="87"/>
      <c r="P310" s="87"/>
      <c r="Q310" s="87"/>
    </row>
    <row r="311" spans="1:17" s="72" customFormat="1" ht="15" customHeight="1">
      <c r="A311" s="95"/>
      <c r="B311" s="95"/>
      <c r="C311" s="87"/>
      <c r="D311" s="87"/>
      <c r="E311" s="87"/>
      <c r="F311" s="87"/>
      <c r="G311" s="87"/>
      <c r="H311" s="87"/>
      <c r="I311" s="87"/>
      <c r="J311" s="87"/>
      <c r="K311" s="87"/>
      <c r="L311" s="87"/>
      <c r="M311" s="87"/>
      <c r="N311" s="87"/>
      <c r="O311" s="87"/>
      <c r="P311" s="87"/>
      <c r="Q311" s="87"/>
    </row>
    <row r="312" spans="1:17" s="72" customFormat="1" ht="15" customHeight="1">
      <c r="A312" s="95"/>
      <c r="B312" s="95"/>
      <c r="C312" s="87"/>
      <c r="D312" s="87"/>
      <c r="E312" s="87"/>
      <c r="F312" s="87"/>
      <c r="G312" s="87"/>
      <c r="H312" s="87"/>
      <c r="I312" s="87"/>
      <c r="J312" s="87"/>
      <c r="K312" s="87"/>
      <c r="L312" s="87"/>
      <c r="M312" s="87"/>
      <c r="N312" s="87"/>
      <c r="O312" s="87"/>
      <c r="P312" s="87"/>
      <c r="Q312" s="87"/>
    </row>
    <row r="313" spans="1:17" s="72" customFormat="1" ht="15" customHeight="1">
      <c r="A313" s="95"/>
      <c r="B313" s="95"/>
      <c r="C313" s="87"/>
      <c r="D313" s="87"/>
      <c r="E313" s="87"/>
      <c r="F313" s="87"/>
      <c r="G313" s="87"/>
      <c r="H313" s="87"/>
      <c r="I313" s="87"/>
      <c r="J313" s="87"/>
      <c r="K313" s="87"/>
      <c r="L313" s="87"/>
      <c r="M313" s="87"/>
      <c r="N313" s="87"/>
      <c r="O313" s="87"/>
      <c r="P313" s="87"/>
      <c r="Q313" s="87"/>
    </row>
    <row r="314" spans="1:17" s="72" customFormat="1" ht="15" customHeight="1">
      <c r="A314" s="95"/>
      <c r="B314" s="95"/>
      <c r="C314" s="87"/>
      <c r="D314" s="87"/>
      <c r="E314" s="87"/>
      <c r="F314" s="87"/>
      <c r="G314" s="87"/>
      <c r="H314" s="87"/>
      <c r="I314" s="87"/>
      <c r="J314" s="87"/>
      <c r="K314" s="87"/>
      <c r="L314" s="87"/>
      <c r="M314" s="87"/>
      <c r="N314" s="87"/>
      <c r="O314" s="87"/>
      <c r="P314" s="87"/>
      <c r="Q314" s="87"/>
    </row>
    <row r="315" spans="1:17" s="72" customFormat="1" ht="15" customHeight="1">
      <c r="A315" s="95"/>
      <c r="B315" s="95"/>
      <c r="C315" s="87"/>
      <c r="D315" s="87"/>
      <c r="E315" s="87"/>
      <c r="F315" s="87"/>
      <c r="G315" s="87"/>
      <c r="H315" s="87"/>
      <c r="I315" s="87"/>
      <c r="J315" s="87"/>
      <c r="K315" s="87"/>
      <c r="L315" s="87"/>
      <c r="M315" s="87"/>
      <c r="N315" s="87"/>
      <c r="O315" s="87"/>
      <c r="P315" s="87"/>
      <c r="Q315" s="87"/>
    </row>
    <row r="316" spans="1:17" s="72" customFormat="1" ht="15" customHeight="1">
      <c r="A316" s="1022" t="str">
        <f>+A253</f>
        <v>KENTUCKY-AMERICAN WATER COMPANY</v>
      </c>
      <c r="B316" s="1022"/>
      <c r="C316" s="1022"/>
      <c r="D316" s="1022"/>
      <c r="E316" s="1022"/>
      <c r="F316" s="1022"/>
      <c r="G316" s="1022"/>
      <c r="H316" s="1022"/>
      <c r="I316" s="1022"/>
      <c r="J316" s="1022"/>
      <c r="K316" s="1022"/>
      <c r="L316" s="1022"/>
      <c r="M316" s="1022"/>
      <c r="N316" s="1022"/>
      <c r="O316" s="1022"/>
      <c r="P316" s="1022"/>
    </row>
    <row r="317" spans="1:17" s="72" customFormat="1" ht="15" customHeight="1">
      <c r="A317" s="1022" t="str">
        <f>+A254</f>
        <v>Case No. 2018-00358</v>
      </c>
      <c r="B317" s="1022"/>
      <c r="C317" s="1022"/>
      <c r="D317" s="1022"/>
      <c r="E317" s="1022"/>
      <c r="F317" s="1022"/>
      <c r="G317" s="1022"/>
      <c r="H317" s="1022"/>
      <c r="I317" s="1022"/>
      <c r="J317" s="1022"/>
      <c r="K317" s="1022"/>
      <c r="L317" s="1022"/>
      <c r="M317" s="1022"/>
      <c r="N317" s="1022"/>
      <c r="O317" s="1022"/>
      <c r="P317" s="1022"/>
      <c r="Q317" s="87"/>
    </row>
    <row r="318" spans="1:17" s="72" customFormat="1" ht="15" customHeight="1">
      <c r="A318" s="1022" t="s">
        <v>463</v>
      </c>
      <c r="B318" s="1022"/>
      <c r="C318" s="1022"/>
      <c r="D318" s="1022"/>
      <c r="E318" s="1022"/>
      <c r="F318" s="1022"/>
      <c r="G318" s="1022"/>
      <c r="H318" s="1022"/>
      <c r="I318" s="1022"/>
      <c r="J318" s="1022"/>
      <c r="K318" s="1022"/>
      <c r="L318" s="1022"/>
      <c r="M318" s="1022"/>
      <c r="N318" s="1022"/>
      <c r="O318" s="1022"/>
      <c r="P318" s="1022"/>
      <c r="Q318" s="87"/>
    </row>
    <row r="319" spans="1:17" s="72" customFormat="1" ht="15" customHeight="1">
      <c r="A319" s="1022" t="str">
        <f>A193</f>
        <v>Forecast Year at 6/30/2020</v>
      </c>
      <c r="B319" s="1022"/>
      <c r="C319" s="1022"/>
      <c r="D319" s="1022"/>
      <c r="E319" s="1022"/>
      <c r="F319" s="1022"/>
      <c r="G319" s="1022"/>
      <c r="H319" s="1022"/>
      <c r="I319" s="1022"/>
      <c r="J319" s="1022"/>
      <c r="K319" s="1022"/>
      <c r="L319" s="1022"/>
      <c r="M319" s="1022"/>
      <c r="N319" s="1022"/>
      <c r="O319" s="1022"/>
      <c r="P319" s="1022"/>
      <c r="Q319" s="87"/>
    </row>
    <row r="320" spans="1:17" s="72" customFormat="1" ht="15" customHeight="1">
      <c r="A320" s="95"/>
      <c r="B320" s="95"/>
      <c r="C320" s="95"/>
      <c r="D320" s="95"/>
      <c r="E320" s="95"/>
      <c r="F320" s="95"/>
      <c r="G320" s="95"/>
      <c r="H320" s="95"/>
      <c r="I320" s="95"/>
      <c r="J320" s="95"/>
      <c r="K320" s="95"/>
      <c r="L320" s="95"/>
      <c r="M320" s="95"/>
      <c r="N320" s="95"/>
      <c r="O320" s="95"/>
      <c r="P320" s="90" t="s">
        <v>926</v>
      </c>
      <c r="Q320" s="87"/>
    </row>
    <row r="321" spans="1:17" s="66" customFormat="1">
      <c r="B321" s="70"/>
      <c r="D321" s="69"/>
      <c r="E321" s="69"/>
      <c r="F321" s="69"/>
      <c r="G321" s="69"/>
      <c r="H321" s="69"/>
      <c r="I321" s="69"/>
      <c r="J321" s="69"/>
      <c r="K321" s="69"/>
      <c r="L321" s="69"/>
      <c r="P321" s="91" t="str">
        <f ca="1">RIGHT(CELL("filename",$A$1),LEN(CELL("filename",$A$1))-SEARCH("\Rate Base",CELL("filename",$A$1),1))</f>
        <v>Rate Base\[KAWC 2018 Rate Case - Exhibit 37 Schedules B1 - B8.xlsx]Sch B-3</v>
      </c>
    </row>
    <row r="322" spans="1:17" s="72" customFormat="1" ht="15" customHeight="1">
      <c r="A322" s="172" t="str">
        <f>A196</f>
        <v>DATA: ___ BASE PERIOD _X_ FORECASTED PERIOD</v>
      </c>
      <c r="B322" s="95"/>
      <c r="C322" s="87"/>
      <c r="D322" s="87"/>
      <c r="E322" s="87"/>
      <c r="F322" s="87"/>
      <c r="G322" s="87"/>
      <c r="H322" s="87"/>
      <c r="I322" s="87"/>
      <c r="J322" s="87"/>
      <c r="K322" s="87"/>
      <c r="L322" s="87"/>
      <c r="M322" s="87"/>
      <c r="N322" s="87"/>
      <c r="O322" s="87"/>
      <c r="P322" s="90" t="s">
        <v>289</v>
      </c>
      <c r="Q322" s="87"/>
    </row>
    <row r="323" spans="1:17" s="72" customFormat="1" ht="15" customHeight="1">
      <c r="A323" s="172" t="str">
        <f>+A197</f>
        <v>TYPE OF FILING:  _X_ ORIGINAL __ UPDATED __ REVISED</v>
      </c>
      <c r="B323" s="95"/>
      <c r="C323" s="87"/>
      <c r="D323" s="87"/>
      <c r="E323" s="87"/>
      <c r="F323" s="87"/>
      <c r="G323" s="87"/>
      <c r="H323" s="87"/>
      <c r="I323" s="87"/>
      <c r="J323" s="87"/>
      <c r="K323" s="87"/>
      <c r="L323" s="87"/>
      <c r="M323" s="87"/>
      <c r="N323" s="87"/>
      <c r="O323" s="87"/>
      <c r="P323" s="90" t="str">
        <f>Control!D72</f>
        <v>Witness Responsible:   Melissa Schwarzell</v>
      </c>
      <c r="Q323" s="87"/>
    </row>
    <row r="324" spans="1:17" s="72" customFormat="1" ht="15" customHeight="1">
      <c r="A324" s="87" t="s">
        <v>454</v>
      </c>
      <c r="B324" s="95"/>
      <c r="C324" s="87"/>
      <c r="D324" s="87"/>
      <c r="E324" s="87"/>
      <c r="F324" s="87"/>
      <c r="G324" s="87"/>
      <c r="H324" s="87"/>
      <c r="I324" s="87"/>
      <c r="J324" s="87"/>
      <c r="K324" s="87"/>
      <c r="L324" s="87"/>
      <c r="M324" s="87"/>
      <c r="N324" s="87"/>
      <c r="O324" s="87"/>
      <c r="Q324" s="87"/>
    </row>
    <row r="325" spans="1:17" ht="15" customHeight="1" thickBot="1"/>
    <row r="326" spans="1:17" s="72" customFormat="1" ht="15" customHeight="1">
      <c r="A326" s="93"/>
      <c r="B326" s="94"/>
      <c r="C326" s="93"/>
      <c r="D326" s="93"/>
      <c r="E326" s="93"/>
      <c r="F326" s="94" t="s">
        <v>141</v>
      </c>
      <c r="G326" s="93"/>
      <c r="H326" s="93"/>
      <c r="I326" s="93"/>
      <c r="J326" s="93"/>
      <c r="K326" s="93"/>
      <c r="L326" s="93"/>
      <c r="M326" s="93"/>
      <c r="N326" s="93"/>
      <c r="O326" s="93"/>
      <c r="P326" s="93"/>
      <c r="Q326" s="87"/>
    </row>
    <row r="327" spans="1:17" s="72" customFormat="1" ht="15" customHeight="1">
      <c r="A327" s="95" t="s">
        <v>448</v>
      </c>
      <c r="B327" s="95"/>
      <c r="C327" s="87"/>
      <c r="D327" s="87"/>
      <c r="E327" s="87"/>
      <c r="F327" s="95" t="s">
        <v>142</v>
      </c>
      <c r="G327" s="87"/>
      <c r="H327" s="95" t="s">
        <v>185</v>
      </c>
      <c r="I327" s="87"/>
      <c r="J327" s="95" t="s">
        <v>185</v>
      </c>
      <c r="K327" s="87"/>
      <c r="L327" s="95" t="s">
        <v>200</v>
      </c>
      <c r="M327" s="87"/>
      <c r="N327" s="87"/>
      <c r="O327" s="87"/>
      <c r="P327" s="87"/>
      <c r="Q327" s="87"/>
    </row>
    <row r="328" spans="1:17" s="72" customFormat="1" ht="15" customHeight="1" thickBot="1">
      <c r="A328" s="95" t="s">
        <v>449</v>
      </c>
      <c r="B328" s="95" t="s">
        <v>481</v>
      </c>
      <c r="C328" s="115"/>
      <c r="D328" s="115"/>
      <c r="E328" s="87"/>
      <c r="F328" s="95" t="s">
        <v>143</v>
      </c>
      <c r="G328" s="87"/>
      <c r="H328" s="95" t="s">
        <v>186</v>
      </c>
      <c r="I328" s="87"/>
      <c r="J328" s="95" t="s">
        <v>143</v>
      </c>
      <c r="K328" s="87"/>
      <c r="L328" s="95" t="s">
        <v>201</v>
      </c>
      <c r="M328" s="87"/>
      <c r="N328" s="115" t="s">
        <v>275</v>
      </c>
      <c r="O328" s="115"/>
      <c r="P328" s="115"/>
      <c r="Q328" s="87"/>
    </row>
    <row r="329" spans="1:17" s="72" customFormat="1" ht="15" customHeight="1">
      <c r="A329" s="94">
        <v>1</v>
      </c>
      <c r="B329" s="94"/>
      <c r="C329" s="99"/>
      <c r="D329" s="99"/>
      <c r="E329" s="99"/>
      <c r="F329" s="99"/>
      <c r="G329" s="99"/>
      <c r="H329" s="99"/>
      <c r="I329" s="99"/>
      <c r="J329" s="99"/>
      <c r="K329" s="99"/>
      <c r="L329" s="99"/>
      <c r="M329" s="99"/>
      <c r="N329" s="99"/>
      <c r="O329" s="99"/>
      <c r="P329" s="99"/>
      <c r="Q329" s="87"/>
    </row>
    <row r="330" spans="1:17" s="72" customFormat="1" ht="15" customHeight="1">
      <c r="A330" s="983">
        <v>2</v>
      </c>
      <c r="B330" s="172" t="s">
        <v>1201</v>
      </c>
      <c r="C330" s="87"/>
      <c r="D330" s="87"/>
      <c r="E330" s="87"/>
      <c r="F330" s="100">
        <f>[1]Data_DeprAdj_15_Study!$G$24</f>
        <v>-160325.28</v>
      </c>
      <c r="G330" s="87"/>
      <c r="H330" s="984">
        <v>1</v>
      </c>
      <c r="I330" s="87"/>
      <c r="J330" s="100">
        <f>F330*H330</f>
        <v>-160325.28</v>
      </c>
      <c r="K330" s="87"/>
      <c r="L330" s="983" t="s">
        <v>1203</v>
      </c>
      <c r="M330" s="87"/>
      <c r="N330" s="87" t="s">
        <v>1202</v>
      </c>
      <c r="O330" s="87"/>
      <c r="P330" s="87"/>
      <c r="Q330" s="87"/>
    </row>
    <row r="331" spans="1:17" s="72" customFormat="1" ht="15" customHeight="1">
      <c r="A331" s="983">
        <v>3</v>
      </c>
      <c r="B331" s="981"/>
      <c r="C331" s="87"/>
      <c r="D331" s="87"/>
      <c r="E331" s="87"/>
      <c r="F331" s="87"/>
      <c r="G331" s="87"/>
      <c r="H331" s="86"/>
      <c r="J331" s="87"/>
      <c r="K331" s="87"/>
      <c r="L331" s="87"/>
      <c r="M331" s="87"/>
      <c r="N331" s="87" t="s">
        <v>1205</v>
      </c>
      <c r="O331" s="87"/>
      <c r="P331" s="87"/>
      <c r="Q331" s="87"/>
    </row>
    <row r="332" spans="1:17" s="72" customFormat="1" ht="15" customHeight="1">
      <c r="A332" s="983">
        <v>4</v>
      </c>
      <c r="B332" s="982"/>
      <c r="C332" s="87"/>
      <c r="D332" s="87"/>
      <c r="E332" s="87"/>
      <c r="F332" s="87"/>
      <c r="G332" s="87"/>
      <c r="H332" s="87"/>
      <c r="J332" s="87"/>
      <c r="K332" s="87"/>
      <c r="L332" s="87"/>
      <c r="M332" s="87"/>
      <c r="N332" s="87" t="s">
        <v>1204</v>
      </c>
      <c r="O332" s="87"/>
      <c r="P332" s="87"/>
      <c r="Q332" s="87"/>
    </row>
    <row r="333" spans="1:17" s="72" customFormat="1" ht="15" customHeight="1">
      <c r="A333" s="983">
        <v>5</v>
      </c>
      <c r="B333" s="982"/>
      <c r="C333" s="87"/>
      <c r="D333" s="87"/>
      <c r="E333" s="87"/>
      <c r="F333" s="87"/>
      <c r="G333" s="87"/>
      <c r="H333" s="87"/>
      <c r="I333" s="87"/>
      <c r="J333" s="87"/>
      <c r="K333" s="87"/>
      <c r="L333" s="983"/>
      <c r="M333" s="87"/>
      <c r="N333" s="87" t="s">
        <v>1206</v>
      </c>
      <c r="O333" s="87"/>
      <c r="P333" s="87"/>
      <c r="Q333" s="87"/>
    </row>
    <row r="334" spans="1:17" s="72" customFormat="1" ht="15" customHeight="1">
      <c r="A334" s="983">
        <v>6</v>
      </c>
      <c r="B334" s="982"/>
      <c r="C334" s="115"/>
      <c r="D334" s="115"/>
      <c r="E334" s="115"/>
      <c r="F334" s="115"/>
      <c r="G334" s="115"/>
      <c r="H334" s="115"/>
      <c r="I334" s="115"/>
      <c r="J334" s="87"/>
      <c r="K334" s="87"/>
      <c r="L334" s="983"/>
      <c r="M334" s="87"/>
      <c r="N334" s="87"/>
      <c r="O334" s="87"/>
      <c r="P334" s="87"/>
      <c r="Q334" s="87"/>
    </row>
    <row r="335" spans="1:17" s="72" customFormat="1" ht="15" customHeight="1">
      <c r="A335" s="983">
        <v>7</v>
      </c>
      <c r="B335" s="982"/>
      <c r="C335" s="87"/>
      <c r="D335" s="87"/>
      <c r="E335" s="87"/>
      <c r="F335" s="87"/>
      <c r="G335" s="87"/>
      <c r="H335" s="87"/>
      <c r="I335" s="87"/>
      <c r="J335" s="87"/>
      <c r="K335" s="87"/>
      <c r="L335" s="983"/>
      <c r="M335" s="87"/>
      <c r="N335" s="87"/>
      <c r="O335" s="87"/>
      <c r="P335" s="87"/>
      <c r="Q335" s="87"/>
    </row>
    <row r="336" spans="1:17" s="72" customFormat="1" ht="15" customHeight="1">
      <c r="A336" s="95"/>
      <c r="B336" s="108"/>
      <c r="C336" s="103"/>
      <c r="D336" s="87"/>
      <c r="E336" s="87"/>
      <c r="F336" s="87"/>
      <c r="G336" s="87"/>
      <c r="H336" s="87"/>
      <c r="I336" s="87"/>
      <c r="J336" s="87"/>
      <c r="K336" s="87"/>
      <c r="L336" s="87"/>
      <c r="M336" s="87"/>
      <c r="N336" s="87"/>
      <c r="O336" s="87"/>
      <c r="P336" s="87"/>
      <c r="Q336" s="87"/>
    </row>
    <row r="337" spans="1:17" s="72" customFormat="1" ht="15" customHeight="1">
      <c r="A337" s="95"/>
      <c r="B337" s="108"/>
      <c r="C337" s="103"/>
      <c r="D337" s="87"/>
      <c r="E337" s="87"/>
      <c r="F337" s="87"/>
      <c r="G337" s="87"/>
      <c r="H337" s="87"/>
      <c r="I337" s="87"/>
      <c r="J337" s="87"/>
      <c r="K337" s="87"/>
      <c r="L337" s="87"/>
      <c r="M337" s="87"/>
      <c r="N337" s="87"/>
      <c r="O337" s="87"/>
      <c r="P337" s="87"/>
      <c r="Q337" s="87"/>
    </row>
    <row r="338" spans="1:17" s="72" customFormat="1" ht="15" customHeight="1">
      <c r="A338" s="95"/>
      <c r="B338" s="108"/>
      <c r="C338" s="103"/>
      <c r="D338" s="87"/>
      <c r="E338" s="87"/>
      <c r="F338" s="87"/>
      <c r="G338" s="87"/>
      <c r="H338" s="87"/>
      <c r="I338" s="87"/>
      <c r="J338" s="87"/>
      <c r="K338" s="87"/>
      <c r="L338" s="87"/>
      <c r="M338" s="87"/>
      <c r="N338" s="87"/>
      <c r="O338" s="87"/>
      <c r="P338" s="87"/>
      <c r="Q338" s="87"/>
    </row>
    <row r="339" spans="1:17" s="72" customFormat="1" ht="15" customHeight="1">
      <c r="A339" s="95"/>
      <c r="B339" s="178"/>
      <c r="C339" s="103"/>
      <c r="D339" s="87"/>
      <c r="E339" s="87"/>
      <c r="F339" s="87"/>
      <c r="G339" s="87"/>
      <c r="H339" s="87"/>
      <c r="I339" s="86"/>
      <c r="J339" s="87"/>
      <c r="K339" s="87"/>
      <c r="L339" s="87"/>
      <c r="M339" s="87"/>
      <c r="N339" s="87"/>
      <c r="O339" s="87"/>
      <c r="P339" s="87"/>
      <c r="Q339" s="87"/>
    </row>
    <row r="340" spans="1:17" s="72" customFormat="1" ht="15" customHeight="1">
      <c r="A340" s="95"/>
      <c r="B340" s="108"/>
      <c r="C340" s="103"/>
      <c r="D340" s="87"/>
      <c r="E340" s="87"/>
      <c r="F340" s="87"/>
      <c r="G340" s="87"/>
      <c r="H340" s="87"/>
      <c r="I340" s="87"/>
      <c r="J340" s="87"/>
      <c r="K340" s="87"/>
      <c r="L340" s="87"/>
      <c r="M340" s="87"/>
      <c r="N340" s="87"/>
      <c r="O340" s="87"/>
      <c r="P340" s="87"/>
      <c r="Q340" s="87"/>
    </row>
    <row r="341" spans="1:17" s="72" customFormat="1" ht="15" customHeight="1">
      <c r="A341" s="95"/>
      <c r="B341" s="108"/>
      <c r="C341" s="103"/>
      <c r="D341" s="87"/>
      <c r="E341" s="87"/>
      <c r="F341" s="87"/>
      <c r="G341" s="87"/>
      <c r="H341" s="87"/>
      <c r="I341" s="87"/>
      <c r="J341" s="87"/>
      <c r="K341" s="87"/>
      <c r="L341" s="87"/>
      <c r="M341" s="87"/>
      <c r="N341" s="87"/>
      <c r="O341" s="87"/>
      <c r="P341" s="87"/>
      <c r="Q341" s="87"/>
    </row>
    <row r="342" spans="1:17" s="72" customFormat="1" ht="15" customHeight="1">
      <c r="A342" s="95"/>
      <c r="B342" s="108"/>
      <c r="C342" s="103"/>
      <c r="D342" s="87"/>
      <c r="E342" s="87"/>
      <c r="F342" s="87"/>
      <c r="G342" s="87"/>
      <c r="H342" s="87"/>
      <c r="I342" s="87"/>
      <c r="J342" s="87"/>
      <c r="K342" s="87"/>
      <c r="L342" s="87"/>
      <c r="M342" s="87"/>
      <c r="N342" s="87"/>
      <c r="O342" s="87"/>
      <c r="P342" s="87"/>
      <c r="Q342" s="87"/>
    </row>
    <row r="343" spans="1:17" s="72" customFormat="1" ht="15" customHeight="1">
      <c r="A343" s="95"/>
      <c r="B343" s="108"/>
      <c r="C343" s="103"/>
      <c r="D343" s="87"/>
      <c r="E343" s="87"/>
      <c r="F343" s="87"/>
      <c r="G343" s="87"/>
      <c r="H343" s="87"/>
      <c r="I343" s="87"/>
      <c r="J343" s="87"/>
      <c r="K343" s="87"/>
      <c r="L343" s="87"/>
      <c r="M343" s="87"/>
      <c r="N343" s="87"/>
      <c r="O343" s="87"/>
      <c r="P343" s="87"/>
      <c r="Q343" s="87"/>
    </row>
    <row r="344" spans="1:17" s="72" customFormat="1" ht="15" customHeight="1">
      <c r="A344" s="95"/>
      <c r="B344" s="108"/>
      <c r="C344" s="103"/>
      <c r="D344" s="87"/>
      <c r="E344" s="87"/>
      <c r="F344" s="87"/>
      <c r="G344" s="87"/>
      <c r="H344" s="87"/>
      <c r="I344" s="87"/>
      <c r="J344" s="87"/>
      <c r="K344" s="87"/>
      <c r="L344" s="87"/>
      <c r="M344" s="87"/>
      <c r="N344" s="87"/>
      <c r="O344" s="87"/>
      <c r="P344" s="87"/>
      <c r="Q344" s="87"/>
    </row>
    <row r="345" spans="1:17" s="72" customFormat="1" ht="15" customHeight="1">
      <c r="A345" s="95"/>
      <c r="B345" s="108"/>
      <c r="C345" s="103"/>
      <c r="D345" s="87"/>
      <c r="E345" s="87"/>
      <c r="F345" s="87"/>
      <c r="G345" s="87"/>
      <c r="H345" s="87"/>
      <c r="I345" s="87"/>
      <c r="J345" s="87"/>
      <c r="K345" s="87"/>
      <c r="L345" s="87"/>
      <c r="M345" s="87"/>
      <c r="N345" s="87"/>
      <c r="O345" s="87"/>
      <c r="P345" s="87"/>
      <c r="Q345" s="87"/>
    </row>
    <row r="346" spans="1:17" s="72" customFormat="1" ht="15" customHeight="1">
      <c r="A346" s="95"/>
      <c r="B346" s="108"/>
      <c r="C346" s="103"/>
      <c r="D346" s="87"/>
      <c r="E346" s="87"/>
      <c r="F346" s="87"/>
      <c r="G346" s="87"/>
      <c r="H346" s="87"/>
      <c r="I346" s="87"/>
      <c r="J346" s="87"/>
      <c r="K346" s="87"/>
      <c r="L346" s="87"/>
      <c r="M346" s="87"/>
      <c r="N346" s="87"/>
      <c r="O346" s="87"/>
      <c r="P346" s="87"/>
      <c r="Q346" s="87"/>
    </row>
    <row r="347" spans="1:17" s="72" customFormat="1" ht="15" customHeight="1">
      <c r="A347" s="95"/>
      <c r="B347" s="178"/>
      <c r="C347" s="103"/>
      <c r="D347" s="87"/>
      <c r="E347" s="87"/>
      <c r="F347" s="87"/>
      <c r="G347" s="87"/>
      <c r="H347" s="87"/>
      <c r="I347" s="86"/>
      <c r="J347" s="87"/>
      <c r="K347" s="87"/>
      <c r="L347" s="87"/>
      <c r="M347" s="87"/>
      <c r="N347" s="87"/>
      <c r="O347" s="87"/>
      <c r="P347" s="87"/>
      <c r="Q347" s="87"/>
    </row>
    <row r="348" spans="1:17" s="72" customFormat="1" ht="15" customHeight="1">
      <c r="A348" s="95"/>
      <c r="B348" s="108"/>
      <c r="C348" s="103"/>
      <c r="D348" s="87"/>
      <c r="E348" s="87"/>
      <c r="F348" s="87"/>
      <c r="G348" s="87"/>
      <c r="H348" s="87"/>
      <c r="I348" s="87"/>
      <c r="J348" s="87"/>
      <c r="K348" s="87"/>
      <c r="L348" s="87"/>
      <c r="M348" s="87"/>
      <c r="N348" s="87"/>
      <c r="O348" s="87"/>
      <c r="P348" s="87"/>
      <c r="Q348" s="87"/>
    </row>
    <row r="349" spans="1:17" s="72" customFormat="1" ht="15" customHeight="1">
      <c r="A349" s="95"/>
      <c r="B349" s="108"/>
      <c r="C349" s="103"/>
      <c r="D349" s="87"/>
      <c r="E349" s="87"/>
      <c r="F349" s="87"/>
      <c r="G349" s="87"/>
      <c r="H349" s="87"/>
      <c r="I349" s="87"/>
      <c r="J349" s="87"/>
      <c r="K349" s="87"/>
      <c r="L349" s="87"/>
      <c r="M349" s="87"/>
      <c r="N349" s="87"/>
      <c r="O349" s="87"/>
      <c r="P349" s="87"/>
      <c r="Q349" s="87"/>
    </row>
    <row r="350" spans="1:17" s="72" customFormat="1" ht="15" customHeight="1">
      <c r="A350" s="95"/>
      <c r="B350" s="108"/>
      <c r="C350" s="103"/>
      <c r="D350" s="87"/>
      <c r="E350" s="87"/>
      <c r="F350" s="87"/>
      <c r="G350" s="87"/>
      <c r="H350" s="87"/>
      <c r="I350" s="87"/>
      <c r="J350" s="87"/>
      <c r="K350" s="87"/>
      <c r="L350" s="87"/>
      <c r="M350" s="87"/>
      <c r="N350" s="87"/>
      <c r="O350" s="87"/>
      <c r="P350" s="87"/>
      <c r="Q350" s="87"/>
    </row>
    <row r="351" spans="1:17" s="72" customFormat="1" ht="15" customHeight="1">
      <c r="A351" s="95"/>
      <c r="B351" s="108"/>
      <c r="C351" s="103"/>
      <c r="D351" s="87"/>
      <c r="E351" s="87"/>
      <c r="F351" s="87"/>
      <c r="G351" s="87"/>
      <c r="H351" s="87"/>
      <c r="I351" s="87"/>
      <c r="J351" s="87"/>
      <c r="K351" s="87"/>
      <c r="L351" s="87"/>
      <c r="M351" s="87"/>
      <c r="N351" s="87"/>
      <c r="O351" s="87"/>
      <c r="P351" s="87"/>
      <c r="Q351" s="87"/>
    </row>
    <row r="352" spans="1:17" s="72" customFormat="1" ht="15" customHeight="1">
      <c r="A352" s="95"/>
      <c r="B352" s="108"/>
      <c r="C352" s="103"/>
      <c r="D352" s="87"/>
      <c r="E352" s="87"/>
      <c r="F352" s="87"/>
      <c r="G352" s="87"/>
      <c r="H352" s="87"/>
      <c r="I352" s="87"/>
      <c r="J352" s="87"/>
      <c r="K352" s="87"/>
      <c r="L352" s="87"/>
      <c r="M352" s="87"/>
      <c r="N352" s="87"/>
      <c r="O352" s="87"/>
      <c r="P352" s="87"/>
      <c r="Q352" s="87"/>
    </row>
    <row r="353" spans="1:17" s="72" customFormat="1" ht="15" customHeight="1">
      <c r="A353" s="95"/>
      <c r="B353" s="108"/>
      <c r="C353" s="103"/>
      <c r="D353" s="87"/>
      <c r="E353" s="87"/>
      <c r="F353" s="87"/>
      <c r="G353" s="87"/>
      <c r="H353" s="87"/>
      <c r="I353" s="87"/>
      <c r="J353" s="87"/>
      <c r="K353" s="87"/>
      <c r="L353" s="87"/>
      <c r="M353" s="87"/>
      <c r="N353" s="87"/>
      <c r="O353" s="87"/>
      <c r="P353" s="87"/>
      <c r="Q353" s="87"/>
    </row>
    <row r="354" spans="1:17" s="72" customFormat="1" ht="15" customHeight="1">
      <c r="A354" s="95"/>
      <c r="B354" s="178"/>
      <c r="C354" s="103"/>
      <c r="D354" s="87"/>
      <c r="E354" s="87"/>
      <c r="F354" s="87"/>
      <c r="G354" s="87"/>
      <c r="H354" s="87"/>
      <c r="I354" s="86"/>
      <c r="J354" s="87"/>
      <c r="K354" s="87"/>
      <c r="L354" s="87"/>
      <c r="M354" s="87"/>
      <c r="N354" s="87"/>
      <c r="O354" s="87"/>
      <c r="P354" s="87"/>
      <c r="Q354" s="87"/>
    </row>
    <row r="355" spans="1:17" s="72" customFormat="1" ht="15" customHeight="1">
      <c r="A355" s="95"/>
      <c r="B355" s="108"/>
      <c r="C355" s="103"/>
      <c r="D355" s="87"/>
      <c r="E355" s="87"/>
      <c r="F355" s="87"/>
      <c r="G355" s="87"/>
      <c r="H355" s="87"/>
      <c r="I355" s="87"/>
      <c r="J355" s="87"/>
      <c r="K355" s="87"/>
      <c r="L355" s="87"/>
      <c r="M355" s="87"/>
      <c r="N355" s="87"/>
      <c r="O355" s="87"/>
      <c r="P355" s="87"/>
      <c r="Q355" s="87"/>
    </row>
    <row r="356" spans="1:17" s="72" customFormat="1" ht="15" customHeight="1">
      <c r="A356" s="95"/>
      <c r="B356" s="95"/>
      <c r="C356" s="87"/>
      <c r="D356" s="87"/>
      <c r="E356" s="87"/>
      <c r="F356" s="87"/>
      <c r="G356" s="87"/>
      <c r="H356" s="87"/>
      <c r="I356" s="87"/>
      <c r="J356" s="87"/>
      <c r="K356" s="87"/>
      <c r="L356" s="87"/>
      <c r="M356" s="87"/>
      <c r="N356" s="87"/>
      <c r="O356" s="87"/>
      <c r="P356" s="87"/>
      <c r="Q356" s="87"/>
    </row>
    <row r="357" spans="1:17" s="72" customFormat="1" ht="15" customHeight="1">
      <c r="A357" s="95"/>
      <c r="B357" s="95"/>
      <c r="C357" s="87"/>
      <c r="D357" s="87"/>
      <c r="E357" s="87"/>
      <c r="F357" s="87"/>
      <c r="G357" s="87"/>
      <c r="H357" s="87"/>
      <c r="I357" s="87"/>
      <c r="J357" s="87"/>
      <c r="K357" s="87"/>
      <c r="L357" s="87"/>
      <c r="M357" s="87"/>
      <c r="N357" s="87"/>
      <c r="O357" s="87"/>
      <c r="P357" s="87"/>
      <c r="Q357" s="87"/>
    </row>
    <row r="358" spans="1:17" s="72" customFormat="1" ht="15" customHeight="1">
      <c r="A358" s="95"/>
      <c r="B358" s="95"/>
      <c r="C358" s="87"/>
      <c r="D358" s="87"/>
      <c r="E358" s="87"/>
      <c r="F358" s="87"/>
      <c r="G358" s="87"/>
      <c r="H358" s="87"/>
      <c r="I358" s="87"/>
      <c r="J358" s="87"/>
      <c r="K358" s="87"/>
      <c r="L358" s="87"/>
      <c r="M358" s="87"/>
      <c r="N358" s="87"/>
      <c r="O358" s="87"/>
      <c r="P358" s="87"/>
      <c r="Q358" s="87"/>
    </row>
    <row r="359" spans="1:17" s="72" customFormat="1" ht="15" customHeight="1">
      <c r="A359" s="95"/>
      <c r="B359" s="95"/>
      <c r="C359" s="87"/>
      <c r="D359" s="87"/>
      <c r="E359" s="87"/>
      <c r="F359" s="87"/>
      <c r="G359" s="87"/>
      <c r="H359" s="87"/>
      <c r="I359" s="87"/>
      <c r="J359" s="87"/>
      <c r="K359" s="87"/>
      <c r="L359" s="87"/>
      <c r="M359" s="87"/>
      <c r="N359" s="87"/>
      <c r="O359" s="87"/>
      <c r="P359" s="87"/>
      <c r="Q359" s="87"/>
    </row>
    <row r="360" spans="1:17" s="72" customFormat="1" ht="15" customHeight="1">
      <c r="A360" s="95"/>
      <c r="B360" s="95"/>
      <c r="C360" s="87"/>
      <c r="D360" s="87"/>
      <c r="E360" s="87"/>
      <c r="F360" s="87"/>
      <c r="G360" s="87"/>
      <c r="H360" s="87"/>
      <c r="I360" s="87"/>
      <c r="J360" s="87"/>
      <c r="K360" s="87"/>
      <c r="L360" s="87"/>
      <c r="M360" s="87"/>
      <c r="N360" s="87"/>
      <c r="O360" s="87"/>
      <c r="P360" s="87"/>
      <c r="Q360" s="87"/>
    </row>
    <row r="361" spans="1:17" s="72" customFormat="1" ht="15" customHeight="1">
      <c r="A361" s="95"/>
      <c r="B361" s="95"/>
      <c r="C361" s="87"/>
      <c r="D361" s="87"/>
      <c r="E361" s="87"/>
      <c r="F361" s="87"/>
      <c r="G361" s="87"/>
      <c r="H361" s="87"/>
      <c r="I361" s="87"/>
      <c r="J361" s="87"/>
      <c r="K361" s="87"/>
      <c r="L361" s="87"/>
      <c r="M361" s="87"/>
      <c r="N361" s="87"/>
      <c r="O361" s="87"/>
      <c r="P361" s="87"/>
      <c r="Q361" s="87"/>
    </row>
    <row r="362" spans="1:17" s="72" customFormat="1" ht="15" customHeight="1">
      <c r="A362" s="95"/>
      <c r="B362" s="95"/>
      <c r="C362" s="87"/>
      <c r="D362" s="87"/>
      <c r="E362" s="87"/>
      <c r="F362" s="87"/>
      <c r="G362" s="87"/>
      <c r="H362" s="87"/>
      <c r="I362" s="87"/>
      <c r="J362" s="87"/>
      <c r="K362" s="87"/>
      <c r="L362" s="87"/>
      <c r="M362" s="87"/>
      <c r="N362" s="87"/>
      <c r="O362" s="87"/>
      <c r="P362" s="87"/>
      <c r="Q362" s="87"/>
    </row>
    <row r="363" spans="1:17" s="72" customFormat="1" ht="15" customHeight="1">
      <c r="A363" s="95"/>
      <c r="B363" s="95"/>
      <c r="C363" s="87"/>
      <c r="D363" s="87"/>
      <c r="E363" s="87"/>
      <c r="F363" s="87"/>
      <c r="G363" s="87"/>
      <c r="H363" s="87"/>
      <c r="I363" s="87"/>
      <c r="J363" s="87"/>
      <c r="K363" s="87"/>
      <c r="L363" s="87"/>
      <c r="M363" s="87"/>
      <c r="N363" s="87"/>
      <c r="O363" s="87"/>
      <c r="P363" s="87"/>
      <c r="Q363" s="87"/>
    </row>
    <row r="364" spans="1:17" s="72" customFormat="1" ht="15" customHeight="1">
      <c r="A364" s="95"/>
      <c r="B364" s="95"/>
      <c r="C364" s="87"/>
      <c r="D364" s="87"/>
      <c r="E364" s="87"/>
      <c r="F364" s="87"/>
      <c r="G364" s="87"/>
      <c r="H364" s="87"/>
      <c r="I364" s="87"/>
      <c r="J364" s="87"/>
      <c r="K364" s="87"/>
      <c r="L364" s="87"/>
      <c r="M364" s="87"/>
      <c r="N364" s="87"/>
      <c r="O364" s="87"/>
      <c r="P364" s="87"/>
      <c r="Q364" s="87"/>
    </row>
    <row r="365" spans="1:17" s="72" customFormat="1" ht="15" customHeight="1">
      <c r="A365" s="95"/>
      <c r="B365" s="95"/>
      <c r="C365" s="87"/>
      <c r="D365" s="87"/>
      <c r="E365" s="87"/>
      <c r="F365" s="87"/>
      <c r="G365" s="87"/>
      <c r="H365" s="87"/>
      <c r="I365" s="87"/>
      <c r="J365" s="87"/>
      <c r="K365" s="87"/>
      <c r="L365" s="87"/>
      <c r="M365" s="87"/>
      <c r="N365" s="87"/>
      <c r="O365" s="87"/>
      <c r="P365" s="87"/>
      <c r="Q365" s="87"/>
    </row>
    <row r="366" spans="1:17" s="72" customFormat="1" ht="15" customHeight="1">
      <c r="A366" s="95"/>
      <c r="B366" s="95"/>
      <c r="C366" s="87"/>
      <c r="D366" s="87"/>
      <c r="E366" s="87"/>
      <c r="F366" s="87"/>
      <c r="G366" s="87"/>
      <c r="H366" s="87"/>
      <c r="I366" s="87"/>
      <c r="J366" s="87"/>
      <c r="K366" s="87"/>
      <c r="L366" s="87"/>
      <c r="M366" s="87"/>
      <c r="N366" s="87"/>
      <c r="O366" s="87"/>
      <c r="P366" s="87"/>
      <c r="Q366" s="87"/>
    </row>
    <row r="367" spans="1:17" s="72" customFormat="1" ht="15" customHeight="1">
      <c r="A367" s="95"/>
      <c r="B367" s="95"/>
      <c r="C367" s="87"/>
      <c r="D367" s="87"/>
      <c r="E367" s="87"/>
      <c r="F367" s="87"/>
      <c r="G367" s="87"/>
      <c r="H367" s="87"/>
      <c r="I367" s="87"/>
      <c r="J367" s="87"/>
      <c r="K367" s="87"/>
      <c r="L367" s="87"/>
      <c r="M367" s="87"/>
      <c r="N367" s="87"/>
      <c r="O367" s="87"/>
      <c r="P367" s="87"/>
      <c r="Q367" s="87"/>
    </row>
    <row r="368" spans="1:17" s="72" customFormat="1" ht="15" customHeight="1">
      <c r="A368" s="95"/>
      <c r="B368" s="95"/>
      <c r="C368" s="87"/>
      <c r="D368" s="87"/>
      <c r="E368" s="87"/>
      <c r="F368" s="87"/>
      <c r="G368" s="87"/>
      <c r="H368" s="87"/>
      <c r="I368" s="87"/>
      <c r="J368" s="87"/>
      <c r="K368" s="87"/>
      <c r="L368" s="87"/>
      <c r="M368" s="87"/>
      <c r="N368" s="87"/>
      <c r="O368" s="87"/>
      <c r="P368" s="87"/>
      <c r="Q368" s="87"/>
    </row>
    <row r="369" spans="1:17" s="72" customFormat="1" ht="15" customHeight="1">
      <c r="A369" s="95"/>
      <c r="B369" s="95"/>
      <c r="C369" s="87"/>
      <c r="D369" s="87"/>
      <c r="E369" s="87"/>
      <c r="F369" s="87"/>
      <c r="G369" s="87"/>
      <c r="H369" s="87"/>
      <c r="I369" s="87"/>
      <c r="J369" s="87"/>
      <c r="K369" s="87"/>
      <c r="L369" s="87"/>
      <c r="M369" s="87"/>
      <c r="N369" s="87"/>
      <c r="O369" s="87"/>
      <c r="P369" s="87"/>
      <c r="Q369" s="87"/>
    </row>
    <row r="370" spans="1:17" s="72" customFormat="1" ht="15" customHeight="1">
      <c r="A370" s="95"/>
      <c r="B370" s="95"/>
      <c r="C370" s="87"/>
      <c r="D370" s="87"/>
      <c r="E370" s="87"/>
      <c r="F370" s="87"/>
      <c r="G370" s="87"/>
      <c r="H370" s="87"/>
      <c r="I370" s="87"/>
      <c r="J370" s="87"/>
      <c r="K370" s="87"/>
      <c r="L370" s="87"/>
      <c r="M370" s="87"/>
      <c r="N370" s="87"/>
      <c r="O370" s="87"/>
      <c r="P370" s="87"/>
      <c r="Q370" s="87"/>
    </row>
    <row r="371" spans="1:17" s="72" customFormat="1" ht="15" customHeight="1">
      <c r="A371" s="95"/>
      <c r="B371" s="95"/>
      <c r="C371" s="87"/>
      <c r="D371" s="87"/>
      <c r="E371" s="87"/>
      <c r="F371" s="87"/>
      <c r="G371" s="87"/>
      <c r="H371" s="87"/>
      <c r="I371" s="87"/>
      <c r="J371" s="87"/>
      <c r="K371" s="87"/>
      <c r="L371" s="87"/>
      <c r="M371" s="87"/>
      <c r="N371" s="87"/>
      <c r="O371" s="87"/>
      <c r="P371" s="87"/>
      <c r="Q371" s="87"/>
    </row>
    <row r="372" spans="1:17" s="72" customFormat="1" ht="15" customHeight="1">
      <c r="A372" s="95"/>
      <c r="B372" s="95"/>
      <c r="C372" s="87"/>
      <c r="D372" s="87"/>
      <c r="E372" s="87"/>
      <c r="F372" s="87"/>
      <c r="G372" s="87"/>
      <c r="H372" s="87"/>
      <c r="I372" s="87"/>
      <c r="J372" s="87"/>
      <c r="K372" s="87"/>
      <c r="L372" s="87"/>
      <c r="M372" s="87"/>
      <c r="N372" s="87"/>
      <c r="O372" s="87"/>
      <c r="P372" s="87"/>
      <c r="Q372" s="87"/>
    </row>
    <row r="373" spans="1:17" s="72" customFormat="1" ht="15" customHeight="1">
      <c r="A373" s="95"/>
      <c r="B373" s="95"/>
      <c r="C373" s="87"/>
      <c r="D373" s="87"/>
      <c r="E373" s="87"/>
      <c r="F373" s="87"/>
      <c r="G373" s="87"/>
      <c r="H373" s="87"/>
      <c r="I373" s="87"/>
      <c r="J373" s="87"/>
      <c r="K373" s="87"/>
      <c r="L373" s="87"/>
      <c r="M373" s="87"/>
      <c r="N373" s="87"/>
      <c r="O373" s="87"/>
      <c r="P373" s="87"/>
      <c r="Q373" s="87"/>
    </row>
    <row r="374" spans="1:17" s="72" customFormat="1" ht="15" customHeight="1">
      <c r="A374" s="95"/>
      <c r="B374" s="95"/>
      <c r="C374" s="87"/>
      <c r="D374" s="87"/>
      <c r="E374" s="87"/>
      <c r="F374" s="87"/>
      <c r="G374" s="87"/>
      <c r="H374" s="87"/>
      <c r="I374" s="87"/>
      <c r="J374" s="87"/>
      <c r="K374" s="87"/>
      <c r="L374" s="87"/>
      <c r="M374" s="87"/>
      <c r="N374" s="87"/>
      <c r="O374" s="87"/>
      <c r="P374" s="87"/>
      <c r="Q374" s="87"/>
    </row>
    <row r="375" spans="1:17" s="72" customFormat="1" ht="15" customHeight="1">
      <c r="A375" s="95"/>
      <c r="B375" s="95"/>
      <c r="C375" s="87"/>
      <c r="D375" s="87"/>
      <c r="E375" s="87"/>
      <c r="F375" s="87"/>
      <c r="G375" s="87"/>
      <c r="H375" s="87"/>
      <c r="I375" s="87"/>
      <c r="J375" s="87"/>
      <c r="K375" s="87"/>
      <c r="L375" s="87"/>
      <c r="M375" s="87"/>
      <c r="N375" s="87"/>
      <c r="O375" s="87"/>
      <c r="P375" s="87"/>
      <c r="Q375" s="87"/>
    </row>
    <row r="376" spans="1:17" s="72" customFormat="1" ht="15" customHeight="1">
      <c r="A376" s="95"/>
      <c r="B376" s="95"/>
      <c r="C376" s="87"/>
      <c r="D376" s="87"/>
      <c r="E376" s="87"/>
      <c r="F376" s="87"/>
      <c r="G376" s="87"/>
      <c r="H376" s="87"/>
      <c r="I376" s="87"/>
      <c r="J376" s="87"/>
      <c r="K376" s="87"/>
      <c r="L376" s="87"/>
      <c r="M376" s="87"/>
      <c r="N376" s="87"/>
      <c r="O376" s="87"/>
      <c r="P376" s="87"/>
      <c r="Q376" s="87"/>
    </row>
    <row r="377" spans="1:17" s="72" customFormat="1" ht="15" customHeight="1">
      <c r="A377" s="95"/>
      <c r="B377" s="95"/>
      <c r="C377" s="87"/>
      <c r="D377" s="87"/>
      <c r="E377" s="87"/>
      <c r="F377" s="87"/>
      <c r="G377" s="87"/>
      <c r="H377" s="87"/>
      <c r="I377" s="87"/>
      <c r="J377" s="87"/>
      <c r="K377" s="87"/>
      <c r="L377" s="87"/>
      <c r="M377" s="87"/>
      <c r="N377" s="87"/>
      <c r="O377" s="87"/>
      <c r="P377" s="87"/>
      <c r="Q377" s="87"/>
    </row>
    <row r="378" spans="1:17" s="72" customFormat="1" ht="15" customHeight="1">
      <c r="A378" s="95"/>
      <c r="B378" s="95"/>
      <c r="C378" s="87"/>
      <c r="D378" s="87"/>
      <c r="E378" s="87"/>
      <c r="F378" s="87"/>
      <c r="G378" s="87"/>
      <c r="H378" s="87"/>
      <c r="I378" s="87"/>
      <c r="J378" s="87"/>
      <c r="K378" s="87"/>
      <c r="L378" s="87"/>
      <c r="M378" s="87"/>
      <c r="N378" s="87"/>
      <c r="O378" s="87"/>
      <c r="P378" s="87"/>
      <c r="Q378" s="87"/>
    </row>
    <row r="379" spans="1:17" s="72" customFormat="1" ht="15" customHeight="1">
      <c r="A379" s="1022" t="str">
        <f>+A316</f>
        <v>KENTUCKY-AMERICAN WATER COMPANY</v>
      </c>
      <c r="B379" s="1022"/>
      <c r="C379" s="1022"/>
      <c r="D379" s="1022"/>
      <c r="E379" s="1022"/>
      <c r="F379" s="1022"/>
      <c r="G379" s="1022"/>
      <c r="H379" s="1022"/>
      <c r="I379" s="1022"/>
      <c r="J379" s="1022"/>
      <c r="K379" s="1022"/>
      <c r="L379" s="1022"/>
      <c r="M379" s="1022"/>
      <c r="N379" s="1022"/>
      <c r="O379" s="1022"/>
      <c r="P379" s="1022"/>
    </row>
    <row r="380" spans="1:17" s="72" customFormat="1" ht="15" customHeight="1">
      <c r="A380" s="1022" t="str">
        <f>+A317</f>
        <v>Case No. 2018-00358</v>
      </c>
      <c r="B380" s="1022"/>
      <c r="C380" s="1022"/>
      <c r="D380" s="1022"/>
      <c r="E380" s="1022"/>
      <c r="F380" s="1022"/>
      <c r="G380" s="1022"/>
      <c r="H380" s="1022"/>
      <c r="I380" s="1022"/>
      <c r="J380" s="1022"/>
      <c r="K380" s="1022"/>
      <c r="L380" s="1022"/>
      <c r="M380" s="1022"/>
      <c r="N380" s="1022"/>
      <c r="O380" s="1022"/>
      <c r="P380" s="1022"/>
      <c r="Q380" s="87"/>
    </row>
    <row r="381" spans="1:17" s="72" customFormat="1" ht="15" customHeight="1">
      <c r="A381" s="1022" t="str">
        <f>+A444</f>
        <v>DEPRECIATION ACCRUAL RATES AND ACCUMULATED BALANCES BY ACCOUNT</v>
      </c>
      <c r="B381" s="1022"/>
      <c r="C381" s="1022"/>
      <c r="D381" s="1022"/>
      <c r="E381" s="1022"/>
      <c r="F381" s="1022"/>
      <c r="G381" s="1022"/>
      <c r="H381" s="1022"/>
      <c r="I381" s="1022"/>
      <c r="J381" s="1022"/>
      <c r="K381" s="1022"/>
      <c r="L381" s="1022"/>
      <c r="M381" s="1022"/>
      <c r="N381" s="1022"/>
      <c r="O381" s="1022"/>
      <c r="P381" s="1022"/>
      <c r="Q381" s="87"/>
    </row>
    <row r="382" spans="1:17" s="72" customFormat="1" ht="15" customHeight="1">
      <c r="A382" s="1022" t="str">
        <f>+A256</f>
        <v>Base Year at 2/28/19</v>
      </c>
      <c r="B382" s="1022"/>
      <c r="C382" s="1022"/>
      <c r="D382" s="1022"/>
      <c r="E382" s="1022"/>
      <c r="F382" s="1022"/>
      <c r="G382" s="1022"/>
      <c r="H382" s="1022"/>
      <c r="I382" s="1022"/>
      <c r="J382" s="1022"/>
      <c r="K382" s="1022"/>
      <c r="L382" s="1022"/>
      <c r="M382" s="1022"/>
      <c r="N382" s="1022"/>
      <c r="O382" s="1022"/>
      <c r="P382" s="1022"/>
      <c r="Q382" s="87"/>
    </row>
    <row r="383" spans="1:17" s="72" customFormat="1" ht="15" customHeight="1">
      <c r="A383" s="95"/>
      <c r="B383" s="95"/>
      <c r="C383" s="95"/>
      <c r="D383" s="95"/>
      <c r="E383" s="95"/>
      <c r="F383" s="95"/>
      <c r="G383" s="95"/>
      <c r="H383" s="95"/>
      <c r="I383" s="95"/>
      <c r="J383" s="95"/>
      <c r="K383" s="95"/>
      <c r="L383" s="95"/>
      <c r="M383" s="95"/>
      <c r="N383" s="95"/>
      <c r="O383" s="95"/>
      <c r="P383" s="90" t="s">
        <v>927</v>
      </c>
      <c r="Q383" s="87"/>
    </row>
    <row r="384" spans="1:17" s="66" customFormat="1">
      <c r="B384" s="70"/>
      <c r="D384" s="69"/>
      <c r="E384" s="69"/>
      <c r="F384" s="69"/>
      <c r="G384" s="69"/>
      <c r="H384" s="69"/>
      <c r="I384" s="69"/>
      <c r="J384" s="69"/>
      <c r="K384" s="69"/>
      <c r="L384" s="69"/>
      <c r="P384" s="91" t="str">
        <f ca="1">RIGHT(CELL("filename",$A$1),LEN(CELL("filename",$A$1))-SEARCH("\Rate Base",CELL("filename",$A$1),1))</f>
        <v>Rate Base\[KAWC 2018 Rate Case - Exhibit 37 Schedules B1 - B8.xlsx]Sch B-3</v>
      </c>
    </row>
    <row r="385" spans="1:17" s="72" customFormat="1" ht="15" customHeight="1">
      <c r="A385" s="172" t="str">
        <f>+A259</f>
        <v>DATA: _X_ BASE PERIOD ___ FORECASTED PERIOD</v>
      </c>
      <c r="B385" s="95"/>
      <c r="C385" s="87"/>
      <c r="D385" s="87"/>
      <c r="E385" s="87"/>
      <c r="F385" s="87"/>
      <c r="G385" s="87"/>
      <c r="H385" s="87"/>
      <c r="I385" s="87"/>
      <c r="J385" s="87"/>
      <c r="K385" s="87"/>
      <c r="L385" s="87"/>
      <c r="M385" s="87"/>
      <c r="N385" s="87"/>
      <c r="O385" s="87"/>
      <c r="P385" s="90" t="s">
        <v>262</v>
      </c>
      <c r="Q385" s="87"/>
    </row>
    <row r="386" spans="1:17" s="72" customFormat="1" ht="15" customHeight="1">
      <c r="A386" s="172" t="str">
        <f>+A260</f>
        <v>TYPE OF FILING:  _X_ ORIGINAL __ UPDATED __ REVISED</v>
      </c>
      <c r="B386" s="95"/>
      <c r="C386" s="87"/>
      <c r="D386" s="87"/>
      <c r="E386" s="87"/>
      <c r="F386" s="87"/>
      <c r="G386" s="87"/>
      <c r="H386" s="87"/>
      <c r="I386" s="87"/>
      <c r="J386" s="87"/>
      <c r="K386" s="87"/>
      <c r="L386" s="87"/>
      <c r="M386" s="87"/>
      <c r="N386" s="87"/>
      <c r="O386" s="87"/>
      <c r="P386" s="90" t="str">
        <f>Control!D74</f>
        <v>Witness Responsible:   Melissa Schwarzell</v>
      </c>
      <c r="Q386" s="87"/>
    </row>
    <row r="387" spans="1:17" s="72" customFormat="1" ht="15" customHeight="1">
      <c r="A387" s="87" t="s">
        <v>915</v>
      </c>
      <c r="B387" s="95"/>
      <c r="C387" s="87"/>
      <c r="D387" s="87"/>
      <c r="E387" s="87"/>
      <c r="F387" s="87"/>
      <c r="G387" s="87"/>
      <c r="H387" s="87"/>
      <c r="I387" s="87"/>
      <c r="J387" s="87"/>
      <c r="K387" s="87"/>
      <c r="L387" s="87"/>
      <c r="M387" s="87"/>
      <c r="N387" s="87"/>
      <c r="O387" s="87"/>
      <c r="Q387" s="87"/>
    </row>
    <row r="388" spans="1:17" ht="15" customHeight="1" thickBot="1">
      <c r="A388" s="160"/>
      <c r="B388" s="161"/>
    </row>
    <row r="389" spans="1:17" s="72" customFormat="1" ht="15" customHeight="1">
      <c r="A389" s="93"/>
      <c r="B389" s="94"/>
      <c r="C389" s="93"/>
      <c r="D389" s="93"/>
      <c r="E389" s="93"/>
      <c r="F389" s="1023" t="s">
        <v>144</v>
      </c>
      <c r="G389" s="1023"/>
      <c r="H389" s="93"/>
      <c r="I389" s="94" t="s">
        <v>215</v>
      </c>
      <c r="J389" s="94" t="s">
        <v>230</v>
      </c>
      <c r="K389" s="93"/>
      <c r="L389" s="93"/>
      <c r="M389" s="94" t="s">
        <v>263</v>
      </c>
      <c r="N389" s="93"/>
      <c r="O389" s="93"/>
      <c r="P389" s="93"/>
      <c r="Q389" s="87"/>
    </row>
    <row r="390" spans="1:17" s="72" customFormat="1" ht="15" customHeight="1">
      <c r="A390" s="95" t="s">
        <v>448</v>
      </c>
      <c r="B390" s="95" t="s">
        <v>1102</v>
      </c>
      <c r="C390" s="87"/>
      <c r="D390" s="87"/>
      <c r="E390" s="87"/>
      <c r="F390" s="95" t="s">
        <v>145</v>
      </c>
      <c r="G390" s="95" t="s">
        <v>166</v>
      </c>
      <c r="H390" s="87"/>
      <c r="I390" s="95" t="s">
        <v>216</v>
      </c>
      <c r="J390" s="95" t="s">
        <v>174</v>
      </c>
      <c r="K390" s="87"/>
      <c r="L390" s="95" t="s">
        <v>247</v>
      </c>
      <c r="M390" s="95" t="s">
        <v>264</v>
      </c>
      <c r="N390" s="87"/>
      <c r="O390" s="95" t="s">
        <v>283</v>
      </c>
      <c r="P390" s="87"/>
      <c r="Q390" s="87"/>
    </row>
    <row r="391" spans="1:17" s="72" customFormat="1" ht="15" customHeight="1" thickBot="1">
      <c r="A391" s="95" t="s">
        <v>449</v>
      </c>
      <c r="B391" s="95" t="s">
        <v>374</v>
      </c>
      <c r="C391" s="115" t="s">
        <v>419</v>
      </c>
      <c r="D391" s="115"/>
      <c r="E391" s="95"/>
      <c r="F391" s="95" t="s">
        <v>146</v>
      </c>
      <c r="G391" s="95" t="s">
        <v>167</v>
      </c>
      <c r="H391" s="87"/>
      <c r="I391" s="95" t="s">
        <v>217</v>
      </c>
      <c r="J391" s="95" t="s">
        <v>231</v>
      </c>
      <c r="K391" s="87"/>
      <c r="L391" s="95" t="s">
        <v>248</v>
      </c>
      <c r="M391" s="95" t="s">
        <v>265</v>
      </c>
      <c r="N391" s="87"/>
      <c r="O391" s="95" t="s">
        <v>284</v>
      </c>
      <c r="P391" s="87"/>
      <c r="Q391" s="87"/>
    </row>
    <row r="392" spans="1:17" s="72" customFormat="1" ht="15" customHeight="1">
      <c r="A392" s="94">
        <v>1</v>
      </c>
      <c r="B392" s="94"/>
      <c r="C392" s="162"/>
      <c r="D392" s="162"/>
      <c r="E392" s="94"/>
      <c r="F392" s="93"/>
      <c r="G392" s="93"/>
      <c r="H392" s="99"/>
      <c r="I392" s="93"/>
      <c r="J392" s="93"/>
      <c r="K392" s="99"/>
      <c r="L392" s="93"/>
      <c r="M392" s="99"/>
      <c r="N392" s="99"/>
      <c r="O392" s="99"/>
      <c r="P392" s="99"/>
      <c r="Q392" s="87"/>
    </row>
    <row r="393" spans="1:17" s="72" customFormat="1" ht="15" customHeight="1">
      <c r="A393" s="95">
        <v>2</v>
      </c>
      <c r="B393" s="95"/>
      <c r="C393" s="87"/>
      <c r="D393" s="87"/>
      <c r="E393" s="87"/>
      <c r="F393" s="87"/>
      <c r="G393" s="87"/>
      <c r="H393" s="87"/>
      <c r="I393" s="87"/>
      <c r="J393" s="87"/>
      <c r="K393" s="87"/>
      <c r="L393" s="87"/>
      <c r="M393" s="87"/>
      <c r="N393" s="87"/>
      <c r="P393" s="87"/>
      <c r="Q393" s="87"/>
    </row>
    <row r="394" spans="1:17" s="72" customFormat="1" ht="15" customHeight="1">
      <c r="A394" s="95">
        <v>3</v>
      </c>
      <c r="B394" s="281">
        <v>339.1</v>
      </c>
      <c r="C394" s="176" t="s">
        <v>671</v>
      </c>
      <c r="D394" s="87"/>
      <c r="E394" s="87"/>
      <c r="F394" s="100">
        <f>SUMIF('UPIS linkin'!$AQ$11:$AQ$87,B394,'UPIS linkin'!$T$11:$T$87)</f>
        <v>354391.19833333336</v>
      </c>
      <c r="G394" s="100">
        <f ca="1">-SUMIF('Accum depr linkin'!$AR$11:$AR$84,$B394,'Accum depr linkin'!$V$11:$V$81)</f>
        <v>144489.42109027776</v>
      </c>
      <c r="H394" s="87"/>
      <c r="I394" s="179">
        <f>IFERROR(VLOOKUP(B394,'UPIS linkin'!$AQ$11:$AR$84,2,FALSE),0)</f>
        <v>0.1</v>
      </c>
      <c r="J394" s="100">
        <f t="shared" ref="J394:J408" si="20">ROUND(F394*I394,0)</f>
        <v>35439</v>
      </c>
      <c r="K394" s="87"/>
      <c r="L394" s="180">
        <v>0</v>
      </c>
      <c r="M394" s="181">
        <v>10</v>
      </c>
      <c r="N394" s="87"/>
      <c r="O394" s="95" t="s">
        <v>1183</v>
      </c>
      <c r="P394" s="87"/>
      <c r="Q394" s="87"/>
    </row>
    <row r="395" spans="1:17" s="72" customFormat="1" ht="15" customHeight="1">
      <c r="A395" s="95">
        <v>4</v>
      </c>
      <c r="B395" s="888">
        <v>339.6</v>
      </c>
      <c r="C395" s="176" t="s">
        <v>672</v>
      </c>
      <c r="D395" s="87"/>
      <c r="E395" s="87"/>
      <c r="F395" s="168">
        <f>SUMIF('UPIS linkin'!$AQ$11:$AQ$87,B395,'UPIS linkin'!$T$11:$T$87)</f>
        <v>726099.12</v>
      </c>
      <c r="G395" s="168">
        <f ca="1">-SUMIF('Accum depr linkin'!$AR$11:$AR$84,$B395,'Accum depr linkin'!$V$11:$V$81)</f>
        <v>305747.09245833341</v>
      </c>
      <c r="H395" s="87"/>
      <c r="I395" s="179">
        <f>IFERROR(VLOOKUP(B395,'UPIS linkin'!$AQ$11:$AR$84,2,FALSE),0)</f>
        <v>0.1</v>
      </c>
      <c r="J395" s="87">
        <f t="shared" si="20"/>
        <v>72610</v>
      </c>
      <c r="K395" s="87"/>
      <c r="L395" s="180">
        <v>0</v>
      </c>
      <c r="M395" s="181">
        <v>10</v>
      </c>
      <c r="N395" s="87"/>
      <c r="O395" s="95" t="s">
        <v>1183</v>
      </c>
      <c r="P395" s="87"/>
      <c r="Q395" s="87"/>
    </row>
    <row r="396" spans="1:17" s="72" customFormat="1" ht="15" customHeight="1">
      <c r="A396" s="95">
        <v>5</v>
      </c>
      <c r="B396" s="281">
        <v>304.10000000000002</v>
      </c>
      <c r="C396" s="87" t="s">
        <v>578</v>
      </c>
      <c r="D396" s="87"/>
      <c r="E396" s="87"/>
      <c r="F396" s="168">
        <f>SUMIF('UPIS linkin'!$AQ$11:$AQ$87,B396,'UPIS linkin'!$T$11:$T$87)</f>
        <v>20350971.50312129</v>
      </c>
      <c r="G396" s="168">
        <f ca="1">-SUMIF('Accum depr linkin'!$AR$11:$AR$84,$B396,'Accum depr linkin'!$V$11:$V$81)</f>
        <v>3677368.3590715756</v>
      </c>
      <c r="H396" s="87"/>
      <c r="I396" s="179">
        <f>IFERROR(VLOOKUP(B396,'UPIS linkin'!$AQ$11:$AR$84,2,FALSE),0)</f>
        <v>2.2400000000000003E-2</v>
      </c>
      <c r="J396" s="87">
        <f t="shared" si="20"/>
        <v>455862</v>
      </c>
      <c r="L396" s="182">
        <v>-0.1</v>
      </c>
      <c r="M396" s="183">
        <v>50</v>
      </c>
      <c r="N396" s="87"/>
      <c r="O396" s="184" t="s">
        <v>1184</v>
      </c>
      <c r="P396" s="87"/>
      <c r="Q396" s="87"/>
    </row>
    <row r="397" spans="1:17" s="72" customFormat="1" ht="15" customHeight="1">
      <c r="A397" s="95">
        <v>6</v>
      </c>
      <c r="B397" s="281">
        <v>305</v>
      </c>
      <c r="C397" s="87" t="s">
        <v>579</v>
      </c>
      <c r="D397" s="87"/>
      <c r="E397" s="87"/>
      <c r="F397" s="168">
        <f>SUMIF('UPIS linkin'!$AQ$11:$AQ$87,B397,'UPIS linkin'!$T$11:$T$87)</f>
        <v>849499.61333333328</v>
      </c>
      <c r="G397" s="168">
        <f ca="1">-SUMIF('Accum depr linkin'!$AR$11:$AR$84,$B397,'Accum depr linkin'!$V$11:$V$81)</f>
        <v>315737.82254255551</v>
      </c>
      <c r="H397" s="87"/>
      <c r="I397" s="179">
        <f>IFERROR(VLOOKUP(B397,'UPIS linkin'!$AQ$11:$AR$84,2,FALSE),0)</f>
        <v>1.5800000000000002E-2</v>
      </c>
      <c r="J397" s="87">
        <f t="shared" si="20"/>
        <v>13422</v>
      </c>
      <c r="L397" s="182">
        <v>0</v>
      </c>
      <c r="M397" s="183">
        <v>70</v>
      </c>
      <c r="N397" s="87"/>
      <c r="O397" s="184" t="s">
        <v>1185</v>
      </c>
      <c r="P397" s="87"/>
      <c r="Q397" s="87"/>
    </row>
    <row r="398" spans="1:17" s="72" customFormat="1" ht="15" customHeight="1">
      <c r="A398" s="95">
        <v>7</v>
      </c>
      <c r="B398" s="281">
        <v>306</v>
      </c>
      <c r="C398" s="87" t="s">
        <v>580</v>
      </c>
      <c r="D398" s="87"/>
      <c r="E398" s="87"/>
      <c r="F398" s="168">
        <f>SUMIF('UPIS linkin'!$AQ$11:$AQ$87,B398,'UPIS linkin'!$T$11:$T$87)</f>
        <v>1807833.1289733334</v>
      </c>
      <c r="G398" s="168">
        <f ca="1">-SUMIF('Accum depr linkin'!$AR$11:$AR$84,$B398,'Accum depr linkin'!$V$11:$V$81)</f>
        <v>519337.03325799602</v>
      </c>
      <c r="H398" s="87"/>
      <c r="I398" s="179">
        <f>IFERROR(VLOOKUP(B398,'UPIS linkin'!$AQ$11:$AR$84,2,FALSE),0)</f>
        <v>2.0199999999999999E-2</v>
      </c>
      <c r="J398" s="87">
        <f t="shared" si="20"/>
        <v>36518</v>
      </c>
      <c r="K398" s="87"/>
      <c r="L398" s="182">
        <v>-0.1</v>
      </c>
      <c r="M398" s="183">
        <v>50</v>
      </c>
      <c r="N398" s="87"/>
      <c r="O398" s="184" t="s">
        <v>1186</v>
      </c>
      <c r="P398" s="87"/>
      <c r="Q398" s="87"/>
    </row>
    <row r="399" spans="1:17" s="72" customFormat="1" ht="15" customHeight="1">
      <c r="A399" s="95">
        <v>8</v>
      </c>
      <c r="B399" s="281">
        <v>307</v>
      </c>
      <c r="C399" s="87" t="s">
        <v>581</v>
      </c>
      <c r="D399" s="87"/>
      <c r="E399" s="87"/>
      <c r="F399" s="168">
        <f>SUMIF('UPIS linkin'!$AQ$11:$AQ$87,B399,'UPIS linkin'!$T$11:$T$87)</f>
        <v>0</v>
      </c>
      <c r="G399" s="168">
        <f ca="1">-SUMIF('Accum depr linkin'!$AR$11:$AR$84,$B399,'Accum depr linkin'!$V$11:$V$81)</f>
        <v>0</v>
      </c>
      <c r="H399" s="170"/>
      <c r="I399" s="179">
        <f>IFERROR(VLOOKUP(B399,'UPIS linkin'!$AQ$11:$AR$84,2,FALSE),0)</f>
        <v>0</v>
      </c>
      <c r="J399" s="87">
        <f t="shared" si="20"/>
        <v>0</v>
      </c>
      <c r="K399" s="87"/>
      <c r="L399" s="182">
        <v>0</v>
      </c>
      <c r="M399" s="183">
        <v>0</v>
      </c>
      <c r="N399" s="87"/>
      <c r="O399" s="184"/>
      <c r="P399" s="87"/>
      <c r="Q399" s="87"/>
    </row>
    <row r="400" spans="1:17" s="72" customFormat="1" ht="15" customHeight="1">
      <c r="A400" s="95">
        <v>9</v>
      </c>
      <c r="B400" s="281">
        <v>309</v>
      </c>
      <c r="C400" s="87" t="s">
        <v>582</v>
      </c>
      <c r="D400" s="87"/>
      <c r="E400" s="87"/>
      <c r="F400" s="168">
        <f>SUMIF('UPIS linkin'!$AQ$11:$AQ$87,B400,'UPIS linkin'!$T$11:$T$87)</f>
        <v>18560479.538333341</v>
      </c>
      <c r="G400" s="168">
        <f ca="1">-SUMIF('Accum depr linkin'!$AR$11:$AR$84,$B400,'Accum depr linkin'!$V$11:$V$81)</f>
        <v>4782802.3444470186</v>
      </c>
      <c r="H400" s="87"/>
      <c r="I400" s="179">
        <f>IFERROR(VLOOKUP(B400,'UPIS linkin'!$AQ$11:$AR$84,2,FALSE),0)</f>
        <v>1.5299999999999999E-2</v>
      </c>
      <c r="J400" s="87">
        <f t="shared" si="20"/>
        <v>283975</v>
      </c>
      <c r="K400" s="87"/>
      <c r="L400" s="182">
        <v>-0.1</v>
      </c>
      <c r="M400" s="183">
        <v>70</v>
      </c>
      <c r="N400" s="87"/>
      <c r="O400" s="184" t="s">
        <v>1185</v>
      </c>
      <c r="P400" s="87"/>
      <c r="Q400" s="87"/>
    </row>
    <row r="401" spans="1:17" s="72" customFormat="1" ht="15" customHeight="1">
      <c r="A401" s="95">
        <v>10</v>
      </c>
      <c r="B401" s="282"/>
      <c r="C401" s="87"/>
      <c r="D401" s="87"/>
      <c r="E401" s="87"/>
      <c r="F401" s="87"/>
      <c r="G401" s="168"/>
      <c r="H401" s="87"/>
      <c r="I401" s="179"/>
      <c r="J401" s="87"/>
      <c r="K401" s="87"/>
      <c r="L401" s="182"/>
      <c r="M401" s="183"/>
      <c r="N401" s="87"/>
      <c r="O401" s="184"/>
      <c r="P401" s="87"/>
      <c r="Q401" s="87"/>
    </row>
    <row r="402" spans="1:17" s="72" customFormat="1" ht="15" customHeight="1">
      <c r="A402" s="95">
        <v>11</v>
      </c>
      <c r="B402" s="281">
        <v>304.2</v>
      </c>
      <c r="C402" s="87" t="s">
        <v>583</v>
      </c>
      <c r="D402" s="87"/>
      <c r="E402" s="87"/>
      <c r="F402" s="168">
        <f>SUMIF('UPIS linkin'!$AQ$11:$AQ$87,B402,'UPIS linkin'!$T$11:$T$87)</f>
        <v>10117691.286666667</v>
      </c>
      <c r="G402" s="168">
        <f ca="1">-SUMIF('Accum depr linkin'!$AR$11:$AR$84,$B402,'Accum depr linkin'!$V$11:$V$81)</f>
        <v>3176413.8412207766</v>
      </c>
      <c r="H402" s="87"/>
      <c r="I402" s="179">
        <f>IFERROR(VLOOKUP(B402,'UPIS linkin'!$AQ$11:$AR$84,2,FALSE),0)</f>
        <v>2.4800000000000003E-2</v>
      </c>
      <c r="J402" s="87">
        <f t="shared" si="20"/>
        <v>250919</v>
      </c>
      <c r="K402" s="87"/>
      <c r="L402" s="182">
        <v>-0.15</v>
      </c>
      <c r="M402" s="183">
        <v>60</v>
      </c>
      <c r="N402" s="87"/>
      <c r="O402" s="184" t="s">
        <v>1187</v>
      </c>
      <c r="P402" s="87"/>
      <c r="Q402" s="87"/>
    </row>
    <row r="403" spans="1:17" s="72" customFormat="1" ht="15" customHeight="1">
      <c r="A403" s="95">
        <v>12</v>
      </c>
      <c r="B403" s="281">
        <v>310.10000000000002</v>
      </c>
      <c r="C403" s="87" t="s">
        <v>584</v>
      </c>
      <c r="D403" s="87"/>
      <c r="E403" s="87"/>
      <c r="F403" s="168">
        <f>SUMIF('UPIS linkin'!$AQ$11:$AQ$87,B403,'UPIS linkin'!$T$11:$T$87)</f>
        <v>6847896.9038333334</v>
      </c>
      <c r="G403" s="168">
        <f ca="1">-SUMIF('Accum depr linkin'!$AR$11:$AR$84,$B403,'Accum depr linkin'!$V$11:$V$81)</f>
        <v>856386.24683743331</v>
      </c>
      <c r="H403" s="87"/>
      <c r="I403" s="179">
        <f>IFERROR(VLOOKUP(B403,'UPIS linkin'!$AQ$11:$AR$84,2,FALSE),0)</f>
        <v>3.1200000000000002E-2</v>
      </c>
      <c r="J403" s="87">
        <f t="shared" si="20"/>
        <v>213654</v>
      </c>
      <c r="L403" s="182">
        <v>-0.05</v>
      </c>
      <c r="M403" s="183">
        <v>35</v>
      </c>
      <c r="N403" s="87"/>
      <c r="O403" s="184" t="s">
        <v>1185</v>
      </c>
      <c r="P403" s="87"/>
      <c r="Q403" s="87"/>
    </row>
    <row r="404" spans="1:17" s="72" customFormat="1" ht="15" customHeight="1">
      <c r="A404" s="95">
        <v>13</v>
      </c>
      <c r="B404" s="281">
        <v>311.2</v>
      </c>
      <c r="C404" s="87" t="s">
        <v>585</v>
      </c>
      <c r="D404" s="87"/>
      <c r="E404" s="87"/>
      <c r="F404" s="168">
        <f>SUMIF('UPIS linkin'!$AQ$11:$AQ$87,B404,'UPIS linkin'!$T$11:$T$87)</f>
        <v>19219332.650066674</v>
      </c>
      <c r="G404" s="168">
        <f ca="1">-SUMIF('Accum depr linkin'!$AR$11:$AR$84,$B404,'Accum depr linkin'!$V$11:$V$81)</f>
        <v>2604849.4782446492</v>
      </c>
      <c r="H404" s="87"/>
      <c r="I404" s="179">
        <f>IFERROR(VLOOKUP(B404,'UPIS linkin'!$AQ$11:$AR$84,2,FALSE),0)</f>
        <v>3.0300000000000001E-2</v>
      </c>
      <c r="J404" s="87">
        <f t="shared" si="20"/>
        <v>582346</v>
      </c>
      <c r="L404" s="182">
        <v>-0.15</v>
      </c>
      <c r="M404" s="183">
        <v>43</v>
      </c>
      <c r="N404" s="87"/>
      <c r="O404" s="184" t="s">
        <v>1184</v>
      </c>
      <c r="P404" s="87"/>
      <c r="Q404" s="87"/>
    </row>
    <row r="405" spans="1:17" s="72" customFormat="1" ht="15" customHeight="1">
      <c r="A405" s="95">
        <v>14</v>
      </c>
      <c r="B405" s="281">
        <v>311.3</v>
      </c>
      <c r="C405" s="87" t="s">
        <v>586</v>
      </c>
      <c r="D405" s="87"/>
      <c r="E405" s="87"/>
      <c r="F405" s="168">
        <f>SUMIF('UPIS linkin'!$AQ$11:$AQ$87,B405,'UPIS linkin'!$T$11:$T$87)</f>
        <v>432289.50333333347</v>
      </c>
      <c r="G405" s="168">
        <f ca="1">-SUMIF('Accum depr linkin'!$AR$11:$AR$84,$B405,'Accum depr linkin'!$V$11:$V$81)</f>
        <v>193549.7522843889</v>
      </c>
      <c r="H405" s="87"/>
      <c r="I405" s="179">
        <f>IFERROR(VLOOKUP(B405,'UPIS linkin'!$AQ$11:$AR$84,2,FALSE),0)</f>
        <v>3.2300000000000002E-2</v>
      </c>
      <c r="J405" s="87">
        <f t="shared" si="20"/>
        <v>13963</v>
      </c>
      <c r="K405" s="87"/>
      <c r="L405" s="182">
        <v>-0.15</v>
      </c>
      <c r="M405" s="183">
        <v>43</v>
      </c>
      <c r="N405" s="87"/>
      <c r="O405" s="184" t="s">
        <v>1184</v>
      </c>
      <c r="P405" s="87"/>
      <c r="Q405" s="87"/>
    </row>
    <row r="406" spans="1:17" s="72" customFormat="1" ht="15" customHeight="1">
      <c r="A406" s="95">
        <v>15</v>
      </c>
      <c r="B406" s="281">
        <v>311.39999999999998</v>
      </c>
      <c r="C406" s="87" t="s">
        <v>178</v>
      </c>
      <c r="D406" s="87"/>
      <c r="E406" s="87"/>
      <c r="F406" s="168">
        <f>SUMIF('UPIS linkin'!$AQ$11:$AQ$87,B406,'UPIS linkin'!$T$11:$T$87)</f>
        <v>7727.88</v>
      </c>
      <c r="G406" s="168">
        <f ca="1">-SUMIF('Accum depr linkin'!$AR$11:$AR$84,$B406,'Accum depr linkin'!$V$11:$V$81)</f>
        <v>10149.778752</v>
      </c>
      <c r="H406" s="87"/>
      <c r="I406" s="179">
        <f>IFERROR(VLOOKUP(B406,'UPIS linkin'!$AQ$11:$AR$84,2,FALSE),0)</f>
        <v>4.0799999999999996E-2</v>
      </c>
      <c r="J406" s="87">
        <f t="shared" si="20"/>
        <v>315</v>
      </c>
      <c r="K406" s="87"/>
      <c r="L406" s="182">
        <v>-0.15</v>
      </c>
      <c r="M406" s="183">
        <v>43</v>
      </c>
      <c r="N406" s="87"/>
      <c r="O406" s="184" t="s">
        <v>1184</v>
      </c>
      <c r="P406" s="87"/>
      <c r="Q406" s="87"/>
    </row>
    <row r="407" spans="1:17" s="72" customFormat="1" ht="15" customHeight="1">
      <c r="A407" s="95">
        <v>16</v>
      </c>
      <c r="B407" s="281">
        <v>311.52</v>
      </c>
      <c r="C407" s="87" t="s">
        <v>40</v>
      </c>
      <c r="D407" s="87"/>
      <c r="E407" s="87"/>
      <c r="F407" s="168">
        <f>SUMIF('UPIS linkin'!$AQ$11:$AQ$87,B407,'UPIS linkin'!$T$11:$T$87)</f>
        <v>17409135.744999994</v>
      </c>
      <c r="G407" s="168">
        <f ca="1">-SUMIF('Accum depr linkin'!$AR$11:$AR$84,$B407,'Accum depr linkin'!$V$11:$V$81)</f>
        <v>2334983.9639290227</v>
      </c>
      <c r="H407" s="87"/>
      <c r="I407" s="179">
        <f>IFERROR(VLOOKUP(B407,'UPIS linkin'!$AQ$11:$AR$84,2,FALSE),0)</f>
        <v>2.7300000000000001E-2</v>
      </c>
      <c r="J407" s="87">
        <f t="shared" si="20"/>
        <v>475269</v>
      </c>
      <c r="K407" s="87"/>
      <c r="L407" s="182">
        <v>-0.15</v>
      </c>
      <c r="M407" s="183">
        <v>43</v>
      </c>
      <c r="N407" s="87"/>
      <c r="O407" s="184" t="s">
        <v>1184</v>
      </c>
      <c r="P407" s="87"/>
      <c r="Q407" s="87"/>
    </row>
    <row r="408" spans="1:17" s="72" customFormat="1" ht="15" customHeight="1">
      <c r="A408" s="95">
        <v>17</v>
      </c>
      <c r="B408" s="888">
        <v>311.52999999999997</v>
      </c>
      <c r="C408" s="176" t="s">
        <v>1103</v>
      </c>
      <c r="D408" s="87"/>
      <c r="F408" s="168">
        <f>SUMIF('UPIS linkin'!$AQ$11:$AQ$87,B408,'UPIS linkin'!$T$11:$T$87)</f>
        <v>669900.51</v>
      </c>
      <c r="G408" s="168">
        <f ca="1">-SUMIF('Accum depr linkin'!$AR$11:$AR$84,$B408,'Accum depr linkin'!$V$11:$V$81)</f>
        <v>9012.2019615000027</v>
      </c>
      <c r="I408" s="179">
        <f>IFERROR(VLOOKUP(B408,'UPIS linkin'!$AQ$11:$AR$84,2,FALSE),0)</f>
        <v>2.7300000000000001E-2</v>
      </c>
      <c r="J408" s="87">
        <f t="shared" si="20"/>
        <v>18288</v>
      </c>
      <c r="L408" s="182">
        <v>-0.15</v>
      </c>
      <c r="M408" s="183">
        <v>43</v>
      </c>
      <c r="N408" s="87"/>
      <c r="O408" s="184" t="s">
        <v>1184</v>
      </c>
      <c r="Q408" s="87"/>
    </row>
    <row r="409" spans="1:17" s="72" customFormat="1" ht="15" customHeight="1">
      <c r="A409" s="95">
        <v>18</v>
      </c>
      <c r="B409" s="888">
        <v>311.54000000000002</v>
      </c>
      <c r="C409" s="176" t="s">
        <v>39</v>
      </c>
      <c r="D409" s="87"/>
      <c r="E409" s="87"/>
      <c r="F409" s="168">
        <f>SUMIF('UPIS linkin'!$AQ$11:$AQ$87,B409,'UPIS linkin'!$T$11:$T$87)</f>
        <v>1645957.2106666658</v>
      </c>
      <c r="G409" s="168">
        <f ca="1">-SUMIF('Accum depr linkin'!$AR$11:$AR$84,$B409,'Accum depr linkin'!$V$11:$V$81)</f>
        <v>-54871.521229805578</v>
      </c>
      <c r="H409" s="87"/>
      <c r="I409" s="179">
        <f>IFERROR(VLOOKUP(B409,'UPIS linkin'!$AQ$11:$AR$84,2,FALSE),0)</f>
        <v>3.0200000000000001E-2</v>
      </c>
      <c r="J409" s="87">
        <f>ROUND(F409*I409,0)</f>
        <v>49708</v>
      </c>
      <c r="K409" s="87"/>
      <c r="L409" s="182">
        <v>-0.15</v>
      </c>
      <c r="M409" s="183">
        <v>43</v>
      </c>
      <c r="O409" s="184" t="s">
        <v>1184</v>
      </c>
      <c r="Q409" s="87"/>
    </row>
    <row r="410" spans="1:17" s="72" customFormat="1" ht="15" customHeight="1">
      <c r="A410" s="95">
        <v>19</v>
      </c>
      <c r="B410" s="889"/>
      <c r="C410" s="185"/>
      <c r="G410" s="168"/>
      <c r="I410" s="179"/>
      <c r="J410" s="87"/>
      <c r="P410" s="87"/>
      <c r="Q410" s="87"/>
    </row>
    <row r="411" spans="1:17" s="72" customFormat="1" ht="15" customHeight="1">
      <c r="A411" s="95">
        <v>20</v>
      </c>
      <c r="B411" s="281">
        <v>304.3</v>
      </c>
      <c r="C411" s="87" t="s">
        <v>587</v>
      </c>
      <c r="D411" s="87"/>
      <c r="E411" s="87"/>
      <c r="F411" s="168">
        <f>SUMIF('UPIS linkin'!$AQ$11:$AQ$87,B411,'UPIS linkin'!$T$11:$T$87)</f>
        <v>40988968.095206656</v>
      </c>
      <c r="G411" s="168">
        <f ca="1">-SUMIF('Accum depr linkin'!$AR$11:$AR$84,$B411,'Accum depr linkin'!$V$11:$V$81)</f>
        <v>8073099.6848316891</v>
      </c>
      <c r="H411" s="87"/>
      <c r="I411" s="179">
        <f>IFERROR(VLOOKUP(B411,'UPIS linkin'!$AQ$11:$AR$84,2,FALSE),0)</f>
        <v>2.7099999999999999E-2</v>
      </c>
      <c r="J411" s="87">
        <f>ROUND(F411*I411,0)</f>
        <v>1110801</v>
      </c>
      <c r="K411" s="87"/>
      <c r="L411" s="182">
        <v>-0.15</v>
      </c>
      <c r="M411" s="183">
        <v>60</v>
      </c>
      <c r="N411" s="87"/>
      <c r="O411" s="184" t="s">
        <v>1187</v>
      </c>
      <c r="P411" s="87"/>
      <c r="Q411" s="87"/>
    </row>
    <row r="412" spans="1:17" s="72" customFormat="1" ht="15" customHeight="1">
      <c r="A412" s="95">
        <v>21</v>
      </c>
      <c r="B412" s="281">
        <v>320.11</v>
      </c>
      <c r="C412" s="87" t="s">
        <v>588</v>
      </c>
      <c r="D412" s="87"/>
      <c r="E412" s="87"/>
      <c r="F412" s="168">
        <f>SUMIF('UPIS linkin'!$AQ$11:$AQ$87,B412,'UPIS linkin'!$T$11:$T$87)</f>
        <v>55196855.074093387</v>
      </c>
      <c r="G412" s="168">
        <f ca="1">-SUMIF('Accum depr linkin'!$AR$11:$AR$84,$B412,'Accum depr linkin'!$V$11:$V$81)</f>
        <v>13818161.566695979</v>
      </c>
      <c r="H412" s="87"/>
      <c r="I412" s="179">
        <f>IFERROR(VLOOKUP(B412,'UPIS linkin'!$AQ$11:$AR$84,2,FALSE),0)</f>
        <v>2.7700000000000002E-2</v>
      </c>
      <c r="J412" s="87">
        <f>ROUND(F412*I412,0)</f>
        <v>1528953</v>
      </c>
      <c r="K412" s="87"/>
      <c r="L412" s="182">
        <v>-0.15</v>
      </c>
      <c r="M412" s="183">
        <v>55</v>
      </c>
      <c r="N412" s="87"/>
      <c r="O412" s="184" t="s">
        <v>1185</v>
      </c>
      <c r="P412" s="87"/>
      <c r="Q412" s="87"/>
    </row>
    <row r="413" spans="1:17" s="72" customFormat="1" ht="15" customHeight="1">
      <c r="A413" s="95">
        <v>22</v>
      </c>
      <c r="B413" s="281">
        <v>320.10000000000002</v>
      </c>
      <c r="C413" s="72" t="s">
        <v>302</v>
      </c>
      <c r="F413" s="168">
        <f>SUMIF('UPIS linkin'!$AQ$11:$AQ$87,B413,'UPIS linkin'!$T$11:$T$87)</f>
        <v>0</v>
      </c>
      <c r="G413" s="168">
        <f ca="1">-SUMIF('Accum depr linkin'!$AR$11:$AR$84,$B413,'Accum depr linkin'!$V$11:$V$81)</f>
        <v>0</v>
      </c>
      <c r="H413" s="87"/>
      <c r="I413" s="179">
        <f>IFERROR(VLOOKUP(B413,'UPIS linkin'!$AQ$11:$AR$84,2,FALSE),0)</f>
        <v>0</v>
      </c>
      <c r="J413" s="87">
        <f>ROUND(F413*I413,0)</f>
        <v>0</v>
      </c>
      <c r="L413" s="182"/>
      <c r="M413" s="181"/>
      <c r="O413" s="184"/>
      <c r="P413" s="87"/>
      <c r="Q413" s="87"/>
    </row>
    <row r="414" spans="1:17" s="72" customFormat="1" ht="15" customHeight="1">
      <c r="A414" s="95">
        <v>23</v>
      </c>
      <c r="B414" s="281">
        <v>320.2</v>
      </c>
      <c r="C414" s="87" t="s">
        <v>589</v>
      </c>
      <c r="D414" s="87"/>
      <c r="E414" s="87"/>
      <c r="F414" s="168">
        <f>SUMIF('UPIS linkin'!$AQ$11:$AQ$87,B414,'UPIS linkin'!$T$11:$T$87)</f>
        <v>813698.92166666675</v>
      </c>
      <c r="G414" s="168">
        <f ca="1">-SUMIF('Accum depr linkin'!$AR$11:$AR$84,$B414,'Accum depr linkin'!$V$11:$V$81)</f>
        <v>554118.23188878491</v>
      </c>
      <c r="H414" s="87"/>
      <c r="I414" s="179">
        <f>IFERROR(VLOOKUP(B414,'UPIS linkin'!$AQ$11:$AR$84,2,FALSE),0)</f>
        <v>2.6499999999999999E-2</v>
      </c>
      <c r="J414" s="87">
        <f>ROUND(F414*I414,0)</f>
        <v>21563</v>
      </c>
      <c r="L414" s="182">
        <v>0</v>
      </c>
      <c r="M414" s="183">
        <v>10</v>
      </c>
      <c r="N414" s="87"/>
      <c r="O414" s="184" t="s">
        <v>1188</v>
      </c>
      <c r="P414" s="87"/>
      <c r="Q414" s="87"/>
    </row>
    <row r="415" spans="1:17" s="72" customFormat="1" ht="15" customHeight="1">
      <c r="A415" s="95">
        <v>24</v>
      </c>
      <c r="B415" s="282"/>
      <c r="C415" s="87"/>
      <c r="D415" s="87"/>
      <c r="E415" s="87"/>
      <c r="F415" s="87"/>
      <c r="G415" s="168"/>
      <c r="H415" s="87"/>
      <c r="I415" s="179"/>
      <c r="J415" s="87"/>
      <c r="K415" s="87"/>
      <c r="L415" s="182"/>
      <c r="M415" s="181"/>
      <c r="N415" s="87"/>
      <c r="O415" s="184"/>
      <c r="P415" s="87"/>
      <c r="Q415" s="87"/>
    </row>
    <row r="416" spans="1:17" s="72" customFormat="1" ht="15" customHeight="1">
      <c r="A416" s="95">
        <v>25</v>
      </c>
      <c r="B416" s="281">
        <v>304.39999999999998</v>
      </c>
      <c r="C416" s="87" t="s">
        <v>590</v>
      </c>
      <c r="D416" s="87"/>
      <c r="E416" s="87"/>
      <c r="F416" s="168">
        <f>SUMIF('UPIS linkin'!$AQ$11:$AQ$87,B416,'UPIS linkin'!$T$11:$T$87)</f>
        <v>1500740.6516666664</v>
      </c>
      <c r="G416" s="168">
        <f ca="1">-SUMIF('Accum depr linkin'!$AR$11:$AR$84,$B416,'Accum depr linkin'!$V$11:$V$81)</f>
        <v>669322.86570965964</v>
      </c>
      <c r="H416" s="87"/>
      <c r="I416" s="179">
        <f>IFERROR(VLOOKUP(B416,'UPIS linkin'!$AQ$11:$AR$84,2,FALSE),0)</f>
        <v>1.3899999999999999E-2</v>
      </c>
      <c r="J416" s="87">
        <f t="shared" ref="J416:J429" si="21">ROUND(F416*I416,0)</f>
        <v>20860</v>
      </c>
      <c r="L416" s="182">
        <v>-0.05</v>
      </c>
      <c r="M416" s="183">
        <v>40</v>
      </c>
      <c r="N416" s="87"/>
      <c r="O416" s="184" t="s">
        <v>1189</v>
      </c>
      <c r="P416" s="87"/>
      <c r="Q416" s="87"/>
    </row>
    <row r="417" spans="1:17" s="72" customFormat="1" ht="15" customHeight="1">
      <c r="A417" s="95">
        <v>26</v>
      </c>
      <c r="B417" s="281">
        <v>330</v>
      </c>
      <c r="C417" s="87" t="s">
        <v>591</v>
      </c>
      <c r="D417" s="87"/>
      <c r="E417" s="87"/>
      <c r="F417" s="168">
        <f>SUMIF('UPIS linkin'!$AQ$11:$AQ$87,B417,'UPIS linkin'!$T$11:$T$87)</f>
        <v>1771358.24</v>
      </c>
      <c r="G417" s="168">
        <f ca="1">-SUMIF('Accum depr linkin'!$AR$11:$AR$84,$B417,'Accum depr linkin'!$V$11:$V$81)</f>
        <v>324054.99489066662</v>
      </c>
      <c r="H417" s="87"/>
      <c r="I417" s="179">
        <f>IFERROR(VLOOKUP(B417,'UPIS linkin'!$AQ$11:$AR$84,2,FALSE),0)</f>
        <v>2.0199999999999999E-2</v>
      </c>
      <c r="J417" s="87">
        <f t="shared" si="21"/>
        <v>35781</v>
      </c>
      <c r="L417" s="182">
        <v>-0.1</v>
      </c>
      <c r="M417" s="183">
        <v>55</v>
      </c>
      <c r="N417" s="87"/>
      <c r="O417" s="184" t="s">
        <v>1190</v>
      </c>
      <c r="P417" s="87"/>
      <c r="Q417" s="87"/>
    </row>
    <row r="418" spans="1:17" s="72" customFormat="1" ht="15" customHeight="1">
      <c r="A418" s="95">
        <v>27</v>
      </c>
      <c r="B418" s="281">
        <v>330.1</v>
      </c>
      <c r="C418" s="87" t="s">
        <v>24</v>
      </c>
      <c r="D418" s="87"/>
      <c r="E418" s="87"/>
      <c r="F418" s="168">
        <f>SUMIF('UPIS linkin'!$AQ$11:$AQ$87,B418,'UPIS linkin'!$T$11:$T$87)</f>
        <v>13742810.466666661</v>
      </c>
      <c r="G418" s="168">
        <f ca="1">-SUMIF('Accum depr linkin'!$AR$11:$AR$84,$B418,'Accum depr linkin'!$V$11:$V$81)</f>
        <v>4590646.8165620426</v>
      </c>
      <c r="H418" s="87"/>
      <c r="I418" s="179">
        <f>IFERROR(VLOOKUP(B418,'UPIS linkin'!$AQ$11:$AR$84,2,FALSE),0)</f>
        <v>1.89E-2</v>
      </c>
      <c r="J418" s="87">
        <f t="shared" si="21"/>
        <v>259739</v>
      </c>
      <c r="K418" s="87"/>
      <c r="L418" s="182">
        <v>-0.1</v>
      </c>
      <c r="M418" s="183">
        <v>55</v>
      </c>
      <c r="N418" s="87"/>
      <c r="O418" s="184" t="s">
        <v>1190</v>
      </c>
      <c r="P418" s="87"/>
      <c r="Q418" s="87"/>
    </row>
    <row r="419" spans="1:17" s="72" customFormat="1" ht="15" customHeight="1">
      <c r="A419" s="95">
        <v>28</v>
      </c>
      <c r="B419" s="281">
        <v>330.2</v>
      </c>
      <c r="C419" s="87" t="s">
        <v>41</v>
      </c>
      <c r="D419" s="87"/>
      <c r="E419" s="87"/>
      <c r="F419" s="168">
        <f>SUMIF('UPIS linkin'!$AQ$11:$AQ$87,B419,'UPIS linkin'!$T$11:$T$87)</f>
        <v>2997596.5537599996</v>
      </c>
      <c r="G419" s="168">
        <f ca="1">-SUMIF('Accum depr linkin'!$AR$11:$AR$84,$B419,'Accum depr linkin'!$V$11:$V$81)</f>
        <v>358263.00549033133</v>
      </c>
      <c r="H419" s="87"/>
      <c r="I419" s="179">
        <f>IFERROR(VLOOKUP(B419,'UPIS linkin'!$AQ$11:$AR$84,2,FALSE),0)</f>
        <v>1.83E-2</v>
      </c>
      <c r="J419" s="87">
        <f t="shared" si="21"/>
        <v>54856</v>
      </c>
      <c r="K419" s="87"/>
      <c r="L419" s="182">
        <v>0</v>
      </c>
      <c r="M419" s="183">
        <v>55</v>
      </c>
      <c r="N419" s="87"/>
      <c r="O419" s="184" t="s">
        <v>1190</v>
      </c>
      <c r="P419" s="87"/>
      <c r="Q419" s="87"/>
    </row>
    <row r="420" spans="1:17" s="72" customFormat="1" ht="15" customHeight="1">
      <c r="A420" s="95">
        <f t="shared" ref="A420:A441" si="22">A419+1</f>
        <v>29</v>
      </c>
      <c r="B420" s="281">
        <v>330.4</v>
      </c>
      <c r="C420" s="87" t="s">
        <v>42</v>
      </c>
      <c r="D420" s="87"/>
      <c r="E420" s="87"/>
      <c r="F420" s="168">
        <f>SUMIF('UPIS linkin'!$AQ$11:$AQ$87,B420,'UPIS linkin'!$T$11:$T$87)</f>
        <v>1096315.6100000001</v>
      </c>
      <c r="G420" s="168">
        <f ca="1">-SUMIF('Accum depr linkin'!$AR$11:$AR$84,$B420,'Accum depr linkin'!$V$11:$V$81)</f>
        <v>211187.99580700003</v>
      </c>
      <c r="H420" s="87"/>
      <c r="I420" s="179">
        <f>IFERROR(VLOOKUP(B420,'UPIS linkin'!$AQ$11:$AR$84,2,FALSE),0)</f>
        <v>1.7399999999999999E-2</v>
      </c>
      <c r="J420" s="87">
        <f t="shared" si="21"/>
        <v>19076</v>
      </c>
      <c r="K420" s="87"/>
      <c r="L420" s="182">
        <v>0</v>
      </c>
      <c r="M420" s="183">
        <v>55</v>
      </c>
      <c r="N420" s="87"/>
      <c r="O420" s="184" t="s">
        <v>1190</v>
      </c>
      <c r="P420" s="87"/>
      <c r="Q420" s="87"/>
    </row>
    <row r="421" spans="1:17" s="72" customFormat="1" ht="15" customHeight="1">
      <c r="A421" s="95">
        <f t="shared" si="22"/>
        <v>30</v>
      </c>
      <c r="B421" s="281">
        <v>331</v>
      </c>
      <c r="C421" s="87" t="s">
        <v>592</v>
      </c>
      <c r="D421" s="87"/>
      <c r="E421" s="87"/>
      <c r="F421" s="168">
        <f>SUMIF('UPIS linkin'!$AQ$11:$AQ$87,B421,'UPIS linkin'!$T$11:$T$87)</f>
        <v>328454332.1141631</v>
      </c>
      <c r="G421" s="168">
        <f ca="1">-SUMIF('Accum depr linkin'!$AR$11:$AR$84,$B421,'Accum depr linkin'!$V$11:$V$81)</f>
        <v>66418286.34779118</v>
      </c>
      <c r="H421" s="87"/>
      <c r="I421" s="179">
        <f>IFERROR(VLOOKUP(B421,'UPIS linkin'!$AQ$11:$AR$84,2,FALSE),0)</f>
        <v>1.5300000000000001E-2</v>
      </c>
      <c r="J421" s="87">
        <f t="shared" si="21"/>
        <v>5025351</v>
      </c>
      <c r="K421" s="87"/>
      <c r="L421" s="182">
        <v>-0.25</v>
      </c>
      <c r="M421" s="183">
        <v>85</v>
      </c>
      <c r="N421" s="87"/>
      <c r="O421" s="184" t="s">
        <v>1185</v>
      </c>
      <c r="P421" s="87"/>
      <c r="Q421" s="87"/>
    </row>
    <row r="422" spans="1:17" s="72" customFormat="1" ht="15" customHeight="1">
      <c r="A422" s="95">
        <f t="shared" si="22"/>
        <v>31</v>
      </c>
      <c r="B422" s="281">
        <v>333</v>
      </c>
      <c r="C422" s="87" t="s">
        <v>439</v>
      </c>
      <c r="D422" s="87"/>
      <c r="E422" s="87"/>
      <c r="F422" s="168">
        <f>SUMIF('UPIS linkin'!$AQ$11:$AQ$87,B422,'UPIS linkin'!$T$11:$T$87)</f>
        <v>54390628.385307379</v>
      </c>
      <c r="G422" s="168">
        <f ca="1">-SUMIF('Accum depr linkin'!$AR$11:$AR$84,$B422,'Accum depr linkin'!$V$11:$V$81)</f>
        <v>27629844.070086781</v>
      </c>
      <c r="H422" s="87"/>
      <c r="I422" s="179">
        <f>IFERROR(VLOOKUP(B422,'UPIS linkin'!$AQ$11:$AR$84,2,FALSE),0)</f>
        <v>3.2399999999999998E-2</v>
      </c>
      <c r="J422" s="87">
        <f t="shared" si="21"/>
        <v>1762256</v>
      </c>
      <c r="K422" s="87"/>
      <c r="L422" s="182">
        <v>-0.75</v>
      </c>
      <c r="M422" s="183">
        <v>52</v>
      </c>
      <c r="N422" s="87"/>
      <c r="O422" s="184" t="s">
        <v>1185</v>
      </c>
      <c r="P422" s="87"/>
      <c r="Q422" s="87"/>
    </row>
    <row r="423" spans="1:17" s="72" customFormat="1" ht="15" customHeight="1">
      <c r="A423" s="95">
        <f t="shared" si="22"/>
        <v>32</v>
      </c>
      <c r="B423" s="281">
        <v>334.1</v>
      </c>
      <c r="C423" s="87" t="s">
        <v>593</v>
      </c>
      <c r="D423" s="87"/>
      <c r="E423" s="87"/>
      <c r="F423" s="168">
        <f>SUMIF('UPIS linkin'!$AQ$11:$AQ$87,B423,'UPIS linkin'!$T$11:$T$87)</f>
        <v>18737585.811933327</v>
      </c>
      <c r="G423" s="168">
        <f ca="1">-SUMIF('Accum depr linkin'!$AR$11:$AR$84,$B423,'Accum depr linkin'!$V$11:$V$81)</f>
        <v>1750799.2861153057</v>
      </c>
      <c r="H423" s="87"/>
      <c r="I423" s="179">
        <f>IFERROR(VLOOKUP(B423,'UPIS linkin'!$AQ$11:$AR$84,2,FALSE),0)</f>
        <v>3.5000000000000003E-2</v>
      </c>
      <c r="J423" s="87">
        <f t="shared" si="21"/>
        <v>655816</v>
      </c>
      <c r="K423" s="87"/>
      <c r="L423" s="182">
        <v>-0.2</v>
      </c>
      <c r="M423" s="183">
        <v>40</v>
      </c>
      <c r="N423" s="87"/>
      <c r="O423" s="184" t="s">
        <v>1191</v>
      </c>
      <c r="P423" s="87"/>
      <c r="Q423" s="87"/>
    </row>
    <row r="424" spans="1:17" s="72" customFormat="1" ht="15" customHeight="1">
      <c r="A424" s="95">
        <f t="shared" si="22"/>
        <v>33</v>
      </c>
      <c r="B424" s="281">
        <v>334.11</v>
      </c>
      <c r="C424" s="87" t="s">
        <v>594</v>
      </c>
      <c r="D424" s="87"/>
      <c r="E424" s="87"/>
      <c r="F424" s="168">
        <f>SUMIF('UPIS linkin'!$AQ$11:$AQ$87,B424,'UPIS linkin'!$T$11:$T$87)</f>
        <v>2268985.0300000007</v>
      </c>
      <c r="G424" s="168">
        <f ca="1">-SUMIF('Accum depr linkin'!$AR$11:$AR$84,$B424,'Accum depr linkin'!$V$11:$V$81)</f>
        <v>710715.79459625017</v>
      </c>
      <c r="H424" s="87"/>
      <c r="I424" s="179">
        <f>IFERROR(VLOOKUP(B424,'UPIS linkin'!$AQ$11:$AR$84,2,FALSE),0)</f>
        <v>2.8999999999999998E-2</v>
      </c>
      <c r="J424" s="87">
        <f t="shared" si="21"/>
        <v>65801</v>
      </c>
      <c r="K424" s="87"/>
      <c r="L424" s="182">
        <v>-0.2</v>
      </c>
      <c r="M424" s="183">
        <v>40</v>
      </c>
      <c r="N424" s="87"/>
      <c r="O424" s="184" t="s">
        <v>1191</v>
      </c>
      <c r="P424" s="87"/>
      <c r="Q424" s="87"/>
    </row>
    <row r="425" spans="1:17" s="72" customFormat="1" ht="15" customHeight="1">
      <c r="A425" s="95">
        <f t="shared" si="22"/>
        <v>34</v>
      </c>
      <c r="B425" s="281">
        <v>334.12</v>
      </c>
      <c r="C425" s="87" t="s">
        <v>595</v>
      </c>
      <c r="D425" s="87"/>
      <c r="E425" s="87"/>
      <c r="F425" s="168">
        <f>SUMIF('UPIS linkin'!$AQ$11:$AQ$87,B425,'UPIS linkin'!$T$11:$T$87)</f>
        <v>396651.54666666669</v>
      </c>
      <c r="G425" s="168">
        <f ca="1">-SUMIF('Accum depr linkin'!$AR$11:$AR$84,$B425,'Accum depr linkin'!$V$11:$V$81)</f>
        <v>-436279.9221406529</v>
      </c>
      <c r="H425" s="87"/>
      <c r="I425" s="179">
        <f>IFERROR(VLOOKUP(B425,'UPIS linkin'!$AQ$11:$AR$84,2,FALSE),0)</f>
        <v>4.3900000000000002E-2</v>
      </c>
      <c r="J425" s="87">
        <f t="shared" si="21"/>
        <v>17413</v>
      </c>
      <c r="K425" s="87"/>
      <c r="L425" s="182">
        <v>-0.2</v>
      </c>
      <c r="M425" s="183">
        <v>40</v>
      </c>
      <c r="N425" s="87"/>
      <c r="O425" s="184" t="s">
        <v>1191</v>
      </c>
      <c r="P425" s="87"/>
      <c r="Q425" s="87"/>
    </row>
    <row r="426" spans="1:17" s="72" customFormat="1" ht="15" customHeight="1">
      <c r="A426" s="95">
        <f t="shared" si="22"/>
        <v>35</v>
      </c>
      <c r="B426" s="281">
        <v>334.13</v>
      </c>
      <c r="C426" s="87" t="s">
        <v>596</v>
      </c>
      <c r="D426" s="87"/>
      <c r="E426" s="87"/>
      <c r="F426" s="168">
        <f>SUMIF('UPIS linkin'!$AQ$11:$AQ$87,B426,'UPIS linkin'!$T$11:$T$87)</f>
        <v>6950631.9866666654</v>
      </c>
      <c r="G426" s="168">
        <f ca="1">-SUMIF('Accum depr linkin'!$AR$11:$AR$84,$B426,'Accum depr linkin'!$V$11:$V$81)</f>
        <v>1511642.4479584724</v>
      </c>
      <c r="H426" s="87"/>
      <c r="I426" s="179">
        <f>IFERROR(VLOOKUP(B426,'UPIS linkin'!$AQ$11:$AR$84,2,FALSE),0)</f>
        <v>3.6999999999999998E-2</v>
      </c>
      <c r="J426" s="87">
        <f t="shared" si="21"/>
        <v>257173</v>
      </c>
      <c r="L426" s="182">
        <v>-0.2</v>
      </c>
      <c r="M426" s="183">
        <v>40</v>
      </c>
      <c r="N426" s="87"/>
      <c r="O426" s="184" t="s">
        <v>1191</v>
      </c>
      <c r="P426" s="87"/>
      <c r="Q426" s="87"/>
    </row>
    <row r="427" spans="1:17" s="72" customFormat="1" ht="15" customHeight="1">
      <c r="A427" s="95">
        <f t="shared" si="22"/>
        <v>36</v>
      </c>
      <c r="B427" s="281">
        <v>334.2</v>
      </c>
      <c r="C427" s="87" t="s">
        <v>597</v>
      </c>
      <c r="D427" s="87"/>
      <c r="E427" s="87"/>
      <c r="F427" s="168">
        <f>SUMIF('UPIS linkin'!$AQ$11:$AQ$87,B427,'UPIS linkin'!$T$11:$T$87)</f>
        <v>28390781.421666659</v>
      </c>
      <c r="G427" s="168">
        <f ca="1">-SUMIF('Accum depr linkin'!$AR$11:$AR$84,$B427,'Accum depr linkin'!$V$11:$V$81)</f>
        <v>9416349.9864015337</v>
      </c>
      <c r="H427" s="87"/>
      <c r="I427" s="179">
        <f>IFERROR(VLOOKUP(B427,'UPIS linkin'!$AQ$11:$AR$84,2,FALSE),0)</f>
        <v>2.8899999999999999E-2</v>
      </c>
      <c r="J427" s="87">
        <f t="shared" si="21"/>
        <v>820494</v>
      </c>
      <c r="L427" s="182">
        <v>-0.2</v>
      </c>
      <c r="M427" s="183">
        <v>40</v>
      </c>
      <c r="N427" s="87"/>
      <c r="O427" s="184" t="s">
        <v>1191</v>
      </c>
      <c r="P427" s="87"/>
      <c r="Q427" s="87"/>
    </row>
    <row r="428" spans="1:17" s="72" customFormat="1" ht="15" customHeight="1">
      <c r="A428" s="95">
        <f t="shared" si="22"/>
        <v>37</v>
      </c>
      <c r="B428" s="281">
        <v>334.3</v>
      </c>
      <c r="C428" s="87" t="s">
        <v>43</v>
      </c>
      <c r="D428" s="87"/>
      <c r="E428" s="87"/>
      <c r="F428" s="168">
        <f>SUMIF('UPIS linkin'!$AQ$11:$AQ$87,B428,'UPIS linkin'!$T$11:$T$87)</f>
        <v>1327497.7983333331</v>
      </c>
      <c r="G428" s="168">
        <f ca="1">-SUMIF('Accum depr linkin'!$AR$11:$AR$84,$B428,'Accum depr linkin'!$V$11:$V$81)</f>
        <v>-48605.982626993093</v>
      </c>
      <c r="H428" s="87"/>
      <c r="I428" s="179">
        <f>IFERROR(VLOOKUP(B428,'UPIS linkin'!$AQ$11:$AR$84,2,FALSE),0)</f>
        <v>3.3099999999999997E-2</v>
      </c>
      <c r="J428" s="87">
        <f t="shared" si="21"/>
        <v>43940</v>
      </c>
      <c r="L428" s="182">
        <v>-0.2</v>
      </c>
      <c r="M428" s="183">
        <v>40</v>
      </c>
      <c r="N428" s="87"/>
      <c r="O428" s="184" t="s">
        <v>1191</v>
      </c>
      <c r="P428" s="87"/>
      <c r="Q428" s="87"/>
    </row>
    <row r="429" spans="1:17" s="72" customFormat="1" ht="15" customHeight="1">
      <c r="A429" s="890">
        <f t="shared" si="22"/>
        <v>38</v>
      </c>
      <c r="B429" s="281">
        <v>335</v>
      </c>
      <c r="C429" s="87" t="s">
        <v>438</v>
      </c>
      <c r="D429" s="87"/>
      <c r="E429" s="87"/>
      <c r="F429" s="168">
        <f>SUMIF('UPIS linkin'!$AQ$11:$AQ$87,B429,'UPIS linkin'!$T$11:$T$87)</f>
        <v>23322029.297262814</v>
      </c>
      <c r="G429" s="168">
        <f ca="1">-SUMIF('Accum depr linkin'!$AR$11:$AR$84,$B429,'Accum depr linkin'!$V$11:$V$81)</f>
        <v>4872841.6316859238</v>
      </c>
      <c r="H429" s="87"/>
      <c r="I429" s="179">
        <f>IFERROR(VLOOKUP(B429,'UPIS linkin'!$AQ$11:$AR$84,2,FALSE),0)</f>
        <v>2.1500000000000002E-2</v>
      </c>
      <c r="J429" s="87">
        <f t="shared" si="21"/>
        <v>501424</v>
      </c>
      <c r="L429" s="182">
        <v>-0.4</v>
      </c>
      <c r="M429" s="183">
        <v>70</v>
      </c>
      <c r="N429" s="87"/>
      <c r="O429" s="184" t="s">
        <v>1190</v>
      </c>
      <c r="P429" s="87"/>
      <c r="Q429" s="87"/>
    </row>
    <row r="430" spans="1:17" s="72" customFormat="1" ht="15" customHeight="1">
      <c r="A430" s="893">
        <f t="shared" si="22"/>
        <v>39</v>
      </c>
      <c r="B430" s="95"/>
      <c r="C430" s="87"/>
      <c r="D430" s="87"/>
      <c r="E430" s="87"/>
      <c r="F430" s="87"/>
      <c r="G430" s="87"/>
      <c r="H430" s="87"/>
      <c r="K430" s="87"/>
      <c r="N430" s="87"/>
      <c r="O430" s="87"/>
      <c r="P430" s="87"/>
      <c r="Q430" s="87"/>
    </row>
    <row r="431" spans="1:17" s="72" customFormat="1" ht="15" customHeight="1">
      <c r="A431" s="893">
        <f t="shared" si="22"/>
        <v>40</v>
      </c>
      <c r="B431" s="95"/>
      <c r="C431" s="87"/>
      <c r="D431" s="87"/>
      <c r="E431" s="87"/>
      <c r="F431" s="87"/>
      <c r="G431" s="87"/>
      <c r="H431" s="87"/>
      <c r="K431" s="87"/>
      <c r="N431" s="87"/>
      <c r="O431" s="87"/>
      <c r="P431" s="87"/>
      <c r="Q431" s="87"/>
    </row>
    <row r="432" spans="1:17" s="72" customFormat="1" ht="15" customHeight="1">
      <c r="A432" s="893">
        <f t="shared" si="22"/>
        <v>41</v>
      </c>
      <c r="B432" s="95"/>
      <c r="C432" s="87"/>
      <c r="D432" s="87"/>
      <c r="E432" s="87"/>
      <c r="F432" s="87"/>
      <c r="G432" s="87"/>
      <c r="H432" s="87"/>
      <c r="K432" s="87"/>
      <c r="N432" s="87"/>
      <c r="O432" s="87"/>
      <c r="P432" s="87"/>
      <c r="Q432" s="87"/>
    </row>
    <row r="433" spans="1:17" s="72" customFormat="1" ht="15" customHeight="1">
      <c r="A433" s="893">
        <f t="shared" si="22"/>
        <v>42</v>
      </c>
      <c r="B433" s="95"/>
      <c r="C433" s="87"/>
      <c r="D433" s="87"/>
      <c r="E433" s="87"/>
      <c r="F433" s="87"/>
      <c r="G433" s="87"/>
      <c r="H433" s="87"/>
      <c r="K433" s="87"/>
      <c r="N433" s="87"/>
      <c r="O433" s="87"/>
      <c r="P433" s="87"/>
      <c r="Q433" s="87"/>
    </row>
    <row r="434" spans="1:17" s="72" customFormat="1" ht="15" customHeight="1">
      <c r="A434" s="893">
        <f t="shared" si="22"/>
        <v>43</v>
      </c>
      <c r="B434" s="95"/>
      <c r="C434" s="87"/>
      <c r="D434" s="87"/>
      <c r="E434" s="87"/>
      <c r="F434" s="87"/>
      <c r="G434" s="87"/>
      <c r="H434" s="87"/>
      <c r="K434" s="87"/>
      <c r="N434" s="87"/>
      <c r="O434" s="87"/>
      <c r="P434" s="87"/>
      <c r="Q434" s="87"/>
    </row>
    <row r="435" spans="1:17" s="72" customFormat="1" ht="15" customHeight="1">
      <c r="A435" s="893">
        <f t="shared" si="22"/>
        <v>44</v>
      </c>
      <c r="B435" s="95"/>
      <c r="C435" s="87"/>
      <c r="D435" s="87"/>
      <c r="E435" s="87"/>
      <c r="F435" s="87"/>
      <c r="G435" s="87"/>
      <c r="H435" s="87"/>
      <c r="K435" s="87"/>
      <c r="N435" s="87"/>
      <c r="O435" s="87"/>
      <c r="P435" s="87"/>
      <c r="Q435" s="87"/>
    </row>
    <row r="436" spans="1:17" s="72" customFormat="1" ht="15" customHeight="1">
      <c r="A436" s="893">
        <f t="shared" si="22"/>
        <v>45</v>
      </c>
      <c r="B436" s="95"/>
      <c r="C436" s="87"/>
      <c r="D436" s="87"/>
      <c r="E436" s="87"/>
      <c r="F436" s="87"/>
      <c r="G436" s="87"/>
      <c r="H436" s="87"/>
      <c r="K436" s="87"/>
      <c r="N436" s="87"/>
      <c r="O436" s="87"/>
      <c r="P436" s="87"/>
      <c r="Q436" s="87"/>
    </row>
    <row r="437" spans="1:17" s="72" customFormat="1" ht="15" customHeight="1">
      <c r="A437" s="893">
        <f t="shared" si="22"/>
        <v>46</v>
      </c>
      <c r="B437" s="95"/>
      <c r="C437" s="87"/>
      <c r="D437" s="87"/>
      <c r="E437" s="87"/>
      <c r="F437" s="87"/>
      <c r="G437" s="87"/>
      <c r="H437" s="87"/>
      <c r="K437" s="87"/>
      <c r="N437" s="87"/>
      <c r="O437" s="87"/>
      <c r="P437" s="87"/>
      <c r="Q437" s="87"/>
    </row>
    <row r="438" spans="1:17" s="72" customFormat="1" ht="15" customHeight="1">
      <c r="A438" s="893">
        <f t="shared" si="22"/>
        <v>47</v>
      </c>
      <c r="B438" s="95"/>
      <c r="C438" s="87"/>
      <c r="D438" s="87"/>
      <c r="E438" s="87"/>
      <c r="F438" s="87"/>
      <c r="G438" s="87"/>
      <c r="H438" s="87"/>
      <c r="I438" s="87"/>
      <c r="J438" s="87"/>
      <c r="K438" s="87"/>
      <c r="L438" s="87"/>
      <c r="M438" s="87"/>
      <c r="N438" s="87"/>
      <c r="O438" s="87"/>
      <c r="P438" s="87"/>
      <c r="Q438" s="87"/>
    </row>
    <row r="439" spans="1:17" s="72" customFormat="1" ht="15" customHeight="1">
      <c r="A439" s="893">
        <f t="shared" si="22"/>
        <v>48</v>
      </c>
      <c r="B439" s="95"/>
      <c r="C439" s="87"/>
      <c r="D439" s="87"/>
      <c r="E439" s="87"/>
      <c r="F439" s="87"/>
      <c r="G439" s="87"/>
      <c r="H439" s="87"/>
      <c r="I439" s="87"/>
      <c r="J439" s="87"/>
      <c r="K439" s="87"/>
      <c r="L439" s="87"/>
      <c r="M439" s="87"/>
      <c r="N439" s="87"/>
      <c r="O439" s="87"/>
      <c r="P439" s="87"/>
      <c r="Q439" s="87"/>
    </row>
    <row r="440" spans="1:17" s="72" customFormat="1" ht="15" customHeight="1">
      <c r="A440" s="893">
        <f t="shared" si="22"/>
        <v>49</v>
      </c>
      <c r="B440" s="95"/>
      <c r="C440" s="87"/>
      <c r="D440" s="87"/>
      <c r="E440" s="87"/>
      <c r="F440" s="87"/>
      <c r="G440" s="87"/>
      <c r="H440" s="87"/>
      <c r="I440" s="87"/>
      <c r="J440" s="87"/>
      <c r="K440" s="87"/>
      <c r="L440" s="87"/>
      <c r="M440" s="87"/>
      <c r="N440" s="87"/>
      <c r="O440" s="87"/>
      <c r="P440" s="87"/>
      <c r="Q440" s="87"/>
    </row>
    <row r="441" spans="1:17" s="72" customFormat="1" ht="15" customHeight="1">
      <c r="A441" s="893">
        <f t="shared" si="22"/>
        <v>50</v>
      </c>
      <c r="B441" s="95"/>
      <c r="C441" s="115"/>
      <c r="D441" s="115"/>
      <c r="E441" s="115"/>
      <c r="F441" s="115"/>
      <c r="G441" s="115"/>
      <c r="H441" s="115"/>
      <c r="I441" s="115"/>
      <c r="J441" s="115"/>
      <c r="K441" s="115"/>
      <c r="L441" s="115"/>
      <c r="M441" s="115"/>
      <c r="N441" s="115"/>
      <c r="O441" s="115"/>
      <c r="P441" s="115"/>
    </row>
    <row r="442" spans="1:17" s="72" customFormat="1" ht="15" customHeight="1">
      <c r="A442" s="1022" t="str">
        <f>+A379</f>
        <v>KENTUCKY-AMERICAN WATER COMPANY</v>
      </c>
      <c r="B442" s="1022"/>
      <c r="C442" s="1022"/>
      <c r="D442" s="1022"/>
      <c r="E442" s="1022"/>
      <c r="F442" s="1022"/>
      <c r="G442" s="1022"/>
      <c r="H442" s="1022"/>
      <c r="I442" s="1022"/>
      <c r="J442" s="1022"/>
      <c r="K442" s="1022"/>
      <c r="L442" s="1022"/>
      <c r="M442" s="1022"/>
      <c r="N442" s="1022"/>
      <c r="O442" s="1022"/>
      <c r="P442" s="1022"/>
    </row>
    <row r="443" spans="1:17" s="72" customFormat="1" ht="15" customHeight="1">
      <c r="A443" s="1022" t="str">
        <f>+A380</f>
        <v>Case No. 2018-00358</v>
      </c>
      <c r="B443" s="1022"/>
      <c r="C443" s="1022"/>
      <c r="D443" s="1022"/>
      <c r="E443" s="1022"/>
      <c r="F443" s="1022"/>
      <c r="G443" s="1022"/>
      <c r="H443" s="1022"/>
      <c r="I443" s="1022"/>
      <c r="J443" s="1022"/>
      <c r="K443" s="1022"/>
      <c r="L443" s="1022"/>
      <c r="M443" s="1022"/>
      <c r="N443" s="1022"/>
      <c r="O443" s="1022"/>
      <c r="P443" s="1022"/>
      <c r="Q443" s="87"/>
    </row>
    <row r="444" spans="1:17" s="72" customFormat="1" ht="15" customHeight="1">
      <c r="A444" s="1022" t="s">
        <v>464</v>
      </c>
      <c r="B444" s="1022"/>
      <c r="C444" s="1022"/>
      <c r="D444" s="1022"/>
      <c r="E444" s="1022"/>
      <c r="F444" s="1022"/>
      <c r="G444" s="1022"/>
      <c r="H444" s="1022"/>
      <c r="I444" s="1022"/>
      <c r="J444" s="1022"/>
      <c r="K444" s="1022"/>
      <c r="L444" s="1022"/>
      <c r="M444" s="1022"/>
      <c r="N444" s="1022"/>
      <c r="O444" s="1022"/>
      <c r="P444" s="1022"/>
      <c r="Q444" s="87"/>
    </row>
    <row r="445" spans="1:17" s="72" customFormat="1" ht="15" customHeight="1">
      <c r="A445" s="1022" t="str">
        <f>+A382</f>
        <v>Base Year at 2/28/19</v>
      </c>
      <c r="B445" s="1022"/>
      <c r="C445" s="1022"/>
      <c r="D445" s="1022"/>
      <c r="E445" s="1022"/>
      <c r="F445" s="1022"/>
      <c r="G445" s="1022"/>
      <c r="H445" s="1022"/>
      <c r="I445" s="1022"/>
      <c r="J445" s="1022"/>
      <c r="K445" s="1022"/>
      <c r="L445" s="1022"/>
      <c r="M445" s="1022"/>
      <c r="N445" s="1022"/>
      <c r="O445" s="1022"/>
      <c r="P445" s="1022"/>
      <c r="Q445" s="87"/>
    </row>
    <row r="446" spans="1:17" s="72" customFormat="1" ht="15" customHeight="1">
      <c r="A446" s="95"/>
      <c r="B446" s="95"/>
      <c r="C446" s="95"/>
      <c r="D446" s="95"/>
      <c r="E446" s="95"/>
      <c r="F446" s="95"/>
      <c r="G446" s="95"/>
      <c r="H446" s="95"/>
      <c r="I446" s="95"/>
      <c r="J446" s="95"/>
      <c r="K446" s="95"/>
      <c r="L446" s="95"/>
      <c r="M446" s="95"/>
      <c r="N446" s="95"/>
      <c r="O446" s="95"/>
      <c r="P446" s="90" t="s">
        <v>927</v>
      </c>
      <c r="Q446" s="87"/>
    </row>
    <row r="447" spans="1:17" s="66" customFormat="1">
      <c r="B447" s="70"/>
      <c r="D447" s="69"/>
      <c r="E447" s="69"/>
      <c r="F447" s="69"/>
      <c r="G447" s="69"/>
      <c r="H447" s="69"/>
      <c r="I447" s="69"/>
      <c r="J447" s="69"/>
      <c r="K447" s="69"/>
      <c r="L447" s="69"/>
      <c r="P447" s="91" t="str">
        <f ca="1">RIGHT(CELL("filename",$A$1),LEN(CELL("filename",$A$1))-SEARCH("\Rate Base",CELL("filename",$A$1),1))</f>
        <v>Rate Base\[KAWC 2018 Rate Case - Exhibit 37 Schedules B1 - B8.xlsx]Sch B-3</v>
      </c>
    </row>
    <row r="448" spans="1:17" s="72" customFormat="1" ht="15" customHeight="1">
      <c r="A448" s="87" t="str">
        <f>+A385</f>
        <v>DATA: _X_ BASE PERIOD ___ FORECASTED PERIOD</v>
      </c>
      <c r="B448" s="95"/>
      <c r="C448" s="87"/>
      <c r="D448" s="87"/>
      <c r="E448" s="87"/>
      <c r="F448" s="87"/>
      <c r="G448" s="87"/>
      <c r="H448" s="87"/>
      <c r="I448" s="87"/>
      <c r="J448" s="87"/>
      <c r="K448" s="87"/>
      <c r="L448" s="87"/>
      <c r="M448" s="87"/>
      <c r="N448" s="87"/>
      <c r="O448" s="87"/>
      <c r="P448" s="90" t="s">
        <v>261</v>
      </c>
      <c r="Q448" s="87"/>
    </row>
    <row r="449" spans="1:17" s="72" customFormat="1" ht="15" customHeight="1">
      <c r="A449" s="87" t="str">
        <f>+A386</f>
        <v>TYPE OF FILING:  _X_ ORIGINAL __ UPDATED __ REVISED</v>
      </c>
      <c r="B449" s="95"/>
      <c r="C449" s="87"/>
      <c r="D449" s="87"/>
      <c r="E449" s="87"/>
      <c r="F449" s="87"/>
      <c r="G449" s="87"/>
      <c r="H449" s="87"/>
      <c r="I449" s="87"/>
      <c r="J449" s="87"/>
      <c r="K449" s="87"/>
      <c r="L449" s="87"/>
      <c r="M449" s="87"/>
      <c r="N449" s="87"/>
      <c r="O449" s="87"/>
      <c r="P449" s="90" t="str">
        <f>Control!D76</f>
        <v>Witness Responsible:   Melissa Schwarzell</v>
      </c>
      <c r="Q449" s="87"/>
    </row>
    <row r="450" spans="1:17" s="72" customFormat="1" ht="15" customHeight="1">
      <c r="A450" s="87" t="s">
        <v>915</v>
      </c>
      <c r="B450" s="95"/>
      <c r="C450" s="87"/>
      <c r="D450" s="87"/>
      <c r="E450" s="87"/>
      <c r="F450" s="87"/>
      <c r="G450" s="87"/>
      <c r="H450" s="87"/>
      <c r="I450" s="87"/>
      <c r="J450" s="87"/>
      <c r="K450" s="87"/>
      <c r="L450" s="87"/>
      <c r="M450" s="87"/>
      <c r="N450" s="87"/>
      <c r="O450" s="87"/>
      <c r="Q450" s="87"/>
    </row>
    <row r="451" spans="1:17" ht="15" customHeight="1" thickBot="1">
      <c r="A451" s="160"/>
      <c r="B451" s="161"/>
    </row>
    <row r="452" spans="1:17" s="72" customFormat="1" ht="15" customHeight="1">
      <c r="A452" s="93"/>
      <c r="B452" s="94"/>
      <c r="C452" s="93"/>
      <c r="D452" s="93"/>
      <c r="E452" s="93"/>
      <c r="F452" s="163" t="s">
        <v>144</v>
      </c>
      <c r="G452" s="162"/>
      <c r="H452" s="93"/>
      <c r="I452" s="94" t="s">
        <v>218</v>
      </c>
      <c r="J452" s="94" t="s">
        <v>230</v>
      </c>
      <c r="K452" s="93"/>
      <c r="L452" s="93"/>
      <c r="M452" s="94" t="s">
        <v>263</v>
      </c>
      <c r="N452" s="93"/>
      <c r="O452" s="93"/>
      <c r="P452" s="93"/>
      <c r="Q452" s="87"/>
    </row>
    <row r="453" spans="1:17" s="72" customFormat="1" ht="15" customHeight="1">
      <c r="A453" s="95" t="s">
        <v>448</v>
      </c>
      <c r="B453" s="95"/>
      <c r="C453" s="87"/>
      <c r="D453" s="87"/>
      <c r="E453" s="87"/>
      <c r="F453" s="95" t="s">
        <v>145</v>
      </c>
      <c r="G453" s="95" t="s">
        <v>166</v>
      </c>
      <c r="H453" s="87"/>
      <c r="I453" s="95" t="s">
        <v>216</v>
      </c>
      <c r="J453" s="95" t="s">
        <v>174</v>
      </c>
      <c r="K453" s="87"/>
      <c r="L453" s="95" t="s">
        <v>247</v>
      </c>
      <c r="M453" s="95" t="s">
        <v>264</v>
      </c>
      <c r="N453" s="87"/>
      <c r="O453" s="95" t="s">
        <v>283</v>
      </c>
      <c r="P453" s="87"/>
      <c r="Q453" s="87"/>
    </row>
    <row r="454" spans="1:17" s="72" customFormat="1" ht="15" customHeight="1" thickBot="1">
      <c r="A454" s="95" t="s">
        <v>449</v>
      </c>
      <c r="B454" s="95" t="s">
        <v>374</v>
      </c>
      <c r="C454" s="115" t="s">
        <v>419</v>
      </c>
      <c r="D454" s="115"/>
      <c r="E454" s="95"/>
      <c r="F454" s="95" t="s">
        <v>146</v>
      </c>
      <c r="G454" s="95" t="s">
        <v>167</v>
      </c>
      <c r="H454" s="87"/>
      <c r="I454" s="95" t="s">
        <v>217</v>
      </c>
      <c r="J454" s="95" t="s">
        <v>231</v>
      </c>
      <c r="K454" s="87"/>
      <c r="L454" s="95" t="s">
        <v>248</v>
      </c>
      <c r="M454" s="95" t="s">
        <v>265</v>
      </c>
      <c r="N454" s="87"/>
      <c r="O454" s="95" t="s">
        <v>284</v>
      </c>
      <c r="P454" s="87"/>
      <c r="Q454" s="87"/>
    </row>
    <row r="455" spans="1:17" s="72" customFormat="1" ht="15" customHeight="1">
      <c r="A455" s="94">
        <v>1</v>
      </c>
      <c r="B455" s="94"/>
      <c r="C455" s="99"/>
      <c r="D455" s="99"/>
      <c r="E455" s="99"/>
      <c r="F455" s="99"/>
      <c r="G455" s="99"/>
      <c r="H455" s="99"/>
      <c r="I455" s="99"/>
      <c r="J455" s="99"/>
      <c r="K455" s="99"/>
      <c r="L455" s="99"/>
      <c r="M455" s="99"/>
      <c r="N455" s="99"/>
      <c r="O455" s="99"/>
      <c r="P455" s="99"/>
      <c r="Q455" s="87"/>
    </row>
    <row r="456" spans="1:17" s="72" customFormat="1" ht="15" customHeight="1">
      <c r="A456" s="95">
        <v>2</v>
      </c>
      <c r="B456" s="175"/>
      <c r="C456" s="176"/>
      <c r="D456" s="87"/>
      <c r="E456" s="87"/>
      <c r="F456" s="87"/>
      <c r="G456" s="87"/>
      <c r="H456" s="87"/>
      <c r="I456" s="87"/>
      <c r="J456" s="87"/>
      <c r="K456" s="87"/>
      <c r="L456" s="87"/>
      <c r="M456" s="87"/>
      <c r="N456" s="87"/>
      <c r="O456" s="87"/>
      <c r="P456" s="87"/>
      <c r="Q456" s="87"/>
    </row>
    <row r="457" spans="1:17" s="72" customFormat="1" ht="15" customHeight="1">
      <c r="A457" s="95">
        <v>3</v>
      </c>
      <c r="B457" s="95"/>
      <c r="C457" s="87"/>
      <c r="D457" s="87"/>
      <c r="E457" s="87"/>
      <c r="F457" s="87"/>
      <c r="G457" s="87"/>
      <c r="H457" s="87"/>
      <c r="I457" s="87"/>
      <c r="J457" s="87"/>
      <c r="K457" s="87"/>
      <c r="L457" s="87"/>
      <c r="M457" s="87"/>
      <c r="N457" s="87"/>
      <c r="O457" s="87"/>
      <c r="P457" s="87"/>
      <c r="Q457" s="87"/>
    </row>
    <row r="458" spans="1:17" s="72" customFormat="1" ht="15" customHeight="1">
      <c r="A458" s="891">
        <v>4</v>
      </c>
      <c r="B458" s="281">
        <v>304.60000000000002</v>
      </c>
      <c r="C458" s="87" t="s">
        <v>68</v>
      </c>
      <c r="D458" s="87"/>
      <c r="E458" s="87"/>
      <c r="F458" s="168">
        <f>SUMIF('UPIS linkin'!$AQ$11:$AQ$87,B458,'UPIS linkin'!$T$11:$T$87)</f>
        <v>8608561.3161453772</v>
      </c>
      <c r="G458" s="168">
        <f ca="1">-SUMIF('Accum depr linkin'!$AR$11:$AR$84,$B458,'Accum depr linkin'!$V$11:$V$81)</f>
        <v>1109589.6185792389</v>
      </c>
      <c r="H458" s="87"/>
      <c r="I458" s="179">
        <f>IFERROR(VLOOKUP(B458,'UPIS linkin'!$AQ$11:$AR$84,2,FALSE),0)</f>
        <v>3.0700000000000002E-2</v>
      </c>
      <c r="J458" s="87">
        <f>ROUND(F458*I458,0)</f>
        <v>264283</v>
      </c>
      <c r="K458" s="87"/>
      <c r="L458" s="182">
        <v>-0.15</v>
      </c>
      <c r="M458" s="183">
        <v>60</v>
      </c>
      <c r="N458" s="87"/>
      <c r="O458" s="184" t="s">
        <v>1192</v>
      </c>
      <c r="P458" s="87"/>
      <c r="Q458" s="87"/>
    </row>
    <row r="459" spans="1:17" s="72" customFormat="1" ht="15" customHeight="1">
      <c r="A459" s="891">
        <v>5</v>
      </c>
      <c r="B459" s="281">
        <v>304.61</v>
      </c>
      <c r="C459" s="72" t="s">
        <v>907</v>
      </c>
      <c r="F459" s="168">
        <f>SUMIF('UPIS linkin'!$AQ$11:$AQ$87,B459,'UPIS linkin'!$T$11:$T$87)</f>
        <v>5796750.8183333334</v>
      </c>
      <c r="G459" s="168">
        <f ca="1">-SUMIF('Accum depr linkin'!$AR$11:$AR$84,$B459,'Accum depr linkin'!$V$11:$V$81)</f>
        <v>1999458.887557673</v>
      </c>
      <c r="I459" s="186">
        <f>IFERROR(VLOOKUP(B459,'UPIS linkin'!$AQ$11:$AR$84,2,FALSE),0)</f>
        <v>3.0700000000000002E-2</v>
      </c>
      <c r="J459" s="87">
        <f>ROUND(F459*I459,0)</f>
        <v>177960</v>
      </c>
      <c r="L459" s="182">
        <v>-0.15</v>
      </c>
      <c r="M459" s="183">
        <v>60</v>
      </c>
      <c r="O459" s="184" t="s">
        <v>1192</v>
      </c>
      <c r="P459" s="87"/>
      <c r="Q459" s="87"/>
    </row>
    <row r="460" spans="1:17" s="72" customFormat="1" ht="15" customHeight="1">
      <c r="A460" s="891">
        <v>6</v>
      </c>
      <c r="B460" s="281">
        <v>304.7</v>
      </c>
      <c r="C460" s="87" t="s">
        <v>598</v>
      </c>
      <c r="D460" s="87"/>
      <c r="E460" s="87"/>
      <c r="F460" s="168">
        <f>SUMIF('UPIS linkin'!$AQ$11:$AQ$87,B460,'UPIS linkin'!$T$11:$T$87)</f>
        <v>1783667.7983333331</v>
      </c>
      <c r="G460" s="168">
        <f ca="1">-SUMIF('Accum depr linkin'!$AR$11:$AR$84,$B460,'Accum depr linkin'!$V$11:$V$81)</f>
        <v>544629.59560455522</v>
      </c>
      <c r="H460" s="87"/>
      <c r="I460" s="179">
        <f>IFERROR(VLOOKUP(B460,'UPIS linkin'!$AQ$11:$AR$84,2,FALSE),0)</f>
        <v>1.7600000000000001E-2</v>
      </c>
      <c r="J460" s="87">
        <f t="shared" ref="J460:J469" si="23">ROUND(F460*I460,0)</f>
        <v>31393</v>
      </c>
      <c r="K460" s="87"/>
      <c r="L460" s="182">
        <v>0</v>
      </c>
      <c r="M460" s="183">
        <v>55</v>
      </c>
      <c r="N460" s="87"/>
      <c r="O460" s="184" t="s">
        <v>1192</v>
      </c>
      <c r="P460" s="87"/>
      <c r="Q460" s="87"/>
    </row>
    <row r="461" spans="1:17" s="72" customFormat="1" ht="15" customHeight="1">
      <c r="A461" s="891">
        <v>7</v>
      </c>
      <c r="B461" s="281">
        <v>304.8</v>
      </c>
      <c r="C461" s="87" t="s">
        <v>599</v>
      </c>
      <c r="D461" s="87"/>
      <c r="E461" s="87"/>
      <c r="F461" s="168">
        <f>SUMIF('UPIS linkin'!$AQ$11:$AQ$87,B461,'UPIS linkin'!$T$11:$T$87)</f>
        <v>1376844.44</v>
      </c>
      <c r="G461" s="168">
        <f ca="1">-SUMIF('Accum depr linkin'!$AR$11:$AR$84,$B461,'Accum depr linkin'!$V$11:$V$81)</f>
        <v>404535.35577525024</v>
      </c>
      <c r="H461" s="87"/>
      <c r="I461" s="179">
        <f>IFERROR(VLOOKUP(B461,'UPIS linkin'!$AQ$11:$AR$84,2,FALSE),0)</f>
        <v>6.1800000000000001E-2</v>
      </c>
      <c r="J461" s="87">
        <f t="shared" si="23"/>
        <v>85089</v>
      </c>
      <c r="L461" s="182">
        <v>0</v>
      </c>
      <c r="M461" s="183">
        <v>25</v>
      </c>
      <c r="N461" s="87"/>
      <c r="O461" s="95" t="s">
        <v>1184</v>
      </c>
      <c r="P461" s="87"/>
      <c r="Q461" s="87"/>
    </row>
    <row r="462" spans="1:17" s="72" customFormat="1" ht="15" customHeight="1">
      <c r="A462" s="891">
        <v>8</v>
      </c>
      <c r="B462" s="281">
        <v>340.1</v>
      </c>
      <c r="C462" s="87" t="s">
        <v>600</v>
      </c>
      <c r="D462" s="87"/>
      <c r="E462" s="87"/>
      <c r="F462" s="168">
        <f>SUMIF('UPIS linkin'!$AQ$11:$AQ$87,B462,'UPIS linkin'!$T$11:$T$87)</f>
        <v>2708238.2183333342</v>
      </c>
      <c r="G462" s="168">
        <f ca="1">-SUMIF('Accum depr linkin'!$AR$11:$AR$84,$B462,'Accum depr linkin'!$V$11:$V$81)</f>
        <v>409673.8232222221</v>
      </c>
      <c r="H462" s="87"/>
      <c r="I462" s="179">
        <f>IFERROR(VLOOKUP(B462,'UPIS linkin'!$AQ$11:$AR$84,2,FALSE),0)</f>
        <v>0.05</v>
      </c>
      <c r="J462" s="87">
        <f t="shared" si="23"/>
        <v>135412</v>
      </c>
      <c r="K462" s="87"/>
      <c r="L462" s="182">
        <v>0</v>
      </c>
      <c r="M462" s="183">
        <v>20</v>
      </c>
      <c r="N462" s="87"/>
      <c r="O462" s="184" t="s">
        <v>1183</v>
      </c>
      <c r="P462" s="87"/>
      <c r="Q462" s="87"/>
    </row>
    <row r="463" spans="1:17" s="72" customFormat="1" ht="15" customHeight="1">
      <c r="A463" s="891">
        <v>9</v>
      </c>
      <c r="B463" s="281">
        <v>340.21</v>
      </c>
      <c r="C463" s="87" t="s">
        <v>55</v>
      </c>
      <c r="D463" s="87"/>
      <c r="E463" s="87"/>
      <c r="F463" s="168">
        <f>SUMIF('UPIS linkin'!$AQ$11:$AQ$87,B463,'UPIS linkin'!$T$11:$T$87)</f>
        <v>99167.31</v>
      </c>
      <c r="G463" s="168">
        <f ca="1">-SUMIF('Accum depr linkin'!$AR$11:$AR$84,$B463,'Accum depr linkin'!$V$11:$V$81)</f>
        <v>9916.7309999999998</v>
      </c>
      <c r="H463" s="87"/>
      <c r="I463" s="179">
        <f>IFERROR(VLOOKUP(B463,'UPIS linkin'!$AQ$11:$AR$84,2,FALSE),0)</f>
        <v>0.2</v>
      </c>
      <c r="J463" s="87">
        <f t="shared" si="23"/>
        <v>19833</v>
      </c>
      <c r="K463" s="87"/>
      <c r="L463" s="182">
        <v>0</v>
      </c>
      <c r="M463" s="183">
        <v>5</v>
      </c>
      <c r="N463" s="87"/>
      <c r="O463" s="184" t="s">
        <v>1183</v>
      </c>
      <c r="P463" s="87"/>
      <c r="Q463" s="87"/>
    </row>
    <row r="464" spans="1:17" s="72" customFormat="1" ht="15" customHeight="1">
      <c r="A464" s="891">
        <v>10</v>
      </c>
      <c r="B464" s="281">
        <v>340.22</v>
      </c>
      <c r="C464" s="87" t="s">
        <v>56</v>
      </c>
      <c r="D464" s="87"/>
      <c r="E464" s="87"/>
      <c r="F464" s="168">
        <f>SUMIF('UPIS linkin'!$AQ$11:$AQ$87,B464,'UPIS linkin'!$T$11:$T$87)</f>
        <v>183355.50513333335</v>
      </c>
      <c r="G464" s="168">
        <f ca="1">-SUMIF('Accum depr linkin'!$AR$11:$AR$84,$B464,'Accum depr linkin'!$V$11:$V$81)</f>
        <v>49184.02240861109</v>
      </c>
      <c r="H464" s="87"/>
      <c r="I464" s="179">
        <f>IFERROR(VLOOKUP(B464,'UPIS linkin'!$AQ$11:$AR$84,2,FALSE),0)</f>
        <v>0.1</v>
      </c>
      <c r="J464" s="87">
        <f t="shared" si="23"/>
        <v>18336</v>
      </c>
      <c r="K464" s="87"/>
      <c r="L464" s="182">
        <v>0</v>
      </c>
      <c r="M464" s="183">
        <v>10</v>
      </c>
      <c r="N464" s="87"/>
      <c r="O464" s="184" t="s">
        <v>1183</v>
      </c>
      <c r="P464" s="87"/>
      <c r="Q464" s="87"/>
    </row>
    <row r="465" spans="1:17" s="72" customFormat="1" ht="15" customHeight="1">
      <c r="A465" s="891">
        <v>11</v>
      </c>
      <c r="B465" s="281">
        <v>340.23</v>
      </c>
      <c r="C465" s="87" t="s">
        <v>57</v>
      </c>
      <c r="E465" s="87"/>
      <c r="F465" s="168">
        <f>SUMIF('UPIS linkin'!$AQ$11:$AQ$87,B465,'UPIS linkin'!$T$11:$T$87)</f>
        <v>2263851.5149999987</v>
      </c>
      <c r="G465" s="168">
        <f ca="1">-SUMIF('Accum depr linkin'!$AR$11:$AR$84,$B465,'Accum depr linkin'!$V$11:$V$81)</f>
        <v>1426927.0651249993</v>
      </c>
      <c r="H465" s="87"/>
      <c r="I465" s="179">
        <f>IFERROR(VLOOKUP(B465,'UPIS linkin'!$AQ$11:$AR$84,2,FALSE),0)</f>
        <v>0.2</v>
      </c>
      <c r="J465" s="87">
        <f t="shared" si="23"/>
        <v>452770</v>
      </c>
      <c r="K465" s="87"/>
      <c r="L465" s="182">
        <v>0</v>
      </c>
      <c r="M465" s="183">
        <v>5</v>
      </c>
      <c r="O465" s="184" t="s">
        <v>1183</v>
      </c>
      <c r="P465" s="87"/>
      <c r="Q465" s="87"/>
    </row>
    <row r="466" spans="1:17" s="72" customFormat="1" ht="15" customHeight="1">
      <c r="A466" s="891">
        <v>12</v>
      </c>
      <c r="B466" s="281">
        <v>340.3</v>
      </c>
      <c r="C466" s="87" t="s">
        <v>601</v>
      </c>
      <c r="E466" s="87"/>
      <c r="F466" s="168">
        <f>SUMIF('UPIS linkin'!$AQ$11:$AQ$87,B466,'UPIS linkin'!$T$11:$T$87)</f>
        <v>12057003.65</v>
      </c>
      <c r="G466" s="168">
        <f ca="1">-SUMIF('Accum depr linkin'!$AR$11:$AR$84,$B466,'Accum depr linkin'!$V$11:$V$81)</f>
        <v>7331244.9925000025</v>
      </c>
      <c r="H466" s="87"/>
      <c r="I466" s="179">
        <f>IFERROR(VLOOKUP(B466,'UPIS linkin'!$AQ$11:$AR$84,2,FALSE),0)</f>
        <v>0.1</v>
      </c>
      <c r="J466" s="87">
        <f t="shared" si="23"/>
        <v>1205700</v>
      </c>
      <c r="K466" s="87"/>
      <c r="L466" s="182">
        <v>0</v>
      </c>
      <c r="M466" s="183">
        <v>10</v>
      </c>
      <c r="N466" s="87"/>
      <c r="O466" s="184" t="s">
        <v>1183</v>
      </c>
      <c r="P466" s="87"/>
      <c r="Q466" s="87"/>
    </row>
    <row r="467" spans="1:17" s="72" customFormat="1" ht="15" customHeight="1">
      <c r="A467" s="891">
        <v>13</v>
      </c>
      <c r="B467" s="281">
        <v>340.32</v>
      </c>
      <c r="C467" s="87" t="s">
        <v>58</v>
      </c>
      <c r="D467" s="95"/>
      <c r="E467" s="87"/>
      <c r="F467" s="168">
        <f>SUMIF('UPIS linkin'!$AQ$11:$AQ$87,B467,'UPIS linkin'!$T$11:$T$87)</f>
        <v>3407872.9318927946</v>
      </c>
      <c r="G467" s="168">
        <f ca="1">-SUMIF('Accum depr linkin'!$AR$11:$AR$84,$B467,'Accum depr linkin'!$V$11:$V$81)</f>
        <v>2137714.4930988047</v>
      </c>
      <c r="H467" s="87"/>
      <c r="I467" s="179">
        <f>IFERROR(VLOOKUP(B467,'UPIS linkin'!$AQ$11:$AR$84,2,FALSE),0)</f>
        <v>0.2</v>
      </c>
      <c r="J467" s="87">
        <f t="shared" si="23"/>
        <v>681575</v>
      </c>
      <c r="K467" s="87"/>
      <c r="L467" s="182">
        <v>0</v>
      </c>
      <c r="M467" s="183">
        <v>5</v>
      </c>
      <c r="N467" s="87"/>
      <c r="O467" s="184" t="s">
        <v>1183</v>
      </c>
      <c r="P467" s="87"/>
      <c r="Q467" s="87"/>
    </row>
    <row r="468" spans="1:17" s="72" customFormat="1" ht="15" customHeight="1">
      <c r="A468" s="891">
        <v>14</v>
      </c>
      <c r="B468" s="281">
        <v>340.33</v>
      </c>
      <c r="C468" s="87" t="s">
        <v>602</v>
      </c>
      <c r="D468" s="95"/>
      <c r="E468" s="87"/>
      <c r="F468" s="168">
        <f>SUMIF('UPIS linkin'!$AQ$11:$AQ$87,B468,'UPIS linkin'!$T$11:$T$87)</f>
        <v>1733725.5166666668</v>
      </c>
      <c r="G468" s="168">
        <f ca="1">-SUMIF('Accum depr linkin'!$AR$11:$AR$84,$B468,'Accum depr linkin'!$V$11:$V$81)</f>
        <v>912217.88552777842</v>
      </c>
      <c r="H468" s="87"/>
      <c r="I468" s="179">
        <f>IFERROR(VLOOKUP(B468,'UPIS linkin'!$AQ$11:$AR$84,2,FALSE),0)</f>
        <v>0.2</v>
      </c>
      <c r="J468" s="87">
        <f t="shared" si="23"/>
        <v>346745</v>
      </c>
      <c r="K468" s="87"/>
      <c r="L468" s="182">
        <v>0</v>
      </c>
      <c r="M468" s="183">
        <v>5</v>
      </c>
      <c r="N468" s="87"/>
      <c r="O468" s="184" t="s">
        <v>1183</v>
      </c>
      <c r="P468" s="87"/>
      <c r="Q468" s="87"/>
    </row>
    <row r="469" spans="1:17" s="72" customFormat="1" ht="15" customHeight="1">
      <c r="A469" s="891">
        <v>15</v>
      </c>
      <c r="B469" s="281">
        <v>340.5</v>
      </c>
      <c r="C469" s="87" t="s">
        <v>607</v>
      </c>
      <c r="D469" s="95"/>
      <c r="E469" s="87"/>
      <c r="F469" s="168">
        <f>SUMIF('UPIS linkin'!$AQ$11:$AQ$87,B469,'UPIS linkin'!$T$11:$T$87)</f>
        <v>0</v>
      </c>
      <c r="G469" s="168">
        <f ca="1">-SUMIF('Accum depr linkin'!$AR$11:$AR$84,$B469,'Accum depr linkin'!$V$11:$V$81)</f>
        <v>-9503.5199999999968</v>
      </c>
      <c r="H469" s="87"/>
      <c r="I469" s="179">
        <f>IFERROR(VLOOKUP(B469,'UPIS linkin'!$AQ$11:$AR$84,2,FALSE),0)</f>
        <v>6.6699999999999995E-2</v>
      </c>
      <c r="J469" s="87">
        <f t="shared" si="23"/>
        <v>0</v>
      </c>
      <c r="K469" s="87"/>
      <c r="L469" s="182">
        <v>0</v>
      </c>
      <c r="M469" s="183">
        <v>15</v>
      </c>
      <c r="N469" s="87"/>
      <c r="O469" s="184" t="s">
        <v>1183</v>
      </c>
      <c r="P469" s="87"/>
      <c r="Q469" s="87"/>
    </row>
    <row r="470" spans="1:17" s="72" customFormat="1" ht="15" customHeight="1">
      <c r="A470" s="891">
        <v>16</v>
      </c>
      <c r="B470" s="281">
        <v>340.51</v>
      </c>
      <c r="C470" s="72" t="s">
        <v>776</v>
      </c>
      <c r="F470" s="168">
        <f>SUMIF('UPIS linkin'!$AQ$11:$AQ$87,B470,'UPIS linkin'!$T$11:$T$87)</f>
        <v>0</v>
      </c>
      <c r="G470" s="168">
        <f ca="1">-SUMIF('Accum depr linkin'!$AR$11:$AR$84,$B470,'Accum depr linkin'!$V$11:$V$81)</f>
        <v>0</v>
      </c>
      <c r="H470" s="87"/>
      <c r="I470" s="179">
        <f>IFERROR(VLOOKUP(B470,'UPIS linkin'!$AQ$11:$AR$84,2,FALSE),0)</f>
        <v>0</v>
      </c>
      <c r="J470" s="87">
        <f>ROUND(F470*I470,0)</f>
        <v>0</v>
      </c>
      <c r="L470" s="182"/>
      <c r="M470" s="183"/>
      <c r="N470" s="87"/>
      <c r="O470" s="184"/>
      <c r="P470" s="87"/>
      <c r="Q470" s="87"/>
    </row>
    <row r="471" spans="1:17" s="72" customFormat="1" ht="15" customHeight="1">
      <c r="A471" s="891">
        <v>17</v>
      </c>
      <c r="B471" s="281">
        <v>341.1</v>
      </c>
      <c r="C471" s="87" t="s">
        <v>59</v>
      </c>
      <c r="D471" s="95"/>
      <c r="E471" s="87"/>
      <c r="F471" s="168">
        <f>SUMIF('UPIS linkin'!$AQ$11:$AQ$87,B471,'UPIS linkin'!$T$11:$T$87)</f>
        <v>3175481.71</v>
      </c>
      <c r="G471" s="168">
        <f ca="1">-SUMIF('Accum depr linkin'!$AR$11:$AR$84,$B471,'Accum depr linkin'!$V$11:$V$81)</f>
        <v>1096485.9459279999</v>
      </c>
      <c r="H471" s="87"/>
      <c r="I471" s="179">
        <f>IFERROR(VLOOKUP(B471,'UPIS linkin'!$AQ$11:$AR$84,2,FALSE),0)</f>
        <v>8.7599999999999997E-2</v>
      </c>
      <c r="J471" s="87">
        <f t="shared" ref="J471:J485" si="24">ROUND(F471*I471,0)</f>
        <v>278172</v>
      </c>
      <c r="K471" s="87"/>
      <c r="L471" s="182">
        <v>0.15</v>
      </c>
      <c r="M471" s="183">
        <v>10</v>
      </c>
      <c r="N471" s="87"/>
      <c r="O471" s="184" t="s">
        <v>1193</v>
      </c>
      <c r="P471" s="87"/>
      <c r="Q471" s="87"/>
    </row>
    <row r="472" spans="1:17" s="72" customFormat="1" ht="15" customHeight="1">
      <c r="A472" s="891">
        <v>18</v>
      </c>
      <c r="B472" s="281">
        <v>341.2</v>
      </c>
      <c r="C472" s="87" t="s">
        <v>60</v>
      </c>
      <c r="D472" s="95"/>
      <c r="E472" s="87"/>
      <c r="F472" s="168">
        <f>SUMIF('UPIS linkin'!$AQ$11:$AQ$87,B472,'UPIS linkin'!$T$11:$T$87)</f>
        <v>2544695.1316666673</v>
      </c>
      <c r="G472" s="168">
        <f ca="1">-SUMIF('Accum depr linkin'!$AR$11:$AR$84,$B472,'Accum depr linkin'!$V$11:$V$81)</f>
        <v>624368.31084336096</v>
      </c>
      <c r="H472" s="87"/>
      <c r="I472" s="179">
        <f>IFERROR(VLOOKUP(B472,'UPIS linkin'!$AQ$11:$AR$84,2,FALSE),0)</f>
        <v>8.1199999999999994E-2</v>
      </c>
      <c r="J472" s="87">
        <f t="shared" si="24"/>
        <v>206629</v>
      </c>
      <c r="K472" s="87"/>
      <c r="L472" s="182">
        <v>0.15</v>
      </c>
      <c r="M472" s="183">
        <v>11</v>
      </c>
      <c r="N472" s="87"/>
      <c r="O472" s="184" t="s">
        <v>1194</v>
      </c>
      <c r="P472" s="87"/>
      <c r="Q472" s="87"/>
    </row>
    <row r="473" spans="1:17" s="72" customFormat="1" ht="15" customHeight="1">
      <c r="A473" s="891">
        <v>19</v>
      </c>
      <c r="B473" s="281">
        <v>341.3</v>
      </c>
      <c r="C473" s="87" t="s">
        <v>61</v>
      </c>
      <c r="D473" s="95"/>
      <c r="E473" s="87"/>
      <c r="F473" s="168">
        <f>SUMIF('UPIS linkin'!$AQ$11:$AQ$87,B473,'UPIS linkin'!$T$11:$T$87)</f>
        <v>70915.948333333334</v>
      </c>
      <c r="G473" s="168">
        <f ca="1">-SUMIF('Accum depr linkin'!$AR$11:$AR$84,$B473,'Accum depr linkin'!$V$11:$V$81)</f>
        <v>204274.01039814582</v>
      </c>
      <c r="H473" s="87"/>
      <c r="I473" s="179">
        <f>IFERROR(VLOOKUP(B473,'UPIS linkin'!$AQ$11:$AR$84,2,FALSE),0)</f>
        <v>0.1011</v>
      </c>
      <c r="J473" s="87">
        <f t="shared" si="24"/>
        <v>7170</v>
      </c>
      <c r="K473" s="87"/>
      <c r="L473" s="182">
        <v>0.2</v>
      </c>
      <c r="M473" s="183">
        <v>10</v>
      </c>
      <c r="N473" s="87"/>
      <c r="O473" s="184" t="s">
        <v>1195</v>
      </c>
      <c r="P473" s="87"/>
      <c r="Q473" s="87"/>
    </row>
    <row r="474" spans="1:17" s="72" customFormat="1" ht="15" customHeight="1">
      <c r="A474" s="891">
        <v>20</v>
      </c>
      <c r="B474" s="281">
        <v>341.4</v>
      </c>
      <c r="C474" s="87" t="s">
        <v>62</v>
      </c>
      <c r="D474" s="95"/>
      <c r="E474" s="87"/>
      <c r="F474" s="168">
        <f>SUMIF('UPIS linkin'!$AQ$11:$AQ$87,B474,'UPIS linkin'!$T$11:$T$87)</f>
        <v>1441021.4900000005</v>
      </c>
      <c r="G474" s="168">
        <f ca="1">-SUMIF('Accum depr linkin'!$AR$11:$AR$84,$B474,'Accum depr linkin'!$V$11:$V$81)</f>
        <v>608857.95117774955</v>
      </c>
      <c r="H474" s="87"/>
      <c r="I474" s="179">
        <f>IFERROR(VLOOKUP(B474,'UPIS linkin'!$AQ$11:$AR$84,2,FALSE),0)</f>
        <v>0.10059999999999999</v>
      </c>
      <c r="J474" s="87">
        <f t="shared" si="24"/>
        <v>144967</v>
      </c>
      <c r="K474" s="87"/>
      <c r="L474" s="182">
        <v>0.2</v>
      </c>
      <c r="M474" s="183">
        <v>9</v>
      </c>
      <c r="N474" s="87"/>
      <c r="O474" s="184" t="s">
        <v>1193</v>
      </c>
      <c r="P474" s="87"/>
      <c r="Q474" s="87"/>
    </row>
    <row r="475" spans="1:17" s="72" customFormat="1" ht="15" customHeight="1">
      <c r="A475" s="891">
        <v>21</v>
      </c>
      <c r="B475" s="281">
        <v>342</v>
      </c>
      <c r="C475" s="87" t="s">
        <v>603</v>
      </c>
      <c r="D475" s="95"/>
      <c r="E475" s="87"/>
      <c r="F475" s="168">
        <f>SUMIF('UPIS linkin'!$AQ$11:$AQ$87,B475,'UPIS linkin'!$T$11:$T$87)</f>
        <v>59681.854999999981</v>
      </c>
      <c r="G475" s="168">
        <f ca="1">-SUMIF('Accum depr linkin'!$AR$11:$AR$84,$B475,'Accum depr linkin'!$V$11:$V$81)</f>
        <v>-3897.8392583333334</v>
      </c>
      <c r="H475" s="87"/>
      <c r="I475" s="179">
        <f>IFERROR(VLOOKUP(B475,'UPIS linkin'!$AQ$11:$AR$84,2,FALSE),0)</f>
        <v>0.04</v>
      </c>
      <c r="J475" s="87">
        <f t="shared" si="24"/>
        <v>2387</v>
      </c>
      <c r="K475" s="87"/>
      <c r="L475" s="182">
        <v>0</v>
      </c>
      <c r="M475" s="183">
        <v>25</v>
      </c>
      <c r="N475" s="87"/>
      <c r="O475" s="184" t="s">
        <v>1183</v>
      </c>
      <c r="P475" s="87"/>
      <c r="Q475" s="87"/>
    </row>
    <row r="476" spans="1:17" s="72" customFormat="1" ht="15" customHeight="1">
      <c r="A476" s="891">
        <v>22</v>
      </c>
      <c r="B476" s="281">
        <v>343</v>
      </c>
      <c r="C476" s="87" t="s">
        <v>63</v>
      </c>
      <c r="D476" s="95"/>
      <c r="E476" s="87"/>
      <c r="F476" s="168">
        <f>SUMIF('UPIS linkin'!$AQ$11:$AQ$87,B476,'UPIS linkin'!$T$11:$T$87)</f>
        <v>2752058.5099999984</v>
      </c>
      <c r="G476" s="168">
        <f ca="1">-SUMIF('Accum depr linkin'!$AR$11:$AR$84,$B476,'Accum depr linkin'!$V$11:$V$81)</f>
        <v>1121308.9556666669</v>
      </c>
      <c r="H476" s="87"/>
      <c r="I476" s="179">
        <f>IFERROR(VLOOKUP(B476,'UPIS linkin'!$AQ$11:$AR$84,2,FALSE),0)</f>
        <v>0.05</v>
      </c>
      <c r="J476" s="87">
        <f t="shared" si="24"/>
        <v>137603</v>
      </c>
      <c r="K476" s="87"/>
      <c r="L476" s="182">
        <v>0</v>
      </c>
      <c r="M476" s="181">
        <v>20</v>
      </c>
      <c r="O476" s="184" t="s">
        <v>1183</v>
      </c>
      <c r="P476" s="87"/>
      <c r="Q476" s="87"/>
    </row>
    <row r="477" spans="1:17" s="72" customFormat="1" ht="15" customHeight="1">
      <c r="A477" s="891">
        <v>23</v>
      </c>
      <c r="B477" s="281">
        <v>344</v>
      </c>
      <c r="C477" s="87" t="s">
        <v>64</v>
      </c>
      <c r="D477" s="95"/>
      <c r="E477" s="87"/>
      <c r="F477" s="168">
        <f>SUMIF('UPIS linkin'!$AQ$11:$AQ$87,B477,'UPIS linkin'!$T$11:$T$87)</f>
        <v>1389268.4150000005</v>
      </c>
      <c r="G477" s="168">
        <f ca="1">-SUMIF('Accum depr linkin'!$AR$11:$AR$84,$B477,'Accum depr linkin'!$V$11:$V$81)</f>
        <v>470871.72825235396</v>
      </c>
      <c r="H477" s="87"/>
      <c r="I477" s="179">
        <f>IFERROR(VLOOKUP(B477,'UPIS linkin'!$AQ$11:$AR$84,2,FALSE),0)</f>
        <v>6.6699999999999995E-2</v>
      </c>
      <c r="J477" s="87">
        <f t="shared" si="24"/>
        <v>92664</v>
      </c>
      <c r="K477" s="87"/>
      <c r="L477" s="182">
        <v>0</v>
      </c>
      <c r="M477" s="181">
        <v>15</v>
      </c>
      <c r="O477" s="184" t="s">
        <v>1183</v>
      </c>
      <c r="P477" s="87"/>
      <c r="Q477" s="87"/>
    </row>
    <row r="478" spans="1:17" s="72" customFormat="1" ht="15" customHeight="1">
      <c r="A478" s="891">
        <v>24</v>
      </c>
      <c r="B478" s="281">
        <v>345</v>
      </c>
      <c r="C478" s="87" t="s">
        <v>604</v>
      </c>
      <c r="D478" s="95"/>
      <c r="F478" s="168">
        <f>SUMIF('UPIS linkin'!$AQ$11:$AQ$87,B478,'UPIS linkin'!$T$11:$T$87)</f>
        <v>1346001.0666666669</v>
      </c>
      <c r="G478" s="168">
        <f ca="1">-SUMIF('Accum depr linkin'!$AR$11:$AR$84,$B478,'Accum depr linkin'!$V$11:$V$81)</f>
        <v>968225.28820735379</v>
      </c>
      <c r="H478" s="87"/>
      <c r="I478" s="179">
        <f>IFERROR(VLOOKUP(B478,'UPIS linkin'!$AQ$11:$AR$84,2,FALSE),0)</f>
        <v>2.7300000000000001E-2</v>
      </c>
      <c r="J478" s="87">
        <f t="shared" si="24"/>
        <v>36746</v>
      </c>
      <c r="K478" s="87"/>
      <c r="L478" s="182">
        <v>0.1</v>
      </c>
      <c r="M478" s="183">
        <v>23</v>
      </c>
      <c r="N478" s="87"/>
      <c r="O478" s="184" t="s">
        <v>1196</v>
      </c>
      <c r="P478" s="87"/>
      <c r="Q478" s="87"/>
    </row>
    <row r="479" spans="1:17" s="72" customFormat="1" ht="15" customHeight="1">
      <c r="A479" s="891">
        <v>25</v>
      </c>
      <c r="B479" s="281">
        <v>346.1</v>
      </c>
      <c r="C479" s="87" t="s">
        <v>65</v>
      </c>
      <c r="D479" s="95"/>
      <c r="F479" s="168">
        <f>SUMIF('UPIS linkin'!$AQ$11:$AQ$87,B479,'UPIS linkin'!$T$11:$T$87)</f>
        <v>291777.57666666678</v>
      </c>
      <c r="G479" s="168">
        <f ca="1">-SUMIF('Accum depr linkin'!$AR$11:$AR$84,$B479,'Accum depr linkin'!$V$11:$V$81)</f>
        <v>11873.926644638877</v>
      </c>
      <c r="H479" s="87"/>
      <c r="I479" s="179">
        <f>IFERROR(VLOOKUP(B479,'UPIS linkin'!$AQ$11:$AR$84,2,FALSE),0)</f>
        <v>6.6699999999999995E-2</v>
      </c>
      <c r="J479" s="87">
        <f t="shared" si="24"/>
        <v>19462</v>
      </c>
      <c r="K479" s="87"/>
      <c r="L479" s="180">
        <v>0</v>
      </c>
      <c r="M479" s="181">
        <v>15</v>
      </c>
      <c r="O479" s="184" t="s">
        <v>1183</v>
      </c>
      <c r="P479" s="87"/>
      <c r="Q479" s="87"/>
    </row>
    <row r="480" spans="1:17" s="72" customFormat="1" ht="15" customHeight="1">
      <c r="A480" s="891">
        <v>26</v>
      </c>
      <c r="B480" s="281">
        <v>346.19</v>
      </c>
      <c r="C480" s="87" t="s">
        <v>66</v>
      </c>
      <c r="D480" s="95"/>
      <c r="E480" s="87"/>
      <c r="F480" s="168">
        <f>SUMIF('UPIS linkin'!$AQ$11:$AQ$87,B480,'UPIS linkin'!$T$11:$T$87)</f>
        <v>3345087.2099999995</v>
      </c>
      <c r="G480" s="168">
        <f ca="1">-SUMIF('Accum depr linkin'!$AR$11:$AR$84,$B480,'Accum depr linkin'!$V$11:$V$81)</f>
        <v>1319142.8080368342</v>
      </c>
      <c r="H480" s="87"/>
      <c r="I480" s="179">
        <f>IFERROR(VLOOKUP(B480,'UPIS linkin'!$AQ$11:$AR$84,2,FALSE),0)</f>
        <v>6.6699999999999995E-2</v>
      </c>
      <c r="J480" s="87">
        <f t="shared" si="24"/>
        <v>223117</v>
      </c>
      <c r="K480" s="87"/>
      <c r="L480" s="182">
        <v>0</v>
      </c>
      <c r="M480" s="183">
        <v>15</v>
      </c>
      <c r="N480" s="87"/>
      <c r="O480" s="184" t="s">
        <v>1183</v>
      </c>
      <c r="P480" s="87"/>
      <c r="Q480" s="87"/>
    </row>
    <row r="481" spans="1:17" s="72" customFormat="1" ht="15" customHeight="1">
      <c r="A481" s="891">
        <v>27</v>
      </c>
      <c r="B481" s="281">
        <v>346.2</v>
      </c>
      <c r="C481" s="87" t="s">
        <v>67</v>
      </c>
      <c r="D481" s="95"/>
      <c r="E481" s="87"/>
      <c r="F481" s="168">
        <f>SUMIF('UPIS linkin'!$AQ$11:$AQ$87,B481,'UPIS linkin'!$T$11:$T$87)</f>
        <v>177627.77000000008</v>
      </c>
      <c r="G481" s="168">
        <f ca="1">-SUMIF('Accum depr linkin'!$AR$11:$AR$84,$B481,'Accum depr linkin'!$V$11:$V$81)</f>
        <v>-55764.943870500014</v>
      </c>
      <c r="H481" s="87"/>
      <c r="I481" s="179">
        <f>IFERROR(VLOOKUP(B481,'UPIS linkin'!$AQ$11:$AR$84,2,FALSE),0)</f>
        <v>6.6699999999999995E-2</v>
      </c>
      <c r="J481" s="87">
        <f t="shared" si="24"/>
        <v>11848</v>
      </c>
      <c r="K481" s="87"/>
      <c r="L481" s="182">
        <v>0</v>
      </c>
      <c r="M481" s="183">
        <v>15</v>
      </c>
      <c r="N481" s="87"/>
      <c r="O481" s="184" t="s">
        <v>1183</v>
      </c>
      <c r="P481" s="87"/>
      <c r="Q481" s="87"/>
    </row>
    <row r="482" spans="1:17" s="72" customFormat="1" ht="15" customHeight="1">
      <c r="A482" s="891">
        <v>28</v>
      </c>
      <c r="B482" s="281">
        <v>347</v>
      </c>
      <c r="C482" s="87" t="s">
        <v>605</v>
      </c>
      <c r="D482" s="95"/>
      <c r="E482" s="87"/>
      <c r="F482" s="168">
        <f>SUMIF('UPIS linkin'!$AQ$11:$AQ$87,B482,'UPIS linkin'!$T$11:$T$87)</f>
        <v>3417948.589333334</v>
      </c>
      <c r="G482" s="168">
        <f ca="1">-SUMIF('Accum depr linkin'!$AR$11:$AR$84,$B482,'Accum depr linkin'!$V$11:$V$81)</f>
        <v>884963.00560763862</v>
      </c>
      <c r="H482" s="87"/>
      <c r="I482" s="179">
        <f>IFERROR(VLOOKUP(B482,'UPIS linkin'!$AQ$11:$AR$84,2,FALSE),0)</f>
        <v>0.05</v>
      </c>
      <c r="J482" s="87">
        <f t="shared" si="24"/>
        <v>170897</v>
      </c>
      <c r="K482" s="87"/>
      <c r="L482" s="182">
        <v>0</v>
      </c>
      <c r="M482" s="183">
        <v>20</v>
      </c>
      <c r="N482" s="87"/>
      <c r="O482" s="184" t="s">
        <v>1183</v>
      </c>
      <c r="P482" s="87"/>
      <c r="Q482" s="87"/>
    </row>
    <row r="483" spans="1:17" s="72" customFormat="1" ht="15" customHeight="1">
      <c r="A483" s="891">
        <v>29</v>
      </c>
      <c r="B483" s="281">
        <v>348</v>
      </c>
      <c r="C483" s="87" t="s">
        <v>606</v>
      </c>
      <c r="D483" s="95"/>
      <c r="E483" s="87"/>
      <c r="F483" s="168">
        <f>SUMIF('UPIS linkin'!$AQ$11:$AQ$87,B483,'UPIS linkin'!$T$11:$T$87)</f>
        <v>196224.27333333337</v>
      </c>
      <c r="G483" s="168">
        <f ca="1">-SUMIF('Accum depr linkin'!$AR$11:$AR$84,$B483,'Accum depr linkin'!$V$11:$V$81)</f>
        <v>130321.06478472224</v>
      </c>
      <c r="H483" s="87"/>
      <c r="I483" s="179">
        <f>IFERROR(VLOOKUP(B483,'UPIS linkin'!$AQ$11:$AR$84,2,FALSE),0)</f>
        <v>0.05</v>
      </c>
      <c r="J483" s="87">
        <f t="shared" si="24"/>
        <v>9811</v>
      </c>
      <c r="K483" s="87"/>
      <c r="L483" s="182">
        <v>0</v>
      </c>
      <c r="M483" s="183">
        <v>20</v>
      </c>
      <c r="N483" s="87"/>
      <c r="O483" s="184" t="s">
        <v>1183</v>
      </c>
      <c r="P483" s="87"/>
      <c r="Q483" s="87"/>
    </row>
    <row r="484" spans="1:17" s="72" customFormat="1" ht="15" customHeight="1">
      <c r="A484" s="891">
        <v>30</v>
      </c>
      <c r="B484" s="281"/>
      <c r="C484" s="87"/>
      <c r="D484" s="891"/>
      <c r="E484" s="87"/>
      <c r="F484" s="103"/>
      <c r="G484" s="103"/>
      <c r="H484" s="87"/>
      <c r="I484" s="179"/>
      <c r="J484" s="103"/>
      <c r="K484" s="87"/>
      <c r="L484" s="182"/>
      <c r="M484" s="181"/>
      <c r="O484" s="184"/>
      <c r="P484" s="87"/>
      <c r="Q484" s="87"/>
    </row>
    <row r="485" spans="1:17" s="72" customFormat="1" ht="15" customHeight="1">
      <c r="A485" s="891">
        <v>31</v>
      </c>
      <c r="B485" s="942" t="s">
        <v>1064</v>
      </c>
      <c r="C485" s="72" t="s">
        <v>1200</v>
      </c>
      <c r="F485" s="111">
        <f>'ACQ- Link In'!B11</f>
        <v>2340827</v>
      </c>
      <c r="G485" s="111">
        <f>-'ACQ- Link In'!B7</f>
        <v>1344040.7583333338</v>
      </c>
      <c r="I485" s="186">
        <f>'ACQ- Link In'!B9</f>
        <v>2.5667906206811274E-2</v>
      </c>
      <c r="J485" s="111">
        <f t="shared" si="24"/>
        <v>60084</v>
      </c>
      <c r="L485" s="72" t="s">
        <v>1125</v>
      </c>
      <c r="P485" s="87"/>
      <c r="Q485" s="87"/>
    </row>
    <row r="486" spans="1:17" s="72" customFormat="1" ht="15" customHeight="1">
      <c r="A486" s="891">
        <v>32</v>
      </c>
      <c r="P486" s="87"/>
      <c r="Q486" s="87"/>
    </row>
    <row r="487" spans="1:17" s="72" customFormat="1" ht="15" customHeight="1" thickBot="1">
      <c r="A487" s="891">
        <v>33</v>
      </c>
      <c r="B487" s="281"/>
      <c r="C487" s="156" t="s">
        <v>1101</v>
      </c>
      <c r="D487" s="87"/>
      <c r="E487" s="87"/>
      <c r="F487" s="114">
        <f>SUM(F394:F429)+SUM(F458:F485)</f>
        <v>743914328.36255932</v>
      </c>
      <c r="G487" s="114">
        <f ca="1">SUM(G394:G429)+SUM(G458:G485)</f>
        <v>184351064.55776277</v>
      </c>
      <c r="H487" s="87"/>
      <c r="I487" s="87"/>
      <c r="J487" s="114">
        <f>SUM(J394:J429)+SUM(J458:J483)</f>
        <v>19464154</v>
      </c>
      <c r="K487" s="87"/>
      <c r="L487" s="87"/>
      <c r="M487" s="87"/>
      <c r="N487" s="87"/>
      <c r="O487" s="87"/>
      <c r="P487" s="87"/>
      <c r="Q487" s="87"/>
    </row>
    <row r="488" spans="1:17" s="72" customFormat="1" ht="15" customHeight="1" thickTop="1">
      <c r="A488" s="891">
        <v>34</v>
      </c>
      <c r="B488" s="281"/>
      <c r="C488" s="87"/>
      <c r="D488" s="87"/>
      <c r="E488" s="593"/>
      <c r="F488" s="593">
        <f>+'UPIS linkin'!AL5</f>
        <v>751935338.2525593</v>
      </c>
      <c r="G488" s="947">
        <f>+'Accum depr linkin'!V5+'ACQ- Link In'!B7</f>
        <v>-184351064.55776271</v>
      </c>
      <c r="H488" s="87"/>
      <c r="I488" s="87"/>
      <c r="J488" s="87"/>
      <c r="K488" s="87"/>
      <c r="L488" s="87"/>
      <c r="M488" s="87"/>
      <c r="N488" s="87"/>
      <c r="O488" s="87"/>
      <c r="P488" s="87"/>
      <c r="Q488" s="87"/>
    </row>
    <row r="489" spans="1:17" s="72" customFormat="1" ht="15" customHeight="1">
      <c r="A489" s="891">
        <v>35</v>
      </c>
      <c r="B489" s="281"/>
      <c r="C489" s="87"/>
      <c r="D489" s="87"/>
      <c r="E489" s="593" t="s">
        <v>1010</v>
      </c>
      <c r="F489" s="593">
        <f>+F488-F487</f>
        <v>8021009.8899999857</v>
      </c>
      <c r="G489" s="593">
        <f ca="1">+G487+G488</f>
        <v>0</v>
      </c>
      <c r="H489" s="87"/>
      <c r="I489" s="87"/>
      <c r="J489" s="887"/>
      <c r="K489" s="87"/>
      <c r="L489" s="87"/>
      <c r="M489" s="87"/>
      <c r="N489" s="87"/>
      <c r="O489" s="87"/>
      <c r="P489" s="87"/>
      <c r="Q489" s="87"/>
    </row>
    <row r="490" spans="1:17" s="72" customFormat="1" ht="15" customHeight="1">
      <c r="A490" s="891">
        <v>36</v>
      </c>
      <c r="B490" s="281"/>
      <c r="C490" s="87"/>
      <c r="D490" s="87"/>
      <c r="E490" s="593" t="s">
        <v>1011</v>
      </c>
      <c r="F490" s="593">
        <f>SUM('UPIS linkin'!AL11:AL16)-'ACQ- Link In'!B11</f>
        <v>8021009.8900000006</v>
      </c>
      <c r="G490" s="593"/>
      <c r="H490" s="87"/>
      <c r="I490" s="87"/>
      <c r="J490" s="87"/>
      <c r="K490" s="87"/>
      <c r="L490" s="87"/>
      <c r="M490" s="87"/>
      <c r="N490" s="87"/>
      <c r="O490" s="87"/>
      <c r="P490" s="87"/>
      <c r="Q490" s="87"/>
    </row>
    <row r="491" spans="1:17" s="72" customFormat="1" ht="15" customHeight="1">
      <c r="A491" s="891">
        <v>37</v>
      </c>
      <c r="B491" s="281"/>
      <c r="C491" s="87"/>
      <c r="D491" s="87"/>
      <c r="E491" s="593" t="s">
        <v>949</v>
      </c>
      <c r="F491" s="593">
        <f>+F489-F490</f>
        <v>-1.4901161193847656E-8</v>
      </c>
      <c r="G491" s="593"/>
      <c r="H491" s="87"/>
      <c r="I491" s="87"/>
      <c r="J491" s="87"/>
      <c r="K491" s="87"/>
      <c r="L491" s="87"/>
      <c r="M491" s="87"/>
      <c r="N491" s="87"/>
      <c r="O491" s="87"/>
      <c r="P491" s="87"/>
      <c r="Q491" s="87"/>
    </row>
    <row r="492" spans="1:17" s="72" customFormat="1" ht="15" customHeight="1">
      <c r="A492" s="891">
        <v>38</v>
      </c>
      <c r="B492" s="281"/>
      <c r="C492" s="87"/>
      <c r="D492" s="87"/>
      <c r="E492" s="593"/>
      <c r="F492" s="87"/>
      <c r="G492" s="87"/>
      <c r="H492" s="87"/>
      <c r="I492" s="87"/>
      <c r="J492" s="87"/>
      <c r="K492" s="87"/>
      <c r="L492" s="87"/>
      <c r="M492" s="87"/>
      <c r="N492" s="87"/>
      <c r="O492" s="87"/>
      <c r="P492" s="87"/>
      <c r="Q492" s="87"/>
    </row>
    <row r="493" spans="1:17" s="72" customFormat="1" ht="15" customHeight="1">
      <c r="A493" s="891">
        <v>39</v>
      </c>
      <c r="B493" s="281"/>
      <c r="C493" s="87"/>
      <c r="D493" s="891"/>
      <c r="E493" s="87"/>
      <c r="F493" s="103"/>
      <c r="G493" s="103"/>
      <c r="H493" s="87"/>
      <c r="I493" s="179"/>
      <c r="J493" s="103"/>
      <c r="K493" s="87"/>
      <c r="L493" s="182"/>
      <c r="M493" s="181"/>
      <c r="O493" s="184"/>
      <c r="P493" s="87"/>
      <c r="Q493" s="87"/>
    </row>
    <row r="494" spans="1:17" s="72" customFormat="1" ht="15" customHeight="1">
      <c r="A494" s="891">
        <v>40</v>
      </c>
      <c r="B494" s="281"/>
      <c r="C494" s="87"/>
      <c r="D494" s="891"/>
      <c r="E494" s="87"/>
      <c r="F494" s="103"/>
      <c r="G494" s="103"/>
      <c r="H494" s="87"/>
      <c r="I494" s="179"/>
      <c r="J494" s="103"/>
      <c r="K494" s="87"/>
      <c r="L494" s="182"/>
      <c r="M494" s="181"/>
      <c r="O494" s="184"/>
      <c r="P494" s="87"/>
      <c r="Q494" s="87"/>
    </row>
    <row r="495" spans="1:17" s="72" customFormat="1" ht="15" customHeight="1">
      <c r="A495" s="891">
        <v>41</v>
      </c>
      <c r="B495" s="281"/>
      <c r="C495" s="87"/>
      <c r="D495" s="891"/>
      <c r="E495" s="87"/>
      <c r="F495" s="103"/>
      <c r="G495" s="103"/>
      <c r="H495" s="87"/>
      <c r="I495" s="179"/>
      <c r="J495" s="103"/>
      <c r="K495" s="87"/>
      <c r="L495" s="182"/>
      <c r="M495" s="181"/>
      <c r="O495" s="184"/>
      <c r="P495" s="87"/>
      <c r="Q495" s="87"/>
    </row>
    <row r="496" spans="1:17" s="72" customFormat="1" ht="15" customHeight="1">
      <c r="A496" s="891">
        <v>42</v>
      </c>
      <c r="B496" s="281"/>
      <c r="P496" s="87"/>
      <c r="Q496" s="87"/>
    </row>
    <row r="497" spans="1:17" s="72" customFormat="1" ht="15" customHeight="1">
      <c r="A497" s="891">
        <v>43</v>
      </c>
      <c r="B497" s="281"/>
      <c r="P497" s="87"/>
      <c r="Q497" s="87"/>
    </row>
    <row r="498" spans="1:17" s="72" customFormat="1" ht="15" customHeight="1">
      <c r="A498" s="891">
        <v>44</v>
      </c>
      <c r="B498" s="281"/>
      <c r="C498" s="87"/>
      <c r="D498" s="891"/>
      <c r="E498" s="87"/>
      <c r="F498" s="103"/>
      <c r="G498" s="103"/>
      <c r="H498" s="87"/>
      <c r="I498" s="179"/>
      <c r="J498" s="103"/>
      <c r="K498" s="87"/>
      <c r="L498" s="182"/>
      <c r="M498" s="181"/>
      <c r="O498" s="184"/>
      <c r="P498" s="87"/>
      <c r="Q498" s="87"/>
    </row>
    <row r="499" spans="1:17" s="72" customFormat="1" ht="15" customHeight="1">
      <c r="A499" s="891">
        <v>45</v>
      </c>
      <c r="B499" s="281"/>
      <c r="C499" s="87"/>
      <c r="D499" s="891"/>
      <c r="E499" s="87"/>
      <c r="F499" s="103"/>
      <c r="G499" s="103"/>
      <c r="H499" s="87"/>
      <c r="I499" s="179"/>
      <c r="J499" s="103"/>
      <c r="K499" s="87"/>
      <c r="L499" s="182"/>
      <c r="M499" s="181"/>
      <c r="O499" s="184"/>
      <c r="P499" s="87"/>
      <c r="Q499" s="87"/>
    </row>
    <row r="500" spans="1:17" s="72" customFormat="1" ht="15" customHeight="1">
      <c r="A500" s="891">
        <v>46</v>
      </c>
      <c r="B500" s="282"/>
      <c r="C500" s="87"/>
      <c r="D500" s="87"/>
      <c r="E500" s="87"/>
      <c r="F500" s="87"/>
      <c r="G500" s="87"/>
      <c r="H500" s="87"/>
      <c r="I500" s="87"/>
      <c r="J500" s="87"/>
      <c r="K500" s="87"/>
      <c r="L500" s="87"/>
      <c r="M500" s="87"/>
      <c r="N500" s="87"/>
      <c r="O500" s="87"/>
      <c r="P500" s="87"/>
      <c r="Q500" s="87"/>
    </row>
    <row r="501" spans="1:17" s="72" customFormat="1" ht="15" customHeight="1">
      <c r="A501" s="891">
        <v>47</v>
      </c>
      <c r="B501" s="282"/>
      <c r="P501" s="87"/>
      <c r="Q501" s="87"/>
    </row>
    <row r="502" spans="1:17" s="72" customFormat="1" ht="15" customHeight="1">
      <c r="A502" s="891">
        <v>48</v>
      </c>
      <c r="B502" s="95"/>
      <c r="P502" s="87"/>
      <c r="Q502" s="87"/>
    </row>
    <row r="503" spans="1:17" s="72" customFormat="1" ht="15" customHeight="1">
      <c r="A503" s="891">
        <v>49</v>
      </c>
      <c r="B503" s="95"/>
      <c r="P503" s="87"/>
      <c r="Q503" s="87"/>
    </row>
    <row r="504" spans="1:17" s="72" customFormat="1" ht="15" customHeight="1">
      <c r="A504" s="891">
        <v>50</v>
      </c>
      <c r="B504" s="505"/>
      <c r="P504" s="87"/>
      <c r="Q504" s="87"/>
    </row>
    <row r="505" spans="1:17" s="72" customFormat="1" ht="15" customHeight="1">
      <c r="A505" s="505"/>
      <c r="B505" s="505"/>
      <c r="P505" s="87"/>
      <c r="Q505" s="87"/>
    </row>
    <row r="506" spans="1:17" s="72" customFormat="1" ht="15" customHeight="1">
      <c r="A506" s="505"/>
      <c r="B506" s="505"/>
      <c r="P506" s="87"/>
      <c r="Q506" s="87"/>
    </row>
    <row r="507" spans="1:17" s="72" customFormat="1" ht="15" customHeight="1">
      <c r="A507" s="95"/>
      <c r="B507" s="95"/>
      <c r="C507" s="115"/>
      <c r="D507" s="115"/>
      <c r="E507" s="115"/>
      <c r="F507" s="115"/>
      <c r="G507" s="115"/>
      <c r="H507" s="115"/>
      <c r="I507" s="115"/>
      <c r="J507" s="115"/>
      <c r="K507" s="115"/>
      <c r="L507" s="115"/>
      <c r="M507" s="115"/>
      <c r="N507" s="115"/>
      <c r="O507" s="115"/>
      <c r="P507" s="115"/>
    </row>
    <row r="508" spans="1:17" s="72" customFormat="1" ht="15" customHeight="1">
      <c r="A508" s="1022" t="str">
        <f>+A442</f>
        <v>KENTUCKY-AMERICAN WATER COMPANY</v>
      </c>
      <c r="B508" s="1022"/>
      <c r="C508" s="1022"/>
      <c r="D508" s="1022"/>
      <c r="E508" s="1022"/>
      <c r="F508" s="1022"/>
      <c r="G508" s="1022"/>
      <c r="H508" s="1022"/>
      <c r="I508" s="1022"/>
      <c r="J508" s="1022"/>
      <c r="K508" s="1022"/>
      <c r="L508" s="1022"/>
      <c r="M508" s="1022"/>
      <c r="N508" s="1022"/>
      <c r="O508" s="1022"/>
      <c r="P508" s="1022"/>
    </row>
    <row r="509" spans="1:17" s="72" customFormat="1" ht="15" customHeight="1">
      <c r="A509" s="1022" t="str">
        <f>+A443</f>
        <v>Case No. 2018-00358</v>
      </c>
      <c r="B509" s="1022"/>
      <c r="C509" s="1022"/>
      <c r="D509" s="1022"/>
      <c r="E509" s="1022"/>
      <c r="F509" s="1022"/>
      <c r="G509" s="1022"/>
      <c r="H509" s="1022"/>
      <c r="I509" s="1022"/>
      <c r="J509" s="1022"/>
      <c r="K509" s="1022"/>
      <c r="L509" s="1022"/>
      <c r="M509" s="1022"/>
      <c r="N509" s="1022"/>
      <c r="O509" s="1022"/>
      <c r="P509" s="1022"/>
      <c r="Q509" s="87"/>
    </row>
    <row r="510" spans="1:17" s="72" customFormat="1" ht="15" customHeight="1">
      <c r="A510" s="1022" t="s">
        <v>465</v>
      </c>
      <c r="B510" s="1022"/>
      <c r="C510" s="1022"/>
      <c r="D510" s="1022"/>
      <c r="E510" s="1022"/>
      <c r="F510" s="1022"/>
      <c r="G510" s="1022"/>
      <c r="H510" s="1022"/>
      <c r="I510" s="1022"/>
      <c r="J510" s="1022"/>
      <c r="K510" s="1022"/>
      <c r="L510" s="1022"/>
      <c r="M510" s="1022"/>
      <c r="N510" s="1022"/>
      <c r="O510" s="1022"/>
      <c r="P510" s="1022"/>
      <c r="Q510" s="87"/>
    </row>
    <row r="511" spans="1:17" s="72" customFormat="1" ht="15" customHeight="1">
      <c r="A511" s="1022" t="str">
        <f>A319</f>
        <v>Forecast Year at 6/30/2020</v>
      </c>
      <c r="B511" s="1022"/>
      <c r="C511" s="1022"/>
      <c r="D511" s="1022"/>
      <c r="E511" s="1022"/>
      <c r="F511" s="1022"/>
      <c r="G511" s="1022"/>
      <c r="H511" s="1022"/>
      <c r="I511" s="1022"/>
      <c r="J511" s="1022"/>
      <c r="K511" s="1022"/>
      <c r="L511" s="1022"/>
      <c r="M511" s="1022"/>
      <c r="N511" s="1022"/>
      <c r="O511" s="1022"/>
      <c r="P511" s="1022"/>
      <c r="Q511" s="87"/>
    </row>
    <row r="512" spans="1:17" s="72" customFormat="1" ht="15" customHeight="1">
      <c r="A512" s="95"/>
      <c r="B512" s="95"/>
      <c r="C512" s="95"/>
      <c r="D512" s="95"/>
      <c r="E512" s="95"/>
      <c r="F512" s="95"/>
      <c r="G512" s="95"/>
      <c r="H512" s="95"/>
      <c r="I512" s="95"/>
      <c r="J512" s="95"/>
      <c r="K512" s="95"/>
      <c r="L512" s="95"/>
      <c r="M512" s="95"/>
      <c r="N512" s="95"/>
      <c r="O512" s="95"/>
      <c r="P512" s="90" t="s">
        <v>927</v>
      </c>
      <c r="Q512" s="87"/>
    </row>
    <row r="513" spans="1:17" s="66" customFormat="1">
      <c r="B513" s="70"/>
      <c r="D513" s="69"/>
      <c r="E513" s="69"/>
      <c r="F513" s="69"/>
      <c r="G513" s="69"/>
      <c r="H513" s="69"/>
      <c r="I513" s="69"/>
      <c r="J513" s="69"/>
      <c r="K513" s="69"/>
      <c r="L513" s="69"/>
      <c r="P513" s="91" t="str">
        <f ca="1">RIGHT(CELL("filename",$A$1),LEN(CELL("filename",$A$1))-SEARCH("\Rate Base",CELL("filename",$A$1),1))</f>
        <v>Rate Base\[KAWC 2018 Rate Case - Exhibit 37 Schedules B1 - B8.xlsx]Sch B-3</v>
      </c>
    </row>
    <row r="514" spans="1:17" s="72" customFormat="1" ht="15" customHeight="1">
      <c r="A514" s="87" t="str">
        <f>A322</f>
        <v>DATA: ___ BASE PERIOD _X_ FORECASTED PERIOD</v>
      </c>
      <c r="B514" s="95"/>
      <c r="C514" s="87"/>
      <c r="D514" s="87"/>
      <c r="E514" s="87"/>
      <c r="F514" s="87"/>
      <c r="G514" s="87"/>
      <c r="H514" s="87"/>
      <c r="I514" s="87"/>
      <c r="J514" s="87"/>
      <c r="K514" s="87"/>
      <c r="L514" s="87"/>
      <c r="M514" s="87"/>
      <c r="N514" s="87"/>
      <c r="O514" s="87"/>
      <c r="P514" s="90" t="s">
        <v>260</v>
      </c>
      <c r="Q514" s="87"/>
    </row>
    <row r="515" spans="1:17" s="72" customFormat="1" ht="15" customHeight="1">
      <c r="A515" s="87" t="str">
        <f>A323</f>
        <v>TYPE OF FILING:  _X_ ORIGINAL __ UPDATED __ REVISED</v>
      </c>
      <c r="B515" s="95"/>
      <c r="C515" s="87"/>
      <c r="D515" s="87"/>
      <c r="E515" s="87"/>
      <c r="F515" s="87"/>
      <c r="G515" s="87"/>
      <c r="H515" s="87"/>
      <c r="I515" s="87"/>
      <c r="J515" s="87"/>
      <c r="K515" s="87"/>
      <c r="L515" s="87"/>
      <c r="M515" s="87"/>
      <c r="N515" s="87"/>
      <c r="O515" s="87"/>
      <c r="P515" s="90" t="str">
        <f>Control!D78</f>
        <v>Witness Responsible:   Melissa Schwarzell</v>
      </c>
      <c r="Q515" s="87"/>
    </row>
    <row r="516" spans="1:17" s="72" customFormat="1" ht="15" customHeight="1">
      <c r="A516" s="87" t="s">
        <v>915</v>
      </c>
      <c r="B516" s="95"/>
      <c r="C516" s="87"/>
      <c r="D516" s="87"/>
      <c r="E516" s="87"/>
      <c r="F516" s="87"/>
      <c r="G516" s="87"/>
      <c r="H516" s="87"/>
      <c r="I516" s="87"/>
      <c r="J516" s="87"/>
      <c r="K516" s="87"/>
      <c r="L516" s="87"/>
      <c r="M516" s="87"/>
      <c r="N516" s="87"/>
      <c r="O516" s="87"/>
      <c r="Q516" s="87"/>
    </row>
    <row r="517" spans="1:17" ht="15" customHeight="1" thickBot="1">
      <c r="A517" s="160"/>
      <c r="B517" s="161"/>
    </row>
    <row r="518" spans="1:17" s="72" customFormat="1" ht="15" customHeight="1">
      <c r="A518" s="93"/>
      <c r="B518" s="94"/>
      <c r="C518" s="93"/>
      <c r="D518" s="93"/>
      <c r="E518" s="93"/>
      <c r="F518" s="163" t="s">
        <v>144</v>
      </c>
      <c r="G518" s="162"/>
      <c r="H518" s="93"/>
      <c r="I518" s="94" t="s">
        <v>215</v>
      </c>
      <c r="J518" s="94" t="s">
        <v>230</v>
      </c>
      <c r="K518" s="93"/>
      <c r="L518" s="93"/>
      <c r="M518" s="94" t="s">
        <v>263</v>
      </c>
      <c r="N518" s="93"/>
      <c r="O518" s="93"/>
      <c r="P518" s="93"/>
      <c r="Q518" s="87"/>
    </row>
    <row r="519" spans="1:17" s="72" customFormat="1" ht="15" customHeight="1">
      <c r="A519" s="95" t="s">
        <v>448</v>
      </c>
      <c r="B519" s="95"/>
      <c r="C519" s="87"/>
      <c r="D519" s="87"/>
      <c r="E519" s="87"/>
      <c r="F519" s="95" t="s">
        <v>145</v>
      </c>
      <c r="G519" s="95" t="s">
        <v>166</v>
      </c>
      <c r="H519" s="87"/>
      <c r="I519" s="95" t="s">
        <v>216</v>
      </c>
      <c r="J519" s="95" t="s">
        <v>174</v>
      </c>
      <c r="K519" s="87"/>
      <c r="L519" s="95" t="s">
        <v>247</v>
      </c>
      <c r="M519" s="95" t="s">
        <v>264</v>
      </c>
      <c r="N519" s="87"/>
      <c r="O519" s="95" t="s">
        <v>283</v>
      </c>
      <c r="P519" s="87"/>
      <c r="Q519" s="87"/>
    </row>
    <row r="520" spans="1:17" s="72" customFormat="1" ht="15" customHeight="1" thickBot="1">
      <c r="A520" s="95" t="s">
        <v>449</v>
      </c>
      <c r="B520" s="95" t="s">
        <v>374</v>
      </c>
      <c r="C520" s="115" t="s">
        <v>419</v>
      </c>
      <c r="D520" s="115"/>
      <c r="E520" s="95"/>
      <c r="F520" s="95" t="s">
        <v>146</v>
      </c>
      <c r="G520" s="95" t="s">
        <v>167</v>
      </c>
      <c r="H520" s="87"/>
      <c r="I520" s="95" t="s">
        <v>217</v>
      </c>
      <c r="J520" s="95" t="s">
        <v>231</v>
      </c>
      <c r="K520" s="87"/>
      <c r="L520" s="95" t="s">
        <v>248</v>
      </c>
      <c r="M520" s="95" t="s">
        <v>265</v>
      </c>
      <c r="N520" s="87"/>
      <c r="O520" s="95" t="s">
        <v>284</v>
      </c>
      <c r="P520" s="87"/>
      <c r="Q520" s="87"/>
    </row>
    <row r="521" spans="1:17" s="72" customFormat="1" ht="15" customHeight="1">
      <c r="A521" s="94">
        <v>1</v>
      </c>
      <c r="B521" s="94"/>
      <c r="C521" s="162"/>
      <c r="D521" s="162"/>
      <c r="E521" s="94"/>
      <c r="F521" s="99"/>
      <c r="G521" s="99"/>
      <c r="H521" s="99"/>
      <c r="I521" s="99"/>
      <c r="J521" s="99"/>
      <c r="K521" s="99"/>
      <c r="L521" s="99"/>
      <c r="M521" s="99"/>
      <c r="N521" s="99"/>
      <c r="O521" s="99"/>
      <c r="P521" s="99"/>
      <c r="Q521" s="87"/>
    </row>
    <row r="522" spans="1:17" s="72" customFormat="1" ht="15" customHeight="1">
      <c r="A522" s="95">
        <v>2</v>
      </c>
      <c r="B522" s="95"/>
      <c r="P522" s="87"/>
      <c r="Q522" s="87"/>
    </row>
    <row r="523" spans="1:17" s="72" customFormat="1" ht="15" customHeight="1">
      <c r="A523" s="95">
        <v>3</v>
      </c>
      <c r="B523" s="281">
        <v>339.1</v>
      </c>
      <c r="C523" s="176" t="s">
        <v>671</v>
      </c>
      <c r="D523" s="87"/>
      <c r="E523" s="87"/>
      <c r="F523" s="100">
        <f>SUMIF('UPIS linkin'!$AQ$11:$AQ$87,B523,'UPIS linkin'!$AN$11:$AN$87)</f>
        <v>352064.86222222255</v>
      </c>
      <c r="G523" s="100">
        <f ca="1">-SUMIF('Accum depr linkin'!$AR$11:$AR$84,$B523,'Accum depr linkin'!$AP$11:$AP$81)</f>
        <v>171594.87694212963</v>
      </c>
      <c r="H523" s="87"/>
      <c r="I523" s="179">
        <f>IFERROR(VLOOKUP(B523,'UPIS linkin'!$AQ$11:$AR$84,2,FALSE),0)</f>
        <v>0.1</v>
      </c>
      <c r="J523" s="100">
        <f t="shared" ref="J523:J529" si="25">ROUND(F523*I523,0)</f>
        <v>35206</v>
      </c>
      <c r="K523" s="87"/>
      <c r="L523" s="180">
        <f>L394</f>
        <v>0</v>
      </c>
      <c r="M523" s="181">
        <f>M394</f>
        <v>10</v>
      </c>
      <c r="N523" s="87"/>
      <c r="O523" s="979" t="str">
        <f>O394</f>
        <v>SQ</v>
      </c>
      <c r="P523" s="87"/>
      <c r="Q523" s="87"/>
    </row>
    <row r="524" spans="1:17" s="72" customFormat="1" ht="15" customHeight="1">
      <c r="A524" s="95">
        <v>4</v>
      </c>
      <c r="B524" s="888">
        <v>339.6</v>
      </c>
      <c r="C524" s="176" t="s">
        <v>672</v>
      </c>
      <c r="D524" s="87"/>
      <c r="E524" s="87"/>
      <c r="F524" s="168">
        <f>SUMIF('UPIS linkin'!$AQ$11:$AQ$87,B524,'UPIS linkin'!$AN$11:$AN$87)</f>
        <v>753368.26897435926</v>
      </c>
      <c r="G524" s="168">
        <f ca="1">-SUMIF('Accum depr linkin'!$AR$11:$AR$84,$B524,'Accum depr linkin'!$AP$11:$AP$81)</f>
        <v>339562.52098183776</v>
      </c>
      <c r="H524" s="87"/>
      <c r="I524" s="179">
        <f>IFERROR(VLOOKUP(B524,'UPIS linkin'!$AQ$11:$AR$84,2,FALSE),0)</f>
        <v>0.1</v>
      </c>
      <c r="J524" s="87">
        <f t="shared" si="25"/>
        <v>75337</v>
      </c>
      <c r="K524" s="87"/>
      <c r="L524" s="180">
        <f t="shared" ref="L524:M524" si="26">L395</f>
        <v>0</v>
      </c>
      <c r="M524" s="181">
        <f t="shared" si="26"/>
        <v>10</v>
      </c>
      <c r="N524" s="87"/>
      <c r="O524" s="979" t="str">
        <f t="shared" ref="O524:O529" si="27">O395</f>
        <v>SQ</v>
      </c>
      <c r="P524" s="87"/>
      <c r="Q524" s="87"/>
    </row>
    <row r="525" spans="1:17" s="72" customFormat="1" ht="15" customHeight="1">
      <c r="A525" s="95">
        <v>5</v>
      </c>
      <c r="B525" s="281">
        <v>304.10000000000002</v>
      </c>
      <c r="C525" s="87" t="s">
        <v>578</v>
      </c>
      <c r="D525" s="87"/>
      <c r="E525" s="87"/>
      <c r="F525" s="168">
        <f>SUMIF('UPIS linkin'!$AQ$11:$AQ$87,B525,'UPIS linkin'!$AN$11:$AN$87)</f>
        <v>20346837.567010183</v>
      </c>
      <c r="G525" s="168">
        <f ca="1">-SUMIF('Accum depr linkin'!$AR$11:$AR$84,$B525,'Accum depr linkin'!$AP$11:$AP$81)</f>
        <v>4055531.6837233184</v>
      </c>
      <c r="H525" s="87"/>
      <c r="I525" s="179">
        <f>IFERROR(VLOOKUP(B525,'UPIS linkin'!$AQ$11:$AR$84,2,FALSE),0)</f>
        <v>2.2400000000000003E-2</v>
      </c>
      <c r="J525" s="87">
        <f t="shared" si="25"/>
        <v>455769</v>
      </c>
      <c r="L525" s="180">
        <f t="shared" ref="L525:M525" si="28">L396</f>
        <v>-0.1</v>
      </c>
      <c r="M525" s="181">
        <f t="shared" si="28"/>
        <v>50</v>
      </c>
      <c r="N525" s="87"/>
      <c r="O525" s="979" t="str">
        <f t="shared" si="27"/>
        <v>S0.5</v>
      </c>
      <c r="P525" s="87"/>
      <c r="Q525" s="87"/>
    </row>
    <row r="526" spans="1:17" s="72" customFormat="1" ht="15" customHeight="1">
      <c r="A526" s="95">
        <v>6</v>
      </c>
      <c r="B526" s="281">
        <v>305</v>
      </c>
      <c r="C526" s="87" t="s">
        <v>579</v>
      </c>
      <c r="D526" s="87"/>
      <c r="E526" s="87"/>
      <c r="F526" s="168">
        <f>SUMIF('UPIS linkin'!$AQ$11:$AQ$87,B526,'UPIS linkin'!$AN$11:$AN$87)</f>
        <v>848913.50222222216</v>
      </c>
      <c r="G526" s="168">
        <f ca="1">-SUMIF('Accum depr linkin'!$AR$11:$AR$84,$B526,'Accum depr linkin'!$AP$11:$AP$81)</f>
        <v>326138.5462107035</v>
      </c>
      <c r="H526" s="87"/>
      <c r="I526" s="179">
        <f>IFERROR(VLOOKUP(B526,'UPIS linkin'!$AQ$11:$AR$84,2,FALSE),0)</f>
        <v>1.5800000000000002E-2</v>
      </c>
      <c r="J526" s="87">
        <f t="shared" si="25"/>
        <v>13413</v>
      </c>
      <c r="L526" s="180">
        <f t="shared" ref="L526:M526" si="29">L397</f>
        <v>0</v>
      </c>
      <c r="M526" s="181">
        <f t="shared" si="29"/>
        <v>70</v>
      </c>
      <c r="N526" s="87"/>
      <c r="O526" s="979" t="str">
        <f t="shared" si="27"/>
        <v>R3</v>
      </c>
      <c r="P526" s="87"/>
      <c r="Q526" s="87"/>
    </row>
    <row r="527" spans="1:17" s="72" customFormat="1" ht="15" customHeight="1">
      <c r="A527" s="95">
        <v>7</v>
      </c>
      <c r="B527" s="281">
        <v>306</v>
      </c>
      <c r="C527" s="87" t="s">
        <v>580</v>
      </c>
      <c r="D527" s="87"/>
      <c r="E527" s="87"/>
      <c r="F527" s="168">
        <f>SUMIF('UPIS linkin'!$AQ$11:$AQ$87,B527,'UPIS linkin'!$AN$11:$AN$87)</f>
        <v>2077438.8704263247</v>
      </c>
      <c r="G527" s="168">
        <f ca="1">-SUMIF('Accum depr linkin'!$AR$11:$AR$84,$B527,'Accum depr linkin'!$AP$11:$AP$81)</f>
        <v>551637.70585438213</v>
      </c>
      <c r="H527" s="87"/>
      <c r="I527" s="179">
        <f>IFERROR(VLOOKUP(B527,'UPIS linkin'!$AQ$11:$AR$84,2,FALSE),0)</f>
        <v>2.0199999999999999E-2</v>
      </c>
      <c r="J527" s="87">
        <f t="shared" si="25"/>
        <v>41964</v>
      </c>
      <c r="K527" s="87"/>
      <c r="L527" s="180">
        <f t="shared" ref="L527:M527" si="30">L398</f>
        <v>-0.1</v>
      </c>
      <c r="M527" s="181">
        <f t="shared" si="30"/>
        <v>50</v>
      </c>
      <c r="N527" s="87"/>
      <c r="O527" s="979" t="str">
        <f t="shared" si="27"/>
        <v>S1</v>
      </c>
      <c r="P527" s="87"/>
      <c r="Q527" s="87"/>
    </row>
    <row r="528" spans="1:17" s="72" customFormat="1" ht="15" customHeight="1">
      <c r="A528" s="95">
        <v>8</v>
      </c>
      <c r="B528" s="281">
        <v>307</v>
      </c>
      <c r="C528" s="87" t="s">
        <v>581</v>
      </c>
      <c r="D528" s="87"/>
      <c r="E528" s="87"/>
      <c r="F528" s="168">
        <f>SUMIF('UPIS linkin'!$AQ$11:$AQ$87,B528,'UPIS linkin'!$AN$11:$AN$87)</f>
        <v>0</v>
      </c>
      <c r="G528" s="168">
        <f ca="1">-SUMIF('Accum depr linkin'!$AR$11:$AR$84,$B528,'Accum depr linkin'!$AP$11:$AP$81)</f>
        <v>0</v>
      </c>
      <c r="H528" s="87"/>
      <c r="I528" s="179">
        <f>IFERROR(VLOOKUP(B528,'UPIS linkin'!$AQ$11:$AR$84,2,FALSE),0)</f>
        <v>0</v>
      </c>
      <c r="J528" s="87">
        <f t="shared" si="25"/>
        <v>0</v>
      </c>
      <c r="K528" s="87"/>
      <c r="L528" s="180">
        <f t="shared" ref="L528:M528" si="31">L399</f>
        <v>0</v>
      </c>
      <c r="M528" s="181">
        <f t="shared" si="31"/>
        <v>0</v>
      </c>
      <c r="N528" s="87"/>
      <c r="O528" s="979">
        <f t="shared" si="27"/>
        <v>0</v>
      </c>
      <c r="P528" s="87"/>
      <c r="Q528" s="87"/>
    </row>
    <row r="529" spans="1:17" s="72" customFormat="1" ht="15" customHeight="1">
      <c r="A529" s="95">
        <v>9</v>
      </c>
      <c r="B529" s="281">
        <v>309</v>
      </c>
      <c r="C529" s="87" t="s">
        <v>582</v>
      </c>
      <c r="D529" s="87"/>
      <c r="E529" s="87"/>
      <c r="F529" s="168">
        <f>SUMIF('UPIS linkin'!$AQ$11:$AQ$87,B529,'UPIS linkin'!$AN$11:$AN$87)</f>
        <v>18560275.002222247</v>
      </c>
      <c r="G529" s="168">
        <f ca="1">-SUMIF('Accum depr linkin'!$AR$11:$AR$84,$B529,'Accum depr linkin'!$AP$11:$AP$81)</f>
        <v>5019242.3830419043</v>
      </c>
      <c r="H529" s="87"/>
      <c r="I529" s="179">
        <f>IFERROR(VLOOKUP(B529,'UPIS linkin'!$AQ$11:$AR$84,2,FALSE),0)</f>
        <v>1.5299999999999999E-2</v>
      </c>
      <c r="J529" s="87">
        <f t="shared" si="25"/>
        <v>283972</v>
      </c>
      <c r="K529" s="87"/>
      <c r="L529" s="180">
        <f t="shared" ref="L529:M529" si="32">L400</f>
        <v>-0.1</v>
      </c>
      <c r="M529" s="181">
        <f t="shared" si="32"/>
        <v>70</v>
      </c>
      <c r="N529" s="87"/>
      <c r="O529" s="979" t="str">
        <f t="shared" si="27"/>
        <v>R3</v>
      </c>
      <c r="P529" s="87"/>
      <c r="Q529" s="87"/>
    </row>
    <row r="530" spans="1:17" s="72" customFormat="1" ht="15" customHeight="1">
      <c r="A530" s="95">
        <v>10</v>
      </c>
      <c r="B530" s="282"/>
      <c r="C530" s="87"/>
      <c r="D530" s="87"/>
      <c r="E530" s="87"/>
      <c r="F530" s="87"/>
      <c r="G530" s="168"/>
      <c r="H530" s="87"/>
      <c r="I530" s="179"/>
      <c r="J530" s="87"/>
      <c r="K530" s="87"/>
      <c r="L530" s="182"/>
      <c r="M530" s="183"/>
      <c r="N530" s="87"/>
      <c r="O530" s="184"/>
      <c r="P530" s="87"/>
      <c r="Q530" s="87"/>
    </row>
    <row r="531" spans="1:17" s="72" customFormat="1" ht="15" customHeight="1">
      <c r="A531" s="95">
        <v>11</v>
      </c>
      <c r="B531" s="281">
        <v>304.2</v>
      </c>
      <c r="C531" s="87" t="s">
        <v>583</v>
      </c>
      <c r="D531" s="87"/>
      <c r="E531" s="87"/>
      <c r="F531" s="168">
        <f>SUMIF('UPIS linkin'!$AQ$11:$AQ$87,B531,'UPIS linkin'!$AN$11:$AN$87)</f>
        <v>10090396.247777784</v>
      </c>
      <c r="G531" s="168">
        <f ca="1">-SUMIF('Accum depr linkin'!$AR$11:$AR$84,$B531,'Accum depr linkin'!$AP$11:$AP$81)</f>
        <v>3348150.6443495178</v>
      </c>
      <c r="H531" s="87"/>
      <c r="I531" s="179">
        <f>IFERROR(VLOOKUP(B531,'UPIS linkin'!$AQ$11:$AR$84,2,FALSE),0)</f>
        <v>2.4800000000000003E-2</v>
      </c>
      <c r="J531" s="87">
        <f t="shared" ref="J531:J537" si="33">ROUND(F531*I531,0)</f>
        <v>250242</v>
      </c>
      <c r="K531" s="87"/>
      <c r="L531" s="180">
        <f t="shared" ref="L531:M531" si="34">L402</f>
        <v>-0.15</v>
      </c>
      <c r="M531" s="181">
        <f t="shared" si="34"/>
        <v>60</v>
      </c>
      <c r="N531" s="87"/>
      <c r="O531" s="979" t="str">
        <f t="shared" ref="O531:O538" si="35">O402</f>
        <v>R1.5</v>
      </c>
      <c r="P531" s="87"/>
      <c r="Q531" s="87"/>
    </row>
    <row r="532" spans="1:17" s="72" customFormat="1" ht="15" customHeight="1">
      <c r="A532" s="95">
        <v>12</v>
      </c>
      <c r="B532" s="281">
        <v>310.10000000000002</v>
      </c>
      <c r="C532" s="87" t="s">
        <v>584</v>
      </c>
      <c r="D532" s="87"/>
      <c r="E532" s="87"/>
      <c r="F532" s="168">
        <f>SUMIF('UPIS linkin'!$AQ$11:$AQ$87,B532,'UPIS linkin'!$AN$11:$AN$87)</f>
        <v>7096474.0753427316</v>
      </c>
      <c r="G532" s="168">
        <f ca="1">-SUMIF('Accum depr linkin'!$AR$11:$AR$84,$B532,'Accum depr linkin'!$AP$11:$AP$81)</f>
        <v>990896.8381600423</v>
      </c>
      <c r="H532" s="87"/>
      <c r="I532" s="179">
        <f>IFERROR(VLOOKUP(B532,'UPIS linkin'!$AQ$11:$AR$84,2,FALSE),0)</f>
        <v>3.1200000000000002E-2</v>
      </c>
      <c r="J532" s="87">
        <f t="shared" si="33"/>
        <v>221410</v>
      </c>
      <c r="L532" s="180">
        <f t="shared" ref="L532:M532" si="36">L403</f>
        <v>-0.05</v>
      </c>
      <c r="M532" s="181">
        <f t="shared" si="36"/>
        <v>35</v>
      </c>
      <c r="N532" s="87"/>
      <c r="O532" s="979" t="str">
        <f t="shared" si="35"/>
        <v>R3</v>
      </c>
      <c r="P532" s="87"/>
      <c r="Q532" s="87"/>
    </row>
    <row r="533" spans="1:17" s="72" customFormat="1" ht="15" customHeight="1">
      <c r="A533" s="95">
        <v>13</v>
      </c>
      <c r="B533" s="281">
        <v>311.2</v>
      </c>
      <c r="C533" s="87" t="s">
        <v>585</v>
      </c>
      <c r="D533" s="87"/>
      <c r="E533" s="87"/>
      <c r="F533" s="168">
        <f>SUMIF('UPIS linkin'!$AQ$11:$AQ$87,B533,'UPIS linkin'!$AN$11:$AN$87)</f>
        <v>22017433.66005034</v>
      </c>
      <c r="G533" s="168">
        <f ca="1">-SUMIF('Accum depr linkin'!$AR$11:$AR$84,$B533,'Accum depr linkin'!$AP$11:$AP$81)</f>
        <v>2766018.7336267726</v>
      </c>
      <c r="H533" s="87"/>
      <c r="I533" s="179">
        <f>IFERROR(VLOOKUP(B533,'UPIS linkin'!$AQ$11:$AR$84,2,FALSE),0)</f>
        <v>3.0300000000000001E-2</v>
      </c>
      <c r="J533" s="87">
        <f t="shared" si="33"/>
        <v>667128</v>
      </c>
      <c r="L533" s="180">
        <f t="shared" ref="L533:M533" si="37">L404</f>
        <v>-0.15</v>
      </c>
      <c r="M533" s="181">
        <f t="shared" si="37"/>
        <v>43</v>
      </c>
      <c r="N533" s="87"/>
      <c r="O533" s="979" t="str">
        <f t="shared" si="35"/>
        <v>S0.5</v>
      </c>
      <c r="P533" s="87"/>
      <c r="Q533" s="87"/>
    </row>
    <row r="534" spans="1:17" s="72" customFormat="1" ht="15" customHeight="1">
      <c r="A534" s="95">
        <v>14</v>
      </c>
      <c r="B534" s="281">
        <v>311.3</v>
      </c>
      <c r="C534" s="87" t="s">
        <v>586</v>
      </c>
      <c r="D534" s="87"/>
      <c r="E534" s="87"/>
      <c r="F534" s="168">
        <f>SUMIF('UPIS linkin'!$AQ$11:$AQ$87,B534,'UPIS linkin'!$AN$11:$AN$87)</f>
        <v>432011.72555555595</v>
      </c>
      <c r="G534" s="168">
        <f ca="1">-SUMIF('Accum depr linkin'!$AR$11:$AR$84,$B534,'Accum depr linkin'!$AP$11:$AP$81)</f>
        <v>204826.75123059255</v>
      </c>
      <c r="H534" s="87"/>
      <c r="I534" s="179">
        <f>IFERROR(VLOOKUP(B534,'UPIS linkin'!$AQ$11:$AR$84,2,FALSE),0)</f>
        <v>3.2300000000000002E-2</v>
      </c>
      <c r="J534" s="87">
        <f t="shared" si="33"/>
        <v>13954</v>
      </c>
      <c r="K534" s="87"/>
      <c r="L534" s="180">
        <f t="shared" ref="L534:M534" si="38">L405</f>
        <v>-0.15</v>
      </c>
      <c r="M534" s="181">
        <f t="shared" si="38"/>
        <v>43</v>
      </c>
      <c r="N534" s="87"/>
      <c r="O534" s="979" t="str">
        <f t="shared" si="35"/>
        <v>S0.5</v>
      </c>
      <c r="P534" s="87"/>
      <c r="Q534" s="87"/>
    </row>
    <row r="535" spans="1:17" s="72" customFormat="1" ht="15" customHeight="1">
      <c r="A535" s="95">
        <v>15</v>
      </c>
      <c r="B535" s="281">
        <v>311.39999999999998</v>
      </c>
      <c r="C535" s="87" t="s">
        <v>178</v>
      </c>
      <c r="D535" s="87"/>
      <c r="E535" s="87"/>
      <c r="F535" s="168">
        <f>SUMIF('UPIS linkin'!$AQ$11:$AQ$87,B535,'UPIS linkin'!$AN$11:$AN$87)</f>
        <v>7727.880000000001</v>
      </c>
      <c r="G535" s="168">
        <f ca="1">-SUMIF('Accum depr linkin'!$AR$11:$AR$84,$B535,'Accum depr linkin'!$AP$11:$AP$81)</f>
        <v>10412.526672000004</v>
      </c>
      <c r="H535" s="87"/>
      <c r="I535" s="179">
        <f>IFERROR(VLOOKUP(B535,'UPIS linkin'!$AQ$11:$AR$84,2,FALSE),0)</f>
        <v>4.0799999999999996E-2</v>
      </c>
      <c r="J535" s="87">
        <f t="shared" si="33"/>
        <v>315</v>
      </c>
      <c r="K535" s="87"/>
      <c r="L535" s="180">
        <f t="shared" ref="L535:M535" si="39">L406</f>
        <v>-0.15</v>
      </c>
      <c r="M535" s="181">
        <f t="shared" si="39"/>
        <v>43</v>
      </c>
      <c r="N535" s="87"/>
      <c r="O535" s="979" t="str">
        <f t="shared" si="35"/>
        <v>S0.5</v>
      </c>
      <c r="P535" s="87"/>
      <c r="Q535" s="87"/>
    </row>
    <row r="536" spans="1:17" s="72" customFormat="1" ht="15" customHeight="1">
      <c r="A536" s="95">
        <v>16</v>
      </c>
      <c r="B536" s="281">
        <v>311.52</v>
      </c>
      <c r="C536" s="87" t="s">
        <v>40</v>
      </c>
      <c r="D536" s="87"/>
      <c r="E536" s="87"/>
      <c r="F536" s="168">
        <f>SUMIF('UPIS linkin'!$AQ$11:$AQ$87,B536,'UPIS linkin'!$AN$11:$AN$87)</f>
        <v>17362447.586666659</v>
      </c>
      <c r="G536" s="168">
        <f ca="1">-SUMIF('Accum depr linkin'!$AR$11:$AR$84,$B536,'Accum depr linkin'!$AP$11:$AP$81)</f>
        <v>2634913.1284369151</v>
      </c>
      <c r="H536" s="87"/>
      <c r="I536" s="179">
        <f>IFERROR(VLOOKUP(B536,'UPIS linkin'!$AQ$11:$AR$84,2,FALSE),0)</f>
        <v>2.7300000000000001E-2</v>
      </c>
      <c r="J536" s="87">
        <f t="shared" si="33"/>
        <v>473995</v>
      </c>
      <c r="K536" s="87"/>
      <c r="L536" s="180">
        <f t="shared" ref="L536:M536" si="40">L407</f>
        <v>-0.15</v>
      </c>
      <c r="M536" s="181">
        <f t="shared" si="40"/>
        <v>43</v>
      </c>
      <c r="N536" s="87"/>
      <c r="O536" s="979" t="str">
        <f t="shared" si="35"/>
        <v>S0.5</v>
      </c>
      <c r="P536" s="87"/>
      <c r="Q536" s="87"/>
    </row>
    <row r="537" spans="1:17" s="72" customFormat="1" ht="15" customHeight="1">
      <c r="A537" s="95">
        <v>17</v>
      </c>
      <c r="B537" s="888">
        <v>311.52999999999997</v>
      </c>
      <c r="C537" s="176" t="s">
        <v>1103</v>
      </c>
      <c r="D537" s="87"/>
      <c r="F537" s="168">
        <f>SUMIF('UPIS linkin'!$AQ$11:$AQ$87,B537,'UPIS linkin'!$AN$11:$AN$87)</f>
        <v>669900.50999999989</v>
      </c>
      <c r="G537" s="168">
        <f ca="1">-SUMIF('Accum depr linkin'!$AR$11:$AR$84,$B537,'Accum depr linkin'!$AP$11:$AP$81)</f>
        <v>24252.438563999993</v>
      </c>
      <c r="I537" s="179">
        <f>IFERROR(VLOOKUP(B537,'UPIS linkin'!$AQ$11:$AR$84,2,FALSE),0)</f>
        <v>2.7300000000000001E-2</v>
      </c>
      <c r="J537" s="87">
        <f t="shared" si="33"/>
        <v>18288</v>
      </c>
      <c r="L537" s="180">
        <f t="shared" ref="L537:M537" si="41">L408</f>
        <v>-0.15</v>
      </c>
      <c r="M537" s="181">
        <f t="shared" si="41"/>
        <v>43</v>
      </c>
      <c r="N537" s="87"/>
      <c r="O537" s="979" t="str">
        <f t="shared" si="35"/>
        <v>S0.5</v>
      </c>
      <c r="P537" s="87"/>
      <c r="Q537" s="87"/>
    </row>
    <row r="538" spans="1:17" s="72" customFormat="1" ht="15" customHeight="1">
      <c r="A538" s="95">
        <v>18</v>
      </c>
      <c r="B538" s="888">
        <v>311.54000000000002</v>
      </c>
      <c r="C538" s="176" t="s">
        <v>39</v>
      </c>
      <c r="D538" s="87"/>
      <c r="E538" s="87"/>
      <c r="F538" s="168">
        <f>SUMIF('UPIS linkin'!$AQ$11:$AQ$87,B538,'UPIS linkin'!$AN$11:$AN$87)</f>
        <v>1635336.8051111097</v>
      </c>
      <c r="G538" s="168">
        <f ca="1">-SUMIF('Accum depr linkin'!$AR$11:$AR$84,$B538,'Accum depr linkin'!$AP$11:$AP$81)</f>
        <v>-27108.239357620419</v>
      </c>
      <c r="H538" s="87"/>
      <c r="I538" s="179">
        <f>IFERROR(VLOOKUP(B538,'UPIS linkin'!$AQ$11:$AR$84,2,FALSE),0)</f>
        <v>3.0200000000000001E-2</v>
      </c>
      <c r="J538" s="87">
        <f>ROUND(F538*I538,0)</f>
        <v>49387</v>
      </c>
      <c r="K538" s="87"/>
      <c r="L538" s="180">
        <f t="shared" ref="L538:M538" si="42">L409</f>
        <v>-0.15</v>
      </c>
      <c r="M538" s="181">
        <f t="shared" si="42"/>
        <v>43</v>
      </c>
      <c r="N538" s="87"/>
      <c r="O538" s="979" t="str">
        <f t="shared" si="35"/>
        <v>S0.5</v>
      </c>
      <c r="Q538" s="87"/>
    </row>
    <row r="539" spans="1:17" s="72" customFormat="1" ht="15" customHeight="1">
      <c r="A539" s="95">
        <v>19</v>
      </c>
      <c r="B539" s="889"/>
      <c r="C539" s="185"/>
      <c r="G539" s="168"/>
      <c r="I539" s="179"/>
      <c r="J539" s="87"/>
      <c r="Q539" s="87"/>
    </row>
    <row r="540" spans="1:17" s="72" customFormat="1" ht="15" customHeight="1">
      <c r="A540" s="95">
        <v>20</v>
      </c>
      <c r="B540" s="281">
        <v>304.3</v>
      </c>
      <c r="C540" s="87" t="s">
        <v>587</v>
      </c>
      <c r="D540" s="87"/>
      <c r="E540" s="87"/>
      <c r="F540" s="168">
        <f>SUMIF('UPIS linkin'!$AQ$11:$AQ$87,B540,'UPIS linkin'!$AN$11:$AN$87)</f>
        <v>46164820.850091249</v>
      </c>
      <c r="G540" s="168">
        <f ca="1">-SUMIF('Accum depr linkin'!$AR$11:$AR$84,$B540,'Accum depr linkin'!$AP$11:$AP$81)</f>
        <v>8905392.7983581498</v>
      </c>
      <c r="H540" s="87"/>
      <c r="I540" s="179">
        <f>IFERROR(VLOOKUP(B540,'UPIS linkin'!$AQ$11:$AR$84,2,FALSE),0)</f>
        <v>2.7099999999999999E-2</v>
      </c>
      <c r="J540" s="87">
        <f>ROUND(F540*I540,0)</f>
        <v>1251067</v>
      </c>
      <c r="K540" s="87"/>
      <c r="L540" s="180">
        <f t="shared" ref="L540:M540" si="43">L411</f>
        <v>-0.15</v>
      </c>
      <c r="M540" s="181">
        <f t="shared" si="43"/>
        <v>60</v>
      </c>
      <c r="N540" s="87"/>
      <c r="O540" s="979" t="str">
        <f t="shared" ref="O540:O543" si="44">O411</f>
        <v>R1.5</v>
      </c>
      <c r="P540" s="87"/>
      <c r="Q540" s="87"/>
    </row>
    <row r="541" spans="1:17" s="72" customFormat="1" ht="15" customHeight="1">
      <c r="A541" s="95">
        <v>21</v>
      </c>
      <c r="B541" s="281">
        <v>320.11</v>
      </c>
      <c r="C541" s="87" t="s">
        <v>588</v>
      </c>
      <c r="D541" s="87"/>
      <c r="E541" s="87"/>
      <c r="F541" s="168">
        <f>SUMIF('UPIS linkin'!$AQ$11:$AQ$87,B541,'UPIS linkin'!$AN$11:$AN$87)</f>
        <v>63304332.061038129</v>
      </c>
      <c r="G541" s="168">
        <f ca="1">-SUMIF('Accum depr linkin'!$AR$11:$AR$84,$B541,'Accum depr linkin'!$AP$11:$AP$81)</f>
        <v>14749752.550837172</v>
      </c>
      <c r="H541" s="87"/>
      <c r="I541" s="179">
        <f>IFERROR(VLOOKUP(B541,'UPIS linkin'!$AQ$11:$AR$84,2,FALSE),0)</f>
        <v>2.7700000000000002E-2</v>
      </c>
      <c r="J541" s="87">
        <f>ROUND(F541*I541,0)</f>
        <v>1753530</v>
      </c>
      <c r="K541" s="87"/>
      <c r="L541" s="180">
        <f t="shared" ref="L541:M541" si="45">L412</f>
        <v>-0.15</v>
      </c>
      <c r="M541" s="181">
        <f t="shared" si="45"/>
        <v>55</v>
      </c>
      <c r="N541" s="87"/>
      <c r="O541" s="979" t="str">
        <f t="shared" si="44"/>
        <v>R3</v>
      </c>
      <c r="P541" s="87"/>
      <c r="Q541" s="87"/>
    </row>
    <row r="542" spans="1:17" s="72" customFormat="1" ht="15" customHeight="1">
      <c r="A542" s="95">
        <v>22</v>
      </c>
      <c r="B542" s="281">
        <v>320.10000000000002</v>
      </c>
      <c r="C542" s="72" t="s">
        <v>302</v>
      </c>
      <c r="F542" s="168">
        <f>SUMIF('UPIS linkin'!$AQ$11:$AQ$87,B542,'UPIS linkin'!$AN$11:$AN$87)</f>
        <v>0</v>
      </c>
      <c r="G542" s="168">
        <f ca="1">-SUMIF('Accum depr linkin'!$AR$11:$AR$84,$B542,'Accum depr linkin'!$AP$11:$AP$81)</f>
        <v>0</v>
      </c>
      <c r="H542" s="87"/>
      <c r="I542" s="179">
        <f>IFERROR(VLOOKUP(B542,'UPIS linkin'!$AQ$11:$AR$84,2,FALSE),0)</f>
        <v>0</v>
      </c>
      <c r="J542" s="87">
        <f>ROUND(F542*I542,0)</f>
        <v>0</v>
      </c>
      <c r="L542" s="180">
        <f t="shared" ref="L542:M542" si="46">L413</f>
        <v>0</v>
      </c>
      <c r="M542" s="181">
        <f t="shared" si="46"/>
        <v>0</v>
      </c>
      <c r="N542" s="87"/>
      <c r="O542" s="979">
        <f t="shared" si="44"/>
        <v>0</v>
      </c>
      <c r="P542" s="87"/>
      <c r="Q542" s="87"/>
    </row>
    <row r="543" spans="1:17" s="72" customFormat="1" ht="15" customHeight="1">
      <c r="A543" s="95">
        <v>23</v>
      </c>
      <c r="B543" s="281">
        <v>320.2</v>
      </c>
      <c r="C543" s="87" t="s">
        <v>589</v>
      </c>
      <c r="D543" s="87"/>
      <c r="E543" s="87"/>
      <c r="F543" s="168">
        <f>SUMIF('UPIS linkin'!$AQ$11:$AQ$87,B543,'UPIS linkin'!$AN$11:$AN$87)</f>
        <v>781065.42444444471</v>
      </c>
      <c r="G543" s="168">
        <f ca="1">-SUMIF('Accum depr linkin'!$AR$11:$AR$84,$B543,'Accum depr linkin'!$AP$11:$AP$81)</f>
        <v>487784.5639713775</v>
      </c>
      <c r="H543" s="87"/>
      <c r="I543" s="179">
        <f>IFERROR(VLOOKUP(B543,'UPIS linkin'!$AQ$11:$AR$84,2,FALSE),0)</f>
        <v>2.6499999999999999E-2</v>
      </c>
      <c r="J543" s="87">
        <f>ROUND(F543*I543,0)</f>
        <v>20698</v>
      </c>
      <c r="L543" s="180">
        <f t="shared" ref="L543:M543" si="47">L414</f>
        <v>0</v>
      </c>
      <c r="M543" s="181">
        <f t="shared" si="47"/>
        <v>10</v>
      </c>
      <c r="N543" s="87"/>
      <c r="O543" s="979" t="str">
        <f t="shared" si="44"/>
        <v>S3</v>
      </c>
      <c r="P543" s="87"/>
      <c r="Q543" s="87"/>
    </row>
    <row r="544" spans="1:17" s="72" customFormat="1" ht="15" customHeight="1">
      <c r="A544" s="95">
        <v>24</v>
      </c>
      <c r="B544" s="282"/>
      <c r="C544" s="87"/>
      <c r="D544" s="87"/>
      <c r="E544" s="87"/>
      <c r="F544" s="87"/>
      <c r="G544" s="168"/>
      <c r="H544" s="87"/>
      <c r="I544" s="179"/>
      <c r="J544" s="87"/>
      <c r="K544" s="87"/>
      <c r="L544" s="182"/>
      <c r="M544" s="181"/>
      <c r="N544" s="87"/>
      <c r="O544" s="184"/>
      <c r="P544" s="87"/>
      <c r="Q544" s="87"/>
    </row>
    <row r="545" spans="1:17" s="72" customFormat="1" ht="15" customHeight="1">
      <c r="A545" s="95">
        <v>25</v>
      </c>
      <c r="B545" s="281">
        <v>304.39999999999998</v>
      </c>
      <c r="C545" s="87" t="s">
        <v>590</v>
      </c>
      <c r="D545" s="87"/>
      <c r="E545" s="87"/>
      <c r="F545" s="168">
        <f>SUMIF('UPIS linkin'!$AQ$11:$AQ$87,B545,'UPIS linkin'!$AN$11:$AN$87)</f>
        <v>1500101.454444444</v>
      </c>
      <c r="G545" s="168">
        <f ca="1">-SUMIF('Accum depr linkin'!$AR$11:$AR$84,$B545,'Accum depr linkin'!$AP$11:$AP$81)</f>
        <v>680585.46704908519</v>
      </c>
      <c r="H545" s="87"/>
      <c r="I545" s="179">
        <f>IFERROR(VLOOKUP(B545,'UPIS linkin'!$AQ$11:$AR$84,2,FALSE),0)</f>
        <v>1.3899999999999999E-2</v>
      </c>
      <c r="J545" s="87">
        <f t="shared" ref="J545:J558" si="48">ROUND(F545*I545,0)</f>
        <v>20851</v>
      </c>
      <c r="L545" s="180">
        <f t="shared" ref="L545:M545" si="49">L416</f>
        <v>-0.05</v>
      </c>
      <c r="M545" s="181">
        <f t="shared" si="49"/>
        <v>40</v>
      </c>
      <c r="N545" s="87"/>
      <c r="O545" s="979" t="str">
        <f t="shared" ref="O545:O558" si="50">O416</f>
        <v>R2.5</v>
      </c>
      <c r="P545" s="87"/>
      <c r="Q545" s="87"/>
    </row>
    <row r="546" spans="1:17" s="72" customFormat="1" ht="15" customHeight="1">
      <c r="A546" s="95">
        <v>26</v>
      </c>
      <c r="B546" s="281">
        <v>330</v>
      </c>
      <c r="C546" s="87" t="s">
        <v>591</v>
      </c>
      <c r="D546" s="87"/>
      <c r="E546" s="87"/>
      <c r="F546" s="168">
        <f>SUMIF('UPIS linkin'!$AQ$11:$AQ$87,B546,'UPIS linkin'!$AN$11:$AN$87)</f>
        <v>1771358.2399999995</v>
      </c>
      <c r="G546" s="168">
        <f ca="1">-SUMIF('Accum depr linkin'!$AR$11:$AR$84,$B546,'Accum depr linkin'!$AP$11:$AP$81)</f>
        <v>353878.20304177766</v>
      </c>
      <c r="H546" s="87"/>
      <c r="I546" s="179">
        <f>IFERROR(VLOOKUP(B546,'UPIS linkin'!$AQ$11:$AR$84,2,FALSE),0)</f>
        <v>2.0199999999999999E-2</v>
      </c>
      <c r="J546" s="87">
        <f t="shared" si="48"/>
        <v>35781</v>
      </c>
      <c r="L546" s="180">
        <f t="shared" ref="L546:M546" si="51">L417</f>
        <v>-0.1</v>
      </c>
      <c r="M546" s="181">
        <f t="shared" si="51"/>
        <v>55</v>
      </c>
      <c r="N546" s="87"/>
      <c r="O546" s="979" t="str">
        <f t="shared" si="50"/>
        <v>R4</v>
      </c>
      <c r="P546" s="87"/>
      <c r="Q546" s="87"/>
    </row>
    <row r="547" spans="1:17" s="72" customFormat="1" ht="15" customHeight="1">
      <c r="A547" s="95">
        <v>27</v>
      </c>
      <c r="B547" s="281">
        <v>330.1</v>
      </c>
      <c r="C547" s="87" t="s">
        <v>24</v>
      </c>
      <c r="D547" s="87"/>
      <c r="E547" s="87"/>
      <c r="F547" s="168">
        <f>SUMIF('UPIS linkin'!$AQ$11:$AQ$87,B547,'UPIS linkin'!$AN$11:$AN$87)</f>
        <v>13690318.861111097</v>
      </c>
      <c r="G547" s="168">
        <f ca="1">-SUMIF('Accum depr linkin'!$AR$11:$AR$84,$B547,'Accum depr linkin'!$AP$11:$AP$81)</f>
        <v>4692106.4446069868</v>
      </c>
      <c r="H547" s="87"/>
      <c r="I547" s="179">
        <f>IFERROR(VLOOKUP(B547,'UPIS linkin'!$AQ$11:$AR$84,2,FALSE),0)</f>
        <v>1.89E-2</v>
      </c>
      <c r="J547" s="87">
        <f t="shared" si="48"/>
        <v>258747</v>
      </c>
      <c r="K547" s="87"/>
      <c r="L547" s="180">
        <f t="shared" ref="L547:M547" si="52">L418</f>
        <v>-0.1</v>
      </c>
      <c r="M547" s="181">
        <f t="shared" si="52"/>
        <v>55</v>
      </c>
      <c r="N547" s="87"/>
      <c r="O547" s="979" t="str">
        <f t="shared" si="50"/>
        <v>R4</v>
      </c>
      <c r="P547" s="87"/>
      <c r="Q547" s="87"/>
    </row>
    <row r="548" spans="1:17" s="72" customFormat="1" ht="15" customHeight="1">
      <c r="A548" s="95">
        <v>28</v>
      </c>
      <c r="B548" s="281">
        <v>330.2</v>
      </c>
      <c r="C548" s="87" t="s">
        <v>41</v>
      </c>
      <c r="D548" s="87"/>
      <c r="E548" s="87"/>
      <c r="F548" s="168">
        <f>SUMIF('UPIS linkin'!$AQ$11:$AQ$87,B548,'UPIS linkin'!$AN$11:$AN$87)</f>
        <v>3177518.8999138465</v>
      </c>
      <c r="G548" s="168">
        <f ca="1">-SUMIF('Accum depr linkin'!$AR$11:$AR$84,$B548,'Accum depr linkin'!$AP$11:$AP$81)</f>
        <v>398626.08657361142</v>
      </c>
      <c r="H548" s="87"/>
      <c r="I548" s="179">
        <f>IFERROR(VLOOKUP(B548,'UPIS linkin'!$AQ$11:$AR$84,2,FALSE),0)</f>
        <v>1.83E-2</v>
      </c>
      <c r="J548" s="87">
        <f t="shared" si="48"/>
        <v>58149</v>
      </c>
      <c r="K548" s="87"/>
      <c r="L548" s="180">
        <f t="shared" ref="L548:M548" si="53">L419</f>
        <v>0</v>
      </c>
      <c r="M548" s="181">
        <f t="shared" si="53"/>
        <v>55</v>
      </c>
      <c r="N548" s="87"/>
      <c r="O548" s="979" t="str">
        <f t="shared" si="50"/>
        <v>R4</v>
      </c>
      <c r="P548" s="87"/>
      <c r="Q548" s="87"/>
    </row>
    <row r="549" spans="1:17" s="72" customFormat="1" ht="15" customHeight="1">
      <c r="A549" s="95">
        <f t="shared" ref="A549:A570" si="54">A548+1</f>
        <v>29</v>
      </c>
      <c r="B549" s="281">
        <v>330.4</v>
      </c>
      <c r="C549" s="87" t="s">
        <v>42</v>
      </c>
      <c r="D549" s="87"/>
      <c r="E549" s="87"/>
      <c r="F549" s="168">
        <f>SUMIF('UPIS linkin'!$AQ$11:$AQ$87,B549,'UPIS linkin'!$AN$11:$AN$87)</f>
        <v>1096315.6099999999</v>
      </c>
      <c r="G549" s="168">
        <f ca="1">-SUMIF('Accum depr linkin'!$AR$11:$AR$84,$B549,'Accum depr linkin'!$AP$11:$AP$81)</f>
        <v>227084.5721520001</v>
      </c>
      <c r="H549" s="87"/>
      <c r="I549" s="179">
        <f>IFERROR(VLOOKUP(B549,'UPIS linkin'!$AQ$11:$AR$84,2,FALSE),0)</f>
        <v>1.7399999999999999E-2</v>
      </c>
      <c r="J549" s="87">
        <f t="shared" si="48"/>
        <v>19076</v>
      </c>
      <c r="K549" s="87"/>
      <c r="L549" s="180">
        <f t="shared" ref="L549:M549" si="55">L420</f>
        <v>0</v>
      </c>
      <c r="M549" s="181">
        <f t="shared" si="55"/>
        <v>55</v>
      </c>
      <c r="N549" s="87"/>
      <c r="O549" s="979" t="str">
        <f t="shared" si="50"/>
        <v>R4</v>
      </c>
      <c r="P549" s="87"/>
      <c r="Q549" s="87"/>
    </row>
    <row r="550" spans="1:17" s="72" customFormat="1" ht="15" customHeight="1">
      <c r="A550" s="95">
        <f t="shared" si="54"/>
        <v>30</v>
      </c>
      <c r="B550" s="281">
        <v>331</v>
      </c>
      <c r="C550" s="87" t="s">
        <v>592</v>
      </c>
      <c r="D550" s="87"/>
      <c r="E550" s="87"/>
      <c r="F550" s="168">
        <f>SUMIF('UPIS linkin'!$AQ$11:$AQ$87,B550,'UPIS linkin'!$AN$11:$AN$87)</f>
        <v>337489981.55354959</v>
      </c>
      <c r="G550" s="168">
        <f ca="1">-SUMIF('Accum depr linkin'!$AR$11:$AR$84,$B550,'Accum depr linkin'!$AP$11:$AP$81)</f>
        <v>69950539.546861798</v>
      </c>
      <c r="H550" s="87"/>
      <c r="I550" s="179">
        <f>IFERROR(VLOOKUP(B550,'UPIS linkin'!$AQ$11:$AR$84,2,FALSE),0)</f>
        <v>1.5300000000000001E-2</v>
      </c>
      <c r="J550" s="87">
        <f t="shared" si="48"/>
        <v>5163597</v>
      </c>
      <c r="K550" s="87"/>
      <c r="L550" s="180">
        <f t="shared" ref="L550:M550" si="56">L421</f>
        <v>-0.25</v>
      </c>
      <c r="M550" s="181">
        <f t="shared" si="56"/>
        <v>85</v>
      </c>
      <c r="N550" s="87"/>
      <c r="O550" s="979" t="str">
        <f t="shared" si="50"/>
        <v>R3</v>
      </c>
      <c r="P550" s="87"/>
      <c r="Q550" s="87"/>
    </row>
    <row r="551" spans="1:17" s="72" customFormat="1" ht="15" customHeight="1">
      <c r="A551" s="95">
        <f t="shared" si="54"/>
        <v>31</v>
      </c>
      <c r="B551" s="281">
        <v>333</v>
      </c>
      <c r="C551" s="87" t="s">
        <v>439</v>
      </c>
      <c r="D551" s="87"/>
      <c r="E551" s="87"/>
      <c r="F551" s="168">
        <f>SUMIF('UPIS linkin'!$AQ$11:$AQ$87,B551,'UPIS linkin'!$AN$11:$AN$87)</f>
        <v>56105909.422452688</v>
      </c>
      <c r="G551" s="168">
        <f ca="1">-SUMIF('Accum depr linkin'!$AR$11:$AR$84,$B551,'Accum depr linkin'!$AP$11:$AP$81)</f>
        <v>28947210.851155397</v>
      </c>
      <c r="H551" s="87"/>
      <c r="I551" s="179">
        <f>IFERROR(VLOOKUP(B551,'UPIS linkin'!$AQ$11:$AR$84,2,FALSE),0)</f>
        <v>3.2399999999999998E-2</v>
      </c>
      <c r="J551" s="87">
        <f t="shared" si="48"/>
        <v>1817831</v>
      </c>
      <c r="K551" s="87"/>
      <c r="L551" s="180">
        <f t="shared" ref="L551:M551" si="57">L422</f>
        <v>-0.75</v>
      </c>
      <c r="M551" s="181">
        <f t="shared" si="57"/>
        <v>52</v>
      </c>
      <c r="N551" s="87"/>
      <c r="O551" s="979" t="str">
        <f t="shared" si="50"/>
        <v>R3</v>
      </c>
      <c r="P551" s="87"/>
      <c r="Q551" s="87"/>
    </row>
    <row r="552" spans="1:17" s="72" customFormat="1" ht="15" customHeight="1">
      <c r="A552" s="95">
        <f t="shared" si="54"/>
        <v>32</v>
      </c>
      <c r="B552" s="281">
        <v>334.1</v>
      </c>
      <c r="C552" s="87" t="s">
        <v>593</v>
      </c>
      <c r="D552" s="87"/>
      <c r="E552" s="87"/>
      <c r="F552" s="168">
        <f>SUMIF('UPIS linkin'!$AQ$11:$AQ$87,B552,'UPIS linkin'!$AN$11:$AN$87)</f>
        <v>21094876.473478615</v>
      </c>
      <c r="G552" s="168">
        <f ca="1">-SUMIF('Accum depr linkin'!$AR$11:$AR$84,$B552,'Accum depr linkin'!$AP$11:$AP$81)</f>
        <v>2326366.6945570363</v>
      </c>
      <c r="H552" s="87"/>
      <c r="I552" s="179">
        <f>IFERROR(VLOOKUP(B552,'UPIS linkin'!$AQ$11:$AR$84,2,FALSE),0)</f>
        <v>3.5000000000000003E-2</v>
      </c>
      <c r="J552" s="87">
        <f t="shared" si="48"/>
        <v>738321</v>
      </c>
      <c r="K552" s="87"/>
      <c r="L552" s="180">
        <f t="shared" ref="L552:M552" si="58">L423</f>
        <v>-0.2</v>
      </c>
      <c r="M552" s="181">
        <f t="shared" si="58"/>
        <v>40</v>
      </c>
      <c r="N552" s="87"/>
      <c r="O552" s="979" t="str">
        <f t="shared" si="50"/>
        <v>R0.5</v>
      </c>
      <c r="P552" s="87"/>
      <c r="Q552" s="87"/>
    </row>
    <row r="553" spans="1:17" s="72" customFormat="1" ht="15" customHeight="1">
      <c r="A553" s="95">
        <f t="shared" si="54"/>
        <v>33</v>
      </c>
      <c r="B553" s="281">
        <v>334.11</v>
      </c>
      <c r="C553" s="87" t="s">
        <v>594</v>
      </c>
      <c r="D553" s="87"/>
      <c r="E553" s="87"/>
      <c r="F553" s="168">
        <f>SUMIF('UPIS linkin'!$AQ$11:$AQ$87,B553,'UPIS linkin'!$AN$11:$AN$87)</f>
        <v>2268972.8800000022</v>
      </c>
      <c r="G553" s="168">
        <f ca="1">-SUMIF('Accum depr linkin'!$AR$11:$AR$84,$B553,'Accum depr linkin'!$AP$11:$AP$81)</f>
        <v>765537.29680291726</v>
      </c>
      <c r="H553" s="87"/>
      <c r="I553" s="179">
        <f>IFERROR(VLOOKUP(B553,'UPIS linkin'!$AQ$11:$AR$84,2,FALSE),0)</f>
        <v>2.8999999999999998E-2</v>
      </c>
      <c r="J553" s="87">
        <f t="shared" si="48"/>
        <v>65800</v>
      </c>
      <c r="K553" s="87"/>
      <c r="L553" s="180">
        <f t="shared" ref="L553:M553" si="59">L424</f>
        <v>-0.2</v>
      </c>
      <c r="M553" s="181">
        <f t="shared" si="59"/>
        <v>40</v>
      </c>
      <c r="N553" s="87"/>
      <c r="O553" s="979" t="str">
        <f t="shared" si="50"/>
        <v>R0.5</v>
      </c>
      <c r="P553" s="87"/>
      <c r="Q553" s="87"/>
    </row>
    <row r="554" spans="1:17" s="72" customFormat="1" ht="15" customHeight="1">
      <c r="A554" s="95">
        <f t="shared" si="54"/>
        <v>34</v>
      </c>
      <c r="B554" s="281">
        <v>334.12</v>
      </c>
      <c r="C554" s="87" t="s">
        <v>595</v>
      </c>
      <c r="D554" s="87"/>
      <c r="E554" s="87"/>
      <c r="F554" s="168">
        <f>SUMIF('UPIS linkin'!$AQ$11:$AQ$87,B554,'UPIS linkin'!$AN$11:$AN$87)</f>
        <v>396255.00777777779</v>
      </c>
      <c r="G554" s="168">
        <f ca="1">-SUMIF('Accum depr linkin'!$AR$11:$AR$84,$B554,'Accum depr linkin'!$AP$11:$AP$81)</f>
        <v>-423208.34654989379</v>
      </c>
      <c r="H554" s="87"/>
      <c r="I554" s="179">
        <f>IFERROR(VLOOKUP(B554,'UPIS linkin'!$AQ$11:$AR$84,2,FALSE),0)</f>
        <v>4.3900000000000002E-2</v>
      </c>
      <c r="J554" s="87">
        <f t="shared" si="48"/>
        <v>17396</v>
      </c>
      <c r="K554" s="87"/>
      <c r="L554" s="180">
        <f t="shared" ref="L554:M554" si="60">L425</f>
        <v>-0.2</v>
      </c>
      <c r="M554" s="181">
        <f t="shared" si="60"/>
        <v>40</v>
      </c>
      <c r="N554" s="87"/>
      <c r="O554" s="979" t="str">
        <f t="shared" si="50"/>
        <v>R0.5</v>
      </c>
      <c r="P554" s="87"/>
      <c r="Q554" s="87"/>
    </row>
    <row r="555" spans="1:17" s="72" customFormat="1" ht="15" customHeight="1">
      <c r="A555" s="95">
        <f t="shared" si="54"/>
        <v>35</v>
      </c>
      <c r="B555" s="281">
        <v>334.13</v>
      </c>
      <c r="C555" s="87" t="s">
        <v>596</v>
      </c>
      <c r="D555" s="87"/>
      <c r="E555" s="87"/>
      <c r="F555" s="168">
        <f>SUMIF('UPIS linkin'!$AQ$11:$AQ$87,B555,'UPIS linkin'!$AN$11:$AN$87)</f>
        <v>6950598.0811111061</v>
      </c>
      <c r="G555" s="168">
        <f ca="1">-SUMIF('Accum depr linkin'!$AR$11:$AR$84,$B555,'Accum depr linkin'!$AP$11:$AP$81)</f>
        <v>1725872.4183727321</v>
      </c>
      <c r="H555" s="87"/>
      <c r="I555" s="179">
        <f>IFERROR(VLOOKUP(B555,'UPIS linkin'!$AQ$11:$AR$84,2,FALSE),0)</f>
        <v>3.6999999999999998E-2</v>
      </c>
      <c r="J555" s="87">
        <f t="shared" si="48"/>
        <v>257172</v>
      </c>
      <c r="L555" s="180">
        <f t="shared" ref="L555:M555" si="61">L426</f>
        <v>-0.2</v>
      </c>
      <c r="M555" s="181">
        <f t="shared" si="61"/>
        <v>40</v>
      </c>
      <c r="N555" s="87"/>
      <c r="O555" s="979" t="str">
        <f t="shared" si="50"/>
        <v>R0.5</v>
      </c>
      <c r="P555" s="87"/>
      <c r="Q555" s="87"/>
    </row>
    <row r="556" spans="1:17" s="72" customFormat="1" ht="15" customHeight="1">
      <c r="A556" s="95">
        <f t="shared" si="54"/>
        <v>36</v>
      </c>
      <c r="B556" s="281">
        <v>334.2</v>
      </c>
      <c r="C556" s="87" t="s">
        <v>597</v>
      </c>
      <c r="D556" s="87"/>
      <c r="E556" s="87"/>
      <c r="F556" s="168">
        <f>SUMIF('UPIS linkin'!$AQ$11:$AQ$87,B556,'UPIS linkin'!$AN$11:$AN$87)</f>
        <v>28348551.757777777</v>
      </c>
      <c r="G556" s="168">
        <f ca="1">-SUMIF('Accum depr linkin'!$AR$11:$AR$84,$B556,'Accum depr linkin'!$AP$11:$AP$81)</f>
        <v>9973237.513371462</v>
      </c>
      <c r="H556" s="87"/>
      <c r="I556" s="179">
        <f>IFERROR(VLOOKUP(B556,'UPIS linkin'!$AQ$11:$AR$84,2,FALSE),0)</f>
        <v>2.8899999999999999E-2</v>
      </c>
      <c r="J556" s="87">
        <f t="shared" si="48"/>
        <v>819273</v>
      </c>
      <c r="L556" s="180">
        <f t="shared" ref="L556:M556" si="62">L427</f>
        <v>-0.2</v>
      </c>
      <c r="M556" s="181">
        <f t="shared" si="62"/>
        <v>40</v>
      </c>
      <c r="N556" s="87"/>
      <c r="O556" s="979" t="str">
        <f t="shared" si="50"/>
        <v>R0.5</v>
      </c>
      <c r="P556" s="87"/>
      <c r="Q556" s="87"/>
    </row>
    <row r="557" spans="1:17" s="72" customFormat="1" ht="15" customHeight="1">
      <c r="A557" s="95">
        <f t="shared" si="54"/>
        <v>37</v>
      </c>
      <c r="B557" s="281">
        <v>334.3</v>
      </c>
      <c r="C557" s="87" t="s">
        <v>43</v>
      </c>
      <c r="D557" s="87"/>
      <c r="E557" s="87"/>
      <c r="F557" s="168">
        <f>SUMIF('UPIS linkin'!$AQ$11:$AQ$87,B557,'UPIS linkin'!$AN$11:$AN$87)</f>
        <v>1311907.7288888881</v>
      </c>
      <c r="G557" s="168">
        <f ca="1">-SUMIF('Accum depr linkin'!$AR$11:$AR$84,$B557,'Accum depr linkin'!$AP$11:$AP$81)</f>
        <v>-40838.82636347464</v>
      </c>
      <c r="H557" s="87"/>
      <c r="I557" s="179">
        <f>IFERROR(VLOOKUP(B557,'UPIS linkin'!$AQ$11:$AR$84,2,FALSE),0)</f>
        <v>3.3099999999999997E-2</v>
      </c>
      <c r="J557" s="87">
        <f t="shared" si="48"/>
        <v>43424</v>
      </c>
      <c r="L557" s="180">
        <f t="shared" ref="L557:M557" si="63">L428</f>
        <v>-0.2</v>
      </c>
      <c r="M557" s="181">
        <f t="shared" si="63"/>
        <v>40</v>
      </c>
      <c r="N557" s="87"/>
      <c r="O557" s="979" t="str">
        <f t="shared" si="50"/>
        <v>R0.5</v>
      </c>
      <c r="P557" s="87"/>
      <c r="Q557" s="87"/>
    </row>
    <row r="558" spans="1:17" s="72" customFormat="1" ht="15" customHeight="1">
      <c r="A558" s="890">
        <f t="shared" si="54"/>
        <v>38</v>
      </c>
      <c r="B558" s="281">
        <v>335</v>
      </c>
      <c r="C558" s="87" t="s">
        <v>438</v>
      </c>
      <c r="D558" s="87"/>
      <c r="E558" s="87"/>
      <c r="F558" s="168">
        <f>SUMIF('UPIS linkin'!$AQ$11:$AQ$87,B558,'UPIS linkin'!$AN$11:$AN$87)</f>
        <v>24249905.353505548</v>
      </c>
      <c r="G558" s="168">
        <f ca="1">-SUMIF('Accum depr linkin'!$AR$11:$AR$84,$B558,'Accum depr linkin'!$AP$11:$AP$81)</f>
        <v>5229601.7808112334</v>
      </c>
      <c r="H558" s="87"/>
      <c r="I558" s="179">
        <f>IFERROR(VLOOKUP(B558,'UPIS linkin'!$AQ$11:$AR$84,2,FALSE),0)</f>
        <v>2.1500000000000002E-2</v>
      </c>
      <c r="J558" s="87">
        <f t="shared" si="48"/>
        <v>521373</v>
      </c>
      <c r="L558" s="180">
        <f t="shared" ref="L558:M558" si="64">L429</f>
        <v>-0.4</v>
      </c>
      <c r="M558" s="181">
        <f t="shared" si="64"/>
        <v>70</v>
      </c>
      <c r="N558" s="87"/>
      <c r="O558" s="979" t="str">
        <f t="shared" si="50"/>
        <v>R4</v>
      </c>
      <c r="P558" s="87"/>
      <c r="Q558" s="87"/>
    </row>
    <row r="559" spans="1:17" s="72" customFormat="1" ht="15" customHeight="1">
      <c r="A559" s="893">
        <f t="shared" si="54"/>
        <v>39</v>
      </c>
      <c r="B559" s="95"/>
      <c r="C559" s="87"/>
      <c r="D559" s="87"/>
      <c r="E559" s="87"/>
      <c r="F559" s="87"/>
      <c r="G559" s="87"/>
      <c r="H559" s="87"/>
      <c r="K559" s="87"/>
      <c r="N559" s="87"/>
      <c r="O559" s="87"/>
      <c r="P559" s="87"/>
      <c r="Q559" s="87"/>
    </row>
    <row r="560" spans="1:17" s="72" customFormat="1" ht="15" customHeight="1">
      <c r="A560" s="893">
        <f t="shared" si="54"/>
        <v>40</v>
      </c>
      <c r="B560" s="95"/>
      <c r="C560" s="87"/>
      <c r="D560" s="87"/>
      <c r="E560" s="87"/>
      <c r="F560" s="87"/>
      <c r="G560" s="87"/>
      <c r="H560" s="87"/>
      <c r="K560" s="87"/>
      <c r="N560" s="87"/>
      <c r="O560" s="87"/>
      <c r="P560" s="87"/>
      <c r="Q560" s="87"/>
    </row>
    <row r="561" spans="1:17" s="72" customFormat="1" ht="15" customHeight="1">
      <c r="A561" s="893">
        <f t="shared" si="54"/>
        <v>41</v>
      </c>
      <c r="B561" s="95"/>
      <c r="C561" s="87"/>
      <c r="D561" s="87"/>
      <c r="E561" s="87"/>
      <c r="F561" s="87"/>
      <c r="G561" s="87"/>
      <c r="H561" s="87"/>
      <c r="K561" s="87"/>
      <c r="N561" s="87"/>
      <c r="O561" s="87"/>
      <c r="P561" s="87"/>
      <c r="Q561" s="87"/>
    </row>
    <row r="562" spans="1:17" s="72" customFormat="1" ht="15" customHeight="1">
      <c r="A562" s="893">
        <f t="shared" si="54"/>
        <v>42</v>
      </c>
      <c r="B562" s="95"/>
      <c r="C562" s="87"/>
      <c r="D562" s="87"/>
      <c r="E562" s="87"/>
      <c r="F562" s="87"/>
      <c r="G562" s="87"/>
      <c r="H562" s="87"/>
      <c r="K562" s="87"/>
      <c r="N562" s="87"/>
      <c r="O562" s="87"/>
      <c r="P562" s="87"/>
      <c r="Q562" s="87"/>
    </row>
    <row r="563" spans="1:17" s="72" customFormat="1" ht="15" customHeight="1">
      <c r="A563" s="893">
        <f t="shared" si="54"/>
        <v>43</v>
      </c>
      <c r="B563" s="95"/>
      <c r="C563" s="87"/>
      <c r="D563" s="87"/>
      <c r="E563" s="87"/>
      <c r="F563" s="87"/>
      <c r="G563" s="87"/>
      <c r="H563" s="87"/>
      <c r="K563" s="87"/>
      <c r="N563" s="87"/>
      <c r="O563" s="87"/>
      <c r="P563" s="87"/>
      <c r="Q563" s="87"/>
    </row>
    <row r="564" spans="1:17" s="72" customFormat="1" ht="15" customHeight="1">
      <c r="A564" s="893">
        <f t="shared" si="54"/>
        <v>44</v>
      </c>
      <c r="B564" s="95"/>
      <c r="C564" s="87"/>
      <c r="D564" s="87"/>
      <c r="E564" s="87"/>
      <c r="F564" s="87"/>
      <c r="G564" s="87"/>
      <c r="H564" s="87"/>
      <c r="K564" s="87"/>
      <c r="N564" s="87"/>
      <c r="O564" s="87"/>
      <c r="P564" s="87"/>
      <c r="Q564" s="87"/>
    </row>
    <row r="565" spans="1:17" s="72" customFormat="1" ht="15" customHeight="1">
      <c r="A565" s="893">
        <f t="shared" si="54"/>
        <v>45</v>
      </c>
      <c r="B565" s="95"/>
      <c r="C565" s="87"/>
      <c r="D565" s="87"/>
      <c r="E565" s="87"/>
      <c r="F565" s="87"/>
      <c r="G565" s="87"/>
      <c r="H565" s="87"/>
      <c r="K565" s="87"/>
      <c r="N565" s="87"/>
      <c r="O565" s="87"/>
      <c r="P565" s="87"/>
      <c r="Q565" s="87"/>
    </row>
    <row r="566" spans="1:17" s="72" customFormat="1" ht="15" customHeight="1">
      <c r="A566" s="893">
        <f t="shared" si="54"/>
        <v>46</v>
      </c>
      <c r="B566" s="95"/>
      <c r="C566" s="87"/>
      <c r="D566" s="87"/>
      <c r="E566" s="87"/>
      <c r="F566" s="87"/>
      <c r="G566" s="87"/>
      <c r="H566" s="87"/>
      <c r="K566" s="87"/>
      <c r="N566" s="87"/>
      <c r="O566" s="87"/>
      <c r="P566" s="87"/>
      <c r="Q566" s="87"/>
    </row>
    <row r="567" spans="1:17" s="72" customFormat="1" ht="15" customHeight="1">
      <c r="A567" s="893">
        <f t="shared" si="54"/>
        <v>47</v>
      </c>
      <c r="B567" s="95"/>
      <c r="C567" s="87"/>
      <c r="D567" s="87"/>
      <c r="E567" s="87"/>
      <c r="F567" s="87"/>
      <c r="G567" s="87"/>
      <c r="H567" s="87"/>
      <c r="K567" s="87"/>
      <c r="N567" s="87"/>
      <c r="O567" s="87"/>
      <c r="P567" s="87"/>
      <c r="Q567" s="87"/>
    </row>
    <row r="568" spans="1:17" s="72" customFormat="1" ht="15" customHeight="1">
      <c r="A568" s="893">
        <f t="shared" si="54"/>
        <v>48</v>
      </c>
      <c r="B568" s="95"/>
      <c r="C568" s="87"/>
      <c r="D568" s="87"/>
      <c r="E568" s="87"/>
      <c r="F568" s="87"/>
      <c r="G568" s="87"/>
      <c r="H568" s="87"/>
      <c r="K568" s="87"/>
      <c r="N568" s="87"/>
      <c r="O568" s="87"/>
      <c r="P568" s="87"/>
      <c r="Q568" s="87"/>
    </row>
    <row r="569" spans="1:17" s="72" customFormat="1" ht="15" customHeight="1">
      <c r="A569" s="893">
        <f t="shared" si="54"/>
        <v>49</v>
      </c>
      <c r="B569" s="95"/>
      <c r="C569" s="87"/>
      <c r="D569" s="87"/>
      <c r="E569" s="87"/>
      <c r="F569" s="87"/>
      <c r="G569" s="87"/>
      <c r="H569" s="87"/>
      <c r="K569" s="87"/>
      <c r="N569" s="87"/>
      <c r="O569" s="87"/>
      <c r="P569" s="87"/>
      <c r="Q569" s="87"/>
    </row>
    <row r="570" spans="1:17" s="72" customFormat="1" ht="15" customHeight="1">
      <c r="A570" s="893">
        <f t="shared" si="54"/>
        <v>50</v>
      </c>
      <c r="B570" s="95"/>
      <c r="C570" s="115"/>
      <c r="D570" s="115"/>
      <c r="E570" s="115"/>
      <c r="F570" s="115"/>
      <c r="G570" s="115"/>
      <c r="H570" s="115"/>
      <c r="I570" s="115"/>
      <c r="J570" s="115"/>
      <c r="K570" s="115"/>
      <c r="L570" s="115"/>
      <c r="M570" s="115"/>
      <c r="N570" s="115"/>
      <c r="O570" s="115"/>
      <c r="P570" s="115"/>
    </row>
    <row r="571" spans="1:17" s="72" customFormat="1" ht="15" customHeight="1">
      <c r="A571" s="1022" t="str">
        <f>+A508</f>
        <v>KENTUCKY-AMERICAN WATER COMPANY</v>
      </c>
      <c r="B571" s="1022"/>
      <c r="C571" s="1022"/>
      <c r="D571" s="1022"/>
      <c r="E571" s="1022"/>
      <c r="F571" s="1022"/>
      <c r="G571" s="1022"/>
      <c r="H571" s="1022"/>
      <c r="I571" s="1022"/>
      <c r="J571" s="1022"/>
      <c r="K571" s="1022"/>
      <c r="L571" s="1022"/>
      <c r="M571" s="1022"/>
      <c r="N571" s="1022"/>
      <c r="O571" s="1022"/>
      <c r="P571" s="1022"/>
    </row>
    <row r="572" spans="1:17" s="72" customFormat="1" ht="15" customHeight="1">
      <c r="A572" s="1022" t="str">
        <f>+A509</f>
        <v>Case No. 2018-00358</v>
      </c>
      <c r="B572" s="1022"/>
      <c r="C572" s="1022"/>
      <c r="D572" s="1022"/>
      <c r="E572" s="1022"/>
      <c r="F572" s="1022"/>
      <c r="G572" s="1022"/>
      <c r="H572" s="1022"/>
      <c r="I572" s="1022"/>
      <c r="J572" s="1022"/>
      <c r="K572" s="1022"/>
      <c r="L572" s="1022"/>
      <c r="M572" s="1022"/>
      <c r="N572" s="1022"/>
      <c r="O572" s="1022"/>
      <c r="P572" s="1022"/>
      <c r="Q572" s="87"/>
    </row>
    <row r="573" spans="1:17" s="72" customFormat="1" ht="15" customHeight="1">
      <c r="A573" s="1022" t="s">
        <v>464</v>
      </c>
      <c r="B573" s="1022"/>
      <c r="C573" s="1022"/>
      <c r="D573" s="1022"/>
      <c r="E573" s="1022"/>
      <c r="F573" s="1022"/>
      <c r="G573" s="1022"/>
      <c r="H573" s="1022"/>
      <c r="I573" s="1022"/>
      <c r="J573" s="1022"/>
      <c r="K573" s="1022"/>
      <c r="L573" s="1022"/>
      <c r="M573" s="1022"/>
      <c r="N573" s="1022"/>
      <c r="O573" s="1022"/>
      <c r="P573" s="1022"/>
      <c r="Q573" s="87"/>
    </row>
    <row r="574" spans="1:17" s="72" customFormat="1" ht="15" customHeight="1">
      <c r="A574" s="1022" t="str">
        <f>A511</f>
        <v>Forecast Year at 6/30/2020</v>
      </c>
      <c r="B574" s="1022"/>
      <c r="C574" s="1022"/>
      <c r="D574" s="1022"/>
      <c r="E574" s="1022"/>
      <c r="F574" s="1022"/>
      <c r="G574" s="1022"/>
      <c r="H574" s="1022"/>
      <c r="I574" s="1022"/>
      <c r="J574" s="1022"/>
      <c r="K574" s="1022"/>
      <c r="L574" s="1022"/>
      <c r="M574" s="1022"/>
      <c r="N574" s="1022"/>
      <c r="O574" s="1022"/>
      <c r="P574" s="1022"/>
      <c r="Q574" s="87"/>
    </row>
    <row r="575" spans="1:17" s="72" customFormat="1" ht="15" customHeight="1">
      <c r="A575" s="95"/>
      <c r="B575" s="95"/>
      <c r="C575" s="95"/>
      <c r="D575" s="95"/>
      <c r="E575" s="95"/>
      <c r="F575" s="95"/>
      <c r="G575" s="95"/>
      <c r="H575" s="95"/>
      <c r="I575" s="95"/>
      <c r="J575" s="95"/>
      <c r="K575" s="95"/>
      <c r="L575" s="95"/>
      <c r="M575" s="95"/>
      <c r="N575" s="95"/>
      <c r="O575" s="95"/>
      <c r="P575" s="90" t="s">
        <v>927</v>
      </c>
      <c r="Q575" s="87"/>
    </row>
    <row r="576" spans="1:17" s="66" customFormat="1">
      <c r="B576" s="70"/>
      <c r="D576" s="69"/>
      <c r="E576" s="69"/>
      <c r="F576" s="69"/>
      <c r="G576" s="69"/>
      <c r="H576" s="69"/>
      <c r="I576" s="69"/>
      <c r="J576" s="69"/>
      <c r="K576" s="69"/>
      <c r="L576" s="69"/>
      <c r="P576" s="91" t="str">
        <f ca="1">RIGHT(CELL("filename",$A$1),LEN(CELL("filename",$A$1))-SEARCH("\Rate Base",CELL("filename",$A$1),1))</f>
        <v>Rate Base\[KAWC 2018 Rate Case - Exhibit 37 Schedules B1 - B8.xlsx]Sch B-3</v>
      </c>
    </row>
    <row r="577" spans="1:30" s="72" customFormat="1" ht="15" customHeight="1">
      <c r="A577" s="87" t="str">
        <f>A514</f>
        <v>DATA: ___ BASE PERIOD _X_ FORECASTED PERIOD</v>
      </c>
      <c r="B577" s="95"/>
      <c r="C577" s="87"/>
      <c r="D577" s="87"/>
      <c r="E577" s="87"/>
      <c r="F577" s="87"/>
      <c r="G577" s="87"/>
      <c r="H577" s="87"/>
      <c r="I577" s="87"/>
      <c r="J577" s="87"/>
      <c r="K577" s="87"/>
      <c r="L577" s="87"/>
      <c r="M577" s="87"/>
      <c r="N577" s="87"/>
      <c r="O577" s="87"/>
      <c r="P577" s="90" t="s">
        <v>259</v>
      </c>
      <c r="Q577" s="87"/>
    </row>
    <row r="578" spans="1:30" s="72" customFormat="1" ht="15" customHeight="1">
      <c r="A578" s="87" t="str">
        <f>+A515</f>
        <v>TYPE OF FILING:  _X_ ORIGINAL __ UPDATED __ REVISED</v>
      </c>
      <c r="B578" s="95"/>
      <c r="C578" s="87"/>
      <c r="D578" s="87"/>
      <c r="E578" s="87"/>
      <c r="F578" s="87"/>
      <c r="G578" s="87"/>
      <c r="H578" s="87"/>
      <c r="I578" s="87"/>
      <c r="J578" s="87"/>
      <c r="K578" s="87"/>
      <c r="L578" s="87"/>
      <c r="M578" s="87"/>
      <c r="N578" s="87"/>
      <c r="O578" s="87"/>
      <c r="P578" s="90" t="str">
        <f>Control!D80</f>
        <v>Witness Responsible:   Melissa Schwarzell</v>
      </c>
      <c r="Q578" s="87"/>
    </row>
    <row r="579" spans="1:30" s="72" customFormat="1" ht="15" customHeight="1">
      <c r="A579" s="87" t="s">
        <v>915</v>
      </c>
      <c r="B579" s="95"/>
      <c r="C579" s="87"/>
      <c r="D579" s="87"/>
      <c r="E579" s="87"/>
      <c r="F579" s="87"/>
      <c r="G579" s="87"/>
      <c r="H579" s="87"/>
      <c r="I579" s="87"/>
      <c r="J579" s="87"/>
      <c r="K579" s="87"/>
      <c r="L579" s="87"/>
      <c r="M579" s="87"/>
      <c r="N579" s="87"/>
      <c r="O579" s="87"/>
      <c r="Q579" s="87"/>
    </row>
    <row r="580" spans="1:30" ht="15" customHeight="1" thickBot="1">
      <c r="A580" s="160"/>
      <c r="B580" s="161"/>
    </row>
    <row r="581" spans="1:30" s="72" customFormat="1" ht="15" customHeight="1">
      <c r="A581" s="93"/>
      <c r="B581" s="94"/>
      <c r="C581" s="93"/>
      <c r="D581" s="93"/>
      <c r="E581" s="93"/>
      <c r="F581" s="163" t="s">
        <v>144</v>
      </c>
      <c r="G581" s="162"/>
      <c r="H581" s="93"/>
      <c r="I581" s="94" t="s">
        <v>215</v>
      </c>
      <c r="J581" s="94" t="s">
        <v>230</v>
      </c>
      <c r="K581" s="93"/>
      <c r="L581" s="93"/>
      <c r="M581" s="94" t="s">
        <v>263</v>
      </c>
      <c r="N581" s="93"/>
      <c r="O581" s="93"/>
      <c r="P581" s="93"/>
      <c r="Q581" s="87"/>
    </row>
    <row r="582" spans="1:30" s="72" customFormat="1" ht="15" customHeight="1">
      <c r="A582" s="95" t="s">
        <v>448</v>
      </c>
      <c r="B582" s="95"/>
      <c r="C582" s="87"/>
      <c r="D582" s="87"/>
      <c r="E582" s="87"/>
      <c r="F582" s="95" t="s">
        <v>145</v>
      </c>
      <c r="G582" s="95" t="s">
        <v>166</v>
      </c>
      <c r="H582" s="87"/>
      <c r="I582" s="95" t="s">
        <v>216</v>
      </c>
      <c r="J582" s="95" t="s">
        <v>174</v>
      </c>
      <c r="K582" s="87"/>
      <c r="L582" s="95" t="s">
        <v>247</v>
      </c>
      <c r="M582" s="95" t="s">
        <v>264</v>
      </c>
      <c r="N582" s="87"/>
      <c r="O582" s="95" t="s">
        <v>283</v>
      </c>
      <c r="P582" s="87"/>
      <c r="Q582" s="87"/>
    </row>
    <row r="583" spans="1:30" s="72" customFormat="1" ht="15" customHeight="1" thickBot="1">
      <c r="A583" s="95" t="s">
        <v>449</v>
      </c>
      <c r="B583" s="95" t="s">
        <v>374</v>
      </c>
      <c r="C583" s="115" t="s">
        <v>419</v>
      </c>
      <c r="D583" s="115"/>
      <c r="E583" s="95"/>
      <c r="F583" s="95" t="s">
        <v>146</v>
      </c>
      <c r="G583" s="95" t="s">
        <v>167</v>
      </c>
      <c r="H583" s="87"/>
      <c r="I583" s="95" t="s">
        <v>217</v>
      </c>
      <c r="J583" s="95" t="s">
        <v>231</v>
      </c>
      <c r="K583" s="87"/>
      <c r="L583" s="95" t="s">
        <v>248</v>
      </c>
      <c r="M583" s="95" t="s">
        <v>265</v>
      </c>
      <c r="N583" s="87"/>
      <c r="O583" s="95" t="s">
        <v>284</v>
      </c>
      <c r="P583" s="87"/>
      <c r="Q583" s="87"/>
    </row>
    <row r="584" spans="1:30" s="72" customFormat="1" ht="15" customHeight="1">
      <c r="A584" s="94">
        <v>1</v>
      </c>
      <c r="B584" s="94"/>
      <c r="C584" s="99"/>
      <c r="D584" s="99"/>
      <c r="E584" s="99"/>
      <c r="F584" s="99"/>
      <c r="G584" s="99"/>
      <c r="H584" s="99"/>
      <c r="I584" s="99"/>
      <c r="J584" s="99"/>
      <c r="K584" s="99"/>
      <c r="L584" s="99"/>
      <c r="M584" s="99"/>
      <c r="N584" s="99"/>
      <c r="O584" s="99"/>
      <c r="P584" s="99"/>
      <c r="Q584" s="87"/>
    </row>
    <row r="585" spans="1:30" s="72" customFormat="1" ht="15" customHeight="1">
      <c r="A585" s="95">
        <v>2</v>
      </c>
      <c r="B585" s="95"/>
      <c r="C585" s="87"/>
      <c r="D585" s="87"/>
      <c r="E585" s="87"/>
      <c r="F585" s="87"/>
      <c r="G585" s="87"/>
      <c r="H585" s="87"/>
      <c r="K585" s="87"/>
      <c r="N585" s="87"/>
      <c r="O585" s="87"/>
      <c r="P585" s="87"/>
      <c r="Q585" s="87"/>
    </row>
    <row r="586" spans="1:30" s="72" customFormat="1" ht="15" customHeight="1">
      <c r="A586" s="95">
        <v>3</v>
      </c>
      <c r="B586" s="95"/>
      <c r="C586" s="87"/>
      <c r="D586" s="87"/>
      <c r="E586" s="87"/>
      <c r="F586" s="87"/>
      <c r="G586" s="87"/>
      <c r="H586" s="87"/>
      <c r="K586" s="87"/>
      <c r="N586" s="87"/>
      <c r="O586" s="87"/>
      <c r="P586" s="87"/>
      <c r="Q586" s="87"/>
    </row>
    <row r="587" spans="1:30" s="72" customFormat="1" ht="15" customHeight="1">
      <c r="A587" s="893">
        <v>4</v>
      </c>
      <c r="B587" s="281">
        <v>304.60000000000002</v>
      </c>
      <c r="C587" s="87" t="s">
        <v>68</v>
      </c>
      <c r="D587" s="87"/>
      <c r="E587" s="87"/>
      <c r="F587" s="168">
        <f>SUMIF('UPIS linkin'!$AQ$11:$AQ$87,B587,'UPIS linkin'!$AN$11:$AN$87)</f>
        <v>9203719.5171368327</v>
      </c>
      <c r="G587" s="168">
        <f ca="1">-SUMIF('Accum depr linkin'!$AR$11:$AR$84,$B587,'Accum depr linkin'!$AP$11:$AP$81)</f>
        <v>1329454.1505824679</v>
      </c>
      <c r="H587" s="87"/>
      <c r="I587" s="179">
        <f>IFERROR(VLOOKUP(B587,'UPIS linkin'!$AQ$11:$AR$84,2,FALSE),0)</f>
        <v>3.0700000000000002E-2</v>
      </c>
      <c r="J587" s="87">
        <f>ROUND(F587*I587,0)</f>
        <v>282554</v>
      </c>
      <c r="K587" s="87"/>
      <c r="L587" s="182">
        <f>L458</f>
        <v>-0.15</v>
      </c>
      <c r="M587" s="183">
        <f>M458</f>
        <v>60</v>
      </c>
      <c r="N587" s="87"/>
      <c r="O587" s="184" t="str">
        <f>O458</f>
        <v>R2</v>
      </c>
      <c r="P587" s="87"/>
      <c r="Q587" s="87"/>
      <c r="AB587" s="72">
        <v>27.9</v>
      </c>
      <c r="AD587" s="72" t="s">
        <v>44</v>
      </c>
    </row>
    <row r="588" spans="1:30" s="72" customFormat="1" ht="15" customHeight="1">
      <c r="A588" s="893">
        <v>5</v>
      </c>
      <c r="B588" s="281">
        <v>304.61</v>
      </c>
      <c r="C588" s="72" t="s">
        <v>907</v>
      </c>
      <c r="F588" s="168">
        <f>SUMIF('UPIS linkin'!$AQ$11:$AQ$87,B588,'UPIS linkin'!$AN$11:$AN$87)</f>
        <v>5768356.682222221</v>
      </c>
      <c r="G588" s="168">
        <f ca="1">-SUMIF('Accum depr linkin'!$AR$11:$AR$84,$B588,'Accum depr linkin'!$AP$11:$AP$81)</f>
        <v>2116394.867669302</v>
      </c>
      <c r="H588" s="87"/>
      <c r="I588" s="179">
        <f>IFERROR(VLOOKUP(B588,'UPIS linkin'!$AQ$11:$AR$84,2,FALSE),0)</f>
        <v>3.0700000000000002E-2</v>
      </c>
      <c r="J588" s="87">
        <f>ROUND(F588*I588,0)</f>
        <v>177089</v>
      </c>
      <c r="L588" s="182">
        <f t="shared" ref="L588:M588" si="65">L459</f>
        <v>-0.15</v>
      </c>
      <c r="M588" s="183">
        <f t="shared" si="65"/>
        <v>60</v>
      </c>
      <c r="N588" s="87"/>
      <c r="O588" s="184" t="str">
        <f t="shared" ref="O588:O598" si="66">O459</f>
        <v>R2</v>
      </c>
      <c r="P588" s="87"/>
      <c r="Q588" s="87"/>
      <c r="AB588" s="72">
        <v>44.2</v>
      </c>
      <c r="AD588" s="72" t="s">
        <v>44</v>
      </c>
    </row>
    <row r="589" spans="1:30" s="72" customFormat="1" ht="15" customHeight="1">
      <c r="A589" s="893">
        <v>6</v>
      </c>
      <c r="B589" s="281">
        <v>304.7</v>
      </c>
      <c r="C589" s="87" t="s">
        <v>598</v>
      </c>
      <c r="D589" s="87"/>
      <c r="E589" s="87"/>
      <c r="F589" s="168">
        <f>SUMIF('UPIS linkin'!$AQ$11:$AQ$87,B589,'UPIS linkin'!$AN$11:$AN$87)</f>
        <v>2047028.4230253918</v>
      </c>
      <c r="G589" s="168">
        <f ca="1">-SUMIF('Accum depr linkin'!$AR$11:$AR$84,$B589,'Accum depr linkin'!$AP$11:$AP$81)</f>
        <v>568723.35188226635</v>
      </c>
      <c r="H589" s="87"/>
      <c r="I589" s="179">
        <f>IFERROR(VLOOKUP(B589,'UPIS linkin'!$AQ$11:$AR$84,2,FALSE),0)</f>
        <v>1.7600000000000001E-2</v>
      </c>
      <c r="J589" s="87">
        <f t="shared" ref="J589:J614" si="67">ROUND(F589*I589,0)</f>
        <v>36028</v>
      </c>
      <c r="K589" s="87"/>
      <c r="L589" s="182">
        <f t="shared" ref="L589:M589" si="68">L460</f>
        <v>0</v>
      </c>
      <c r="M589" s="183">
        <f t="shared" si="68"/>
        <v>55</v>
      </c>
      <c r="N589" s="87"/>
      <c r="O589" s="184" t="str">
        <f t="shared" si="66"/>
        <v>R2</v>
      </c>
      <c r="P589" s="87"/>
      <c r="Q589" s="87"/>
      <c r="AB589" s="72">
        <v>44.4</v>
      </c>
      <c r="AD589" s="72" t="s">
        <v>906</v>
      </c>
    </row>
    <row r="590" spans="1:30" s="72" customFormat="1" ht="15" customHeight="1">
      <c r="A590" s="893">
        <v>7</v>
      </c>
      <c r="B590" s="281">
        <v>304.8</v>
      </c>
      <c r="C590" s="87" t="s">
        <v>599</v>
      </c>
      <c r="D590" s="87"/>
      <c r="E590" s="87"/>
      <c r="F590" s="168">
        <f>SUMIF('UPIS linkin'!$AQ$11:$AQ$87,B590,'UPIS linkin'!$AN$11:$AN$87)</f>
        <v>1374529.8233333332</v>
      </c>
      <c r="G590" s="168">
        <f ca="1">-SUMIF('Accum depr linkin'!$AR$11:$AR$84,$B590,'Accum depr linkin'!$AP$11:$AP$81)</f>
        <v>471615.07566758379</v>
      </c>
      <c r="H590" s="87"/>
      <c r="I590" s="179">
        <f>IFERROR(VLOOKUP(B590,'UPIS linkin'!$AQ$11:$AR$84,2,FALSE),0)</f>
        <v>6.1800000000000001E-2</v>
      </c>
      <c r="J590" s="87">
        <f t="shared" si="67"/>
        <v>84946</v>
      </c>
      <c r="L590" s="182">
        <f t="shared" ref="L590:M590" si="69">L461</f>
        <v>0</v>
      </c>
      <c r="M590" s="183">
        <f t="shared" si="69"/>
        <v>25</v>
      </c>
      <c r="N590" s="87"/>
      <c r="O590" s="184" t="str">
        <f t="shared" si="66"/>
        <v>S0.5</v>
      </c>
      <c r="P590" s="87"/>
      <c r="Q590" s="87"/>
      <c r="AB590" s="72">
        <v>17.899999999999999</v>
      </c>
      <c r="AD590" s="72" t="s">
        <v>45</v>
      </c>
    </row>
    <row r="591" spans="1:30" s="72" customFormat="1" ht="15" customHeight="1">
      <c r="A591" s="893">
        <v>8</v>
      </c>
      <c r="B591" s="281">
        <v>340.1</v>
      </c>
      <c r="C591" s="87" t="s">
        <v>600</v>
      </c>
      <c r="D591" s="87"/>
      <c r="E591" s="87"/>
      <c r="F591" s="168">
        <f>SUMIF('UPIS linkin'!$AQ$11:$AQ$87,B591,'UPIS linkin'!$AN$11:$AN$87)</f>
        <v>2657161.4572222242</v>
      </c>
      <c r="G591" s="168">
        <f ca="1">-SUMIF('Accum depr linkin'!$AR$11:$AR$84,$B591,'Accum depr linkin'!$AP$11:$AP$81)</f>
        <v>466645.59805092576</v>
      </c>
      <c r="H591" s="87"/>
      <c r="I591" s="179">
        <f>IFERROR(VLOOKUP(B591,'UPIS linkin'!$AQ$11:$AR$84,2,FALSE),0)</f>
        <v>0.05</v>
      </c>
      <c r="J591" s="87">
        <f t="shared" si="67"/>
        <v>132858</v>
      </c>
      <c r="K591" s="87"/>
      <c r="L591" s="182">
        <f t="shared" ref="L591:M591" si="70">L462</f>
        <v>0</v>
      </c>
      <c r="M591" s="183">
        <f t="shared" si="70"/>
        <v>20</v>
      </c>
      <c r="N591" s="87"/>
      <c r="O591" s="184" t="str">
        <f t="shared" si="66"/>
        <v>SQ</v>
      </c>
      <c r="P591" s="87"/>
      <c r="Q591" s="87"/>
      <c r="AB591" s="72">
        <v>8.6999999999999993</v>
      </c>
      <c r="AD591" s="72" t="s">
        <v>46</v>
      </c>
    </row>
    <row r="592" spans="1:30" s="72" customFormat="1" ht="15" customHeight="1">
      <c r="A592" s="893">
        <v>9</v>
      </c>
      <c r="B592" s="281">
        <v>340.21</v>
      </c>
      <c r="C592" s="87" t="s">
        <v>55</v>
      </c>
      <c r="D592" s="87"/>
      <c r="E592" s="87"/>
      <c r="F592" s="168">
        <f>SUMIF('UPIS linkin'!$AQ$11:$AQ$87,B592,'UPIS linkin'!$AN$11:$AN$87)</f>
        <v>99167.310000000027</v>
      </c>
      <c r="G592" s="168">
        <f ca="1">-SUMIF('Accum depr linkin'!$AR$11:$AR$84,$B592,'Accum depr linkin'!$AP$11:$AP$81)</f>
        <v>26444.615999999998</v>
      </c>
      <c r="H592" s="87"/>
      <c r="I592" s="179">
        <f>IFERROR(VLOOKUP(B592,'UPIS linkin'!$AQ$11:$AR$84,2,FALSE),0)</f>
        <v>0.2</v>
      </c>
      <c r="J592" s="87">
        <f t="shared" si="67"/>
        <v>19833</v>
      </c>
      <c r="K592" s="87"/>
      <c r="L592" s="182">
        <f t="shared" ref="L592:M592" si="71">L463</f>
        <v>0</v>
      </c>
      <c r="M592" s="183">
        <f t="shared" si="71"/>
        <v>5</v>
      </c>
      <c r="N592" s="87"/>
      <c r="O592" s="184" t="str">
        <f t="shared" si="66"/>
        <v>SQ</v>
      </c>
      <c r="P592" s="87"/>
      <c r="Q592" s="87"/>
      <c r="AB592" s="72">
        <v>3.7</v>
      </c>
      <c r="AD592" s="72" t="s">
        <v>47</v>
      </c>
    </row>
    <row r="593" spans="1:30" s="72" customFormat="1" ht="15" customHeight="1">
      <c r="A593" s="893">
        <v>10</v>
      </c>
      <c r="B593" s="281">
        <v>340.22</v>
      </c>
      <c r="C593" s="87" t="s">
        <v>56</v>
      </c>
      <c r="D593" s="87"/>
      <c r="E593" s="87"/>
      <c r="F593" s="168">
        <f>SUMIF('UPIS linkin'!$AQ$11:$AQ$87,B593,'UPIS linkin'!$AN$11:$AN$87)</f>
        <v>447895.67793504294</v>
      </c>
      <c r="G593" s="168">
        <f ca="1">-SUMIF('Accum depr linkin'!$AR$11:$AR$84,$B593,'Accum depr linkin'!$AP$11:$AP$81)</f>
        <v>66732.030083881749</v>
      </c>
      <c r="H593" s="87"/>
      <c r="I593" s="179">
        <f>IFERROR(VLOOKUP(B593,'UPIS linkin'!$AQ$11:$AR$84,2,FALSE),0)</f>
        <v>0.1</v>
      </c>
      <c r="J593" s="87">
        <f t="shared" si="67"/>
        <v>44790</v>
      </c>
      <c r="K593" s="87"/>
      <c r="L593" s="182">
        <f t="shared" ref="L593:M593" si="72">L464</f>
        <v>0</v>
      </c>
      <c r="M593" s="183">
        <f t="shared" si="72"/>
        <v>10</v>
      </c>
      <c r="N593" s="87"/>
      <c r="O593" s="184" t="str">
        <f t="shared" si="66"/>
        <v>SQ</v>
      </c>
      <c r="P593" s="87"/>
      <c r="Q593" s="87"/>
      <c r="AB593" s="72">
        <v>1.7</v>
      </c>
      <c r="AD593" s="72" t="s">
        <v>47</v>
      </c>
    </row>
    <row r="594" spans="1:30" s="72" customFormat="1" ht="15" customHeight="1">
      <c r="A594" s="893">
        <v>11</v>
      </c>
      <c r="B594" s="281">
        <v>340.23</v>
      </c>
      <c r="C594" s="87" t="s">
        <v>57</v>
      </c>
      <c r="E594" s="87"/>
      <c r="F594" s="168">
        <f>SUMIF('UPIS linkin'!$AQ$11:$AQ$87,B594,'UPIS linkin'!$AN$11:$AN$87)</f>
        <v>1957335.506666664</v>
      </c>
      <c r="G594" s="168">
        <f ca="1">-SUMIF('Accum depr linkin'!$AR$11:$AR$84,$B594,'Accum depr linkin'!$AP$11:$AP$81)</f>
        <v>1438042.1591249986</v>
      </c>
      <c r="H594" s="87"/>
      <c r="I594" s="179">
        <f>IFERROR(VLOOKUP(B594,'UPIS linkin'!$AQ$11:$AR$84,2,FALSE),0)</f>
        <v>0.2</v>
      </c>
      <c r="J594" s="87">
        <f t="shared" si="67"/>
        <v>391467</v>
      </c>
      <c r="K594" s="87"/>
      <c r="L594" s="182">
        <f t="shared" ref="L594:M594" si="73">L465</f>
        <v>0</v>
      </c>
      <c r="M594" s="183">
        <f t="shared" si="73"/>
        <v>5</v>
      </c>
      <c r="N594" s="87"/>
      <c r="O594" s="184" t="str">
        <f t="shared" si="66"/>
        <v>SQ</v>
      </c>
      <c r="P594" s="87"/>
      <c r="Q594" s="87"/>
      <c r="AB594" s="72">
        <v>2.4</v>
      </c>
      <c r="AD594" s="72" t="s">
        <v>47</v>
      </c>
    </row>
    <row r="595" spans="1:30" s="72" customFormat="1" ht="15" customHeight="1">
      <c r="A595" s="893">
        <v>12</v>
      </c>
      <c r="B595" s="281">
        <v>340.3</v>
      </c>
      <c r="C595" s="87" t="s">
        <v>601</v>
      </c>
      <c r="E595" s="87"/>
      <c r="F595" s="168">
        <f>SUMIF('UPIS linkin'!$AQ$11:$AQ$87,B595,'UPIS linkin'!$AN$11:$AN$87)</f>
        <v>12057003.650000004</v>
      </c>
      <c r="G595" s="168">
        <f ca="1">-SUMIF('Accum depr linkin'!$AR$11:$AR$84,$B595,'Accum depr linkin'!$AP$11:$AP$81)</f>
        <v>8221047.5366666727</v>
      </c>
      <c r="H595" s="87"/>
      <c r="I595" s="179">
        <f>IFERROR(VLOOKUP(B595,'UPIS linkin'!$AQ$11:$AR$84,2,FALSE),0)</f>
        <v>0.1</v>
      </c>
      <c r="J595" s="87">
        <f t="shared" si="67"/>
        <v>1205700</v>
      </c>
      <c r="K595" s="87"/>
      <c r="L595" s="182">
        <f t="shared" ref="L595:M595" si="74">L466</f>
        <v>0</v>
      </c>
      <c r="M595" s="183">
        <f t="shared" si="74"/>
        <v>10</v>
      </c>
      <c r="N595" s="87"/>
      <c r="O595" s="184" t="str">
        <f t="shared" si="66"/>
        <v>SQ</v>
      </c>
      <c r="P595" s="87"/>
      <c r="Q595" s="87"/>
      <c r="AB595" s="72">
        <v>1</v>
      </c>
      <c r="AD595" s="72" t="s">
        <v>47</v>
      </c>
    </row>
    <row r="596" spans="1:30" s="72" customFormat="1" ht="15" customHeight="1">
      <c r="A596" s="893">
        <v>13</v>
      </c>
      <c r="B596" s="281">
        <v>340.32</v>
      </c>
      <c r="C596" s="87" t="s">
        <v>58</v>
      </c>
      <c r="D596" s="95"/>
      <c r="E596" s="87"/>
      <c r="F596" s="168">
        <f>SUMIF('UPIS linkin'!$AQ$11:$AQ$87,B596,'UPIS linkin'!$AN$11:$AN$87)</f>
        <v>6400431.8315995522</v>
      </c>
      <c r="G596" s="168">
        <f ca="1">-SUMIF('Accum depr linkin'!$AR$11:$AR$84,$B596,'Accum depr linkin'!$AP$11:$AP$81)</f>
        <v>2849732.5890005408</v>
      </c>
      <c r="H596" s="87"/>
      <c r="I596" s="179">
        <f>IFERROR(VLOOKUP(B596,'UPIS linkin'!$AQ$11:$AR$84,2,FALSE),0)</f>
        <v>0.2</v>
      </c>
      <c r="J596" s="87">
        <f t="shared" si="67"/>
        <v>1280086</v>
      </c>
      <c r="K596" s="87"/>
      <c r="L596" s="182">
        <f t="shared" ref="L596:M596" si="75">L467</f>
        <v>0</v>
      </c>
      <c r="M596" s="183">
        <f t="shared" si="75"/>
        <v>5</v>
      </c>
      <c r="N596" s="87"/>
      <c r="O596" s="184" t="str">
        <f t="shared" si="66"/>
        <v>SQ</v>
      </c>
      <c r="P596" s="87"/>
      <c r="Q596" s="87"/>
      <c r="AB596" s="72">
        <v>1.4</v>
      </c>
      <c r="AD596" s="72" t="s">
        <v>47</v>
      </c>
    </row>
    <row r="597" spans="1:30" s="72" customFormat="1" ht="15" customHeight="1">
      <c r="A597" s="893">
        <v>14</v>
      </c>
      <c r="B597" s="281">
        <v>340.33</v>
      </c>
      <c r="C597" s="87" t="s">
        <v>602</v>
      </c>
      <c r="D597" s="95"/>
      <c r="E597" s="87"/>
      <c r="F597" s="168">
        <f>SUMIF('UPIS linkin'!$AQ$11:$AQ$87,B597,'UPIS linkin'!$AN$11:$AN$87)</f>
        <v>1707251.9777777786</v>
      </c>
      <c r="G597" s="168">
        <f ca="1">-SUMIF('Accum depr linkin'!$AR$11:$AR$84,$B597,'Accum depr linkin'!$AP$11:$AP$81)</f>
        <v>1161897.3682685199</v>
      </c>
      <c r="H597" s="87"/>
      <c r="I597" s="179">
        <f>IFERROR(VLOOKUP(B597,'UPIS linkin'!$AQ$11:$AR$84,2,FALSE),0)</f>
        <v>0.2</v>
      </c>
      <c r="J597" s="87">
        <f t="shared" si="67"/>
        <v>341450</v>
      </c>
      <c r="K597" s="87"/>
      <c r="L597" s="182">
        <f t="shared" ref="L597:M597" si="76">L468</f>
        <v>0</v>
      </c>
      <c r="M597" s="183">
        <f t="shared" si="76"/>
        <v>5</v>
      </c>
      <c r="N597" s="87"/>
      <c r="O597" s="184" t="str">
        <f t="shared" si="66"/>
        <v>SQ</v>
      </c>
      <c r="P597" s="87"/>
      <c r="Q597" s="87"/>
      <c r="AB597" s="72">
        <v>1.3</v>
      </c>
      <c r="AD597" s="72" t="s">
        <v>47</v>
      </c>
    </row>
    <row r="598" spans="1:30" s="72" customFormat="1" ht="15" customHeight="1">
      <c r="A598" s="893">
        <v>15</v>
      </c>
      <c r="B598" s="281">
        <v>340.5</v>
      </c>
      <c r="C598" s="87" t="s">
        <v>607</v>
      </c>
      <c r="D598" s="95"/>
      <c r="E598" s="87"/>
      <c r="F598" s="168">
        <f>SUMIF('UPIS linkin'!$AQ$11:$AQ$87,B598,'UPIS linkin'!$AN$11:$AN$87)</f>
        <v>0</v>
      </c>
      <c r="G598" s="168">
        <f ca="1">-SUMIF('Accum depr linkin'!$AR$11:$AR$84,$B598,'Accum depr linkin'!$AP$11:$AP$81)</f>
        <v>-9627.6799999999967</v>
      </c>
      <c r="H598" s="87"/>
      <c r="I598" s="179">
        <f>IFERROR(VLOOKUP(B598,'UPIS linkin'!$AQ$11:$AR$84,2,FALSE),0)</f>
        <v>6.6699999999999995E-2</v>
      </c>
      <c r="J598" s="87">
        <f t="shared" si="67"/>
        <v>0</v>
      </c>
      <c r="K598" s="87"/>
      <c r="L598" s="182">
        <f t="shared" ref="L598:M598" si="77">L469</f>
        <v>0</v>
      </c>
      <c r="M598" s="183">
        <f t="shared" si="77"/>
        <v>15</v>
      </c>
      <c r="N598" s="87"/>
      <c r="O598" s="184" t="str">
        <f t="shared" si="66"/>
        <v>SQ</v>
      </c>
      <c r="P598" s="87"/>
      <c r="Q598" s="87"/>
      <c r="AB598" s="72">
        <v>4.9000000000000004</v>
      </c>
      <c r="AD598" s="72" t="s">
        <v>48</v>
      </c>
    </row>
    <row r="599" spans="1:30" s="72" customFormat="1" ht="15" customHeight="1">
      <c r="A599" s="893">
        <v>16</v>
      </c>
      <c r="B599" s="281">
        <v>340.51</v>
      </c>
      <c r="C599" s="72" t="s">
        <v>776</v>
      </c>
      <c r="F599" s="168">
        <f>SUMIF('UPIS linkin'!$AQ$11:$AQ$87,B599,'UPIS linkin'!$AN$11:$AN$87)</f>
        <v>0</v>
      </c>
      <c r="G599" s="168">
        <f ca="1">-SUMIF('Accum depr linkin'!$AR$11:$UO$84,$B599,'Accum depr linkin'!$AP$11:$AP$81)</f>
        <v>0</v>
      </c>
      <c r="I599" s="179">
        <f>IFERROR(VLOOKUP(B599,'UPIS linkin'!$AQ$11:$AR$84,2,FALSE),0)</f>
        <v>0</v>
      </c>
      <c r="J599" s="87">
        <f t="shared" si="67"/>
        <v>0</v>
      </c>
      <c r="L599" s="182"/>
      <c r="M599" s="183"/>
      <c r="N599" s="87"/>
      <c r="O599" s="184"/>
      <c r="P599" s="87"/>
      <c r="Q599" s="87"/>
    </row>
    <row r="600" spans="1:30" s="72" customFormat="1" ht="15" customHeight="1">
      <c r="A600" s="893">
        <v>17</v>
      </c>
      <c r="B600" s="281">
        <v>341.1</v>
      </c>
      <c r="C600" s="87" t="s">
        <v>59</v>
      </c>
      <c r="D600" s="95"/>
      <c r="E600" s="87"/>
      <c r="F600" s="168">
        <f>SUMIF('UPIS linkin'!$AQ$11:$AQ$87,B600,'UPIS linkin'!$AN$11:$AN$87)</f>
        <v>3411870.6782051292</v>
      </c>
      <c r="G600" s="168">
        <f ca="1">-SUMIF('Accum depr linkin'!$AR$11:$AR$84,$B600,'Accum depr linkin'!$AP$11:$AP$81)</f>
        <v>1342841.4971290757</v>
      </c>
      <c r="H600" s="87"/>
      <c r="I600" s="179">
        <f>IFERROR(VLOOKUP(B600,'UPIS linkin'!$AQ$11:$AR$84,2,FALSE),0)</f>
        <v>8.7599999999999997E-2</v>
      </c>
      <c r="J600" s="87">
        <f t="shared" si="67"/>
        <v>298880</v>
      </c>
      <c r="K600" s="87"/>
      <c r="L600" s="182">
        <f t="shared" ref="L600:M600" si="78">L471</f>
        <v>0.15</v>
      </c>
      <c r="M600" s="183">
        <f t="shared" si="78"/>
        <v>10</v>
      </c>
      <c r="N600" s="87"/>
      <c r="O600" s="184" t="str">
        <f t="shared" ref="O600:O612" si="79">O471</f>
        <v>L2.5</v>
      </c>
      <c r="P600" s="87"/>
      <c r="Q600" s="87"/>
      <c r="AB600" s="72">
        <v>12.6</v>
      </c>
      <c r="AD600" s="72" t="s">
        <v>49</v>
      </c>
    </row>
    <row r="601" spans="1:30" s="72" customFormat="1" ht="15" customHeight="1">
      <c r="A601" s="893">
        <v>18</v>
      </c>
      <c r="B601" s="281">
        <v>341.2</v>
      </c>
      <c r="C601" s="87" t="s">
        <v>60</v>
      </c>
      <c r="D601" s="95"/>
      <c r="E601" s="87"/>
      <c r="F601" s="168">
        <f>SUMIF('UPIS linkin'!$AQ$11:$AQ$87,B601,'UPIS linkin'!$AN$11:$AN$87)</f>
        <v>2736462.9649572675</v>
      </c>
      <c r="G601" s="168">
        <f ca="1">-SUMIF('Accum depr linkin'!$AR$11:$AR$84,$B601,'Accum depr linkin'!$AP$11:$AP$81)</f>
        <v>779645.80884488788</v>
      </c>
      <c r="H601" s="87"/>
      <c r="I601" s="179">
        <f>IFERROR(VLOOKUP(B601,'UPIS linkin'!$AQ$11:$AR$84,2,FALSE),0)</f>
        <v>8.1199999999999994E-2</v>
      </c>
      <c r="J601" s="87">
        <f t="shared" si="67"/>
        <v>222201</v>
      </c>
      <c r="K601" s="87"/>
      <c r="L601" s="182">
        <f t="shared" ref="L601:M601" si="80">L472</f>
        <v>0.15</v>
      </c>
      <c r="M601" s="183">
        <f t="shared" si="80"/>
        <v>11</v>
      </c>
      <c r="N601" s="87"/>
      <c r="O601" s="184" t="str">
        <f t="shared" si="79"/>
        <v>L2</v>
      </c>
      <c r="AB601" s="72">
        <v>10.6</v>
      </c>
      <c r="AD601" s="72" t="s">
        <v>50</v>
      </c>
    </row>
    <row r="602" spans="1:30" s="72" customFormat="1" ht="15" customHeight="1">
      <c r="A602" s="893">
        <v>19</v>
      </c>
      <c r="B602" s="281">
        <v>341.3</v>
      </c>
      <c r="C602" s="87" t="s">
        <v>61</v>
      </c>
      <c r="D602" s="95"/>
      <c r="E602" s="87"/>
      <c r="F602" s="168">
        <f>SUMIF('UPIS linkin'!$AQ$11:$AQ$87,B602,'UPIS linkin'!$AN$11:$AN$87)</f>
        <v>193169.26606837599</v>
      </c>
      <c r="G602" s="168">
        <f ca="1">-SUMIF('Accum depr linkin'!$AR$11:$AR$84,$B602,'Accum depr linkin'!$AP$11:$AP$81)</f>
        <v>214554.44412658599</v>
      </c>
      <c r="H602" s="87"/>
      <c r="I602" s="179">
        <f>IFERROR(VLOOKUP(B602,'UPIS linkin'!$AQ$11:$AR$84,2,FALSE),0)</f>
        <v>0.1011</v>
      </c>
      <c r="J602" s="87">
        <f t="shared" si="67"/>
        <v>19529</v>
      </c>
      <c r="K602" s="87"/>
      <c r="L602" s="182">
        <f t="shared" ref="L602:M602" si="81">L473</f>
        <v>0.2</v>
      </c>
      <c r="M602" s="183">
        <f t="shared" si="81"/>
        <v>10</v>
      </c>
      <c r="N602" s="87"/>
      <c r="O602" s="184" t="str">
        <f t="shared" si="79"/>
        <v>S2.5</v>
      </c>
      <c r="P602" s="87"/>
      <c r="Q602" s="87"/>
      <c r="AB602" s="72">
        <v>0</v>
      </c>
      <c r="AD602" s="72" t="s">
        <v>51</v>
      </c>
    </row>
    <row r="603" spans="1:30" s="72" customFormat="1" ht="15" customHeight="1">
      <c r="A603" s="893">
        <v>20</v>
      </c>
      <c r="B603" s="281">
        <v>341.4</v>
      </c>
      <c r="C603" s="87" t="s">
        <v>62</v>
      </c>
      <c r="D603" s="95"/>
      <c r="E603" s="87"/>
      <c r="F603" s="168">
        <f>SUMIF('UPIS linkin'!$AQ$11:$AQ$87,B603,'UPIS linkin'!$AN$11:$AN$87)</f>
        <v>1439047.5733333344</v>
      </c>
      <c r="G603" s="168">
        <f ca="1">-SUMIF('Accum depr linkin'!$AR$11:$AR$84,$B603,'Accum depr linkin'!$AP$11:$AP$81)</f>
        <v>727757.78370441543</v>
      </c>
      <c r="H603" s="87"/>
      <c r="I603" s="179">
        <f>IFERROR(VLOOKUP(B603,'UPIS linkin'!$AQ$11:$AR$84,2,FALSE),0)</f>
        <v>0.10059999999999999</v>
      </c>
      <c r="J603" s="87">
        <f t="shared" si="67"/>
        <v>144768</v>
      </c>
      <c r="K603" s="87"/>
      <c r="L603" s="182">
        <f t="shared" ref="L603:M603" si="82">L474</f>
        <v>0.2</v>
      </c>
      <c r="M603" s="183">
        <f t="shared" si="82"/>
        <v>9</v>
      </c>
      <c r="N603" s="87"/>
      <c r="O603" s="184" t="str">
        <f t="shared" si="79"/>
        <v>L2.5</v>
      </c>
      <c r="P603" s="87"/>
      <c r="Q603" s="87"/>
      <c r="AB603" s="72">
        <v>12.1</v>
      </c>
      <c r="AD603" s="72" t="s">
        <v>52</v>
      </c>
    </row>
    <row r="604" spans="1:30" s="72" customFormat="1" ht="15" customHeight="1">
      <c r="A604" s="893">
        <v>21</v>
      </c>
      <c r="B604" s="281">
        <v>342</v>
      </c>
      <c r="C604" s="87" t="s">
        <v>603</v>
      </c>
      <c r="D604" s="95"/>
      <c r="E604" s="87"/>
      <c r="F604" s="168">
        <f>SUMIF('UPIS linkin'!$AQ$11:$AQ$87,B604,'UPIS linkin'!$AN$11:$AN$87)</f>
        <v>45661.096666666628</v>
      </c>
      <c r="G604" s="168">
        <f ca="1">-SUMIF('Accum depr linkin'!$AR$11:$AR$84,$B604,'Accum depr linkin'!$AP$11:$AP$81)</f>
        <v>-14939.440013888887</v>
      </c>
      <c r="H604" s="87"/>
      <c r="I604" s="179">
        <f>IFERROR(VLOOKUP(B604,'UPIS linkin'!$AQ$11:$AR$84,2,FALSE),0)</f>
        <v>0.04</v>
      </c>
      <c r="J604" s="87">
        <f t="shared" si="67"/>
        <v>1826</v>
      </c>
      <c r="K604" s="87"/>
      <c r="L604" s="182">
        <f t="shared" ref="L604:M604" si="83">L475</f>
        <v>0</v>
      </c>
      <c r="M604" s="183">
        <f t="shared" si="83"/>
        <v>25</v>
      </c>
      <c r="N604" s="87"/>
      <c r="O604" s="184" t="str">
        <f t="shared" si="79"/>
        <v>SQ</v>
      </c>
      <c r="P604" s="87"/>
      <c r="Q604" s="87"/>
      <c r="AB604" s="72">
        <v>2.2999999999999998</v>
      </c>
      <c r="AD604" s="72" t="s">
        <v>53</v>
      </c>
    </row>
    <row r="605" spans="1:30" s="72" customFormat="1" ht="15" customHeight="1">
      <c r="A605" s="893">
        <v>22</v>
      </c>
      <c r="B605" s="281">
        <v>343</v>
      </c>
      <c r="C605" s="87" t="s">
        <v>63</v>
      </c>
      <c r="D605" s="95"/>
      <c r="E605" s="87"/>
      <c r="F605" s="168">
        <f>SUMIF('UPIS linkin'!$AQ$11:$AQ$87,B605,'UPIS linkin'!$AN$11:$AN$87)</f>
        <v>3230379.9444615343</v>
      </c>
      <c r="G605" s="168">
        <f ca="1">-SUMIF('Accum depr linkin'!$AR$11:$AR$84,$B605,'Accum depr linkin'!$AP$11:$AP$81)</f>
        <v>1124046.3773525646</v>
      </c>
      <c r="H605" s="87"/>
      <c r="I605" s="179">
        <f>IFERROR(VLOOKUP(B605,'UPIS linkin'!$AQ$11:$AR$84,2,FALSE),0)</f>
        <v>0.05</v>
      </c>
      <c r="J605" s="87">
        <f t="shared" si="67"/>
        <v>161519</v>
      </c>
      <c r="K605" s="87"/>
      <c r="L605" s="182">
        <f t="shared" ref="L605:M605" si="84">L476</f>
        <v>0</v>
      </c>
      <c r="M605" s="183">
        <f t="shared" si="84"/>
        <v>20</v>
      </c>
      <c r="N605" s="87"/>
      <c r="O605" s="184" t="str">
        <f t="shared" si="79"/>
        <v>SQ</v>
      </c>
      <c r="P605" s="87"/>
      <c r="Q605" s="87"/>
      <c r="AB605" s="72">
        <v>13.2</v>
      </c>
      <c r="AD605" s="72" t="s">
        <v>46</v>
      </c>
    </row>
    <row r="606" spans="1:30" s="72" customFormat="1" ht="15" customHeight="1">
      <c r="A606" s="893">
        <v>23</v>
      </c>
      <c r="B606" s="281">
        <v>344</v>
      </c>
      <c r="C606" s="87" t="s">
        <v>64</v>
      </c>
      <c r="D606" s="95"/>
      <c r="E606" s="87"/>
      <c r="F606" s="168">
        <f>SUMIF('UPIS linkin'!$AQ$11:$AQ$87,B606,'UPIS linkin'!$AN$11:$AN$87)</f>
        <v>1360348.8900000015</v>
      </c>
      <c r="G606" s="168">
        <f ca="1">-SUMIF('Accum depr linkin'!$AR$11:$AR$84,$B606,'Accum depr linkin'!$AP$11:$AP$81)</f>
        <v>529977.04809296492</v>
      </c>
      <c r="H606" s="87"/>
      <c r="I606" s="179">
        <f>IFERROR(VLOOKUP(B606,'UPIS linkin'!$AQ$11:$AR$84,2,FALSE),0)</f>
        <v>6.6699999999999995E-2</v>
      </c>
      <c r="J606" s="87">
        <f t="shared" si="67"/>
        <v>90735</v>
      </c>
      <c r="K606" s="87"/>
      <c r="L606" s="182">
        <f t="shared" ref="L606:M606" si="85">L477</f>
        <v>0</v>
      </c>
      <c r="M606" s="183">
        <f t="shared" si="85"/>
        <v>15</v>
      </c>
      <c r="N606" s="87"/>
      <c r="O606" s="184" t="str">
        <f t="shared" si="79"/>
        <v>SQ</v>
      </c>
      <c r="P606" s="87"/>
      <c r="Q606" s="87"/>
      <c r="AB606" s="72">
        <v>5</v>
      </c>
      <c r="AD606" s="72" t="s">
        <v>48</v>
      </c>
    </row>
    <row r="607" spans="1:30" s="72" customFormat="1" ht="15" customHeight="1">
      <c r="A607" s="893">
        <v>24</v>
      </c>
      <c r="B607" s="281">
        <v>345</v>
      </c>
      <c r="C607" s="87" t="s">
        <v>604</v>
      </c>
      <c r="D607" s="95"/>
      <c r="F607" s="168">
        <f>SUMIF('UPIS linkin'!$AQ$11:$AQ$87,B607,'UPIS linkin'!$AN$11:$AN$87)</f>
        <v>1340168.836111112</v>
      </c>
      <c r="G607" s="168">
        <f ca="1">-SUMIF('Accum depr linkin'!$AR$11:$AR$84,$B607,'Accum depr linkin'!$AP$11:$AP$81)</f>
        <v>995004.2671865474</v>
      </c>
      <c r="H607" s="87"/>
      <c r="I607" s="179">
        <f>IFERROR(VLOOKUP(B607,'UPIS linkin'!$AQ$11:$AR$84,2,FALSE),0)</f>
        <v>2.7300000000000001E-2</v>
      </c>
      <c r="J607" s="87">
        <f t="shared" si="67"/>
        <v>36587</v>
      </c>
      <c r="K607" s="87"/>
      <c r="L607" s="182">
        <f t="shared" ref="L607:M607" si="86">L478</f>
        <v>0.1</v>
      </c>
      <c r="M607" s="183">
        <f t="shared" si="86"/>
        <v>23</v>
      </c>
      <c r="N607" s="87"/>
      <c r="O607" s="184" t="str">
        <f t="shared" si="79"/>
        <v>S1.5</v>
      </c>
      <c r="P607" s="87"/>
      <c r="Q607" s="87"/>
      <c r="AB607" s="72">
        <v>12.3</v>
      </c>
      <c r="AD607" s="72" t="s">
        <v>54</v>
      </c>
    </row>
    <row r="608" spans="1:30" s="72" customFormat="1" ht="15" customHeight="1">
      <c r="A608" s="893">
        <v>25</v>
      </c>
      <c r="B608" s="281">
        <v>346.1</v>
      </c>
      <c r="C608" s="87" t="s">
        <v>65</v>
      </c>
      <c r="D608" s="95"/>
      <c r="F608" s="168">
        <f>SUMIF('UPIS linkin'!$AQ$11:$AQ$87,B608,'UPIS linkin'!$AN$11:$AN$87)</f>
        <v>240037.92111111127</v>
      </c>
      <c r="G608" s="168">
        <f ca="1">-SUMIF('Accum depr linkin'!$AR$11:$AR$84,$B608,'Accum depr linkin'!$AP$11:$AP$81)</f>
        <v>-16948.476007824083</v>
      </c>
      <c r="H608" s="87"/>
      <c r="I608" s="179">
        <f>IFERROR(VLOOKUP(B608,'UPIS linkin'!$AQ$11:$AR$84,2,FALSE),0)</f>
        <v>6.6699999999999995E-2</v>
      </c>
      <c r="J608" s="87">
        <f t="shared" si="67"/>
        <v>16011</v>
      </c>
      <c r="K608" s="87"/>
      <c r="L608" s="182">
        <f t="shared" ref="L608:M608" si="87">L479</f>
        <v>0</v>
      </c>
      <c r="M608" s="183">
        <f t="shared" si="87"/>
        <v>15</v>
      </c>
      <c r="N608" s="87"/>
      <c r="O608" s="184" t="str">
        <f t="shared" si="79"/>
        <v>SQ</v>
      </c>
      <c r="P608" s="87"/>
      <c r="Q608" s="87"/>
      <c r="AB608" s="72">
        <v>4</v>
      </c>
      <c r="AD608" s="72" t="s">
        <v>48</v>
      </c>
    </row>
    <row r="609" spans="1:30" s="72" customFormat="1" ht="15" customHeight="1">
      <c r="A609" s="893">
        <v>26</v>
      </c>
      <c r="B609" s="281">
        <v>346.19</v>
      </c>
      <c r="C609" s="87" t="s">
        <v>66</v>
      </c>
      <c r="D609" s="95"/>
      <c r="E609" s="87"/>
      <c r="F609" s="168">
        <f>SUMIF('UPIS linkin'!$AQ$11:$AQ$87,B609,'UPIS linkin'!$AN$11:$AN$87)</f>
        <v>3611549.7860974343</v>
      </c>
      <c r="G609" s="168">
        <f ca="1">-SUMIF('Accum depr linkin'!$AR$11:$AR$84,$B609,'Accum depr linkin'!$AP$11:$AP$81)</f>
        <v>1523238.4645903299</v>
      </c>
      <c r="H609" s="87"/>
      <c r="I609" s="179">
        <f>IFERROR(VLOOKUP(B609,'UPIS linkin'!$AQ$11:$AR$84,2,FALSE),0)</f>
        <v>6.6699999999999995E-2</v>
      </c>
      <c r="J609" s="87">
        <f t="shared" si="67"/>
        <v>240890</v>
      </c>
      <c r="K609" s="87"/>
      <c r="L609" s="182">
        <f t="shared" ref="L609:M609" si="88">L480</f>
        <v>0</v>
      </c>
      <c r="M609" s="183">
        <f t="shared" si="88"/>
        <v>15</v>
      </c>
      <c r="N609" s="87"/>
      <c r="O609" s="184" t="str">
        <f t="shared" si="79"/>
        <v>SQ</v>
      </c>
      <c r="P609" s="87"/>
      <c r="Q609" s="87"/>
      <c r="AB609" s="72">
        <v>12.3</v>
      </c>
      <c r="AD609" s="72" t="s">
        <v>48</v>
      </c>
    </row>
    <row r="610" spans="1:30" s="72" customFormat="1" ht="15" customHeight="1">
      <c r="A610" s="893">
        <v>27</v>
      </c>
      <c r="B610" s="281">
        <v>346.2</v>
      </c>
      <c r="C610" s="87" t="s">
        <v>67</v>
      </c>
      <c r="D610" s="95"/>
      <c r="E610" s="87"/>
      <c r="F610" s="168">
        <f>SUMIF('UPIS linkin'!$AQ$11:$AQ$87,B610,'UPIS linkin'!$AN$11:$AN$87)</f>
        <v>177627.77000000005</v>
      </c>
      <c r="G610" s="168">
        <f ca="1">-SUMIF('Accum depr linkin'!$AR$11:$AR$84,$B610,'Accum depr linkin'!$AP$11:$AP$81)</f>
        <v>-42992.060321333345</v>
      </c>
      <c r="H610" s="87"/>
      <c r="I610" s="179">
        <f>IFERROR(VLOOKUP(B610,'UPIS linkin'!$AQ$11:$AR$84,2,FALSE),0)</f>
        <v>6.6699999999999995E-2</v>
      </c>
      <c r="J610" s="87">
        <f t="shared" si="67"/>
        <v>11848</v>
      </c>
      <c r="K610" s="87"/>
      <c r="L610" s="182">
        <f t="shared" ref="L610:M610" si="89">L481</f>
        <v>0</v>
      </c>
      <c r="M610" s="183">
        <f t="shared" si="89"/>
        <v>15</v>
      </c>
      <c r="N610" s="87"/>
      <c r="O610" s="184" t="str">
        <f t="shared" si="79"/>
        <v>SQ</v>
      </c>
      <c r="P610" s="87"/>
      <c r="Q610" s="87"/>
      <c r="AB610" s="72">
        <v>12.3</v>
      </c>
      <c r="AD610" s="72" t="s">
        <v>48</v>
      </c>
    </row>
    <row r="611" spans="1:30" s="72" customFormat="1" ht="15" customHeight="1">
      <c r="A611" s="893">
        <v>28</v>
      </c>
      <c r="B611" s="281">
        <v>347</v>
      </c>
      <c r="C611" s="87" t="s">
        <v>605</v>
      </c>
      <c r="D611" s="95"/>
      <c r="E611" s="87"/>
      <c r="F611" s="168">
        <f>SUMIF('UPIS linkin'!$AQ$11:$AQ$87,B611,'UPIS linkin'!$AN$11:$AN$87)</f>
        <v>5208482.4933135044</v>
      </c>
      <c r="G611" s="168">
        <f ca="1">-SUMIF('Accum depr linkin'!$AR$11:$AR$84,$B611,'Accum depr linkin'!$AP$11:$AP$81)</f>
        <v>1057733.7131778891</v>
      </c>
      <c r="H611" s="87"/>
      <c r="I611" s="179">
        <f>IFERROR(VLOOKUP(B611,'UPIS linkin'!$AQ$11:$AR$84,2,FALSE),0)</f>
        <v>0.05</v>
      </c>
      <c r="J611" s="87">
        <f t="shared" si="67"/>
        <v>260424</v>
      </c>
      <c r="K611" s="87"/>
      <c r="L611" s="182">
        <f t="shared" ref="L611:M611" si="90">L482</f>
        <v>0</v>
      </c>
      <c r="M611" s="183">
        <f t="shared" si="90"/>
        <v>20</v>
      </c>
      <c r="N611" s="87"/>
      <c r="O611" s="184" t="str">
        <f t="shared" si="79"/>
        <v>SQ</v>
      </c>
      <c r="P611" s="87"/>
      <c r="Q611" s="87"/>
      <c r="AB611" s="72">
        <v>13.1</v>
      </c>
      <c r="AD611" s="72" t="s">
        <v>46</v>
      </c>
    </row>
    <row r="612" spans="1:30" s="72" customFormat="1" ht="15" customHeight="1">
      <c r="A612" s="893">
        <v>29</v>
      </c>
      <c r="B612" s="281">
        <v>348</v>
      </c>
      <c r="C612" s="87" t="s">
        <v>606</v>
      </c>
      <c r="D612" s="95"/>
      <c r="E612" s="87"/>
      <c r="F612" s="168">
        <f>SUMIF('UPIS linkin'!$AQ$11:$AQ$87,B612,'UPIS linkin'!$AN$11:$AN$87)</f>
        <v>201196.80811965824</v>
      </c>
      <c r="G612" s="168">
        <f ca="1">-SUMIF('Accum depr linkin'!$AR$11:$AR$84,$B612,'Accum depr linkin'!$AP$11:$AP$81)</f>
        <v>135264.69957710119</v>
      </c>
      <c r="H612" s="87"/>
      <c r="I612" s="179">
        <f>IFERROR(VLOOKUP(B612,'UPIS linkin'!$AQ$11:$AR$84,2,FALSE),0)</f>
        <v>0.05</v>
      </c>
      <c r="J612" s="87">
        <f t="shared" si="67"/>
        <v>10060</v>
      </c>
      <c r="K612" s="87"/>
      <c r="L612" s="182">
        <f t="shared" ref="L612:M612" si="91">L483</f>
        <v>0</v>
      </c>
      <c r="M612" s="183">
        <f t="shared" si="91"/>
        <v>20</v>
      </c>
      <c r="N612" s="87"/>
      <c r="O612" s="184" t="str">
        <f t="shared" si="79"/>
        <v>SQ</v>
      </c>
      <c r="P612" s="87"/>
      <c r="Q612" s="87"/>
      <c r="AB612" s="72">
        <v>7.6</v>
      </c>
      <c r="AD612" s="72" t="s">
        <v>46</v>
      </c>
    </row>
    <row r="613" spans="1:30" s="72" customFormat="1" ht="15" customHeight="1">
      <c r="A613" s="893">
        <v>30</v>
      </c>
      <c r="B613" s="281"/>
      <c r="C613" s="87"/>
      <c r="D613" s="893"/>
      <c r="E613" s="87"/>
      <c r="F613" s="103"/>
      <c r="G613" s="103"/>
      <c r="H613" s="87"/>
      <c r="I613" s="179"/>
      <c r="J613" s="103"/>
      <c r="K613" s="87"/>
      <c r="L613" s="182"/>
      <c r="M613" s="181"/>
      <c r="O613" s="184"/>
      <c r="P613" s="87"/>
      <c r="Q613" s="87"/>
    </row>
    <row r="614" spans="1:30" s="72" customFormat="1" ht="15" customHeight="1">
      <c r="A614" s="893">
        <v>31</v>
      </c>
      <c r="B614" s="942" t="s">
        <v>1064</v>
      </c>
      <c r="C614" s="72" t="s">
        <v>1200</v>
      </c>
      <c r="F614" s="111">
        <f>'ACQ- Link In'!D11</f>
        <v>2340827</v>
      </c>
      <c r="G614" s="111">
        <f>-'ACQ- Link In'!C7</f>
        <v>1424152.9288431639</v>
      </c>
      <c r="H614" s="87"/>
      <c r="I614" s="179">
        <f>'ACQ- Link In'!B9</f>
        <v>2.5667906206811274E-2</v>
      </c>
      <c r="J614" s="111">
        <f t="shared" si="67"/>
        <v>60084</v>
      </c>
      <c r="L614" s="72" t="s">
        <v>1125</v>
      </c>
      <c r="P614" s="87"/>
      <c r="Q614" s="87"/>
    </row>
    <row r="615" spans="1:30" s="72" customFormat="1" ht="15" customHeight="1">
      <c r="A615" s="893">
        <v>32</v>
      </c>
      <c r="P615" s="87"/>
      <c r="Q615" s="87"/>
    </row>
    <row r="616" spans="1:30" s="72" customFormat="1" ht="15" customHeight="1" thickBot="1">
      <c r="A616" s="893">
        <v>33</v>
      </c>
      <c r="B616" s="281"/>
      <c r="C616" s="156" t="s">
        <v>1101</v>
      </c>
      <c r="D616" s="893"/>
      <c r="E616" s="87"/>
      <c r="F616" s="114">
        <f>SUM(F523:F558)+SUM(F587:F614)</f>
        <v>781210129.10853112</v>
      </c>
      <c r="G616" s="114">
        <f ca="1">SUM(G523:G558)+SUM(G587:G614)</f>
        <v>197852038.8733255</v>
      </c>
      <c r="H616" s="87"/>
      <c r="I616" s="87"/>
      <c r="J616" s="114">
        <f>SUM(J523:J558)+SUM(J587:J614)</f>
        <v>21034629</v>
      </c>
      <c r="K616" s="87"/>
      <c r="L616" s="182"/>
      <c r="M616" s="181"/>
      <c r="O616" s="184"/>
      <c r="P616" s="87"/>
      <c r="Q616" s="87"/>
    </row>
    <row r="617" spans="1:30" s="72" customFormat="1" ht="15" customHeight="1" thickTop="1">
      <c r="A617" s="893">
        <v>34</v>
      </c>
      <c r="B617" s="281"/>
      <c r="C617" s="87"/>
      <c r="D617" s="893"/>
      <c r="E617" s="593"/>
      <c r="F617" s="593">
        <f>+'UPIS linkin'!AN5+'ACQ- Link In'!D5</f>
        <v>791593956.96839774</v>
      </c>
      <c r="G617" s="593">
        <f>+'Accum depr linkin'!AP5</f>
        <v>-196427885.94448233</v>
      </c>
      <c r="H617" s="87"/>
      <c r="I617" s="87"/>
      <c r="J617" s="87"/>
      <c r="K617" s="87"/>
      <c r="L617" s="182"/>
      <c r="M617" s="181"/>
      <c r="O617" s="184"/>
      <c r="P617" s="87"/>
      <c r="Q617" s="87"/>
    </row>
    <row r="618" spans="1:30" s="72" customFormat="1" ht="15" customHeight="1">
      <c r="A618" s="893">
        <v>35</v>
      </c>
      <c r="B618" s="281"/>
      <c r="C618" s="87"/>
      <c r="D618" s="893"/>
      <c r="E618" s="593" t="s">
        <v>1010</v>
      </c>
      <c r="F618" s="593">
        <f>+F617-F616</f>
        <v>10383827.859866619</v>
      </c>
      <c r="G618" s="593">
        <f ca="1">+G617+G616</f>
        <v>1424152.9288431704</v>
      </c>
      <c r="H618" s="87"/>
      <c r="I618" s="87"/>
      <c r="J618" s="87"/>
      <c r="K618" s="87"/>
      <c r="L618" s="182"/>
      <c r="M618" s="181"/>
      <c r="O618" s="184"/>
      <c r="P618" s="87"/>
      <c r="Q618" s="87"/>
    </row>
    <row r="619" spans="1:30" s="72" customFormat="1" ht="15" customHeight="1">
      <c r="A619" s="893">
        <v>36</v>
      </c>
      <c r="B619" s="281"/>
      <c r="C619" s="87"/>
      <c r="D619" s="893"/>
      <c r="E619" s="593" t="s">
        <v>1011</v>
      </c>
      <c r="F619" s="593">
        <f>SUM('UPIS linkin'!AN11:AN16)+'ACQ- Link In'!D12</f>
        <v>10383827.859866835</v>
      </c>
      <c r="G619" s="593"/>
      <c r="H619" s="87"/>
      <c r="I619" s="87"/>
      <c r="J619" s="87"/>
      <c r="K619" s="87"/>
      <c r="L619" s="182"/>
      <c r="M619" s="181"/>
      <c r="O619" s="184"/>
      <c r="P619" s="87"/>
      <c r="Q619" s="87"/>
    </row>
    <row r="620" spans="1:30" s="72" customFormat="1" ht="15" customHeight="1">
      <c r="A620" s="893">
        <v>37</v>
      </c>
      <c r="B620" s="281"/>
      <c r="C620" s="87"/>
      <c r="D620" s="893"/>
      <c r="E620" s="593" t="s">
        <v>949</v>
      </c>
      <c r="F620" s="593">
        <f>+F618-F619</f>
        <v>-2.1606683731079102E-7</v>
      </c>
      <c r="G620" s="593"/>
      <c r="H620" s="87"/>
      <c r="I620" s="87"/>
      <c r="J620" s="87"/>
      <c r="K620" s="87"/>
      <c r="L620" s="182"/>
      <c r="M620" s="181"/>
      <c r="O620" s="184"/>
      <c r="P620" s="87"/>
      <c r="Q620" s="87"/>
    </row>
    <row r="621" spans="1:30" s="72" customFormat="1" ht="15" customHeight="1">
      <c r="A621" s="893">
        <v>38</v>
      </c>
      <c r="B621" s="281"/>
      <c r="C621" s="87"/>
      <c r="D621" s="893"/>
      <c r="E621" s="87"/>
      <c r="F621" s="87"/>
      <c r="G621" s="87"/>
      <c r="H621" s="87"/>
      <c r="I621" s="87"/>
      <c r="J621" s="87"/>
      <c r="K621" s="87"/>
      <c r="L621" s="182"/>
      <c r="M621" s="181"/>
      <c r="O621" s="184"/>
      <c r="P621" s="87"/>
      <c r="Q621" s="87"/>
    </row>
    <row r="622" spans="1:30" s="72" customFormat="1" ht="15" customHeight="1">
      <c r="A622" s="893">
        <v>39</v>
      </c>
      <c r="B622" s="281"/>
      <c r="C622" s="87"/>
      <c r="D622" s="893"/>
      <c r="E622" s="87"/>
      <c r="F622" s="103"/>
      <c r="G622" s="103"/>
      <c r="H622" s="87"/>
      <c r="I622" s="179"/>
      <c r="J622" s="103"/>
      <c r="K622" s="87"/>
      <c r="L622" s="182"/>
      <c r="M622" s="181"/>
      <c r="O622" s="184"/>
      <c r="P622" s="87"/>
      <c r="Q622" s="87"/>
    </row>
    <row r="623" spans="1:30" s="72" customFormat="1" ht="15" customHeight="1">
      <c r="A623" s="893">
        <v>40</v>
      </c>
      <c r="B623" s="281"/>
      <c r="C623" s="87"/>
      <c r="D623" s="893"/>
      <c r="E623" s="87"/>
      <c r="F623" s="103"/>
      <c r="G623" s="103"/>
      <c r="H623" s="87"/>
      <c r="I623" s="179"/>
      <c r="J623" s="103"/>
      <c r="K623" s="87"/>
      <c r="L623" s="182"/>
      <c r="M623" s="181"/>
      <c r="O623" s="184"/>
      <c r="P623" s="87"/>
      <c r="Q623" s="87"/>
    </row>
    <row r="624" spans="1:30" s="72" customFormat="1" ht="15" customHeight="1">
      <c r="A624" s="893">
        <v>41</v>
      </c>
      <c r="B624" s="281"/>
      <c r="C624" s="87"/>
      <c r="D624" s="893"/>
      <c r="E624" s="87"/>
      <c r="F624" s="103"/>
      <c r="G624" s="103"/>
      <c r="H624" s="87"/>
      <c r="I624" s="179"/>
      <c r="J624" s="103"/>
      <c r="K624" s="87"/>
      <c r="L624" s="182"/>
      <c r="M624" s="181"/>
      <c r="O624" s="184"/>
      <c r="P624" s="87"/>
      <c r="Q624" s="87"/>
    </row>
    <row r="625" spans="1:17" s="72" customFormat="1" ht="15" customHeight="1">
      <c r="A625" s="893">
        <v>42</v>
      </c>
      <c r="B625" s="281"/>
      <c r="C625" s="87"/>
      <c r="D625" s="893"/>
      <c r="E625" s="87"/>
      <c r="F625" s="103"/>
      <c r="G625" s="103"/>
      <c r="H625" s="87"/>
      <c r="I625" s="179"/>
      <c r="J625" s="103"/>
      <c r="K625" s="87"/>
      <c r="L625" s="182"/>
      <c r="M625" s="181"/>
      <c r="O625" s="184"/>
      <c r="P625" s="87"/>
      <c r="Q625" s="87"/>
    </row>
    <row r="626" spans="1:17" s="72" customFormat="1" ht="15" customHeight="1">
      <c r="A626" s="893">
        <v>43</v>
      </c>
      <c r="B626" s="281"/>
      <c r="C626" s="87"/>
      <c r="D626" s="893"/>
      <c r="E626" s="87"/>
      <c r="F626" s="103"/>
      <c r="G626" s="103"/>
      <c r="H626" s="87"/>
      <c r="I626" s="179"/>
      <c r="J626" s="103"/>
      <c r="K626" s="87"/>
      <c r="L626" s="182"/>
      <c r="M626" s="181"/>
      <c r="O626" s="184"/>
      <c r="P626" s="87"/>
      <c r="Q626" s="87"/>
    </row>
    <row r="627" spans="1:17" s="72" customFormat="1" ht="15" customHeight="1">
      <c r="A627" s="893">
        <v>44</v>
      </c>
      <c r="B627" s="281"/>
      <c r="C627" s="87"/>
      <c r="D627" s="893"/>
      <c r="E627" s="87"/>
      <c r="F627" s="103"/>
      <c r="G627" s="103"/>
      <c r="H627" s="87"/>
      <c r="I627" s="179"/>
      <c r="J627" s="103"/>
      <c r="K627" s="87"/>
      <c r="L627" s="182"/>
      <c r="M627" s="181"/>
      <c r="O627" s="184"/>
      <c r="P627" s="87"/>
      <c r="Q627" s="87"/>
    </row>
    <row r="628" spans="1:17" s="72" customFormat="1" ht="15" customHeight="1">
      <c r="A628" s="893">
        <v>45</v>
      </c>
      <c r="B628" s="281"/>
      <c r="C628" s="87"/>
      <c r="D628" s="893"/>
      <c r="E628" s="87"/>
      <c r="F628" s="103"/>
      <c r="G628" s="103"/>
      <c r="H628" s="87"/>
      <c r="I628" s="179"/>
      <c r="J628" s="103"/>
      <c r="K628" s="87"/>
      <c r="L628" s="182"/>
      <c r="M628" s="181"/>
      <c r="O628" s="184"/>
      <c r="P628" s="87"/>
      <c r="Q628" s="87"/>
    </row>
    <row r="629" spans="1:17" s="72" customFormat="1" ht="15" customHeight="1">
      <c r="A629" s="893">
        <v>46</v>
      </c>
      <c r="B629" s="95"/>
      <c r="C629" s="87"/>
      <c r="D629" s="87"/>
      <c r="E629" s="87"/>
      <c r="F629" s="87"/>
      <c r="G629" s="87"/>
      <c r="H629" s="87"/>
      <c r="I629" s="87"/>
      <c r="J629" s="87"/>
      <c r="K629" s="87"/>
      <c r="L629" s="87"/>
      <c r="M629" s="87"/>
      <c r="N629" s="87"/>
      <c r="O629" s="87"/>
      <c r="P629" s="87"/>
      <c r="Q629" s="87"/>
    </row>
    <row r="630" spans="1:17" s="72" customFormat="1" ht="15" customHeight="1">
      <c r="A630" s="893">
        <v>47</v>
      </c>
      <c r="B630" s="95"/>
      <c r="C630" s="87"/>
      <c r="D630" s="87"/>
      <c r="K630" s="87"/>
      <c r="L630" s="87"/>
      <c r="M630" s="87"/>
      <c r="N630" s="87"/>
      <c r="O630" s="87"/>
      <c r="P630" s="87"/>
      <c r="Q630" s="87"/>
    </row>
    <row r="631" spans="1:17" s="72" customFormat="1" ht="15" customHeight="1">
      <c r="A631" s="893">
        <v>48</v>
      </c>
      <c r="B631" s="95"/>
      <c r="C631" s="87"/>
      <c r="D631" s="87"/>
      <c r="K631" s="87"/>
      <c r="L631" s="87"/>
      <c r="M631" s="87"/>
      <c r="N631" s="87"/>
      <c r="O631" s="87"/>
      <c r="P631" s="87"/>
      <c r="Q631" s="87"/>
    </row>
    <row r="632" spans="1:17" s="72" customFormat="1" ht="15" customHeight="1">
      <c r="A632" s="893">
        <v>49</v>
      </c>
      <c r="B632" s="95"/>
      <c r="C632" s="87"/>
      <c r="D632" s="87"/>
      <c r="K632" s="87"/>
      <c r="L632" s="87"/>
      <c r="M632" s="87"/>
      <c r="N632" s="87"/>
      <c r="O632" s="87"/>
      <c r="P632" s="87"/>
      <c r="Q632" s="87"/>
    </row>
    <row r="633" spans="1:17" ht="15" customHeight="1">
      <c r="A633" s="893">
        <v>50</v>
      </c>
      <c r="B633" s="172"/>
    </row>
    <row r="634" spans="1:17" ht="15" customHeight="1"/>
    <row r="635" spans="1:17" ht="15" customHeight="1"/>
    <row r="636" spans="1:17" ht="15" customHeight="1"/>
    <row r="637" spans="1:17" ht="15" customHeight="1"/>
    <row r="638" spans="1:17" ht="15" customHeight="1"/>
    <row r="639" spans="1:17" ht="15" customHeight="1"/>
    <row r="640" spans="1:17" ht="15" customHeight="1">
      <c r="K640" s="72"/>
      <c r="L640" s="72"/>
      <c r="M640" s="72"/>
      <c r="N640" s="72"/>
    </row>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sheetData>
  <customSheetViews>
    <customSheetView guid="{9A6DA5E0-B602-4D30-BF57-B9A64673419A}"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
      <headerFooter alignWithMargins="0"/>
    </customSheetView>
    <customSheetView guid="{5446BA9A-8B69-404B-A913-5A53E8937DEF}"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
      <headerFooter alignWithMargins="0"/>
    </customSheetView>
    <customSheetView guid="{50E30236-B87B-46B0-8AB7-5CB07C32AD51}"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3"/>
      <headerFooter alignWithMargins="0"/>
    </customSheetView>
    <customSheetView guid="{650001A7-7F5D-4C25-A793-6874747A9BCA}"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4"/>
      <headerFooter alignWithMargins="0"/>
    </customSheetView>
    <customSheetView guid="{BEA31234-456D-4B58-9D73-CDF96CBEAFF0}"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5"/>
      <headerFooter alignWithMargins="0"/>
    </customSheetView>
    <customSheetView guid="{9B3B6D0E-03C7-49B0-92DB-C4FD245E93BC}"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6"/>
      <headerFooter alignWithMargins="0"/>
    </customSheetView>
    <customSheetView guid="{17F81FAD-A804-409E-AD77-E4B3A0D493B1}"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7"/>
      <headerFooter alignWithMargins="0"/>
    </customSheetView>
    <customSheetView guid="{BA17188F-41F9-429B-8466-0B115E6076C4}"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8"/>
      <headerFooter alignWithMargins="0"/>
    </customSheetView>
    <customSheetView guid="{0827DD1F-A9BE-4D13-BDC7-18E2F5303A4C}"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9"/>
      <headerFooter alignWithMargins="0"/>
    </customSheetView>
    <customSheetView guid="{B11022C5-E08B-4A9C-A0FF-33A3D6D2F386}"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0"/>
      <headerFooter alignWithMargins="0"/>
    </customSheetView>
    <customSheetView guid="{4D71A4B5-3501-4D55-925A-603836C1CD6A}"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1"/>
      <headerFooter alignWithMargins="0"/>
    </customSheetView>
    <customSheetView guid="{6B73F06A-6B8B-492D-98E8-4B1867446724}"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2"/>
      <headerFooter alignWithMargins="0"/>
    </customSheetView>
    <customSheetView guid="{BC5E0361-74E9-4A40-A93E-A28F6B6112CC}"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3"/>
      <headerFooter alignWithMargins="0"/>
    </customSheetView>
    <customSheetView guid="{17EC1D8B-C312-4928-92BF-E4B8E04733C9}"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4"/>
      <headerFooter alignWithMargins="0"/>
    </customSheetView>
    <customSheetView guid="{B768E8BE-E40F-4622-8687-5C13CF63FEF1}"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5"/>
      <headerFooter alignWithMargins="0"/>
    </customSheetView>
    <customSheetView guid="{DF50C4EA-FB13-4C2C-90E3-833D566A43BF}"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6"/>
      <headerFooter alignWithMargins="0"/>
    </customSheetView>
    <customSheetView guid="{C26CB08D-E75A-444E-97C0-685DE1198CEB}"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7"/>
      <headerFooter alignWithMargins="0"/>
    </customSheetView>
    <customSheetView guid="{949C0204-0136-46BF-80A5-3F78E0511D46}"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8"/>
      <headerFooter alignWithMargins="0"/>
    </customSheetView>
    <customSheetView guid="{5C6CC12D-4976-49E7-B4BF-0BC5FC5930C4}"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19"/>
      <headerFooter alignWithMargins="0"/>
    </customSheetView>
    <customSheetView guid="{6B79D4D5-16CF-4897-8F30-1E695809C85C}"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0"/>
      <headerFooter alignWithMargins="0"/>
    </customSheetView>
    <customSheetView guid="{7F548A59-6325-4863-A2CD-C4C2FE9990B9}"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1"/>
      <headerFooter alignWithMargins="0"/>
    </customSheetView>
    <customSheetView guid="{B8F938A3-B40C-4099-ABD8-B6D835D2359F}"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2"/>
      <headerFooter alignWithMargins="0"/>
    </customSheetView>
    <customSheetView guid="{2B785BFB-7564-44CF-85B0-B660EDED919E}"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3"/>
      <headerFooter alignWithMargins="0"/>
    </customSheetView>
    <customSheetView guid="{30F99172-C4F2-44CA-968C-724910CD8C0D}"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4"/>
      <headerFooter alignWithMargins="0"/>
    </customSheetView>
    <customSheetView guid="{B339DAC4-A962-4729-81C2-E354C0B54027}"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5"/>
      <headerFooter alignWithMargins="0"/>
    </customSheetView>
    <customSheetView guid="{CB2DDF95-6E3D-4BC1-9D30-54963EA34987}"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6"/>
      <headerFooter alignWithMargins="0"/>
    </customSheetView>
    <customSheetView guid="{6806E151-5E14-4AFD-87E4-963C9A6AC622}"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7"/>
      <headerFooter alignWithMargins="0"/>
    </customSheetView>
    <customSheetView guid="{DC435F00-643C-4507-82D4-894505D8FDA5}"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8"/>
      <headerFooter alignWithMargins="0"/>
    </customSheetView>
    <customSheetView guid="{4E8676F3-F8E9-4B82-A801-CEC84738F427}" scale="75" showPageBreaks="1" printArea="1" showRuler="0" topLeftCell="A56">
      <selection activeCell="D79" sqref="D79"/>
      <rowBreaks count="9" manualBreakCount="9">
        <brk id="61" max="15" man="1"/>
        <brk id="122" max="15" man="1"/>
        <brk id="184" max="15" man="1"/>
        <brk id="245" max="15" man="1"/>
        <brk id="306" max="15" man="1"/>
        <brk id="367" max="15" man="1"/>
        <brk id="428" max="15" man="1"/>
        <brk id="489" max="15" man="1"/>
        <brk id="550" max="15" man="1"/>
      </rowBreaks>
      <pageMargins left="0.75" right="0.75" top="1" bottom="1" header="0.5" footer="0.5"/>
      <pageSetup scale="47" orientation="landscape" r:id="rId29"/>
      <headerFooter alignWithMargins="0"/>
    </customSheetView>
  </customSheetViews>
  <mergeCells count="41">
    <mergeCell ref="A443:P443"/>
    <mergeCell ref="A444:P444"/>
    <mergeCell ref="A445:P445"/>
    <mergeCell ref="F389:G389"/>
    <mergeCell ref="A574:P574"/>
    <mergeCell ref="A509:P509"/>
    <mergeCell ref="A510:P510"/>
    <mergeCell ref="A511:P511"/>
    <mergeCell ref="A572:P572"/>
    <mergeCell ref="A573:P573"/>
    <mergeCell ref="A508:P508"/>
    <mergeCell ref="A571:P571"/>
    <mergeCell ref="A379:P379"/>
    <mergeCell ref="A380:P380"/>
    <mergeCell ref="A381:P381"/>
    <mergeCell ref="A382:P382"/>
    <mergeCell ref="A442:P442"/>
    <mergeCell ref="A256:P256"/>
    <mergeCell ref="A316:P316"/>
    <mergeCell ref="A317:P317"/>
    <mergeCell ref="A318:P318"/>
    <mergeCell ref="A319:P319"/>
    <mergeCell ref="A192:P192"/>
    <mergeCell ref="A193:P193"/>
    <mergeCell ref="A253:P253"/>
    <mergeCell ref="A254:P254"/>
    <mergeCell ref="A255:P255"/>
    <mergeCell ref="A64:P64"/>
    <mergeCell ref="A1:P1"/>
    <mergeCell ref="A2:P2"/>
    <mergeCell ref="A3:P3"/>
    <mergeCell ref="A4:P4"/>
    <mergeCell ref="A129:P129"/>
    <mergeCell ref="A130:P130"/>
    <mergeCell ref="A190:P190"/>
    <mergeCell ref="A191:P191"/>
    <mergeCell ref="A65:P65"/>
    <mergeCell ref="A66:P66"/>
    <mergeCell ref="A67:P67"/>
    <mergeCell ref="A127:P127"/>
    <mergeCell ref="A128:P128"/>
  </mergeCells>
  <phoneticPr fontId="21" type="noConversion"/>
  <printOptions horizontalCentered="1"/>
  <pageMargins left="0.5" right="0.5" top="1" bottom="0.75" header="0.5" footer="0.5"/>
  <pageSetup scale="51" orientation="landscape" r:id="rId30"/>
  <headerFooter alignWithMargins="0"/>
  <rowBreaks count="9" manualBreakCount="9">
    <brk id="63" max="15" man="1"/>
    <brk id="126" max="15" man="1"/>
    <brk id="189" max="15" man="1"/>
    <brk id="252" max="15" man="1"/>
    <brk id="315" max="15" man="1"/>
    <brk id="378" max="15" man="1"/>
    <brk id="441" max="15" man="1"/>
    <brk id="507" max="15" man="1"/>
    <brk id="570" max="15" man="1"/>
  </rowBreaks>
  <customProperties>
    <customPr name="_pios_id" r:id="rId31"/>
  </customProperties>
  <ignoredErrors>
    <ignoredError sqref="I225:I227 L587:O615" unlockedFormula="1"/>
    <ignoredError sqref="G59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V2219"/>
  <sheetViews>
    <sheetView showRuler="0" zoomScale="80" zoomScaleNormal="80" workbookViewId="0"/>
  </sheetViews>
  <sheetFormatPr defaultColWidth="14.90625" defaultRowHeight="14.4"/>
  <cols>
    <col min="1" max="1" width="4.90625" style="87" customWidth="1"/>
    <col min="2" max="2" width="21.90625" style="87" customWidth="1"/>
    <col min="3" max="3" width="37.08984375" style="87" bestFit="1" customWidth="1"/>
    <col min="4" max="4" width="11.6328125" style="87" customWidth="1"/>
    <col min="5" max="5" width="4.90625" style="87" customWidth="1"/>
    <col min="6" max="6" width="9.08984375" style="87" bestFit="1" customWidth="1"/>
    <col min="7" max="7" width="10.90625" style="87" customWidth="1"/>
    <col min="8" max="8" width="9.90625" style="87" bestFit="1" customWidth="1"/>
    <col min="9" max="9" width="6.08984375" style="87" bestFit="1" customWidth="1"/>
    <col min="10" max="10" width="10.36328125" style="87" customWidth="1"/>
    <col min="11" max="11" width="10.08984375" style="87" bestFit="1" customWidth="1"/>
    <col min="12" max="12" width="14.6328125" style="87" customWidth="1"/>
    <col min="13" max="13" width="10.08984375" style="87" bestFit="1" customWidth="1"/>
    <col min="14" max="14" width="6.90625" style="87" customWidth="1"/>
    <col min="15" max="15" width="10.453125" style="87" bestFit="1" customWidth="1"/>
    <col min="16" max="16" width="9.90625" style="87" customWidth="1"/>
    <col min="17" max="17" width="15.08984375" style="87" customWidth="1"/>
    <col min="18" max="18" width="15.36328125" style="87" customWidth="1"/>
    <col min="19" max="16384" width="14.90625" style="87"/>
  </cols>
  <sheetData>
    <row r="1" spans="1:19" s="72" customFormat="1" ht="15" customHeight="1">
      <c r="A1" s="86" t="str">
        <f>+'Sch B-3'!A1</f>
        <v>KENTUCKY-AMERICAN WATER COMPANY</v>
      </c>
      <c r="B1" s="115"/>
      <c r="C1" s="115"/>
      <c r="D1" s="115"/>
      <c r="E1" s="115"/>
      <c r="F1" s="115"/>
      <c r="G1" s="115"/>
      <c r="H1" s="115"/>
      <c r="I1" s="115"/>
      <c r="J1" s="115"/>
      <c r="K1" s="115"/>
      <c r="L1" s="115"/>
      <c r="M1" s="115"/>
      <c r="N1" s="115"/>
      <c r="O1" s="115"/>
      <c r="P1" s="115"/>
      <c r="S1" s="116"/>
    </row>
    <row r="2" spans="1:19" s="72" customFormat="1" ht="15" customHeight="1">
      <c r="A2" s="86" t="str">
        <f>+'Sch B-3'!A2</f>
        <v>Case No. 2018-00358</v>
      </c>
      <c r="B2" s="115"/>
      <c r="C2" s="115"/>
      <c r="D2" s="115"/>
      <c r="E2" s="115"/>
      <c r="F2" s="115"/>
      <c r="G2" s="115"/>
      <c r="H2" s="115"/>
      <c r="I2" s="115"/>
      <c r="J2" s="115"/>
      <c r="K2" s="115"/>
      <c r="L2" s="115"/>
      <c r="M2" s="115"/>
      <c r="N2" s="115"/>
      <c r="O2" s="115"/>
      <c r="P2" s="115"/>
      <c r="Q2" s="87"/>
    </row>
    <row r="3" spans="1:19" s="72" customFormat="1" ht="15" customHeight="1">
      <c r="A3" s="86" t="s">
        <v>466</v>
      </c>
      <c r="B3" s="115"/>
      <c r="C3" s="115"/>
      <c r="D3" s="115"/>
      <c r="E3" s="115"/>
      <c r="F3" s="115"/>
      <c r="G3" s="115"/>
      <c r="H3" s="115"/>
      <c r="I3" s="115"/>
      <c r="J3" s="115"/>
      <c r="K3" s="115"/>
      <c r="L3" s="115"/>
      <c r="M3" s="115"/>
      <c r="N3" s="115"/>
      <c r="O3" s="115"/>
      <c r="P3" s="115"/>
      <c r="Q3" s="87"/>
    </row>
    <row r="4" spans="1:19" s="72" customFormat="1" ht="15" customHeight="1">
      <c r="A4" s="86" t="str">
        <f>+'Sch B-3'!A4</f>
        <v>Base Year at 2/28/19</v>
      </c>
      <c r="B4" s="115"/>
      <c r="C4" s="115"/>
      <c r="D4" s="115"/>
      <c r="E4" s="115"/>
      <c r="F4" s="115"/>
      <c r="G4" s="115"/>
      <c r="H4" s="115"/>
      <c r="I4" s="115"/>
      <c r="J4" s="115"/>
      <c r="K4" s="115"/>
      <c r="L4" s="115"/>
      <c r="M4" s="115"/>
      <c r="N4" s="115"/>
      <c r="O4" s="115"/>
      <c r="P4" s="115"/>
      <c r="Q4" s="87"/>
    </row>
    <row r="5" spans="1:19" s="72" customFormat="1" ht="15" customHeight="1">
      <c r="A5" s="115"/>
      <c r="B5" s="115"/>
      <c r="C5" s="115"/>
      <c r="D5" s="115"/>
      <c r="E5" s="115"/>
      <c r="F5" s="115"/>
      <c r="G5" s="115"/>
      <c r="H5" s="115"/>
      <c r="I5" s="115"/>
      <c r="J5" s="115"/>
      <c r="K5" s="115"/>
      <c r="L5" s="115"/>
      <c r="M5" s="115"/>
      <c r="N5" s="115"/>
      <c r="O5" s="115"/>
      <c r="P5" s="90" t="s">
        <v>928</v>
      </c>
      <c r="Q5" s="87"/>
    </row>
    <row r="6" spans="1:19" s="66" customFormat="1">
      <c r="B6" s="70"/>
      <c r="D6" s="69"/>
      <c r="E6" s="69"/>
      <c r="F6" s="69"/>
      <c r="G6" s="69"/>
      <c r="H6" s="69"/>
      <c r="I6" s="69"/>
      <c r="J6" s="69"/>
      <c r="K6" s="69"/>
      <c r="L6" s="69"/>
      <c r="P6" s="570" t="str">
        <f ca="1">RIGHT(CELL("filename",$A$1),LEN(CELL("filename",$A$1))-SEARCH("\Rate Base",CELL("filename",$A$1),1))</f>
        <v>Rate Base\[KAWC 2018 Rate Case - Exhibit 37 Schedules B1 - B8.xlsx]Sch B-4</v>
      </c>
    </row>
    <row r="7" spans="1:19" s="72" customFormat="1" ht="15" customHeight="1">
      <c r="A7" s="87" t="str">
        <f>+'Sch B-3'!A7</f>
        <v>DATA: _X_ BASE PERIOD ___ FORECASTED PERIOD</v>
      </c>
      <c r="B7" s="87"/>
      <c r="C7" s="87"/>
      <c r="D7" s="87"/>
      <c r="E7" s="87"/>
      <c r="F7" s="87"/>
      <c r="G7" s="87"/>
      <c r="H7" s="87"/>
      <c r="I7" s="87"/>
      <c r="J7" s="87"/>
      <c r="K7" s="87"/>
      <c r="L7" s="87"/>
      <c r="M7" s="87"/>
      <c r="N7" s="87"/>
      <c r="O7" s="87"/>
      <c r="P7" s="90" t="s">
        <v>288</v>
      </c>
      <c r="Q7" s="87"/>
    </row>
    <row r="8" spans="1:19" s="72" customFormat="1" ht="15" customHeight="1">
      <c r="A8" s="87" t="str">
        <f>+'Sch B-3'!A8</f>
        <v>TYPE OF FILING:  _X_ ORIGINAL __ UPDATED __ REVISED</v>
      </c>
      <c r="B8" s="87"/>
      <c r="C8" s="87"/>
      <c r="D8" s="87"/>
      <c r="E8" s="87"/>
      <c r="F8" s="87"/>
      <c r="G8" s="87"/>
      <c r="H8" s="87"/>
      <c r="I8" s="87"/>
      <c r="J8" s="87"/>
      <c r="K8" s="87"/>
      <c r="L8" s="87"/>
      <c r="M8" s="87"/>
      <c r="N8" s="87"/>
      <c r="O8" s="87"/>
      <c r="P8" s="90" t="str">
        <f>Control!D82</f>
        <v>Witness Responsible:   Melissa Schwarzell</v>
      </c>
      <c r="Q8" s="87"/>
    </row>
    <row r="9" spans="1:19" s="72" customFormat="1" ht="15" customHeight="1">
      <c r="A9" s="87" t="s">
        <v>462</v>
      </c>
      <c r="B9" s="87"/>
      <c r="C9" s="87"/>
      <c r="D9" s="87"/>
      <c r="E9" s="87"/>
      <c r="F9" s="87"/>
      <c r="G9" s="87"/>
      <c r="H9" s="87"/>
      <c r="I9" s="87"/>
      <c r="J9" s="87"/>
      <c r="K9" s="87"/>
      <c r="L9" s="87"/>
      <c r="M9" s="87"/>
      <c r="N9" s="87"/>
      <c r="O9" s="87"/>
      <c r="Q9" s="87"/>
    </row>
    <row r="10" spans="1:19" ht="15" customHeight="1" thickBot="1">
      <c r="A10" s="160"/>
      <c r="B10" s="156"/>
    </row>
    <row r="11" spans="1:19" s="72" customFormat="1" ht="15" customHeight="1">
      <c r="A11" s="93"/>
      <c r="B11" s="93"/>
      <c r="C11" s="93"/>
      <c r="D11" s="93"/>
      <c r="E11" s="93"/>
      <c r="F11" s="93"/>
      <c r="G11" s="163" t="s">
        <v>147</v>
      </c>
      <c r="H11" s="163"/>
      <c r="I11" s="163"/>
      <c r="J11" s="163"/>
      <c r="K11" s="93"/>
      <c r="L11" s="93"/>
      <c r="M11" s="94" t="s">
        <v>141</v>
      </c>
      <c r="N11" s="93"/>
      <c r="O11" s="94" t="s">
        <v>148</v>
      </c>
      <c r="P11" s="93"/>
      <c r="Q11" s="87"/>
    </row>
    <row r="12" spans="1:19" s="72" customFormat="1" ht="15" customHeight="1">
      <c r="A12" s="569" t="s">
        <v>448</v>
      </c>
      <c r="B12" s="569" t="s">
        <v>482</v>
      </c>
      <c r="C12" s="87"/>
      <c r="D12" s="87"/>
      <c r="E12" s="87"/>
      <c r="F12" s="87"/>
      <c r="G12" s="569" t="s">
        <v>621</v>
      </c>
      <c r="H12" s="569" t="s">
        <v>442</v>
      </c>
      <c r="I12" s="569" t="s">
        <v>187</v>
      </c>
      <c r="J12" s="569" t="s">
        <v>141</v>
      </c>
      <c r="K12" s="569" t="s">
        <v>185</v>
      </c>
      <c r="L12" s="87"/>
      <c r="M12" s="569" t="s">
        <v>185</v>
      </c>
      <c r="N12" s="87"/>
      <c r="O12" s="569" t="s">
        <v>186</v>
      </c>
      <c r="P12" s="87"/>
      <c r="Q12" s="87"/>
    </row>
    <row r="13" spans="1:19" s="72" customFormat="1" ht="15" customHeight="1" thickBot="1">
      <c r="A13" s="569" t="s">
        <v>449</v>
      </c>
      <c r="B13" s="569" t="s">
        <v>483</v>
      </c>
      <c r="C13" s="115" t="s">
        <v>608</v>
      </c>
      <c r="D13" s="115"/>
      <c r="E13" s="115"/>
      <c r="F13" s="115"/>
      <c r="G13" s="569" t="s">
        <v>424</v>
      </c>
      <c r="H13" s="569" t="s">
        <v>168</v>
      </c>
      <c r="I13" s="569" t="s">
        <v>188</v>
      </c>
      <c r="J13" s="569" t="s">
        <v>188</v>
      </c>
      <c r="K13" s="569" t="s">
        <v>186</v>
      </c>
      <c r="L13" s="87"/>
      <c r="M13" s="569" t="s">
        <v>163</v>
      </c>
      <c r="N13" s="87"/>
      <c r="O13" s="569" t="s">
        <v>285</v>
      </c>
      <c r="P13" s="87"/>
      <c r="Q13" s="87"/>
    </row>
    <row r="14" spans="1:19" s="72" customFormat="1" ht="15" customHeight="1">
      <c r="A14" s="94">
        <v>1</v>
      </c>
      <c r="B14" s="99"/>
      <c r="C14" s="99"/>
      <c r="D14" s="99"/>
      <c r="E14" s="99"/>
      <c r="F14" s="99"/>
      <c r="G14" s="99"/>
      <c r="H14" s="99"/>
      <c r="I14" s="99"/>
      <c r="J14" s="99"/>
      <c r="K14" s="99"/>
      <c r="L14" s="99"/>
      <c r="M14" s="99"/>
      <c r="N14" s="99"/>
      <c r="O14" s="99"/>
      <c r="P14" s="99"/>
      <c r="Q14" s="87"/>
    </row>
    <row r="15" spans="1:19" s="72" customFormat="1" ht="15" customHeight="1" thickBot="1">
      <c r="A15" s="569">
        <v>2</v>
      </c>
      <c r="B15" s="596" t="str">
        <f>Linkin!A58</f>
        <v>D12-**01-P</v>
      </c>
      <c r="C15" s="897" t="str">
        <f>Linkin!B58</f>
        <v xml:space="preserve">Projects Funded by Others </v>
      </c>
      <c r="D15" s="87"/>
      <c r="E15" s="87"/>
      <c r="G15" s="113">
        <f>Linkin!E58-H15</f>
        <v>303765</v>
      </c>
      <c r="H15" s="113">
        <f>Linkin!F58</f>
        <v>0</v>
      </c>
      <c r="I15" s="100"/>
      <c r="J15" s="113">
        <f t="shared" ref="J15:J46" si="0">+G15+H15</f>
        <v>303765</v>
      </c>
      <c r="K15" s="188">
        <v>1</v>
      </c>
      <c r="L15" s="103"/>
      <c r="M15" s="100">
        <f t="shared" ref="M15:M46" si="1">+J15*$K$15</f>
        <v>303765</v>
      </c>
      <c r="N15" s="87"/>
      <c r="O15" s="189" t="s">
        <v>20</v>
      </c>
      <c r="P15" s="87"/>
      <c r="Q15" s="87"/>
    </row>
    <row r="16" spans="1:19" s="72" customFormat="1" ht="15" customHeight="1" thickTop="1">
      <c r="A16" s="569">
        <v>3</v>
      </c>
      <c r="B16" s="596" t="str">
        <f>Linkin!A59</f>
        <v>R12-**A1</v>
      </c>
      <c r="C16" s="897" t="str">
        <f>Linkin!B59</f>
        <v>Mains - New</v>
      </c>
      <c r="D16" s="87"/>
      <c r="E16" s="87"/>
      <c r="G16" s="87">
        <f>Linkin!E59-H16</f>
        <v>45727.828081249994</v>
      </c>
      <c r="H16" s="508">
        <f>Linkin!F59</f>
        <v>665.37191874999962</v>
      </c>
      <c r="I16" s="508"/>
      <c r="J16" s="509">
        <f t="shared" si="0"/>
        <v>46393.2</v>
      </c>
      <c r="K16" s="80"/>
      <c r="L16" s="87"/>
      <c r="M16" s="509">
        <f t="shared" si="1"/>
        <v>46393.2</v>
      </c>
      <c r="N16" s="87"/>
      <c r="O16" s="189" t="s">
        <v>20</v>
      </c>
      <c r="P16" s="87"/>
      <c r="Q16" s="87"/>
    </row>
    <row r="17" spans="1:17" s="72" customFormat="1" ht="15" customHeight="1">
      <c r="A17" s="569">
        <v>4</v>
      </c>
      <c r="B17" s="596" t="str">
        <f>Linkin!A60</f>
        <v>R12-**B1</v>
      </c>
      <c r="C17" s="897" t="str">
        <f>Linkin!B60</f>
        <v>Mains - Replaced / Restored</v>
      </c>
      <c r="D17" s="87"/>
      <c r="E17" s="87"/>
      <c r="G17" s="87">
        <f>Linkin!E60-H17</f>
        <v>656664.44900000002</v>
      </c>
      <c r="H17" s="508">
        <f>Linkin!F60</f>
        <v>6095.5509999999986</v>
      </c>
      <c r="I17" s="508"/>
      <c r="J17" s="509">
        <f t="shared" si="0"/>
        <v>662760</v>
      </c>
      <c r="K17" s="87"/>
      <c r="L17" s="87"/>
      <c r="M17" s="509">
        <f t="shared" si="1"/>
        <v>662760</v>
      </c>
      <c r="N17" s="87"/>
      <c r="O17" s="189" t="s">
        <v>20</v>
      </c>
      <c r="P17" s="87"/>
      <c r="Q17" s="87"/>
    </row>
    <row r="18" spans="1:17" s="72" customFormat="1" ht="15" customHeight="1">
      <c r="A18" s="569">
        <v>5</v>
      </c>
      <c r="B18" s="596" t="str">
        <f>Linkin!A61</f>
        <v>R12-**C1</v>
      </c>
      <c r="C18" s="897" t="str">
        <f>Linkin!B61</f>
        <v>Mains - Unscheduled</v>
      </c>
      <c r="D18" s="87"/>
      <c r="E18" s="87"/>
      <c r="G18" s="87">
        <f>Linkin!E61-H18</f>
        <v>85054.200000000026</v>
      </c>
      <c r="H18" s="508">
        <f>Linkin!F61</f>
        <v>0</v>
      </c>
      <c r="I18" s="508"/>
      <c r="J18" s="509">
        <f t="shared" si="0"/>
        <v>85054.200000000026</v>
      </c>
      <c r="K18" s="87"/>
      <c r="L18" s="87"/>
      <c r="M18" s="509">
        <f t="shared" si="1"/>
        <v>85054.200000000026</v>
      </c>
      <c r="N18" s="87"/>
      <c r="O18" s="569" t="s">
        <v>20</v>
      </c>
      <c r="P18" s="87"/>
      <c r="Q18" s="87"/>
    </row>
    <row r="19" spans="1:17" s="72" customFormat="1" ht="15" customHeight="1">
      <c r="A19" s="569">
        <v>6</v>
      </c>
      <c r="B19" s="596" t="str">
        <f>Linkin!A62</f>
        <v>R12-**D1</v>
      </c>
      <c r="C19" s="897" t="str">
        <f>Linkin!B62</f>
        <v>Mains - Relocated</v>
      </c>
      <c r="D19" s="87"/>
      <c r="E19" s="87"/>
      <c r="G19" s="87">
        <f>Linkin!E62-H19</f>
        <v>104008.49164999998</v>
      </c>
      <c r="H19" s="508">
        <f>Linkin!F62</f>
        <v>928.5083499999995</v>
      </c>
      <c r="I19" s="508"/>
      <c r="J19" s="509">
        <f t="shared" si="0"/>
        <v>104936.99999999999</v>
      </c>
      <c r="K19" s="87"/>
      <c r="L19" s="87"/>
      <c r="M19" s="509">
        <f t="shared" si="1"/>
        <v>104936.99999999999</v>
      </c>
      <c r="N19" s="87"/>
      <c r="O19" s="569" t="s">
        <v>20</v>
      </c>
      <c r="P19" s="87"/>
      <c r="Q19" s="87"/>
    </row>
    <row r="20" spans="1:17" s="72" customFormat="1" ht="15" customHeight="1">
      <c r="A20" s="569">
        <v>7</v>
      </c>
      <c r="B20" s="596" t="str">
        <f>Linkin!A63</f>
        <v>R12-**E1</v>
      </c>
      <c r="C20" s="897" t="str">
        <f>Linkin!B63</f>
        <v>Hydrants, Valves, and Manholes - New</v>
      </c>
      <c r="G20" s="87">
        <f>Linkin!E63-H20</f>
        <v>5487.5607499999924</v>
      </c>
      <c r="H20" s="508">
        <f>Linkin!F63</f>
        <v>35.439249999999987</v>
      </c>
      <c r="I20" s="508"/>
      <c r="J20" s="509">
        <f t="shared" si="0"/>
        <v>5522.9999999999927</v>
      </c>
      <c r="K20" s="87"/>
      <c r="L20" s="87"/>
      <c r="M20" s="509">
        <f t="shared" si="1"/>
        <v>5522.9999999999927</v>
      </c>
      <c r="N20" s="103"/>
      <c r="O20" s="569" t="s">
        <v>20</v>
      </c>
      <c r="P20" s="87"/>
      <c r="Q20" s="87"/>
    </row>
    <row r="21" spans="1:17" s="72" customFormat="1" ht="15" customHeight="1">
      <c r="A21" s="569">
        <v>8</v>
      </c>
      <c r="B21" s="596" t="str">
        <f>Linkin!A64</f>
        <v>R12-**F1</v>
      </c>
      <c r="C21" s="897" t="str">
        <f>Linkin!B64</f>
        <v>Hydrants, Valves, and Manholes - Replaced</v>
      </c>
      <c r="D21" s="87"/>
      <c r="E21" s="87"/>
      <c r="G21" s="87">
        <f>Linkin!E64-H21</f>
        <v>32925.364500000011</v>
      </c>
      <c r="H21" s="508">
        <f>Linkin!F64</f>
        <v>212.63549999999998</v>
      </c>
      <c r="I21" s="508"/>
      <c r="J21" s="509">
        <f t="shared" si="0"/>
        <v>33138.000000000007</v>
      </c>
      <c r="K21" s="87"/>
      <c r="L21" s="87"/>
      <c r="M21" s="509">
        <f t="shared" si="1"/>
        <v>33138.000000000007</v>
      </c>
      <c r="N21" s="103"/>
      <c r="O21" s="569" t="s">
        <v>20</v>
      </c>
      <c r="P21" s="87"/>
      <c r="Q21" s="87"/>
    </row>
    <row r="22" spans="1:17" s="72" customFormat="1" ht="15" customHeight="1">
      <c r="A22" s="569">
        <v>9</v>
      </c>
      <c r="B22" s="596" t="str">
        <f>Linkin!A65</f>
        <v>R12-**G1</v>
      </c>
      <c r="C22" s="897" t="str">
        <f>Linkin!B65</f>
        <v>Services and Laterals - New</v>
      </c>
      <c r="D22" s="87"/>
      <c r="E22" s="87"/>
      <c r="G22" s="87">
        <f>Linkin!E65-H22</f>
        <v>84501.900000000023</v>
      </c>
      <c r="H22" s="508">
        <f>Linkin!F65</f>
        <v>0</v>
      </c>
      <c r="I22" s="508"/>
      <c r="J22" s="509">
        <f t="shared" si="0"/>
        <v>84501.900000000023</v>
      </c>
      <c r="K22" s="87"/>
      <c r="L22" s="87"/>
      <c r="M22" s="509">
        <f t="shared" si="1"/>
        <v>84501.900000000023</v>
      </c>
      <c r="N22" s="103"/>
      <c r="O22" s="569" t="s">
        <v>20</v>
      </c>
      <c r="P22" s="87"/>
      <c r="Q22" s="87"/>
    </row>
    <row r="23" spans="1:17" s="72" customFormat="1" ht="15" customHeight="1">
      <c r="A23" s="569">
        <v>10</v>
      </c>
      <c r="B23" s="596" t="str">
        <f>Linkin!A66</f>
        <v>R12-**H1</v>
      </c>
      <c r="C23" s="897" t="str">
        <f>Linkin!B66</f>
        <v>Services and Laterals - Replaced</v>
      </c>
      <c r="D23" s="87"/>
      <c r="E23" s="87"/>
      <c r="G23" s="87">
        <f>Linkin!E66-H23</f>
        <v>23748.9</v>
      </c>
      <c r="H23" s="508">
        <f>Linkin!F66</f>
        <v>0</v>
      </c>
      <c r="I23" s="508"/>
      <c r="J23" s="509">
        <f t="shared" si="0"/>
        <v>23748.9</v>
      </c>
      <c r="K23" s="87"/>
      <c r="L23" s="87"/>
      <c r="M23" s="509">
        <f t="shared" si="1"/>
        <v>23748.9</v>
      </c>
      <c r="N23" s="103"/>
      <c r="O23" s="569" t="s">
        <v>20</v>
      </c>
      <c r="P23" s="87"/>
      <c r="Q23" s="87"/>
    </row>
    <row r="24" spans="1:17" s="72" customFormat="1" ht="15" customHeight="1">
      <c r="A24" s="569">
        <v>11</v>
      </c>
      <c r="B24" s="596" t="str">
        <f>Linkin!A67</f>
        <v>R12-**I1</v>
      </c>
      <c r="C24" s="897" t="str">
        <f>Linkin!B67</f>
        <v>Meters - New</v>
      </c>
      <c r="D24" s="87"/>
      <c r="E24" s="87"/>
      <c r="G24" s="87">
        <f>Linkin!E67-H24</f>
        <v>33138</v>
      </c>
      <c r="H24" s="508">
        <f>Linkin!F67</f>
        <v>0</v>
      </c>
      <c r="I24" s="508"/>
      <c r="J24" s="509">
        <f t="shared" si="0"/>
        <v>33138</v>
      </c>
      <c r="K24" s="87"/>
      <c r="L24" s="87"/>
      <c r="M24" s="509">
        <f t="shared" si="1"/>
        <v>33138</v>
      </c>
      <c r="N24" s="103"/>
      <c r="O24" s="569" t="s">
        <v>20</v>
      </c>
      <c r="P24" s="87"/>
      <c r="Q24" s="87"/>
    </row>
    <row r="25" spans="1:17" s="72" customFormat="1" ht="15" customHeight="1">
      <c r="A25" s="569">
        <v>12</v>
      </c>
      <c r="B25" s="596" t="str">
        <f>Linkin!A68</f>
        <v>R12-**J1</v>
      </c>
      <c r="C25" s="897" t="str">
        <f>Linkin!B68</f>
        <v>Meters - Replaced</v>
      </c>
      <c r="D25" s="87"/>
      <c r="E25" s="87"/>
      <c r="G25" s="87">
        <f>Linkin!E68-H25</f>
        <v>88367.999999999898</v>
      </c>
      <c r="H25" s="508">
        <f>Linkin!F68</f>
        <v>0</v>
      </c>
      <c r="I25" s="508"/>
      <c r="J25" s="509">
        <f t="shared" si="0"/>
        <v>88367.999999999898</v>
      </c>
      <c r="K25" s="87"/>
      <c r="L25" s="87"/>
      <c r="M25" s="509">
        <f t="shared" si="1"/>
        <v>88367.999999999898</v>
      </c>
      <c r="N25" s="103"/>
      <c r="O25" s="569" t="s">
        <v>20</v>
      </c>
      <c r="P25" s="87"/>
      <c r="Q25" s="87"/>
    </row>
    <row r="26" spans="1:17" s="72" customFormat="1" ht="15" customHeight="1">
      <c r="A26" s="569">
        <v>13</v>
      </c>
      <c r="B26" s="596" t="str">
        <f>Linkin!A69</f>
        <v>R12-**K1</v>
      </c>
      <c r="C26" s="897" t="str">
        <f>Linkin!B69</f>
        <v>ITS Equipment and Systems</v>
      </c>
      <c r="D26" s="87"/>
      <c r="E26" s="87"/>
      <c r="G26" s="87">
        <f>Linkin!E69-H26</f>
        <v>55229.999999999985</v>
      </c>
      <c r="H26" s="508">
        <f>Linkin!F69</f>
        <v>0</v>
      </c>
      <c r="I26" s="508"/>
      <c r="J26" s="509">
        <f t="shared" si="0"/>
        <v>55229.999999999985</v>
      </c>
      <c r="K26" s="87"/>
      <c r="L26" s="87"/>
      <c r="M26" s="509">
        <f t="shared" si="1"/>
        <v>55229.999999999985</v>
      </c>
      <c r="N26" s="103"/>
      <c r="O26" s="569" t="s">
        <v>20</v>
      </c>
      <c r="P26" s="87"/>
      <c r="Q26" s="87"/>
    </row>
    <row r="27" spans="1:17" s="72" customFormat="1" ht="15" customHeight="1">
      <c r="A27" s="569">
        <v>14</v>
      </c>
      <c r="B27" s="596" t="str">
        <f>Linkin!A70</f>
        <v>R12-**L1</v>
      </c>
      <c r="C27" s="897" t="str">
        <f>Linkin!B70</f>
        <v>SCADA Equipment and Systems</v>
      </c>
      <c r="D27" s="87"/>
      <c r="E27" s="87"/>
      <c r="G27" s="87">
        <f>Linkin!E70-H27</f>
        <v>170179.745688925</v>
      </c>
      <c r="H27" s="508">
        <f>Linkin!F70</f>
        <v>4111.7745110750002</v>
      </c>
      <c r="I27" s="508"/>
      <c r="J27" s="509">
        <f t="shared" si="0"/>
        <v>174291.5202</v>
      </c>
      <c r="K27" s="87"/>
      <c r="L27" s="87"/>
      <c r="M27" s="509">
        <f t="shared" si="1"/>
        <v>174291.5202</v>
      </c>
      <c r="N27" s="103"/>
      <c r="O27" s="569" t="s">
        <v>20</v>
      </c>
      <c r="P27" s="87"/>
      <c r="Q27" s="87"/>
    </row>
    <row r="28" spans="1:17" s="72" customFormat="1" ht="15" customHeight="1">
      <c r="A28" s="569">
        <v>15</v>
      </c>
      <c r="B28" s="596" t="str">
        <f>Linkin!A71</f>
        <v>R12-**M1</v>
      </c>
      <c r="C28" s="897" t="str">
        <f>Linkin!B71</f>
        <v>Security Equipment and Systems</v>
      </c>
      <c r="D28" s="87"/>
      <c r="E28" s="87"/>
      <c r="G28" s="87">
        <f>Linkin!E71-H28</f>
        <v>27615</v>
      </c>
      <c r="H28" s="508">
        <f>Linkin!F71</f>
        <v>0</v>
      </c>
      <c r="I28" s="508"/>
      <c r="J28" s="509">
        <f t="shared" si="0"/>
        <v>27615</v>
      </c>
      <c r="K28" s="87"/>
      <c r="L28" s="87"/>
      <c r="M28" s="509">
        <f t="shared" si="1"/>
        <v>27615</v>
      </c>
      <c r="N28" s="103"/>
      <c r="O28" s="569" t="s">
        <v>20</v>
      </c>
      <c r="P28" s="87"/>
      <c r="Q28" s="87"/>
    </row>
    <row r="29" spans="1:17" s="72" customFormat="1" ht="15" customHeight="1">
      <c r="A29" s="569">
        <v>16</v>
      </c>
      <c r="B29" s="596" t="str">
        <f>Linkin!A72</f>
        <v>R12-**N1</v>
      </c>
      <c r="C29" s="897" t="str">
        <f>Linkin!B72</f>
        <v>Offices and Operations Centers</v>
      </c>
      <c r="D29" s="87"/>
      <c r="E29" s="87"/>
      <c r="G29" s="87">
        <f>Linkin!E72-H29</f>
        <v>11046</v>
      </c>
      <c r="H29" s="508">
        <f>Linkin!F72</f>
        <v>0</v>
      </c>
      <c r="I29" s="508"/>
      <c r="J29" s="509">
        <f t="shared" si="0"/>
        <v>11046</v>
      </c>
      <c r="K29" s="87"/>
      <c r="L29" s="87"/>
      <c r="M29" s="509">
        <f t="shared" si="1"/>
        <v>11046</v>
      </c>
      <c r="N29" s="103"/>
      <c r="O29" s="569" t="s">
        <v>20</v>
      </c>
      <c r="P29" s="87"/>
      <c r="Q29" s="87"/>
    </row>
    <row r="30" spans="1:17" s="72" customFormat="1" ht="15" customHeight="1">
      <c r="A30" s="569">
        <v>17</v>
      </c>
      <c r="B30" s="596" t="str">
        <f>Linkin!A73</f>
        <v>R12-**O1</v>
      </c>
      <c r="C30" s="897" t="str">
        <f>Linkin!B73</f>
        <v>Vehicles</v>
      </c>
      <c r="D30" s="87"/>
      <c r="E30" s="87"/>
      <c r="G30" s="87">
        <f>Linkin!E73-H30</f>
        <v>1.4551915228366852E-11</v>
      </c>
      <c r="H30" s="508">
        <f>Linkin!F73</f>
        <v>0</v>
      </c>
      <c r="I30" s="508"/>
      <c r="J30" s="509">
        <f t="shared" si="0"/>
        <v>1.4551915228366852E-11</v>
      </c>
      <c r="K30" s="87"/>
      <c r="L30" s="87"/>
      <c r="M30" s="509">
        <f t="shared" si="1"/>
        <v>1.4551915228366852E-11</v>
      </c>
      <c r="N30" s="103"/>
      <c r="O30" s="569" t="s">
        <v>20</v>
      </c>
      <c r="P30" s="87"/>
      <c r="Q30" s="87"/>
    </row>
    <row r="31" spans="1:17" s="72" customFormat="1" ht="15" customHeight="1">
      <c r="A31" s="569">
        <v>18</v>
      </c>
      <c r="B31" s="596" t="str">
        <f>Linkin!A74</f>
        <v>R12-**P1</v>
      </c>
      <c r="C31" s="897" t="str">
        <f>Linkin!B74</f>
        <v>Tools and Equipment</v>
      </c>
      <c r="D31" s="87"/>
      <c r="E31" s="87"/>
      <c r="G31" s="87">
        <f>Linkin!E74-H31</f>
        <v>37114.559999999976</v>
      </c>
      <c r="H31" s="508">
        <f>Linkin!F74</f>
        <v>0</v>
      </c>
      <c r="I31" s="508"/>
      <c r="J31" s="509">
        <f t="shared" si="0"/>
        <v>37114.559999999976</v>
      </c>
      <c r="K31" s="87"/>
      <c r="L31" s="87"/>
      <c r="M31" s="509">
        <f t="shared" si="1"/>
        <v>37114.559999999976</v>
      </c>
      <c r="N31" s="103"/>
      <c r="O31" s="569" t="s">
        <v>20</v>
      </c>
      <c r="P31" s="87"/>
      <c r="Q31" s="87"/>
    </row>
    <row r="32" spans="1:17" s="72" customFormat="1" ht="15" customHeight="1">
      <c r="A32" s="569">
        <v>19</v>
      </c>
      <c r="B32" s="596" t="str">
        <f>Linkin!A75</f>
        <v>R12-**Q1</v>
      </c>
      <c r="C32" s="897" t="str">
        <f>Linkin!B75</f>
        <v>Process Plant Facilities and Equipment</v>
      </c>
      <c r="D32" s="87"/>
      <c r="E32" s="87"/>
      <c r="G32" s="87">
        <f>Linkin!E75-H32</f>
        <v>215567.93611360001</v>
      </c>
      <c r="H32" s="508">
        <f>Linkin!F75</f>
        <v>5352.0638864000002</v>
      </c>
      <c r="I32" s="508"/>
      <c r="J32" s="509">
        <f t="shared" si="0"/>
        <v>220920</v>
      </c>
      <c r="K32" s="87"/>
      <c r="L32" s="87"/>
      <c r="M32" s="509">
        <f t="shared" si="1"/>
        <v>220920</v>
      </c>
      <c r="N32" s="103"/>
      <c r="O32" s="569" t="s">
        <v>20</v>
      </c>
      <c r="P32" s="87"/>
      <c r="Q32" s="87"/>
    </row>
    <row r="33" spans="1:17" s="72" customFormat="1" ht="15" customHeight="1">
      <c r="A33" s="569">
        <v>20</v>
      </c>
      <c r="B33" s="596" t="str">
        <f>Linkin!A76</f>
        <v>R12-**S1</v>
      </c>
      <c r="C33" s="897" t="str">
        <f>Linkin!B76</f>
        <v>Engineering Studies</v>
      </c>
      <c r="D33" s="87"/>
      <c r="E33" s="87"/>
      <c r="G33" s="87">
        <f>Linkin!E76-H33</f>
        <v>5670.1214849999596</v>
      </c>
      <c r="H33" s="508">
        <f>Linkin!F76</f>
        <v>15317.278514999998</v>
      </c>
      <c r="I33" s="508"/>
      <c r="J33" s="509">
        <f t="shared" si="0"/>
        <v>20987.399999999958</v>
      </c>
      <c r="K33" s="87"/>
      <c r="L33" s="87"/>
      <c r="M33" s="509">
        <f t="shared" si="1"/>
        <v>20987.399999999958</v>
      </c>
      <c r="N33" s="103"/>
      <c r="O33" s="569" t="s">
        <v>20</v>
      </c>
      <c r="P33" s="87"/>
      <c r="Q33" s="87"/>
    </row>
    <row r="34" spans="1:17" s="72" customFormat="1" ht="15" customHeight="1">
      <c r="A34" s="569">
        <v>21</v>
      </c>
      <c r="B34" s="596" t="str">
        <f>Linkin!A77</f>
        <v>R12-**K3</v>
      </c>
      <c r="C34" s="897" t="str">
        <f>Linkin!B77</f>
        <v>ITS Equipment and Systems - Centrally Sponsored</v>
      </c>
      <c r="D34" s="87"/>
      <c r="E34" s="87"/>
      <c r="G34" s="87">
        <f>Linkin!E77-H34</f>
        <v>517258.85609029606</v>
      </c>
      <c r="H34" s="508">
        <f>Linkin!F77</f>
        <v>4853.033439703936</v>
      </c>
      <c r="I34" s="508"/>
      <c r="J34" s="509">
        <f t="shared" si="0"/>
        <v>522111.88952999999</v>
      </c>
      <c r="K34" s="87"/>
      <c r="L34" s="87"/>
      <c r="M34" s="509">
        <f t="shared" si="1"/>
        <v>522111.88952999999</v>
      </c>
      <c r="N34" s="87"/>
      <c r="O34" s="584" t="s">
        <v>20</v>
      </c>
      <c r="P34" s="87"/>
      <c r="Q34" s="87"/>
    </row>
    <row r="35" spans="1:17" s="72" customFormat="1" ht="15" customHeight="1">
      <c r="A35" s="569">
        <v>22</v>
      </c>
      <c r="B35" s="596" t="str">
        <f>Linkin!A78</f>
        <v>I12-020037</v>
      </c>
      <c r="C35" s="897" t="str">
        <f>Linkin!B78</f>
        <v>KRS I Chemical Storage and Feed Imp</v>
      </c>
      <c r="D35" s="87"/>
      <c r="E35" s="87"/>
      <c r="G35" s="87">
        <f>Linkin!E78-H35</f>
        <v>1175092.9459047744</v>
      </c>
      <c r="H35" s="508">
        <f>Linkin!F78</f>
        <v>122154.67501731971</v>
      </c>
      <c r="I35" s="508"/>
      <c r="J35" s="509">
        <f t="shared" si="0"/>
        <v>1297247.620922094</v>
      </c>
      <c r="K35" s="87"/>
      <c r="L35" s="87"/>
      <c r="M35" s="509">
        <f t="shared" si="1"/>
        <v>1297247.620922094</v>
      </c>
      <c r="N35" s="87"/>
      <c r="O35" s="190">
        <f>IFERROR(+M35/Linkin!G78,0)</f>
        <v>0.15261736716730517</v>
      </c>
      <c r="P35" s="87"/>
      <c r="Q35" s="87"/>
    </row>
    <row r="36" spans="1:17" s="72" customFormat="1" ht="15" customHeight="1">
      <c r="A36" s="569">
        <v>23</v>
      </c>
      <c r="B36" s="596" t="str">
        <f>Linkin!A79</f>
        <v>I12-020055</v>
      </c>
      <c r="C36" s="897" t="str">
        <f>Linkin!B79</f>
        <v>New Circle Rd Main Relocation Phase 2</v>
      </c>
      <c r="D36" s="87"/>
      <c r="E36" s="87"/>
      <c r="G36" s="87">
        <f>Linkin!E79-H36</f>
        <v>262424.58048444171</v>
      </c>
      <c r="H36" s="508">
        <f>Linkin!F79</f>
        <v>25186.935525933288</v>
      </c>
      <c r="I36" s="508"/>
      <c r="J36" s="509">
        <f t="shared" si="0"/>
        <v>287611.51601037499</v>
      </c>
      <c r="K36" s="87"/>
      <c r="L36" s="87"/>
      <c r="M36" s="509">
        <f t="shared" si="1"/>
        <v>287611.51601037499</v>
      </c>
      <c r="N36" s="87"/>
      <c r="O36" s="190">
        <f>IFERROR(+M36/Linkin!G79,0)</f>
        <v>0.28761151601037499</v>
      </c>
      <c r="P36" s="87"/>
      <c r="Q36" s="87"/>
    </row>
    <row r="37" spans="1:17" s="72" customFormat="1" ht="15" customHeight="1">
      <c r="A37" s="569">
        <v>24</v>
      </c>
      <c r="B37" s="596" t="str">
        <f>Linkin!A80</f>
        <v>I12-020059</v>
      </c>
      <c r="C37" s="897" t="str">
        <f>Linkin!B80</f>
        <v>KRS2 Transfer Switch</v>
      </c>
      <c r="D37" s="87"/>
      <c r="E37" s="87"/>
      <c r="G37" s="87">
        <f>Linkin!E80-H37</f>
        <v>61664.026405000026</v>
      </c>
      <c r="H37" s="508">
        <f>Linkin!F80</f>
        <v>4079.4435950000006</v>
      </c>
      <c r="I37" s="508"/>
      <c r="J37" s="509">
        <f t="shared" si="0"/>
        <v>65743.47000000003</v>
      </c>
      <c r="K37" s="87"/>
      <c r="L37" s="87"/>
      <c r="M37" s="509">
        <f t="shared" si="1"/>
        <v>65743.47000000003</v>
      </c>
      <c r="N37" s="87"/>
      <c r="O37" s="190">
        <f>IFERROR(+M37/Linkin!G80,0)</f>
        <v>6.5740774628240267E-2</v>
      </c>
      <c r="P37" s="87"/>
      <c r="Q37" s="87"/>
    </row>
    <row r="38" spans="1:17" s="72" customFormat="1" ht="15" customHeight="1">
      <c r="A38" s="569">
        <v>25</v>
      </c>
      <c r="B38" s="596" t="str">
        <f>Linkin!A81</f>
        <v>I12-020067</v>
      </c>
      <c r="C38" s="897" t="str">
        <f>Linkin!B81</f>
        <v>RRS Chemical Facility Upgrade/Chlor</v>
      </c>
      <c r="D38" s="87"/>
      <c r="E38" s="87"/>
      <c r="G38" s="87">
        <f>Linkin!E81-H38</f>
        <v>2882571.3788451506</v>
      </c>
      <c r="H38" s="508">
        <f>Linkin!F81</f>
        <v>65579.60258516662</v>
      </c>
      <c r="I38" s="508"/>
      <c r="J38" s="509">
        <f t="shared" si="0"/>
        <v>2948150.9814303173</v>
      </c>
      <c r="K38" s="87"/>
      <c r="L38" s="87"/>
      <c r="M38" s="509">
        <f t="shared" si="1"/>
        <v>2948150.9814303173</v>
      </c>
      <c r="N38" s="87"/>
      <c r="O38" s="190">
        <f>IFERROR(+M38/Linkin!G81,0)</f>
        <v>0.2807762839457445</v>
      </c>
      <c r="P38" s="87"/>
      <c r="Q38" s="87"/>
    </row>
    <row r="39" spans="1:17" s="72" customFormat="1" ht="15" customHeight="1">
      <c r="A39" s="569">
        <v>26</v>
      </c>
      <c r="B39" s="596" t="str">
        <f>Linkin!A82</f>
        <v>I12-020071</v>
      </c>
      <c r="C39" s="897" t="str">
        <f>Linkin!B82</f>
        <v>KRS1 Valve House Rehabilitation (Phase 5) - Reeves Drives</v>
      </c>
      <c r="D39" s="87"/>
      <c r="E39" s="87"/>
      <c r="G39" s="87">
        <f>Linkin!E82-H39</f>
        <v>543411.74250000005</v>
      </c>
      <c r="H39" s="508">
        <f>Linkin!F82</f>
        <v>3068.2574999999997</v>
      </c>
      <c r="I39" s="508"/>
      <c r="J39" s="509">
        <f t="shared" si="0"/>
        <v>546480</v>
      </c>
      <c r="K39" s="87"/>
      <c r="L39" s="87"/>
      <c r="M39" s="509">
        <f t="shared" si="1"/>
        <v>546480</v>
      </c>
      <c r="N39" s="87"/>
      <c r="O39" s="190">
        <f>IFERROR(+M39/Linkin!G82,0)</f>
        <v>0.36431999999999998</v>
      </c>
      <c r="P39" s="87"/>
      <c r="Q39" s="87"/>
    </row>
    <row r="40" spans="1:17" s="72" customFormat="1" ht="15" customHeight="1">
      <c r="A40" s="569">
        <v>27</v>
      </c>
      <c r="B40" s="596" t="str">
        <f>Linkin!A83</f>
        <v>I12-020074</v>
      </c>
      <c r="C40" s="897" t="str">
        <f>Linkin!B83</f>
        <v>Athens Boonesboro Main Ext - Phase</v>
      </c>
      <c r="D40" s="87"/>
      <c r="E40" s="87"/>
      <c r="G40" s="87">
        <f>Linkin!E83-H40</f>
        <v>775143.11005999963</v>
      </c>
      <c r="H40" s="508">
        <f>Linkin!F83</f>
        <v>54648.329939999989</v>
      </c>
      <c r="I40" s="508"/>
      <c r="J40" s="509">
        <f t="shared" si="0"/>
        <v>829791.43999999959</v>
      </c>
      <c r="K40" s="87"/>
      <c r="L40" s="87"/>
      <c r="M40" s="509">
        <f t="shared" si="1"/>
        <v>829791.43999999959</v>
      </c>
      <c r="N40" s="87"/>
      <c r="O40" s="190">
        <f>IFERROR(+M40/Linkin!G83,0)</f>
        <v>0.92199048888888846</v>
      </c>
      <c r="P40" s="87"/>
      <c r="Q40" s="87"/>
    </row>
    <row r="41" spans="1:17" s="72" customFormat="1" ht="15" customHeight="1">
      <c r="A41" s="569">
        <v>28</v>
      </c>
      <c r="B41" s="596" t="str">
        <f>Linkin!A84</f>
        <v>I12-020076</v>
      </c>
      <c r="C41" s="897" t="str">
        <f>Linkin!B84</f>
        <v>KRS1 - Replace Incline Car</v>
      </c>
      <c r="D41" s="87"/>
      <c r="E41" s="87"/>
      <c r="G41" s="87">
        <f>Linkin!E84-H41</f>
        <v>746964.011420795</v>
      </c>
      <c r="H41" s="508">
        <f>Linkin!F84</f>
        <v>59572.68554910137</v>
      </c>
      <c r="I41" s="508"/>
      <c r="J41" s="509">
        <f t="shared" si="0"/>
        <v>806536.69696989632</v>
      </c>
      <c r="K41" s="87"/>
      <c r="L41" s="87"/>
      <c r="M41" s="509">
        <f t="shared" si="1"/>
        <v>806536.69696989632</v>
      </c>
      <c r="N41" s="87"/>
      <c r="O41" s="190">
        <f>IFERROR(+M41/Linkin!G84,0)</f>
        <v>0.53769113131326418</v>
      </c>
      <c r="P41" s="87"/>
      <c r="Q41" s="87"/>
    </row>
    <row r="42" spans="1:17" s="72" customFormat="1" ht="15" customHeight="1">
      <c r="A42" s="569">
        <v>29</v>
      </c>
      <c r="B42" s="596" t="str">
        <f>Linkin!A85</f>
        <v>I12-020079</v>
      </c>
      <c r="C42" s="897" t="str">
        <f>Linkin!B85</f>
        <v>Jacobson Pump Station</v>
      </c>
      <c r="D42" s="87"/>
      <c r="E42" s="87"/>
      <c r="G42" s="87">
        <f>Linkin!E85-H42</f>
        <v>775264.9602032227</v>
      </c>
      <c r="H42" s="508">
        <f>Linkin!F85</f>
        <v>20990.107459590894</v>
      </c>
      <c r="I42" s="508"/>
      <c r="J42" s="509">
        <f t="shared" si="0"/>
        <v>796255.06766281358</v>
      </c>
      <c r="K42" s="87"/>
      <c r="L42" s="87"/>
      <c r="M42" s="509">
        <f t="shared" si="1"/>
        <v>796255.06766281358</v>
      </c>
      <c r="N42" s="87"/>
      <c r="O42" s="190">
        <f>IFERROR(+M42/Linkin!G85,0)</f>
        <v>0.39812753383140681</v>
      </c>
      <c r="P42" s="87"/>
      <c r="Q42" s="87"/>
    </row>
    <row r="43" spans="1:17" s="72" customFormat="1" ht="15" customHeight="1">
      <c r="A43" s="569">
        <v>30</v>
      </c>
      <c r="B43" s="596" t="str">
        <f>Linkin!A86</f>
        <v>I12-020089</v>
      </c>
      <c r="C43" s="897" t="str">
        <f>Linkin!B86</f>
        <v>Millersburg Chemical Feed &amp; WQ Impr</v>
      </c>
      <c r="D43" s="87"/>
      <c r="E43" s="87"/>
      <c r="G43" s="87">
        <f>Linkin!E86-H43</f>
        <v>271351.78615700005</v>
      </c>
      <c r="H43" s="508">
        <f>Linkin!F86</f>
        <v>2731.8338429999999</v>
      </c>
      <c r="I43" s="508"/>
      <c r="J43" s="509">
        <f t="shared" si="0"/>
        <v>274083.62000000005</v>
      </c>
      <c r="K43" s="87"/>
      <c r="L43" s="87"/>
      <c r="M43" s="509">
        <f t="shared" si="1"/>
        <v>274083.62000000005</v>
      </c>
      <c r="N43" s="87"/>
      <c r="O43" s="190">
        <f>IFERROR(+M43/Linkin!G86,0)</f>
        <v>0.32245131764705887</v>
      </c>
      <c r="P43" s="87"/>
      <c r="Q43" s="189"/>
    </row>
    <row r="44" spans="1:17" s="72" customFormat="1" ht="15" customHeight="1">
      <c r="A44" s="569">
        <v>31</v>
      </c>
      <c r="B44" s="596" t="str">
        <f>Linkin!A87</f>
        <v>I12-020093</v>
      </c>
      <c r="C44" s="897" t="str">
        <f>Linkin!B87</f>
        <v>Richmond Rd Paving Imprvemnts - Fie</v>
      </c>
      <c r="D44" s="87"/>
      <c r="E44" s="87"/>
      <c r="G44" s="87">
        <f>Linkin!E87-H44</f>
        <v>34194.225964999998</v>
      </c>
      <c r="H44" s="508">
        <f>Linkin!F87</f>
        <v>2120.6840349999998</v>
      </c>
      <c r="I44" s="508"/>
      <c r="J44" s="509">
        <f t="shared" si="0"/>
        <v>36314.909999999996</v>
      </c>
      <c r="K44" s="87"/>
      <c r="L44" s="87"/>
      <c r="M44" s="509">
        <f t="shared" si="1"/>
        <v>36314.909999999996</v>
      </c>
      <c r="N44" s="87"/>
      <c r="O44" s="190">
        <f>IFERROR(+M44/Linkin!G87,0)</f>
        <v>2.4209939999999996E-2</v>
      </c>
      <c r="P44" s="87"/>
      <c r="Q44" s="189"/>
    </row>
    <row r="45" spans="1:17" s="72" customFormat="1" ht="15" customHeight="1">
      <c r="A45" s="569">
        <v>32</v>
      </c>
      <c r="B45" s="596" t="str">
        <f>Linkin!A88</f>
        <v>I12-020099</v>
      </c>
      <c r="C45" s="897" t="str">
        <f>Linkin!B88</f>
        <v>KRS1 Pump #13 Replacement</v>
      </c>
      <c r="D45" s="87"/>
      <c r="E45" s="87"/>
      <c r="G45" s="87">
        <f>Linkin!E88-H45</f>
        <v>1016868.475105</v>
      </c>
      <c r="H45" s="508">
        <f>Linkin!F88</f>
        <v>49338.794894999999</v>
      </c>
      <c r="I45" s="508"/>
      <c r="J45" s="509">
        <f t="shared" si="0"/>
        <v>1066207.27</v>
      </c>
      <c r="K45" s="87"/>
      <c r="L45" s="87"/>
      <c r="M45" s="509">
        <f t="shared" si="1"/>
        <v>1066207.27</v>
      </c>
      <c r="N45" s="87"/>
      <c r="O45" s="190">
        <f>IFERROR(+M45/Linkin!G88,0)</f>
        <v>0.8885060583333334</v>
      </c>
      <c r="P45" s="87"/>
      <c r="Q45" s="189"/>
    </row>
    <row r="46" spans="1:17" s="72" customFormat="1" ht="15" customHeight="1">
      <c r="A46" s="569">
        <v>33</v>
      </c>
      <c r="B46" s="596" t="str">
        <f>Linkin!A89</f>
        <v>I12-300008</v>
      </c>
      <c r="C46" s="897" t="str">
        <f>Linkin!B89</f>
        <v>Owenton Operations Garage</v>
      </c>
      <c r="D46" s="87"/>
      <c r="E46" s="87"/>
      <c r="G46" s="87">
        <f>Linkin!E89-H46</f>
        <v>167706.95539449996</v>
      </c>
      <c r="H46" s="508">
        <f>Linkin!F89</f>
        <v>12868.272605499998</v>
      </c>
      <c r="I46" s="508"/>
      <c r="J46" s="509">
        <f t="shared" si="0"/>
        <v>180575.22799999997</v>
      </c>
      <c r="K46" s="87"/>
      <c r="L46" s="87"/>
      <c r="M46" s="509">
        <f t="shared" si="1"/>
        <v>180575.22799999997</v>
      </c>
      <c r="N46" s="87"/>
      <c r="O46" s="190">
        <f>IFERROR(+M46/Linkin!G89,0)</f>
        <v>0.18057522799999998</v>
      </c>
      <c r="P46" s="87"/>
      <c r="Q46" s="189"/>
    </row>
    <row r="47" spans="1:17" s="72" customFormat="1" ht="15" customHeight="1">
      <c r="A47" s="569">
        <v>34</v>
      </c>
      <c r="B47" s="596"/>
      <c r="C47" s="897"/>
      <c r="D47" s="87"/>
      <c r="E47" s="87"/>
      <c r="G47" s="87"/>
      <c r="H47" s="508"/>
      <c r="I47" s="508"/>
      <c r="J47" s="509"/>
      <c r="K47" s="87"/>
      <c r="L47" s="87"/>
      <c r="M47" s="509"/>
      <c r="N47" s="87"/>
      <c r="O47" s="190"/>
      <c r="P47" s="87"/>
      <c r="Q47" s="189"/>
    </row>
    <row r="48" spans="1:17" s="72" customFormat="1" ht="15" customHeight="1">
      <c r="A48" s="569">
        <v>35</v>
      </c>
      <c r="B48" s="596"/>
      <c r="C48" s="897"/>
      <c r="D48" s="87"/>
      <c r="E48" s="87"/>
      <c r="G48" s="87"/>
      <c r="H48" s="508"/>
      <c r="I48" s="508"/>
      <c r="J48" s="509"/>
      <c r="K48" s="87"/>
      <c r="L48" s="87"/>
      <c r="M48" s="509"/>
      <c r="N48" s="87"/>
      <c r="O48" s="190"/>
      <c r="P48" s="87"/>
      <c r="Q48" s="189"/>
    </row>
    <row r="49" spans="1:17" s="72" customFormat="1" ht="15" customHeight="1">
      <c r="A49" s="569">
        <v>36</v>
      </c>
      <c r="B49" s="596"/>
      <c r="C49" s="897"/>
      <c r="D49" s="87"/>
      <c r="E49" s="87"/>
      <c r="G49" s="87"/>
      <c r="H49" s="508"/>
      <c r="I49" s="508"/>
      <c r="J49" s="509"/>
      <c r="K49" s="87"/>
      <c r="L49" s="87"/>
      <c r="M49" s="509"/>
      <c r="N49" s="87"/>
      <c r="O49" s="190"/>
      <c r="P49" s="87"/>
      <c r="Q49" s="189"/>
    </row>
    <row r="50" spans="1:17" s="72" customFormat="1" ht="15" customHeight="1">
      <c r="A50" s="569">
        <v>37</v>
      </c>
      <c r="B50" s="597"/>
      <c r="C50" s="286"/>
      <c r="D50" s="87"/>
      <c r="E50" s="87"/>
      <c r="G50" s="87"/>
      <c r="H50" s="508"/>
      <c r="I50" s="508"/>
      <c r="J50" s="509"/>
      <c r="K50" s="87"/>
      <c r="L50" s="87"/>
      <c r="M50" s="509"/>
      <c r="N50" s="87"/>
      <c r="O50" s="190"/>
      <c r="P50" s="87"/>
      <c r="Q50" s="189"/>
    </row>
    <row r="51" spans="1:17" s="72" customFormat="1" ht="15" customHeight="1">
      <c r="A51" s="569">
        <v>38</v>
      </c>
      <c r="B51" s="83"/>
      <c r="C51" s="187"/>
      <c r="D51" s="87"/>
      <c r="E51" s="87"/>
      <c r="G51" s="87"/>
      <c r="H51" s="508"/>
      <c r="I51" s="508"/>
      <c r="J51" s="509"/>
      <c r="K51" s="87"/>
      <c r="L51" s="87"/>
      <c r="M51" s="509"/>
      <c r="N51" s="87"/>
      <c r="O51" s="190"/>
      <c r="P51" s="87"/>
      <c r="Q51" s="190"/>
    </row>
    <row r="52" spans="1:17" s="72" customFormat="1" ht="15" customHeight="1">
      <c r="A52" s="569">
        <v>39</v>
      </c>
      <c r="B52" s="83"/>
      <c r="C52" s="187"/>
      <c r="D52" s="87"/>
      <c r="E52" s="87"/>
      <c r="G52" s="87"/>
      <c r="H52" s="508"/>
      <c r="I52" s="508"/>
      <c r="J52" s="509"/>
      <c r="K52" s="87"/>
      <c r="L52" s="87"/>
      <c r="M52" s="509"/>
      <c r="N52" s="87"/>
      <c r="O52" s="190"/>
      <c r="P52" s="87"/>
      <c r="Q52" s="87"/>
    </row>
    <row r="53" spans="1:17" s="72" customFormat="1" ht="15" customHeight="1">
      <c r="A53" s="569">
        <v>40</v>
      </c>
      <c r="B53" s="83"/>
      <c r="C53" s="187"/>
      <c r="D53" s="87"/>
      <c r="E53" s="87"/>
      <c r="G53" s="145"/>
      <c r="H53" s="145"/>
      <c r="I53" s="87"/>
      <c r="J53" s="171"/>
      <c r="K53" s="87"/>
      <c r="L53" s="87"/>
      <c r="M53" s="145"/>
      <c r="N53" s="87"/>
      <c r="P53" s="87"/>
      <c r="Q53" s="87"/>
    </row>
    <row r="54" spans="1:17" s="72" customFormat="1" ht="15" customHeight="1">
      <c r="A54" s="569">
        <v>41</v>
      </c>
      <c r="B54" s="83"/>
      <c r="C54" s="187"/>
      <c r="D54" s="87"/>
      <c r="E54" s="87"/>
      <c r="G54" s="145"/>
      <c r="H54" s="145"/>
      <c r="I54" s="87"/>
      <c r="J54" s="171"/>
      <c r="K54" s="87"/>
      <c r="L54" s="87"/>
      <c r="M54" s="145"/>
      <c r="N54" s="87"/>
      <c r="O54" s="87"/>
      <c r="P54" s="87"/>
      <c r="Q54" s="87"/>
    </row>
    <row r="55" spans="1:17" s="72" customFormat="1" ht="15" customHeight="1">
      <c r="A55" s="569">
        <v>42</v>
      </c>
      <c r="B55" s="83"/>
      <c r="C55" s="187"/>
      <c r="E55" s="87"/>
      <c r="G55" s="145"/>
      <c r="H55" s="145"/>
      <c r="I55" s="87"/>
      <c r="J55" s="171"/>
      <c r="K55" s="87"/>
      <c r="L55" s="87"/>
      <c r="M55" s="145"/>
      <c r="N55" s="87"/>
      <c r="O55" s="87"/>
      <c r="P55" s="87"/>
      <c r="Q55" s="87"/>
    </row>
    <row r="56" spans="1:17" s="72" customFormat="1" ht="15" customHeight="1">
      <c r="A56" s="571">
        <v>43</v>
      </c>
      <c r="B56" s="83"/>
      <c r="C56" s="187"/>
      <c r="E56" s="87"/>
      <c r="G56" s="575"/>
      <c r="H56" s="575"/>
      <c r="I56" s="575"/>
      <c r="J56" s="575"/>
      <c r="K56" s="87"/>
      <c r="L56" s="87"/>
      <c r="M56" s="575"/>
      <c r="N56" s="87"/>
      <c r="O56" s="87"/>
      <c r="P56" s="87"/>
      <c r="Q56" s="87"/>
    </row>
    <row r="57" spans="1:17" s="72" customFormat="1" ht="15" customHeight="1">
      <c r="A57" s="569">
        <v>44</v>
      </c>
      <c r="B57" s="83"/>
      <c r="C57" s="187"/>
      <c r="D57" s="87"/>
      <c r="E57" s="87"/>
      <c r="G57" s="103"/>
      <c r="H57" s="103"/>
      <c r="I57" s="103"/>
      <c r="J57" s="103"/>
      <c r="K57" s="103"/>
      <c r="L57" s="103"/>
      <c r="M57" s="103"/>
      <c r="N57" s="87"/>
      <c r="O57" s="87"/>
      <c r="P57" s="87"/>
      <c r="Q57" s="87"/>
    </row>
    <row r="58" spans="1:17" s="72" customFormat="1" ht="15" customHeight="1" thickBot="1">
      <c r="A58" s="569">
        <v>45</v>
      </c>
      <c r="B58" s="87"/>
      <c r="C58" s="87"/>
      <c r="D58" s="87"/>
      <c r="E58" s="87"/>
      <c r="G58" s="114">
        <f>SUM(G15:G57)</f>
        <v>11215730.111803958</v>
      </c>
      <c r="H58" s="114">
        <f>SUM(H15:H57)</f>
        <v>459911.27892154077</v>
      </c>
      <c r="I58" s="114">
        <f>SUM(I15:I57)</f>
        <v>0</v>
      </c>
      <c r="J58" s="114">
        <f>SUM(J15:J57)</f>
        <v>11675641.390725493</v>
      </c>
      <c r="K58" s="103"/>
      <c r="L58" s="103"/>
      <c r="M58" s="114">
        <f>SUM(M15:M57)</f>
        <v>11675641.390725493</v>
      </c>
      <c r="N58" s="87"/>
      <c r="O58" s="87"/>
      <c r="P58" s="87"/>
      <c r="Q58" s="87"/>
    </row>
    <row r="59" spans="1:17" s="72" customFormat="1" ht="15" customHeight="1" thickTop="1">
      <c r="A59" s="569">
        <v>46</v>
      </c>
      <c r="B59" s="87"/>
      <c r="C59" s="87"/>
      <c r="D59" s="87"/>
      <c r="E59" s="87"/>
      <c r="F59" s="87"/>
      <c r="G59" s="103"/>
      <c r="H59" s="103"/>
      <c r="I59" s="103"/>
      <c r="J59" s="939">
        <f>Linkin!E109</f>
        <v>11675641.390725497</v>
      </c>
      <c r="K59" s="103"/>
      <c r="L59" s="103"/>
      <c r="M59" s="103"/>
      <c r="N59" s="87"/>
      <c r="O59" s="87"/>
      <c r="P59" s="87"/>
      <c r="Q59" s="87"/>
    </row>
    <row r="60" spans="1:17" s="72" customFormat="1" ht="15" customHeight="1">
      <c r="A60" s="569">
        <v>47</v>
      </c>
      <c r="B60" s="87"/>
      <c r="C60" s="87"/>
      <c r="D60" s="87"/>
      <c r="E60" s="87"/>
      <c r="F60" s="87"/>
      <c r="G60" s="87"/>
      <c r="H60" s="87"/>
      <c r="I60" s="87"/>
      <c r="J60" s="593" t="b">
        <f>J59=J58</f>
        <v>1</v>
      </c>
      <c r="K60" s="87"/>
      <c r="L60" s="87"/>
      <c r="M60" s="87"/>
      <c r="N60" s="87"/>
      <c r="O60" s="87"/>
      <c r="P60" s="87"/>
      <c r="Q60" s="87"/>
    </row>
    <row r="61" spans="1:17" s="72" customFormat="1" ht="15" customHeight="1">
      <c r="A61" s="569">
        <v>48</v>
      </c>
      <c r="B61" s="87"/>
      <c r="C61" s="90" t="s">
        <v>609</v>
      </c>
      <c r="D61" s="87" t="s">
        <v>945</v>
      </c>
      <c r="E61" s="87"/>
      <c r="F61" s="87"/>
      <c r="G61" s="87"/>
      <c r="H61" s="87"/>
      <c r="I61" s="87"/>
      <c r="J61" s="87"/>
      <c r="K61" s="87"/>
      <c r="L61" s="87"/>
      <c r="M61" s="87"/>
      <c r="N61" s="87"/>
      <c r="O61" s="87"/>
      <c r="P61" s="87"/>
      <c r="Q61" s="87"/>
    </row>
    <row r="62" spans="1:17" s="72" customFormat="1" ht="15" customHeight="1">
      <c r="A62" s="569">
        <v>49</v>
      </c>
      <c r="B62" s="87"/>
      <c r="C62" s="87"/>
      <c r="D62" s="87" t="s">
        <v>619</v>
      </c>
      <c r="E62" s="87"/>
      <c r="F62" s="87"/>
      <c r="G62" s="87"/>
      <c r="H62" s="87"/>
      <c r="I62" s="87"/>
      <c r="J62" s="87"/>
      <c r="K62" s="87"/>
      <c r="L62" s="87"/>
      <c r="M62" s="87"/>
      <c r="N62" s="87"/>
      <c r="O62" s="87"/>
      <c r="P62" s="87"/>
      <c r="Q62" s="87"/>
    </row>
    <row r="63" spans="1:17" s="72" customFormat="1" ht="15" customHeight="1">
      <c r="A63" s="569">
        <v>50</v>
      </c>
      <c r="B63" s="87"/>
      <c r="C63" s="87"/>
      <c r="D63" s="87" t="s">
        <v>136</v>
      </c>
      <c r="E63" s="87"/>
      <c r="F63" s="87"/>
      <c r="G63" s="87"/>
      <c r="H63" s="87"/>
      <c r="I63" s="87"/>
      <c r="J63" s="87"/>
      <c r="K63" s="87"/>
      <c r="L63" s="87"/>
      <c r="M63" s="87"/>
      <c r="N63" s="87"/>
      <c r="O63" s="87"/>
      <c r="P63" s="87"/>
      <c r="Q63" s="87"/>
    </row>
    <row r="64" spans="1:17" s="72" customFormat="1" ht="15" customHeight="1">
      <c r="A64" s="569"/>
      <c r="B64" s="87"/>
      <c r="C64" s="87"/>
      <c r="D64" s="87"/>
      <c r="E64" s="87"/>
      <c r="F64" s="87"/>
      <c r="G64" s="87"/>
      <c r="H64" s="87"/>
      <c r="I64" s="87"/>
      <c r="J64" s="87"/>
      <c r="K64" s="87"/>
      <c r="L64" s="87"/>
      <c r="M64" s="87"/>
      <c r="N64" s="87"/>
      <c r="O64" s="87"/>
      <c r="P64" s="87"/>
      <c r="Q64" s="87"/>
    </row>
    <row r="65" spans="1:17" s="72" customFormat="1" ht="15" customHeight="1">
      <c r="A65" s="569"/>
      <c r="B65" s="87"/>
      <c r="C65" s="87"/>
      <c r="D65" s="87"/>
      <c r="E65" s="87"/>
      <c r="F65" s="87"/>
      <c r="G65" s="87"/>
      <c r="H65" s="87"/>
      <c r="I65" s="87"/>
      <c r="J65" s="87"/>
      <c r="K65" s="87"/>
      <c r="L65" s="87"/>
      <c r="M65" s="87"/>
      <c r="N65" s="87"/>
      <c r="O65" s="87"/>
      <c r="P65" s="87"/>
      <c r="Q65" s="87"/>
    </row>
    <row r="66" spans="1:17" s="72" customFormat="1" ht="15" customHeight="1">
      <c r="A66" s="569"/>
      <c r="B66" s="87"/>
      <c r="C66" s="87"/>
      <c r="D66" s="87"/>
      <c r="E66" s="87"/>
      <c r="F66" s="87"/>
      <c r="G66" s="87"/>
      <c r="H66" s="87"/>
      <c r="I66" s="87"/>
      <c r="J66" s="87"/>
      <c r="K66" s="87"/>
      <c r="L66" s="87"/>
      <c r="M66" s="87"/>
      <c r="N66" s="87"/>
      <c r="O66" s="87"/>
      <c r="P66" s="87"/>
      <c r="Q66" s="87"/>
    </row>
    <row r="67" spans="1:17" s="72" customFormat="1" ht="15" customHeight="1">
      <c r="A67" s="86" t="str">
        <f>+A1</f>
        <v>KENTUCKY-AMERICAN WATER COMPANY</v>
      </c>
      <c r="B67" s="115"/>
      <c r="C67" s="115"/>
      <c r="D67" s="115"/>
      <c r="E67" s="115"/>
      <c r="F67" s="115"/>
      <c r="G67" s="115"/>
      <c r="H67" s="115"/>
      <c r="I67" s="115"/>
      <c r="J67" s="115"/>
      <c r="K67" s="115"/>
      <c r="L67" s="115"/>
      <c r="M67" s="115"/>
      <c r="N67" s="115"/>
      <c r="O67" s="115"/>
      <c r="P67" s="115"/>
    </row>
    <row r="68" spans="1:17" s="72" customFormat="1" ht="15" customHeight="1">
      <c r="A68" s="86" t="str">
        <f>+A2</f>
        <v>Case No. 2018-00358</v>
      </c>
      <c r="B68" s="115"/>
      <c r="C68" s="115"/>
      <c r="D68" s="115"/>
      <c r="E68" s="115"/>
      <c r="F68" s="115"/>
      <c r="G68" s="115"/>
      <c r="H68" s="115"/>
      <c r="I68" s="115"/>
      <c r="J68" s="115"/>
      <c r="K68" s="115"/>
      <c r="L68" s="115"/>
      <c r="M68" s="115"/>
      <c r="N68" s="115"/>
      <c r="O68" s="115"/>
      <c r="P68" s="115"/>
      <c r="Q68" s="87"/>
    </row>
    <row r="69" spans="1:17" s="72" customFormat="1" ht="15" customHeight="1">
      <c r="A69" s="86" t="s">
        <v>466</v>
      </c>
      <c r="B69" s="115"/>
      <c r="C69" s="115"/>
      <c r="D69" s="115"/>
      <c r="E69" s="115"/>
      <c r="F69" s="115"/>
      <c r="G69" s="115"/>
      <c r="H69" s="115"/>
      <c r="I69" s="115"/>
      <c r="J69" s="115"/>
      <c r="K69" s="115"/>
      <c r="L69" s="115"/>
      <c r="M69" s="115"/>
      <c r="N69" s="115"/>
      <c r="O69" s="115"/>
      <c r="P69" s="115"/>
      <c r="Q69" s="87"/>
    </row>
    <row r="70" spans="1:17" s="72" customFormat="1" ht="15" customHeight="1">
      <c r="A70" s="86" t="str">
        <f>+'Sch B-3'!A130</f>
        <v>Forecast Year at 6/30/2020</v>
      </c>
      <c r="B70" s="115"/>
      <c r="C70" s="115"/>
      <c r="D70" s="115"/>
      <c r="E70" s="115"/>
      <c r="F70" s="115"/>
      <c r="G70" s="115"/>
      <c r="H70" s="115"/>
      <c r="I70" s="115"/>
      <c r="J70" s="115"/>
      <c r="K70" s="115"/>
      <c r="L70" s="115"/>
      <c r="M70" s="115"/>
      <c r="N70" s="115"/>
      <c r="O70" s="115"/>
      <c r="P70" s="115"/>
      <c r="Q70" s="87"/>
    </row>
    <row r="71" spans="1:17" s="72" customFormat="1" ht="15" customHeight="1">
      <c r="A71" s="115"/>
      <c r="B71" s="115"/>
      <c r="C71" s="115"/>
      <c r="D71" s="115"/>
      <c r="E71" s="115"/>
      <c r="F71" s="115"/>
      <c r="G71" s="115"/>
      <c r="H71" s="115"/>
      <c r="I71" s="115"/>
      <c r="J71" s="115"/>
      <c r="K71" s="115"/>
      <c r="L71" s="115"/>
      <c r="M71" s="115"/>
      <c r="N71" s="115"/>
      <c r="O71" s="115"/>
      <c r="P71" s="90" t="s">
        <v>928</v>
      </c>
      <c r="Q71" s="87"/>
    </row>
    <row r="72" spans="1:17" s="66" customFormat="1">
      <c r="B72" s="70"/>
      <c r="D72" s="69"/>
      <c r="E72" s="69"/>
      <c r="F72" s="69"/>
      <c r="G72" s="69"/>
      <c r="H72" s="69"/>
      <c r="I72" s="69"/>
      <c r="J72" s="69"/>
      <c r="K72" s="69"/>
      <c r="L72" s="69"/>
      <c r="P72" s="570" t="str">
        <f ca="1">RIGHT(CELL("filename",$A$1),LEN(CELL("filename",$A$1))-SEARCH("\Rate Base",CELL("filename",$A$1),1))</f>
        <v>Rate Base\[KAWC 2018 Rate Case - Exhibit 37 Schedules B1 - B8.xlsx]Sch B-4</v>
      </c>
    </row>
    <row r="73" spans="1:17" s="72" customFormat="1" ht="15" customHeight="1">
      <c r="A73" s="87" t="str">
        <f>+'Sch B-3'!A133</f>
        <v>DATA: ___ BASE PERIOD _X_ FORECASTED PERIOD</v>
      </c>
      <c r="B73" s="87"/>
      <c r="C73" s="87"/>
      <c r="D73" s="87"/>
      <c r="E73" s="87"/>
      <c r="F73" s="87"/>
      <c r="G73" s="87"/>
      <c r="H73" s="87"/>
      <c r="I73" s="87"/>
      <c r="J73" s="87"/>
      <c r="K73" s="87"/>
      <c r="L73" s="87"/>
      <c r="M73" s="87"/>
      <c r="N73" s="87"/>
      <c r="O73" s="87"/>
      <c r="P73" s="90" t="s">
        <v>289</v>
      </c>
      <c r="Q73" s="87"/>
    </row>
    <row r="74" spans="1:17" s="72" customFormat="1" ht="15" customHeight="1">
      <c r="A74" s="87" t="str">
        <f>+'Sch B-3'!A134</f>
        <v>TYPE OF FILING:  _X_ ORIGINAL __ UPDATED __ REVISED</v>
      </c>
      <c r="B74" s="87"/>
      <c r="C74" s="87"/>
      <c r="D74" s="87"/>
      <c r="E74" s="87"/>
      <c r="F74" s="87"/>
      <c r="G74" s="87"/>
      <c r="H74" s="87"/>
      <c r="I74" s="87"/>
      <c r="J74" s="87"/>
      <c r="K74" s="87"/>
      <c r="L74" s="87"/>
      <c r="M74" s="87"/>
      <c r="N74" s="87"/>
      <c r="O74" s="87"/>
      <c r="P74" s="90" t="str">
        <f>Control!D84</f>
        <v>Witness Responsible:   Melissa Schwarzell</v>
      </c>
      <c r="Q74" s="87"/>
    </row>
    <row r="75" spans="1:17" s="72" customFormat="1" ht="15" customHeight="1">
      <c r="A75" s="87" t="str">
        <f>A9</f>
        <v>WORKPAPER REFERENCE NO(S).:  W/P-1-3</v>
      </c>
      <c r="B75" s="87"/>
      <c r="C75" s="87"/>
      <c r="D75" s="87"/>
      <c r="E75" s="87"/>
      <c r="F75" s="87"/>
      <c r="G75" s="87"/>
      <c r="H75" s="87"/>
      <c r="I75" s="87"/>
      <c r="J75" s="87"/>
      <c r="K75" s="87"/>
      <c r="L75" s="87"/>
      <c r="M75" s="87"/>
      <c r="N75" s="87"/>
      <c r="O75" s="87"/>
      <c r="Q75" s="87"/>
    </row>
    <row r="76" spans="1:17" ht="15" customHeight="1" thickBot="1">
      <c r="A76" s="160"/>
      <c r="B76" s="156"/>
    </row>
    <row r="77" spans="1:17" s="72" customFormat="1" ht="15" customHeight="1">
      <c r="A77" s="93"/>
      <c r="B77" s="93"/>
      <c r="C77" s="93"/>
      <c r="D77" s="93"/>
      <c r="E77" s="93"/>
      <c r="F77" s="93"/>
      <c r="G77" s="163" t="s">
        <v>147</v>
      </c>
      <c r="H77" s="163"/>
      <c r="I77" s="163"/>
      <c r="J77" s="163"/>
      <c r="K77" s="93"/>
      <c r="L77" s="93"/>
      <c r="M77" s="94" t="s">
        <v>141</v>
      </c>
      <c r="N77" s="93"/>
      <c r="O77" s="94" t="s">
        <v>148</v>
      </c>
      <c r="P77" s="94"/>
      <c r="Q77" s="87"/>
    </row>
    <row r="78" spans="1:17" s="72" customFormat="1" ht="15" customHeight="1">
      <c r="A78" s="569" t="s">
        <v>448</v>
      </c>
      <c r="B78" s="569" t="s">
        <v>482</v>
      </c>
      <c r="C78" s="87"/>
      <c r="D78" s="87"/>
      <c r="E78" s="87"/>
      <c r="F78" s="87"/>
      <c r="G78" s="569" t="s">
        <v>621</v>
      </c>
      <c r="H78" s="569" t="s">
        <v>442</v>
      </c>
      <c r="I78" s="569" t="s">
        <v>187</v>
      </c>
      <c r="J78" s="569" t="s">
        <v>141</v>
      </c>
      <c r="K78" s="569" t="s">
        <v>185</v>
      </c>
      <c r="L78" s="87"/>
      <c r="M78" s="569" t="s">
        <v>185</v>
      </c>
      <c r="N78" s="87"/>
      <c r="O78" s="569" t="s">
        <v>186</v>
      </c>
      <c r="P78" s="569"/>
      <c r="Q78" s="87"/>
    </row>
    <row r="79" spans="1:17" s="72" customFormat="1" ht="15" customHeight="1" thickBot="1">
      <c r="A79" s="569" t="s">
        <v>449</v>
      </c>
      <c r="B79" s="569" t="s">
        <v>483</v>
      </c>
      <c r="C79" s="115" t="s">
        <v>608</v>
      </c>
      <c r="D79" s="115"/>
      <c r="E79" s="115"/>
      <c r="F79" s="115"/>
      <c r="G79" s="569" t="s">
        <v>424</v>
      </c>
      <c r="H79" s="569" t="s">
        <v>168</v>
      </c>
      <c r="I79" s="569" t="s">
        <v>188</v>
      </c>
      <c r="J79" s="569" t="s">
        <v>188</v>
      </c>
      <c r="K79" s="569" t="s">
        <v>186</v>
      </c>
      <c r="L79" s="87"/>
      <c r="M79" s="569" t="s">
        <v>163</v>
      </c>
      <c r="N79" s="87"/>
      <c r="O79" s="569" t="s">
        <v>285</v>
      </c>
      <c r="P79" s="569"/>
      <c r="Q79" s="87"/>
    </row>
    <row r="80" spans="1:17" s="72" customFormat="1" ht="15" customHeight="1">
      <c r="A80" s="94">
        <v>1</v>
      </c>
      <c r="B80" s="99"/>
      <c r="C80" s="99"/>
      <c r="D80" s="99"/>
      <c r="E80" s="99"/>
      <c r="F80" s="99"/>
      <c r="G80" s="99"/>
      <c r="H80" s="99"/>
      <c r="I80" s="99"/>
      <c r="J80" s="99"/>
      <c r="K80" s="99"/>
      <c r="L80" s="99"/>
      <c r="M80" s="99"/>
      <c r="N80" s="99"/>
      <c r="O80" s="99"/>
      <c r="P80" s="99"/>
      <c r="Q80" s="87"/>
    </row>
    <row r="81" spans="1:17" s="72" customFormat="1" ht="15" customHeight="1" thickBot="1">
      <c r="A81" s="569">
        <v>2</v>
      </c>
      <c r="B81" s="596" t="str">
        <f>Linkin!K58</f>
        <v>D12-**01-P</v>
      </c>
      <c r="C81" s="283" t="str">
        <f>Linkin!L58</f>
        <v xml:space="preserve">Projects Funded by Others </v>
      </c>
      <c r="D81" s="87"/>
      <c r="E81" s="87"/>
      <c r="G81" s="193">
        <f>Linkin!O58-H81</f>
        <v>530208</v>
      </c>
      <c r="H81" s="193">
        <f>Linkin!P58</f>
        <v>0</v>
      </c>
      <c r="I81" s="193"/>
      <c r="J81" s="193">
        <f t="shared" ref="J81:J103" si="2">+G81+H81+I81</f>
        <v>530208</v>
      </c>
      <c r="K81" s="194">
        <v>1</v>
      </c>
      <c r="L81" s="87"/>
      <c r="M81" s="193">
        <f t="shared" ref="M81:M103" si="3">+J81</f>
        <v>530208</v>
      </c>
      <c r="N81" s="87"/>
      <c r="O81" s="569" t="s">
        <v>623</v>
      </c>
      <c r="Q81" s="87"/>
    </row>
    <row r="82" spans="1:17" s="72" customFormat="1" ht="15" customHeight="1" thickTop="1">
      <c r="A82" s="569">
        <v>3</v>
      </c>
      <c r="B82" s="596" t="str">
        <f>Linkin!K59</f>
        <v>R12-**A1</v>
      </c>
      <c r="C82" s="283" t="str">
        <f>Linkin!L59</f>
        <v>Mains - New</v>
      </c>
      <c r="D82" s="87"/>
      <c r="E82" s="87"/>
      <c r="G82" s="72">
        <f>Linkin!O59-H82</f>
        <v>161804.26573499996</v>
      </c>
      <c r="H82" s="72">
        <f>Linkin!P59</f>
        <v>1676.5342649999991</v>
      </c>
      <c r="I82" s="508"/>
      <c r="J82" s="72">
        <f t="shared" si="2"/>
        <v>163480.79999999996</v>
      </c>
      <c r="K82" s="509"/>
      <c r="L82" s="508"/>
      <c r="M82" s="546">
        <f t="shared" si="3"/>
        <v>163480.79999999996</v>
      </c>
      <c r="N82" s="87"/>
      <c r="O82" s="189" t="s">
        <v>623</v>
      </c>
      <c r="Q82" s="87"/>
    </row>
    <row r="83" spans="1:17" s="72" customFormat="1" ht="15" customHeight="1">
      <c r="A83" s="569">
        <v>4</v>
      </c>
      <c r="B83" s="596" t="str">
        <f>Linkin!K60</f>
        <v>R12-**B1</v>
      </c>
      <c r="C83" s="283" t="str">
        <f>Linkin!L60</f>
        <v>Mains - Replaced / Restored</v>
      </c>
      <c r="D83" s="87"/>
      <c r="E83" s="87"/>
      <c r="G83" s="72">
        <f>Linkin!O60-H83</f>
        <v>1089393.3400000001</v>
      </c>
      <c r="H83" s="72">
        <f>Linkin!P60</f>
        <v>15206.660000000003</v>
      </c>
      <c r="I83" s="508"/>
      <c r="J83" s="72">
        <f t="shared" si="2"/>
        <v>1104600</v>
      </c>
      <c r="K83" s="548"/>
      <c r="L83" s="508"/>
      <c r="M83" s="546">
        <f t="shared" si="3"/>
        <v>1104600</v>
      </c>
      <c r="N83" s="87"/>
      <c r="O83" s="189" t="s">
        <v>623</v>
      </c>
      <c r="Q83" s="87"/>
    </row>
    <row r="84" spans="1:17" s="72" customFormat="1" ht="15" customHeight="1">
      <c r="A84" s="569">
        <v>5</v>
      </c>
      <c r="B84" s="596" t="str">
        <f>Linkin!K61</f>
        <v>R12-**C1</v>
      </c>
      <c r="C84" s="283" t="str">
        <f>Linkin!L61</f>
        <v>Mains - Unscheduled</v>
      </c>
      <c r="D84" s="87"/>
      <c r="E84" s="87"/>
      <c r="G84" s="72">
        <f>Linkin!O61-H84</f>
        <v>97757.100000000049</v>
      </c>
      <c r="H84" s="72">
        <f>Linkin!P61</f>
        <v>0</v>
      </c>
      <c r="I84" s="508"/>
      <c r="J84" s="72">
        <f t="shared" si="2"/>
        <v>97757.100000000049</v>
      </c>
      <c r="K84" s="509"/>
      <c r="L84" s="508"/>
      <c r="M84" s="546">
        <f t="shared" si="3"/>
        <v>97757.100000000049</v>
      </c>
      <c r="N84" s="87"/>
      <c r="O84" s="189" t="s">
        <v>623</v>
      </c>
      <c r="Q84" s="87"/>
    </row>
    <row r="85" spans="1:17" s="72" customFormat="1" ht="15" customHeight="1">
      <c r="A85" s="569">
        <v>6</v>
      </c>
      <c r="B85" s="596" t="str">
        <f>Linkin!K62</f>
        <v>R12-**D1</v>
      </c>
      <c r="C85" s="283" t="str">
        <f>Linkin!L62</f>
        <v>Mains - Relocated</v>
      </c>
      <c r="D85" s="87"/>
      <c r="E85" s="87"/>
      <c r="G85" s="72">
        <f>Linkin!O62-H85</f>
        <v>65287.567100000058</v>
      </c>
      <c r="H85" s="72">
        <f>Linkin!P62</f>
        <v>988.43290000000218</v>
      </c>
      <c r="I85" s="508"/>
      <c r="J85" s="72">
        <f t="shared" si="2"/>
        <v>66276.000000000058</v>
      </c>
      <c r="K85" s="508"/>
      <c r="L85" s="508"/>
      <c r="M85" s="546">
        <f t="shared" si="3"/>
        <v>66276.000000000058</v>
      </c>
      <c r="N85" s="87"/>
      <c r="O85" s="189" t="s">
        <v>623</v>
      </c>
      <c r="Q85" s="87"/>
    </row>
    <row r="86" spans="1:17" s="72" customFormat="1" ht="15" customHeight="1">
      <c r="A86" s="569">
        <v>7</v>
      </c>
      <c r="B86" s="596" t="str">
        <f>Linkin!K63</f>
        <v>R12-**E1</v>
      </c>
      <c r="C86" s="283" t="str">
        <f>Linkin!L63</f>
        <v>Hydrants, Valves, and Manholes - New</v>
      </c>
      <c r="D86" s="87"/>
      <c r="E86" s="87"/>
      <c r="G86" s="72">
        <f>Linkin!O63-H86</f>
        <v>32912.751348749996</v>
      </c>
      <c r="H86" s="72">
        <f>Linkin!P63</f>
        <v>225.24865125000002</v>
      </c>
      <c r="I86" s="508"/>
      <c r="J86" s="72">
        <f t="shared" si="2"/>
        <v>33138</v>
      </c>
      <c r="K86" s="508"/>
      <c r="L86" s="508"/>
      <c r="M86" s="546">
        <f t="shared" si="3"/>
        <v>33138</v>
      </c>
      <c r="N86" s="87"/>
      <c r="O86" s="189" t="s">
        <v>623</v>
      </c>
      <c r="Q86" s="87"/>
    </row>
    <row r="87" spans="1:17" s="72" customFormat="1" ht="15" customHeight="1">
      <c r="A87" s="569">
        <v>8</v>
      </c>
      <c r="B87" s="596" t="str">
        <f>Linkin!K64</f>
        <v>R12-**F1</v>
      </c>
      <c r="C87" s="283" t="str">
        <f>Linkin!L64</f>
        <v>Hydrants, Valves, and Manholes - Replaced</v>
      </c>
      <c r="D87" s="87"/>
      <c r="E87" s="87"/>
      <c r="G87" s="72">
        <f>Linkin!O64-H87</f>
        <v>63081.110190000014</v>
      </c>
      <c r="H87" s="72">
        <f>Linkin!P64</f>
        <v>433.38981000000018</v>
      </c>
      <c r="I87" s="508"/>
      <c r="J87" s="72">
        <f t="shared" si="2"/>
        <v>63514.500000000015</v>
      </c>
      <c r="K87" s="546"/>
      <c r="L87" s="508"/>
      <c r="M87" s="546">
        <f t="shared" si="3"/>
        <v>63514.500000000015</v>
      </c>
      <c r="N87" s="87"/>
      <c r="O87" s="189" t="s">
        <v>623</v>
      </c>
      <c r="Q87" s="87"/>
    </row>
    <row r="88" spans="1:17" s="72" customFormat="1" ht="15" customHeight="1">
      <c r="A88" s="569">
        <v>9</v>
      </c>
      <c r="B88" s="596" t="str">
        <f>Linkin!K65</f>
        <v>R12-**G1</v>
      </c>
      <c r="C88" s="283" t="str">
        <f>Linkin!L65</f>
        <v>Services and Laterals - New</v>
      </c>
      <c r="D88" s="87"/>
      <c r="E88" s="87"/>
      <c r="G88" s="72">
        <f>Linkin!O65-H88</f>
        <v>113773.80000000009</v>
      </c>
      <c r="H88" s="72">
        <f>Linkin!P65</f>
        <v>0</v>
      </c>
      <c r="I88" s="508"/>
      <c r="J88" s="72">
        <f t="shared" si="2"/>
        <v>113773.80000000009</v>
      </c>
      <c r="K88" s="546"/>
      <c r="L88" s="508"/>
      <c r="M88" s="546">
        <f t="shared" si="3"/>
        <v>113773.80000000009</v>
      </c>
      <c r="N88" s="87"/>
      <c r="O88" s="189" t="s">
        <v>623</v>
      </c>
      <c r="Q88" s="87"/>
    </row>
    <row r="89" spans="1:17" s="72" customFormat="1" ht="15" customHeight="1">
      <c r="A89" s="569">
        <v>10</v>
      </c>
      <c r="B89" s="596" t="str">
        <f>Linkin!K66</f>
        <v>R12-**H1</v>
      </c>
      <c r="C89" s="283" t="str">
        <f>Linkin!L66</f>
        <v>Services and Laterals - Replaced</v>
      </c>
      <c r="D89" s="87"/>
      <c r="E89" s="87"/>
      <c r="G89" s="72">
        <f>Linkin!O66-H89</f>
        <v>76217.400000000052</v>
      </c>
      <c r="H89" s="72">
        <f>Linkin!P66</f>
        <v>0</v>
      </c>
      <c r="I89" s="508"/>
      <c r="J89" s="72">
        <f t="shared" si="2"/>
        <v>76217.400000000052</v>
      </c>
      <c r="K89" s="546"/>
      <c r="L89" s="508"/>
      <c r="M89" s="546">
        <f t="shared" si="3"/>
        <v>76217.400000000052</v>
      </c>
      <c r="N89" s="102"/>
      <c r="O89" s="189" t="s">
        <v>623</v>
      </c>
      <c r="Q89" s="87"/>
    </row>
    <row r="90" spans="1:17" s="72" customFormat="1" ht="15" customHeight="1">
      <c r="A90" s="569">
        <v>11</v>
      </c>
      <c r="B90" s="596" t="str">
        <f>Linkin!K67</f>
        <v>R12-**I1</v>
      </c>
      <c r="C90" s="283" t="str">
        <f>Linkin!L67</f>
        <v>Meters - New</v>
      </c>
      <c r="D90" s="87"/>
      <c r="E90" s="87"/>
      <c r="G90" s="72">
        <f>Linkin!O67-H90</f>
        <v>95962.125000000015</v>
      </c>
      <c r="H90" s="72">
        <f>Linkin!P67</f>
        <v>0</v>
      </c>
      <c r="I90" s="508"/>
      <c r="J90" s="72">
        <f t="shared" si="2"/>
        <v>95962.125000000015</v>
      </c>
      <c r="K90" s="508"/>
      <c r="L90" s="508"/>
      <c r="M90" s="546">
        <f t="shared" si="3"/>
        <v>95962.125000000015</v>
      </c>
      <c r="N90" s="87"/>
      <c r="O90" s="189" t="s">
        <v>623</v>
      </c>
      <c r="Q90" s="87"/>
    </row>
    <row r="91" spans="1:17" s="72" customFormat="1" ht="15" customHeight="1">
      <c r="A91" s="569">
        <v>12</v>
      </c>
      <c r="B91" s="596" t="str">
        <f>Linkin!K68</f>
        <v>R12-**J1</v>
      </c>
      <c r="C91" s="283" t="str">
        <f>Linkin!L68</f>
        <v>Meters - Replaced</v>
      </c>
      <c r="D91" s="87"/>
      <c r="E91" s="87"/>
      <c r="G91" s="72">
        <f>Linkin!O68-H91</f>
        <v>138074.99999999988</v>
      </c>
      <c r="H91" s="72">
        <f>Linkin!P68</f>
        <v>0</v>
      </c>
      <c r="I91" s="508"/>
      <c r="J91" s="72">
        <f t="shared" si="2"/>
        <v>138074.99999999988</v>
      </c>
      <c r="K91" s="508"/>
      <c r="L91" s="508"/>
      <c r="M91" s="546">
        <f t="shared" si="3"/>
        <v>138074.99999999988</v>
      </c>
      <c r="N91" s="87"/>
      <c r="O91" s="189" t="s">
        <v>623</v>
      </c>
      <c r="Q91" s="87"/>
    </row>
    <row r="92" spans="1:17" s="72" customFormat="1" ht="15" customHeight="1">
      <c r="A92" s="569">
        <v>13</v>
      </c>
      <c r="B92" s="596" t="str">
        <f>Linkin!K69</f>
        <v>R12-**K1</v>
      </c>
      <c r="C92" s="283" t="str">
        <f>Linkin!L69</f>
        <v>ITS Equipment and Systems</v>
      </c>
      <c r="D92" s="87"/>
      <c r="E92" s="87"/>
      <c r="G92" s="72">
        <f>Linkin!O69-H92</f>
        <v>-1.4551915228366852E-11</v>
      </c>
      <c r="H92" s="72">
        <f>Linkin!P69</f>
        <v>0</v>
      </c>
      <c r="I92" s="508"/>
      <c r="J92" s="72">
        <f t="shared" si="2"/>
        <v>-1.4551915228366852E-11</v>
      </c>
      <c r="K92" s="508"/>
      <c r="L92" s="508"/>
      <c r="M92" s="546">
        <f t="shared" si="3"/>
        <v>-1.4551915228366852E-11</v>
      </c>
      <c r="N92" s="87"/>
      <c r="O92" s="189" t="s">
        <v>623</v>
      </c>
      <c r="Q92" s="87"/>
    </row>
    <row r="93" spans="1:17" s="72" customFormat="1" ht="15" customHeight="1">
      <c r="A93" s="569">
        <v>14</v>
      </c>
      <c r="B93" s="596" t="str">
        <f>Linkin!K70</f>
        <v>R12-**L1</v>
      </c>
      <c r="C93" s="283" t="str">
        <f>Linkin!L70</f>
        <v>SCADA Equipment and Systems</v>
      </c>
      <c r="D93" s="87"/>
      <c r="E93" s="87"/>
      <c r="G93" s="72">
        <f>Linkin!O70-H93</f>
        <v>94346.120973999976</v>
      </c>
      <c r="H93" s="72">
        <f>Linkin!P70</f>
        <v>3742.359026000001</v>
      </c>
      <c r="I93" s="508"/>
      <c r="J93" s="72">
        <f t="shared" si="2"/>
        <v>98088.479999999981</v>
      </c>
      <c r="K93" s="546"/>
      <c r="L93" s="508"/>
      <c r="M93" s="546">
        <f t="shared" si="3"/>
        <v>98088.479999999981</v>
      </c>
      <c r="N93" s="87"/>
      <c r="O93" s="189" t="s">
        <v>623</v>
      </c>
      <c r="Q93" s="87"/>
    </row>
    <row r="94" spans="1:17" s="72" customFormat="1" ht="15" customHeight="1">
      <c r="A94" s="569">
        <v>15</v>
      </c>
      <c r="B94" s="596" t="str">
        <f>Linkin!K71</f>
        <v>R12-**M1</v>
      </c>
      <c r="C94" s="283" t="str">
        <f>Linkin!L71</f>
        <v>Security Equipment and Systems</v>
      </c>
      <c r="D94" s="87"/>
      <c r="E94" s="87"/>
      <c r="G94" s="72">
        <f>Linkin!O71-H94</f>
        <v>5522.9999999999836</v>
      </c>
      <c r="H94" s="72">
        <f>Linkin!P71</f>
        <v>0</v>
      </c>
      <c r="I94" s="508"/>
      <c r="J94" s="72">
        <f t="shared" si="2"/>
        <v>5522.9999999999836</v>
      </c>
      <c r="K94" s="546"/>
      <c r="L94" s="508"/>
      <c r="M94" s="546">
        <f t="shared" si="3"/>
        <v>5522.9999999999836</v>
      </c>
      <c r="N94" s="87"/>
      <c r="O94" s="189" t="s">
        <v>623</v>
      </c>
      <c r="Q94" s="87"/>
    </row>
    <row r="95" spans="1:17" s="72" customFormat="1" ht="15" customHeight="1">
      <c r="A95" s="569">
        <v>16</v>
      </c>
      <c r="B95" s="596" t="str">
        <f>Linkin!K72</f>
        <v>R12-**N1</v>
      </c>
      <c r="C95" s="283" t="str">
        <f>Linkin!L72</f>
        <v>Offices and Operations Centers</v>
      </c>
      <c r="D95" s="87"/>
      <c r="E95" s="87"/>
      <c r="G95" s="72">
        <f>Linkin!O72-H95</f>
        <v>33138</v>
      </c>
      <c r="H95" s="72">
        <f>Linkin!P72</f>
        <v>0</v>
      </c>
      <c r="I95" s="508"/>
      <c r="J95" s="72">
        <f t="shared" si="2"/>
        <v>33138</v>
      </c>
      <c r="K95" s="508"/>
      <c r="L95" s="508"/>
      <c r="M95" s="546">
        <f t="shared" si="3"/>
        <v>33138</v>
      </c>
      <c r="N95" s="87"/>
      <c r="O95" s="189" t="s">
        <v>623</v>
      </c>
      <c r="Q95" s="87"/>
    </row>
    <row r="96" spans="1:17" s="72" customFormat="1" ht="15" customHeight="1">
      <c r="A96" s="569">
        <v>17</v>
      </c>
      <c r="B96" s="596" t="str">
        <f>Linkin!K73</f>
        <v>R12-**O1</v>
      </c>
      <c r="C96" s="283" t="str">
        <f>Linkin!L73</f>
        <v>Vehicles</v>
      </c>
      <c r="D96" s="87"/>
      <c r="E96" s="87"/>
      <c r="G96" s="72">
        <f>Linkin!O73-H96</f>
        <v>110459.99999999999</v>
      </c>
      <c r="H96" s="72">
        <f>Linkin!P73</f>
        <v>0</v>
      </c>
      <c r="I96" s="508"/>
      <c r="J96" s="72">
        <f t="shared" si="2"/>
        <v>110459.99999999999</v>
      </c>
      <c r="K96" s="546"/>
      <c r="L96" s="508"/>
      <c r="M96" s="546">
        <f t="shared" si="3"/>
        <v>110459.99999999999</v>
      </c>
      <c r="N96" s="87"/>
      <c r="O96" s="189" t="s">
        <v>623</v>
      </c>
      <c r="Q96" s="87"/>
    </row>
    <row r="97" spans="1:17" s="72" customFormat="1" ht="15" customHeight="1">
      <c r="A97" s="569">
        <v>18</v>
      </c>
      <c r="B97" s="596" t="str">
        <f>Linkin!K74</f>
        <v>R12-**P1</v>
      </c>
      <c r="C97" s="283" t="str">
        <f>Linkin!L74</f>
        <v>Tools and Equipment</v>
      </c>
      <c r="D97" s="87"/>
      <c r="E97" s="87"/>
      <c r="G97" s="72">
        <f>Linkin!O74-H97</f>
        <v>303566.17200000008</v>
      </c>
      <c r="H97" s="72">
        <f>Linkin!P74</f>
        <v>0</v>
      </c>
      <c r="I97" s="508"/>
      <c r="J97" s="72">
        <f t="shared" si="2"/>
        <v>303566.17200000008</v>
      </c>
      <c r="K97" s="508"/>
      <c r="L97" s="508"/>
      <c r="M97" s="546">
        <f t="shared" si="3"/>
        <v>303566.17200000008</v>
      </c>
      <c r="N97" s="87"/>
      <c r="O97" s="189" t="s">
        <v>623</v>
      </c>
      <c r="Q97" s="87"/>
    </row>
    <row r="98" spans="1:17" s="72" customFormat="1" ht="15" customHeight="1">
      <c r="A98" s="569">
        <v>19</v>
      </c>
      <c r="B98" s="596" t="str">
        <f>Linkin!K75</f>
        <v>R12-**Q1</v>
      </c>
      <c r="C98" s="283" t="str">
        <f>Linkin!L75</f>
        <v>Process Plant Facilities and Equipment</v>
      </c>
      <c r="D98" s="87"/>
      <c r="E98" s="87"/>
      <c r="G98" s="72">
        <f>Linkin!O75-H98</f>
        <v>518184.15285000013</v>
      </c>
      <c r="H98" s="72">
        <f>Linkin!P75</f>
        <v>6500.8471500000014</v>
      </c>
      <c r="I98" s="508"/>
      <c r="J98" s="72">
        <f t="shared" si="2"/>
        <v>524685.00000000012</v>
      </c>
      <c r="K98" s="508"/>
      <c r="L98" s="508"/>
      <c r="M98" s="546">
        <f t="shared" si="3"/>
        <v>524685.00000000012</v>
      </c>
      <c r="N98" s="87"/>
      <c r="O98" s="189" t="s">
        <v>623</v>
      </c>
      <c r="Q98" s="87"/>
    </row>
    <row r="99" spans="1:17" s="72" customFormat="1" ht="15" customHeight="1">
      <c r="A99" s="569">
        <v>20</v>
      </c>
      <c r="B99" s="596" t="str">
        <f>Linkin!K76</f>
        <v>R12-**S1</v>
      </c>
      <c r="C99" s="283" t="str">
        <f>Linkin!L76</f>
        <v>Engineering Studies</v>
      </c>
      <c r="D99" s="87"/>
      <c r="E99" s="87"/>
      <c r="G99" s="72">
        <f>Linkin!O76-H99</f>
        <v>37303.805594999983</v>
      </c>
      <c r="H99" s="72">
        <f>Linkin!P76</f>
        <v>1357.1944049999997</v>
      </c>
      <c r="I99" s="508"/>
      <c r="J99" s="72">
        <f t="shared" si="2"/>
        <v>38660.999999999985</v>
      </c>
      <c r="K99" s="546"/>
      <c r="L99" s="508"/>
      <c r="M99" s="546">
        <f t="shared" si="3"/>
        <v>38660.999999999985</v>
      </c>
      <c r="N99" s="87"/>
      <c r="O99" s="189" t="s">
        <v>623</v>
      </c>
      <c r="Q99" s="87"/>
    </row>
    <row r="100" spans="1:17" s="72" customFormat="1" ht="15" customHeight="1">
      <c r="A100" s="569">
        <v>21</v>
      </c>
      <c r="B100" s="596" t="str">
        <f>Linkin!K77</f>
        <v>R12-**K3</v>
      </c>
      <c r="C100" s="283" t="str">
        <f>Linkin!L77</f>
        <v>ITS Equipment and Systems - Centrally Sponsored</v>
      </c>
      <c r="D100" s="87"/>
      <c r="E100" s="87"/>
      <c r="G100" s="72">
        <f>Linkin!O77-H100</f>
        <v>537288.79528800002</v>
      </c>
      <c r="H100" s="72">
        <f>Linkin!P77</f>
        <v>7499.9247119999882</v>
      </c>
      <c r="I100" s="508"/>
      <c r="J100" s="72">
        <f t="shared" si="2"/>
        <v>544788.72</v>
      </c>
      <c r="K100" s="508"/>
      <c r="L100" s="508"/>
      <c r="M100" s="546">
        <f t="shared" si="3"/>
        <v>544788.72</v>
      </c>
      <c r="N100" s="87"/>
      <c r="O100" s="189" t="s">
        <v>623</v>
      </c>
      <c r="Q100" s="87"/>
    </row>
    <row r="101" spans="1:17" s="72" customFormat="1" ht="15" customHeight="1">
      <c r="A101" s="569">
        <v>22</v>
      </c>
      <c r="B101" s="596" t="str">
        <f>Linkin!K78</f>
        <v>I12-020089</v>
      </c>
      <c r="C101" s="283" t="str">
        <f>Linkin!L78</f>
        <v>Millersburg Chemical Feed &amp; WQ Impr</v>
      </c>
      <c r="D101" s="87"/>
      <c r="E101" s="87"/>
      <c r="G101" s="72">
        <f>Linkin!O78-H101</f>
        <v>266900.66816820006</v>
      </c>
      <c r="H101" s="72">
        <f>Linkin!P78</f>
        <v>7182.9518317999991</v>
      </c>
      <c r="I101" s="508"/>
      <c r="J101" s="72">
        <f t="shared" si="2"/>
        <v>274083.62000000005</v>
      </c>
      <c r="K101" s="508"/>
      <c r="L101" s="508"/>
      <c r="M101" s="546">
        <f t="shared" si="3"/>
        <v>274083.62000000005</v>
      </c>
      <c r="N101" s="87"/>
      <c r="O101" s="190">
        <f>IFERROR(+M101/Linkin!Q78,0)</f>
        <v>0.32245131764705887</v>
      </c>
      <c r="Q101" s="87"/>
    </row>
    <row r="102" spans="1:17" s="72" customFormat="1" ht="15" customHeight="1">
      <c r="A102" s="569">
        <v>23</v>
      </c>
      <c r="B102" s="596" t="str">
        <f>Linkin!K79</f>
        <v>I12-020093</v>
      </c>
      <c r="C102" s="283" t="str">
        <f>Linkin!L79</f>
        <v>Richmond Rd Paving Imprvemnts - Fie</v>
      </c>
      <c r="D102" s="87"/>
      <c r="E102" s="87"/>
      <c r="G102" s="72">
        <f>Linkin!O79-H102</f>
        <v>30262.531708999995</v>
      </c>
      <c r="H102" s="72">
        <f>Linkin!P79</f>
        <v>6052.378291</v>
      </c>
      <c r="I102" s="508"/>
      <c r="J102" s="72">
        <f t="shared" si="2"/>
        <v>36314.909999999996</v>
      </c>
      <c r="K102" s="508"/>
      <c r="L102" s="508"/>
      <c r="M102" s="546">
        <f t="shared" si="3"/>
        <v>36314.909999999996</v>
      </c>
      <c r="N102" s="87"/>
      <c r="O102" s="190">
        <f>IFERROR(+M102/Linkin!Q79,0)</f>
        <v>2.4209939999999996E-2</v>
      </c>
      <c r="Q102" s="87"/>
    </row>
    <row r="103" spans="1:17" s="72" customFormat="1" ht="15" customHeight="1">
      <c r="A103" s="569">
        <v>24</v>
      </c>
      <c r="B103" s="596" t="str">
        <f>Linkin!K80</f>
        <v>I12-030001</v>
      </c>
      <c r="C103" s="283" t="str">
        <f>Linkin!L80</f>
        <v>ERWA Main Interconnection</v>
      </c>
      <c r="D103" s="87"/>
      <c r="E103" s="87"/>
      <c r="G103" s="72">
        <f>Linkin!O80-H103</f>
        <v>507510.30531102896</v>
      </c>
      <c r="H103" s="72">
        <f>Linkin!P80</f>
        <v>23206.884808067491</v>
      </c>
      <c r="I103" s="508"/>
      <c r="J103" s="72">
        <f t="shared" si="2"/>
        <v>530717.19011909643</v>
      </c>
      <c r="K103" s="508"/>
      <c r="L103" s="508"/>
      <c r="M103" s="546">
        <f t="shared" si="3"/>
        <v>530717.19011909643</v>
      </c>
      <c r="N103" s="87"/>
      <c r="O103" s="190">
        <f>IFERROR(+M103/Linkin!Q80,0)</f>
        <v>0.18585840552839805</v>
      </c>
      <c r="Q103" s="87"/>
    </row>
    <row r="104" spans="1:17" s="72" customFormat="1" ht="15" customHeight="1">
      <c r="A104" s="569">
        <v>25</v>
      </c>
      <c r="B104" s="596"/>
      <c r="C104" s="283"/>
      <c r="D104" s="87"/>
      <c r="E104" s="87"/>
      <c r="I104" s="508"/>
      <c r="K104" s="508"/>
      <c r="L104" s="508"/>
      <c r="M104" s="546"/>
      <c r="N104" s="87"/>
      <c r="O104" s="190"/>
      <c r="Q104" s="87"/>
    </row>
    <row r="105" spans="1:17" s="72" customFormat="1" ht="15" customHeight="1">
      <c r="A105" s="569">
        <v>26</v>
      </c>
      <c r="B105" s="596"/>
      <c r="C105" s="283"/>
      <c r="D105" s="87"/>
      <c r="E105" s="87"/>
      <c r="I105" s="508"/>
      <c r="K105" s="508"/>
      <c r="L105" s="508"/>
      <c r="M105" s="546"/>
      <c r="N105" s="87"/>
      <c r="O105" s="190"/>
      <c r="Q105" s="87"/>
    </row>
    <row r="106" spans="1:17" s="72" customFormat="1" ht="15" customHeight="1">
      <c r="A106" s="569">
        <v>27</v>
      </c>
      <c r="B106" s="596"/>
      <c r="C106" s="283"/>
      <c r="D106" s="87"/>
      <c r="E106" s="87"/>
      <c r="I106" s="508"/>
      <c r="K106" s="508"/>
      <c r="L106" s="508"/>
      <c r="M106" s="546"/>
      <c r="N106" s="87"/>
      <c r="O106" s="190"/>
      <c r="Q106" s="87"/>
    </row>
    <row r="107" spans="1:17" s="72" customFormat="1" ht="15" customHeight="1">
      <c r="A107" s="569">
        <v>28</v>
      </c>
      <c r="B107" s="285"/>
      <c r="C107" s="286"/>
      <c r="D107" s="87"/>
      <c r="E107" s="87"/>
      <c r="I107" s="508"/>
      <c r="K107" s="546"/>
      <c r="L107" s="508"/>
      <c r="M107" s="546"/>
      <c r="N107" s="87"/>
      <c r="O107" s="190"/>
      <c r="Q107" s="87"/>
    </row>
    <row r="108" spans="1:17" s="72" customFormat="1" ht="15" customHeight="1">
      <c r="A108" s="569">
        <v>29</v>
      </c>
      <c r="B108" s="285"/>
      <c r="C108" s="286"/>
      <c r="D108" s="87"/>
      <c r="E108" s="87"/>
      <c r="I108" s="508"/>
      <c r="K108" s="546"/>
      <c r="L108" s="508"/>
      <c r="M108" s="546"/>
      <c r="N108" s="87"/>
      <c r="O108" s="190"/>
      <c r="Q108" s="87"/>
    </row>
    <row r="109" spans="1:17" s="72" customFormat="1" ht="15" customHeight="1">
      <c r="A109" s="569">
        <v>30</v>
      </c>
      <c r="B109" s="285"/>
      <c r="C109" s="286"/>
      <c r="M109" s="546"/>
      <c r="O109" s="190"/>
      <c r="Q109" s="87"/>
    </row>
    <row r="110" spans="1:17" s="72" customFormat="1" ht="15" customHeight="1">
      <c r="A110" s="569">
        <v>31</v>
      </c>
      <c r="B110" s="286"/>
      <c r="C110" s="286"/>
      <c r="D110" s="87"/>
      <c r="E110" s="87"/>
      <c r="I110" s="508"/>
      <c r="K110" s="508"/>
      <c r="L110" s="508"/>
      <c r="M110" s="546"/>
      <c r="N110" s="87"/>
      <c r="O110" s="190"/>
      <c r="Q110" s="87"/>
    </row>
    <row r="111" spans="1:17" s="72" customFormat="1" ht="15" customHeight="1">
      <c r="A111" s="569">
        <v>32</v>
      </c>
      <c r="B111" s="289"/>
      <c r="C111" s="288"/>
      <c r="D111" s="87"/>
      <c r="E111" s="87"/>
      <c r="I111" s="508"/>
      <c r="K111" s="508"/>
      <c r="L111" s="508"/>
      <c r="M111" s="546"/>
      <c r="N111" s="87"/>
      <c r="O111" s="190"/>
      <c r="Q111" s="87"/>
    </row>
    <row r="112" spans="1:17" s="72" customFormat="1" ht="15" customHeight="1">
      <c r="A112" s="569">
        <v>33</v>
      </c>
      <c r="B112" s="289"/>
      <c r="C112" s="287"/>
      <c r="D112" s="87"/>
      <c r="E112" s="87"/>
      <c r="I112" s="508"/>
      <c r="K112" s="508"/>
      <c r="L112" s="508"/>
      <c r="M112" s="546"/>
      <c r="N112" s="87"/>
      <c r="O112" s="190"/>
      <c r="Q112" s="87"/>
    </row>
    <row r="113" spans="1:17" s="72" customFormat="1" ht="15" customHeight="1">
      <c r="A113" s="569">
        <v>34</v>
      </c>
      <c r="B113" s="289"/>
      <c r="C113" s="287"/>
      <c r="D113" s="87"/>
      <c r="E113" s="87"/>
      <c r="I113" s="508"/>
      <c r="K113" s="508"/>
      <c r="L113" s="508"/>
      <c r="M113" s="546"/>
      <c r="N113" s="87"/>
      <c r="O113" s="190"/>
      <c r="Q113" s="87"/>
    </row>
    <row r="114" spans="1:17" s="72" customFormat="1" ht="15" customHeight="1">
      <c r="A114" s="569">
        <v>35</v>
      </c>
      <c r="B114" s="289"/>
      <c r="C114" s="288"/>
      <c r="D114" s="87"/>
      <c r="E114" s="87"/>
      <c r="I114" s="508"/>
      <c r="K114" s="508"/>
      <c r="L114" s="508"/>
      <c r="M114" s="546"/>
      <c r="N114" s="87"/>
      <c r="O114" s="190"/>
      <c r="Q114" s="87"/>
    </row>
    <row r="115" spans="1:17" s="72" customFormat="1" ht="15" customHeight="1">
      <c r="A115" s="569">
        <v>36</v>
      </c>
      <c r="B115" s="286"/>
      <c r="C115" s="286"/>
      <c r="D115" s="87"/>
      <c r="E115" s="87"/>
      <c r="I115" s="508"/>
      <c r="K115" s="508"/>
      <c r="L115" s="508"/>
      <c r="M115" s="546"/>
      <c r="N115" s="87"/>
      <c r="O115" s="190"/>
      <c r="Q115" s="87"/>
    </row>
    <row r="116" spans="1:17" s="72" customFormat="1" ht="15" customHeight="1">
      <c r="A116" s="569">
        <v>37</v>
      </c>
      <c r="B116" s="285"/>
      <c r="C116" s="286"/>
      <c r="D116" s="87"/>
      <c r="E116" s="87"/>
      <c r="I116" s="508"/>
      <c r="K116" s="508"/>
      <c r="L116" s="508"/>
      <c r="M116" s="546"/>
      <c r="N116" s="87"/>
      <c r="O116" s="190"/>
      <c r="Q116" s="87"/>
    </row>
    <row r="117" spans="1:17" s="72" customFormat="1" ht="15" customHeight="1">
      <c r="A117" s="569">
        <v>38</v>
      </c>
      <c r="B117" s="187"/>
      <c r="C117" s="187"/>
      <c r="D117" s="87"/>
      <c r="E117" s="87"/>
      <c r="I117" s="508"/>
      <c r="K117" s="508"/>
      <c r="L117" s="508"/>
      <c r="M117" s="546"/>
      <c r="N117" s="87"/>
      <c r="O117" s="190"/>
      <c r="Q117" s="87"/>
    </row>
    <row r="118" spans="1:17" s="72" customFormat="1" ht="15" customHeight="1">
      <c r="A118" s="569">
        <v>39</v>
      </c>
      <c r="B118" s="187"/>
      <c r="C118" s="187"/>
      <c r="D118" s="87"/>
      <c r="E118" s="87"/>
      <c r="I118" s="508"/>
      <c r="K118" s="508"/>
      <c r="L118" s="508"/>
      <c r="M118" s="546"/>
      <c r="N118" s="87"/>
      <c r="O118" s="190"/>
      <c r="Q118" s="87"/>
    </row>
    <row r="119" spans="1:17" s="72" customFormat="1" ht="15" customHeight="1">
      <c r="A119" s="569">
        <v>40</v>
      </c>
      <c r="B119" s="67"/>
      <c r="C119" s="192"/>
      <c r="D119" s="87"/>
      <c r="E119" s="87"/>
      <c r="G119" s="69"/>
      <c r="H119" s="69"/>
      <c r="J119" s="69"/>
      <c r="M119" s="69"/>
      <c r="Q119" s="87"/>
    </row>
    <row r="120" spans="1:17" s="72" customFormat="1" ht="15" customHeight="1">
      <c r="A120" s="569">
        <v>41</v>
      </c>
      <c r="B120" s="67"/>
      <c r="C120" s="192"/>
      <c r="D120" s="87"/>
      <c r="E120" s="87"/>
      <c r="G120" s="69"/>
      <c r="H120" s="69"/>
      <c r="I120" s="87"/>
      <c r="J120" s="69"/>
      <c r="K120" s="87"/>
      <c r="L120" s="87"/>
      <c r="M120" s="69"/>
      <c r="N120" s="87"/>
      <c r="O120" s="189"/>
      <c r="Q120" s="87"/>
    </row>
    <row r="121" spans="1:17" s="72" customFormat="1" ht="15" customHeight="1">
      <c r="A121" s="569">
        <v>42</v>
      </c>
      <c r="B121" s="67"/>
      <c r="C121" s="192"/>
      <c r="D121" s="87"/>
      <c r="E121" s="87"/>
      <c r="G121" s="69"/>
      <c r="H121" s="69"/>
      <c r="I121" s="87"/>
      <c r="J121" s="69"/>
      <c r="K121" s="87"/>
      <c r="L121" s="87"/>
      <c r="M121" s="69"/>
      <c r="N121" s="87"/>
      <c r="O121" s="189"/>
      <c r="Q121" s="87"/>
    </row>
    <row r="122" spans="1:17" s="72" customFormat="1" ht="15" customHeight="1">
      <c r="A122" s="569">
        <v>43</v>
      </c>
      <c r="B122" s="67"/>
      <c r="C122" s="192"/>
      <c r="D122" s="87"/>
      <c r="E122" s="87"/>
      <c r="G122" s="69"/>
      <c r="H122" s="69"/>
      <c r="I122" s="87"/>
      <c r="J122" s="69"/>
      <c r="K122" s="87"/>
      <c r="L122" s="87"/>
      <c r="M122" s="69"/>
      <c r="N122" s="87"/>
      <c r="O122" s="189"/>
      <c r="Q122" s="87"/>
    </row>
    <row r="123" spans="1:17" s="72" customFormat="1" ht="15" customHeight="1">
      <c r="A123" s="569">
        <v>44</v>
      </c>
      <c r="B123" s="67"/>
      <c r="C123" s="192"/>
      <c r="D123" s="87"/>
      <c r="E123" s="87"/>
      <c r="G123" s="112"/>
      <c r="H123" s="112"/>
      <c r="I123" s="111"/>
      <c r="J123" s="579"/>
      <c r="K123" s="87"/>
      <c r="L123" s="87"/>
      <c r="M123" s="579"/>
      <c r="N123" s="87"/>
      <c r="O123" s="189"/>
      <c r="Q123" s="87"/>
    </row>
    <row r="124" spans="1:17" s="72" customFormat="1" ht="15" customHeight="1">
      <c r="A124" s="569">
        <v>45</v>
      </c>
      <c r="B124" s="67"/>
      <c r="C124" s="87"/>
      <c r="D124" s="87"/>
      <c r="E124" s="87"/>
      <c r="G124" s="80"/>
      <c r="H124" s="80"/>
      <c r="I124" s="103"/>
      <c r="J124" s="469"/>
      <c r="K124" s="87"/>
      <c r="L124" s="87"/>
      <c r="M124" s="469"/>
      <c r="N124" s="87"/>
      <c r="O124" s="189"/>
      <c r="Q124" s="87"/>
    </row>
    <row r="125" spans="1:17" s="72" customFormat="1" ht="15" customHeight="1" thickBot="1">
      <c r="A125" s="569">
        <v>46</v>
      </c>
      <c r="B125" s="87"/>
      <c r="C125" s="87"/>
      <c r="D125" s="87"/>
      <c r="E125" s="87"/>
      <c r="G125" s="114">
        <f>SUM(G81:G124)</f>
        <v>4908956.0112689789</v>
      </c>
      <c r="H125" s="114">
        <f>SUM(H81:H124)</f>
        <v>74072.805850117482</v>
      </c>
      <c r="I125" s="114">
        <f>SUM(I81:I112)</f>
        <v>0</v>
      </c>
      <c r="J125" s="114">
        <f>SUM(G125:I125)</f>
        <v>4983028.8171190964</v>
      </c>
      <c r="K125" s="87"/>
      <c r="L125" s="87"/>
      <c r="M125" s="114">
        <f>SUM(M81:M124)</f>
        <v>4983028.8171190964</v>
      </c>
      <c r="N125" s="87"/>
      <c r="O125" s="87"/>
      <c r="Q125" s="87"/>
    </row>
    <row r="126" spans="1:17" s="72" customFormat="1" ht="15" customHeight="1" thickTop="1">
      <c r="A126" s="569">
        <v>47</v>
      </c>
      <c r="B126" s="87"/>
      <c r="C126" s="87"/>
      <c r="D126" s="87"/>
      <c r="E126" s="87"/>
      <c r="G126" s="87"/>
      <c r="H126" s="87"/>
      <c r="I126" s="102"/>
      <c r="J126" s="87"/>
      <c r="K126" s="87"/>
      <c r="L126" s="87"/>
      <c r="M126" s="87"/>
      <c r="N126" s="87"/>
      <c r="O126" s="87"/>
      <c r="Q126" s="87"/>
    </row>
    <row r="127" spans="1:17" s="72" customFormat="1" ht="15" customHeight="1">
      <c r="A127" s="569">
        <v>48</v>
      </c>
      <c r="B127" s="87"/>
      <c r="C127" s="90" t="s">
        <v>609</v>
      </c>
      <c r="D127" s="87" t="s">
        <v>945</v>
      </c>
      <c r="F127" s="87"/>
      <c r="G127" s="87"/>
      <c r="H127" s="87"/>
      <c r="I127" s="87"/>
      <c r="K127" s="87"/>
      <c r="L127" s="87"/>
      <c r="M127" s="87"/>
      <c r="N127" s="87"/>
      <c r="O127" s="87"/>
      <c r="Q127" s="87"/>
    </row>
    <row r="128" spans="1:17" s="72" customFormat="1" ht="15" customHeight="1">
      <c r="A128" s="569">
        <v>49</v>
      </c>
      <c r="B128" s="87"/>
      <c r="C128" s="87"/>
      <c r="D128" s="87" t="s">
        <v>619</v>
      </c>
      <c r="F128" s="87"/>
      <c r="G128" s="87"/>
      <c r="H128" s="87"/>
      <c r="I128" s="87"/>
      <c r="J128" s="87"/>
      <c r="K128" s="87"/>
      <c r="L128" s="87"/>
      <c r="M128" s="87"/>
      <c r="N128" s="87"/>
      <c r="O128" s="87"/>
      <c r="P128" s="87"/>
      <c r="Q128" s="87"/>
    </row>
    <row r="129" spans="1:17" s="72" customFormat="1" ht="15" customHeight="1">
      <c r="A129" s="569">
        <v>50</v>
      </c>
      <c r="B129" s="87"/>
      <c r="C129" s="87"/>
      <c r="D129" s="87" t="s">
        <v>136</v>
      </c>
      <c r="F129" s="87"/>
      <c r="G129" s="87"/>
      <c r="H129" s="87"/>
      <c r="I129" s="87"/>
      <c r="J129" s="87"/>
      <c r="K129" s="87"/>
      <c r="L129" s="87"/>
      <c r="M129" s="87"/>
      <c r="N129" s="87"/>
      <c r="O129" s="87"/>
      <c r="P129" s="87"/>
      <c r="Q129" s="87"/>
    </row>
    <row r="130" spans="1:17" s="72" customFormat="1" ht="15" customHeight="1">
      <c r="A130" s="86" t="str">
        <f>+A1</f>
        <v>KENTUCKY-AMERICAN WATER COMPANY</v>
      </c>
      <c r="B130" s="115"/>
      <c r="C130" s="115"/>
      <c r="D130" s="115"/>
      <c r="E130" s="115"/>
      <c r="F130" s="115"/>
      <c r="G130" s="115"/>
      <c r="H130" s="115"/>
      <c r="I130" s="115"/>
      <c r="J130" s="115"/>
      <c r="K130" s="115"/>
      <c r="L130" s="115"/>
      <c r="M130" s="115"/>
      <c r="N130" s="115"/>
      <c r="O130" s="115"/>
      <c r="P130" s="115"/>
    </row>
    <row r="131" spans="1:17" s="72" customFormat="1" ht="15" customHeight="1">
      <c r="A131" s="86" t="str">
        <f>+A2</f>
        <v>Case No. 2018-00358</v>
      </c>
      <c r="B131" s="115"/>
      <c r="C131" s="115"/>
      <c r="D131" s="115"/>
      <c r="E131" s="115"/>
      <c r="F131" s="115"/>
      <c r="G131" s="115"/>
      <c r="H131" s="115"/>
      <c r="I131" s="115"/>
      <c r="J131" s="115"/>
      <c r="K131" s="115"/>
      <c r="L131" s="115"/>
      <c r="M131" s="115"/>
      <c r="N131" s="115"/>
      <c r="O131" s="115"/>
      <c r="P131" s="115"/>
      <c r="Q131" s="87"/>
    </row>
    <row r="132" spans="1:17" s="72" customFormat="1" ht="15" customHeight="1">
      <c r="A132" s="86" t="s">
        <v>467</v>
      </c>
      <c r="B132" s="115"/>
      <c r="C132" s="115"/>
      <c r="D132" s="115"/>
      <c r="E132" s="115"/>
      <c r="F132" s="115"/>
      <c r="G132" s="115"/>
      <c r="H132" s="115"/>
      <c r="I132" s="115"/>
      <c r="J132" s="115"/>
      <c r="K132" s="115"/>
      <c r="L132" s="115"/>
      <c r="M132" s="115"/>
      <c r="N132" s="115"/>
      <c r="O132" s="115"/>
      <c r="P132" s="115"/>
      <c r="Q132" s="87"/>
    </row>
    <row r="133" spans="1:17" s="72" customFormat="1" ht="15" customHeight="1">
      <c r="A133" s="86" t="str">
        <f>+A4</f>
        <v>Base Year at 2/28/19</v>
      </c>
      <c r="B133" s="115"/>
      <c r="C133" s="115"/>
      <c r="D133" s="115"/>
      <c r="E133" s="115"/>
      <c r="F133" s="115"/>
      <c r="G133" s="115"/>
      <c r="H133" s="115"/>
      <c r="I133" s="115"/>
      <c r="J133" s="115"/>
      <c r="K133" s="115"/>
      <c r="L133" s="115"/>
      <c r="M133" s="115"/>
      <c r="N133" s="115"/>
      <c r="O133" s="115"/>
      <c r="P133" s="115"/>
      <c r="Q133" s="87"/>
    </row>
    <row r="134" spans="1:17" s="72" customFormat="1" ht="15" customHeight="1">
      <c r="A134" s="115"/>
      <c r="B134" s="115"/>
      <c r="C134" s="115"/>
      <c r="D134" s="115"/>
      <c r="E134" s="115"/>
      <c r="F134" s="115"/>
      <c r="G134" s="115"/>
      <c r="H134" s="115"/>
      <c r="I134" s="115"/>
      <c r="J134" s="115"/>
      <c r="K134" s="115"/>
      <c r="L134" s="115"/>
      <c r="M134" s="115"/>
      <c r="N134" s="115"/>
      <c r="O134" s="115"/>
      <c r="P134" s="90" t="s">
        <v>929</v>
      </c>
      <c r="Q134" s="87"/>
    </row>
    <row r="135" spans="1:17" s="66" customFormat="1">
      <c r="B135" s="70"/>
      <c r="D135" s="69"/>
      <c r="E135" s="69"/>
      <c r="F135" s="69"/>
      <c r="G135" s="69"/>
      <c r="H135" s="69"/>
      <c r="I135" s="69"/>
      <c r="J135" s="69"/>
      <c r="K135" s="69"/>
      <c r="L135" s="69"/>
      <c r="P135" s="570" t="str">
        <f ca="1">RIGHT(CELL("filename",$A$1),LEN(CELL("filename",$A$1))-SEARCH("\Rate Base",CELL("filename",$A$1),1))</f>
        <v>Rate Base\[KAWC 2018 Rate Case - Exhibit 37 Schedules B1 - B8.xlsx]Sch B-4</v>
      </c>
    </row>
    <row r="136" spans="1:17" s="72" customFormat="1" ht="15" customHeight="1">
      <c r="A136" s="172" t="str">
        <f>+A7</f>
        <v>DATA: _X_ BASE PERIOD ___ FORECASTED PERIOD</v>
      </c>
      <c r="B136" s="87"/>
      <c r="C136" s="87"/>
      <c r="D136" s="87"/>
      <c r="E136" s="87"/>
      <c r="F136" s="87"/>
      <c r="G136" s="87"/>
      <c r="H136" s="87"/>
      <c r="I136" s="87"/>
      <c r="J136" s="87"/>
      <c r="K136" s="87"/>
      <c r="L136" s="87"/>
      <c r="M136" s="87"/>
      <c r="N136" s="87"/>
      <c r="O136" s="87"/>
      <c r="P136" s="90" t="s">
        <v>288</v>
      </c>
      <c r="Q136" s="87"/>
    </row>
    <row r="137" spans="1:17" s="72" customFormat="1" ht="15" customHeight="1">
      <c r="A137" s="172" t="str">
        <f>+A8</f>
        <v>TYPE OF FILING:  _X_ ORIGINAL __ UPDATED __ REVISED</v>
      </c>
      <c r="B137" s="87"/>
      <c r="C137" s="87"/>
      <c r="D137" s="87"/>
      <c r="E137" s="87"/>
      <c r="F137" s="87"/>
      <c r="G137" s="87"/>
      <c r="H137" s="87"/>
      <c r="I137" s="87"/>
      <c r="J137" s="87"/>
      <c r="K137" s="87"/>
      <c r="L137" s="87"/>
      <c r="M137" s="87"/>
      <c r="N137" s="87"/>
      <c r="O137" s="87"/>
      <c r="P137" s="90" t="str">
        <f>Control!D86</f>
        <v>Witness Responsible:   Melissa Schwarzell</v>
      </c>
      <c r="Q137" s="87"/>
    </row>
    <row r="138" spans="1:17" s="72" customFormat="1" ht="15" customHeight="1">
      <c r="A138" s="87" t="str">
        <f>A75</f>
        <v>WORKPAPER REFERENCE NO(S).:  W/P-1-3</v>
      </c>
      <c r="B138" s="87"/>
      <c r="C138" s="87"/>
      <c r="D138" s="87"/>
      <c r="E138" s="87"/>
      <c r="F138" s="87"/>
      <c r="G138" s="87"/>
      <c r="H138" s="87"/>
      <c r="I138" s="87"/>
      <c r="J138" s="87"/>
      <c r="K138" s="87"/>
      <c r="L138" s="87"/>
      <c r="M138" s="87"/>
      <c r="N138" s="87"/>
      <c r="O138" s="87"/>
      <c r="Q138" s="87"/>
    </row>
    <row r="139" spans="1:17" ht="15" customHeight="1" thickBot="1">
      <c r="A139" s="156"/>
    </row>
    <row r="140" spans="1:17" s="72" customFormat="1" ht="15" customHeight="1">
      <c r="A140" s="93"/>
      <c r="B140" s="93"/>
      <c r="C140" s="93"/>
      <c r="D140" s="94" t="s">
        <v>620</v>
      </c>
      <c r="E140" s="93"/>
      <c r="F140" s="94" t="s">
        <v>148</v>
      </c>
      <c r="G140" s="93"/>
      <c r="H140" s="94" t="s">
        <v>189</v>
      </c>
      <c r="I140" s="93"/>
      <c r="J140" s="94" t="s">
        <v>164</v>
      </c>
      <c r="K140" s="94" t="s">
        <v>215</v>
      </c>
      <c r="L140" s="93"/>
      <c r="M140" s="94" t="s">
        <v>141</v>
      </c>
      <c r="N140" s="93"/>
      <c r="O140" s="94" t="s">
        <v>286</v>
      </c>
      <c r="P140" s="93"/>
      <c r="Q140" s="87"/>
    </row>
    <row r="141" spans="1:17" s="72" customFormat="1" ht="15" customHeight="1">
      <c r="A141" s="569" t="s">
        <v>448</v>
      </c>
      <c r="B141" s="569" t="s">
        <v>482</v>
      </c>
      <c r="C141" s="87"/>
      <c r="D141" s="569" t="s">
        <v>621</v>
      </c>
      <c r="E141" s="87"/>
      <c r="F141" s="569" t="s">
        <v>149</v>
      </c>
      <c r="G141" s="87"/>
      <c r="H141" s="569" t="s">
        <v>190</v>
      </c>
      <c r="I141" s="87"/>
      <c r="J141" s="569" t="s">
        <v>232</v>
      </c>
      <c r="K141" s="569" t="s">
        <v>232</v>
      </c>
      <c r="L141" s="87"/>
      <c r="M141" s="569" t="s">
        <v>482</v>
      </c>
      <c r="N141" s="87"/>
      <c r="O141" s="569" t="s">
        <v>266</v>
      </c>
      <c r="P141" s="87"/>
      <c r="Q141" s="87"/>
    </row>
    <row r="142" spans="1:17" s="72" customFormat="1" ht="15" customHeight="1" thickBot="1">
      <c r="A142" s="569" t="s">
        <v>449</v>
      </c>
      <c r="B142" s="569" t="s">
        <v>483</v>
      </c>
      <c r="C142" s="87"/>
      <c r="D142" s="569" t="s">
        <v>622</v>
      </c>
      <c r="E142" s="87"/>
      <c r="F142" s="569" t="s">
        <v>620</v>
      </c>
      <c r="G142" s="87"/>
      <c r="H142" s="569" t="s">
        <v>191</v>
      </c>
      <c r="I142" s="87"/>
      <c r="J142" s="569" t="s">
        <v>233</v>
      </c>
      <c r="K142" s="569" t="s">
        <v>233</v>
      </c>
      <c r="L142" s="87"/>
      <c r="M142" s="569" t="s">
        <v>266</v>
      </c>
      <c r="N142" s="87"/>
      <c r="O142" s="569" t="s">
        <v>287</v>
      </c>
      <c r="P142" s="87"/>
      <c r="Q142" s="87"/>
    </row>
    <row r="143" spans="1:17" s="72" customFormat="1" ht="15" customHeight="1">
      <c r="A143" s="94">
        <v>1</v>
      </c>
      <c r="B143" s="99"/>
      <c r="C143" s="99"/>
      <c r="D143" s="99"/>
      <c r="E143" s="99"/>
      <c r="F143" s="99"/>
      <c r="G143" s="99"/>
      <c r="H143" s="99"/>
      <c r="I143" s="99"/>
      <c r="J143" s="99"/>
      <c r="K143" s="99"/>
      <c r="L143" s="99"/>
      <c r="M143" s="99"/>
      <c r="N143" s="99"/>
      <c r="O143" s="99"/>
      <c r="P143" s="99"/>
      <c r="Q143" s="87"/>
    </row>
    <row r="144" spans="1:17" s="72" customFormat="1" ht="15" customHeight="1">
      <c r="A144" s="569">
        <v>2</v>
      </c>
      <c r="B144" s="596" t="str">
        <f>B15</f>
        <v>D12-**01-P</v>
      </c>
      <c r="C144" s="284" t="str">
        <f>C15</f>
        <v xml:space="preserve">Projects Funded by Others </v>
      </c>
      <c r="D144" s="569" t="s">
        <v>20</v>
      </c>
      <c r="E144" s="569"/>
      <c r="F144" s="569" t="s">
        <v>20</v>
      </c>
      <c r="G144" s="569"/>
      <c r="H144" s="569" t="s">
        <v>20</v>
      </c>
      <c r="I144" s="87"/>
      <c r="J144" s="569" t="s">
        <v>20</v>
      </c>
      <c r="K144" s="569" t="s">
        <v>20</v>
      </c>
      <c r="L144" s="156"/>
      <c r="M144" s="193">
        <f t="shared" ref="M144:M175" si="4">J15</f>
        <v>303765</v>
      </c>
      <c r="N144" s="156"/>
      <c r="O144" s="569" t="s">
        <v>20</v>
      </c>
      <c r="P144" s="87"/>
      <c r="Q144" s="87"/>
    </row>
    <row r="145" spans="1:17" s="72" customFormat="1" ht="15" customHeight="1">
      <c r="A145" s="569">
        <v>3</v>
      </c>
      <c r="B145" s="596" t="str">
        <f t="shared" ref="B145:C145" si="5">B16</f>
        <v>R12-**A1</v>
      </c>
      <c r="C145" s="284" t="str">
        <f t="shared" si="5"/>
        <v>Mains - New</v>
      </c>
      <c r="D145" s="195" t="s">
        <v>20</v>
      </c>
      <c r="E145" s="196"/>
      <c r="F145" s="195" t="s">
        <v>20</v>
      </c>
      <c r="G145" s="87"/>
      <c r="H145" s="189" t="s">
        <v>20</v>
      </c>
      <c r="I145" s="87"/>
      <c r="J145" s="569" t="s">
        <v>20</v>
      </c>
      <c r="K145" s="569" t="s">
        <v>20</v>
      </c>
      <c r="L145" s="156"/>
      <c r="M145" s="546">
        <f t="shared" si="4"/>
        <v>46393.2</v>
      </c>
      <c r="N145" s="156"/>
      <c r="O145" s="189" t="s">
        <v>20</v>
      </c>
      <c r="P145" s="87"/>
      <c r="Q145" s="87"/>
    </row>
    <row r="146" spans="1:17" s="72" customFormat="1" ht="15" customHeight="1">
      <c r="A146" s="569">
        <v>4</v>
      </c>
      <c r="B146" s="596" t="str">
        <f t="shared" ref="B146:C146" si="6">B17</f>
        <v>R12-**B1</v>
      </c>
      <c r="C146" s="284" t="str">
        <f t="shared" si="6"/>
        <v>Mains - Replaced / Restored</v>
      </c>
      <c r="D146" s="195" t="s">
        <v>20</v>
      </c>
      <c r="E146" s="197"/>
      <c r="F146" s="195" t="s">
        <v>20</v>
      </c>
      <c r="G146" s="87"/>
      <c r="H146" s="189" t="s">
        <v>20</v>
      </c>
      <c r="I146" s="87"/>
      <c r="J146" s="569" t="s">
        <v>20</v>
      </c>
      <c r="K146" s="569" t="s">
        <v>20</v>
      </c>
      <c r="L146" s="156"/>
      <c r="M146" s="546">
        <f t="shared" si="4"/>
        <v>662760</v>
      </c>
      <c r="N146" s="156"/>
      <c r="O146" s="189" t="s">
        <v>20</v>
      </c>
      <c r="P146" s="87"/>
      <c r="Q146" s="87"/>
    </row>
    <row r="147" spans="1:17" s="72" customFormat="1" ht="15" customHeight="1">
      <c r="A147" s="569">
        <v>5</v>
      </c>
      <c r="B147" s="596" t="str">
        <f t="shared" ref="B147:C147" si="7">B18</f>
        <v>R12-**C1</v>
      </c>
      <c r="C147" s="284" t="str">
        <f t="shared" si="7"/>
        <v>Mains - Unscheduled</v>
      </c>
      <c r="D147" s="195" t="s">
        <v>20</v>
      </c>
      <c r="E147" s="197"/>
      <c r="F147" s="195" t="s">
        <v>20</v>
      </c>
      <c r="G147" s="87"/>
      <c r="H147" s="189" t="s">
        <v>20</v>
      </c>
      <c r="I147" s="87"/>
      <c r="J147" s="569" t="s">
        <v>20</v>
      </c>
      <c r="K147" s="569" t="s">
        <v>20</v>
      </c>
      <c r="L147" s="156"/>
      <c r="M147" s="546">
        <f t="shared" si="4"/>
        <v>85054.200000000026</v>
      </c>
      <c r="N147" s="156"/>
      <c r="O147" s="189" t="s">
        <v>20</v>
      </c>
      <c r="P147" s="87"/>
      <c r="Q147" s="87"/>
    </row>
    <row r="148" spans="1:17" s="72" customFormat="1" ht="15" customHeight="1">
      <c r="A148" s="569">
        <v>6</v>
      </c>
      <c r="B148" s="596" t="str">
        <f t="shared" ref="B148:C148" si="8">B19</f>
        <v>R12-**D1</v>
      </c>
      <c r="C148" s="284" t="str">
        <f t="shared" si="8"/>
        <v>Mains - Relocated</v>
      </c>
      <c r="D148" s="195" t="s">
        <v>20</v>
      </c>
      <c r="E148" s="197"/>
      <c r="F148" s="195" t="s">
        <v>20</v>
      </c>
      <c r="G148" s="87"/>
      <c r="H148" s="189" t="s">
        <v>20</v>
      </c>
      <c r="I148" s="87"/>
      <c r="J148" s="569" t="s">
        <v>20</v>
      </c>
      <c r="K148" s="569" t="s">
        <v>20</v>
      </c>
      <c r="L148" s="156"/>
      <c r="M148" s="546">
        <f t="shared" si="4"/>
        <v>104936.99999999999</v>
      </c>
      <c r="N148" s="156"/>
      <c r="O148" s="189" t="s">
        <v>20</v>
      </c>
      <c r="P148" s="87"/>
      <c r="Q148" s="87"/>
    </row>
    <row r="149" spans="1:17" s="72" customFormat="1" ht="15" customHeight="1">
      <c r="A149" s="569">
        <v>7</v>
      </c>
      <c r="B149" s="596" t="str">
        <f t="shared" ref="B149:C149" si="9">B20</f>
        <v>R12-**E1</v>
      </c>
      <c r="C149" s="284" t="str">
        <f t="shared" si="9"/>
        <v>Hydrants, Valves, and Manholes - New</v>
      </c>
      <c r="D149" s="195" t="s">
        <v>20</v>
      </c>
      <c r="E149" s="197"/>
      <c r="F149" s="195" t="s">
        <v>20</v>
      </c>
      <c r="G149" s="87"/>
      <c r="H149" s="189" t="s">
        <v>20</v>
      </c>
      <c r="I149" s="87"/>
      <c r="J149" s="569" t="s">
        <v>20</v>
      </c>
      <c r="K149" s="569" t="s">
        <v>20</v>
      </c>
      <c r="L149" s="89"/>
      <c r="M149" s="546">
        <f t="shared" si="4"/>
        <v>5522.9999999999927</v>
      </c>
      <c r="N149" s="89"/>
      <c r="O149" s="189" t="s">
        <v>20</v>
      </c>
      <c r="P149" s="87"/>
      <c r="Q149" s="87"/>
    </row>
    <row r="150" spans="1:17" s="72" customFormat="1" ht="15" customHeight="1">
      <c r="A150" s="569">
        <v>8</v>
      </c>
      <c r="B150" s="596" t="str">
        <f t="shared" ref="B150:C150" si="10">B21</f>
        <v>R12-**F1</v>
      </c>
      <c r="C150" s="284" t="str">
        <f t="shared" si="10"/>
        <v>Hydrants, Valves, and Manholes - Replaced</v>
      </c>
      <c r="D150" s="195" t="s">
        <v>20</v>
      </c>
      <c r="E150" s="195"/>
      <c r="F150" s="195" t="s">
        <v>20</v>
      </c>
      <c r="G150" s="569"/>
      <c r="H150" s="189" t="s">
        <v>20</v>
      </c>
      <c r="I150" s="87"/>
      <c r="J150" s="569" t="s">
        <v>20</v>
      </c>
      <c r="K150" s="569" t="s">
        <v>20</v>
      </c>
      <c r="L150" s="156"/>
      <c r="M150" s="546">
        <f t="shared" si="4"/>
        <v>33138.000000000007</v>
      </c>
      <c r="N150" s="156"/>
      <c r="O150" s="189" t="s">
        <v>20</v>
      </c>
      <c r="P150" s="87"/>
      <c r="Q150" s="87"/>
    </row>
    <row r="151" spans="1:17" s="72" customFormat="1" ht="15" customHeight="1">
      <c r="A151" s="569">
        <v>9</v>
      </c>
      <c r="B151" s="596" t="str">
        <f t="shared" ref="B151:C151" si="11">B22</f>
        <v>R12-**G1</v>
      </c>
      <c r="C151" s="284" t="str">
        <f t="shared" si="11"/>
        <v>Services and Laterals - New</v>
      </c>
      <c r="D151" s="195" t="s">
        <v>20</v>
      </c>
      <c r="E151" s="195"/>
      <c r="F151" s="195" t="s">
        <v>20</v>
      </c>
      <c r="G151" s="569"/>
      <c r="H151" s="189" t="s">
        <v>20</v>
      </c>
      <c r="I151" s="87"/>
      <c r="J151" s="569" t="s">
        <v>20</v>
      </c>
      <c r="K151" s="569" t="s">
        <v>20</v>
      </c>
      <c r="L151" s="156"/>
      <c r="M151" s="546">
        <f t="shared" si="4"/>
        <v>84501.900000000023</v>
      </c>
      <c r="N151" s="156"/>
      <c r="O151" s="189" t="s">
        <v>20</v>
      </c>
      <c r="P151" s="87"/>
      <c r="Q151" s="87"/>
    </row>
    <row r="152" spans="1:17" s="72" customFormat="1" ht="15" customHeight="1">
      <c r="A152" s="569">
        <v>10</v>
      </c>
      <c r="B152" s="596" t="str">
        <f t="shared" ref="B152:C152" si="12">B23</f>
        <v>R12-**H1</v>
      </c>
      <c r="C152" s="284" t="str">
        <f t="shared" si="12"/>
        <v>Services and Laterals - Replaced</v>
      </c>
      <c r="D152" s="195" t="s">
        <v>20</v>
      </c>
      <c r="E152" s="195"/>
      <c r="F152" s="195" t="s">
        <v>20</v>
      </c>
      <c r="G152" s="569"/>
      <c r="H152" s="189" t="s">
        <v>20</v>
      </c>
      <c r="I152" s="87"/>
      <c r="J152" s="569" t="s">
        <v>20</v>
      </c>
      <c r="K152" s="569" t="s">
        <v>20</v>
      </c>
      <c r="L152" s="156"/>
      <c r="M152" s="546">
        <f t="shared" si="4"/>
        <v>23748.9</v>
      </c>
      <c r="N152" s="156"/>
      <c r="O152" s="189" t="s">
        <v>20</v>
      </c>
      <c r="P152" s="87"/>
      <c r="Q152" s="87"/>
    </row>
    <row r="153" spans="1:17" s="72" customFormat="1" ht="15" customHeight="1">
      <c r="A153" s="569">
        <v>11</v>
      </c>
      <c r="B153" s="596" t="str">
        <f t="shared" ref="B153:C153" si="13">B24</f>
        <v>R12-**I1</v>
      </c>
      <c r="C153" s="284" t="str">
        <f t="shared" si="13"/>
        <v>Meters - New</v>
      </c>
      <c r="D153" s="195" t="s">
        <v>20</v>
      </c>
      <c r="E153" s="195"/>
      <c r="F153" s="195" t="s">
        <v>20</v>
      </c>
      <c r="G153" s="569"/>
      <c r="H153" s="189" t="s">
        <v>20</v>
      </c>
      <c r="I153" s="87"/>
      <c r="J153" s="569" t="s">
        <v>20</v>
      </c>
      <c r="K153" s="569" t="s">
        <v>20</v>
      </c>
      <c r="L153" s="156"/>
      <c r="M153" s="546">
        <f t="shared" si="4"/>
        <v>33138</v>
      </c>
      <c r="N153" s="156"/>
      <c r="O153" s="189" t="s">
        <v>20</v>
      </c>
      <c r="P153" s="87"/>
      <c r="Q153" s="87"/>
    </row>
    <row r="154" spans="1:17" s="72" customFormat="1" ht="15" customHeight="1">
      <c r="A154" s="569">
        <v>12</v>
      </c>
      <c r="B154" s="596" t="str">
        <f t="shared" ref="B154:C154" si="14">B25</f>
        <v>R12-**J1</v>
      </c>
      <c r="C154" s="284" t="str">
        <f t="shared" si="14"/>
        <v>Meters - Replaced</v>
      </c>
      <c r="D154" s="195" t="s">
        <v>20</v>
      </c>
      <c r="E154" s="195"/>
      <c r="F154" s="195" t="s">
        <v>20</v>
      </c>
      <c r="G154" s="569"/>
      <c r="H154" s="189" t="s">
        <v>20</v>
      </c>
      <c r="I154" s="87"/>
      <c r="J154" s="569" t="s">
        <v>20</v>
      </c>
      <c r="K154" s="569" t="s">
        <v>20</v>
      </c>
      <c r="L154" s="156"/>
      <c r="M154" s="546">
        <f t="shared" si="4"/>
        <v>88367.999999999898</v>
      </c>
      <c r="N154" s="156"/>
      <c r="O154" s="189" t="s">
        <v>20</v>
      </c>
      <c r="P154" s="87"/>
      <c r="Q154" s="87"/>
    </row>
    <row r="155" spans="1:17" s="72" customFormat="1" ht="15" customHeight="1">
      <c r="A155" s="569">
        <v>13</v>
      </c>
      <c r="B155" s="596" t="str">
        <f t="shared" ref="B155:C155" si="15">B26</f>
        <v>R12-**K1</v>
      </c>
      <c r="C155" s="284" t="str">
        <f t="shared" si="15"/>
        <v>ITS Equipment and Systems</v>
      </c>
      <c r="D155" s="195" t="s">
        <v>20</v>
      </c>
      <c r="E155" s="198"/>
      <c r="F155" s="195" t="s">
        <v>20</v>
      </c>
      <c r="G155" s="569"/>
      <c r="H155" s="189" t="s">
        <v>20</v>
      </c>
      <c r="I155" s="87"/>
      <c r="J155" s="569" t="s">
        <v>20</v>
      </c>
      <c r="K155" s="569" t="s">
        <v>20</v>
      </c>
      <c r="L155" s="156"/>
      <c r="M155" s="546">
        <f t="shared" si="4"/>
        <v>55229.999999999985</v>
      </c>
      <c r="N155" s="156"/>
      <c r="O155" s="189" t="s">
        <v>20</v>
      </c>
      <c r="P155" s="87"/>
      <c r="Q155" s="87"/>
    </row>
    <row r="156" spans="1:17" s="72" customFormat="1" ht="15" customHeight="1">
      <c r="A156" s="569">
        <v>14</v>
      </c>
      <c r="B156" s="596" t="str">
        <f t="shared" ref="B156:C156" si="16">B27</f>
        <v>R12-**L1</v>
      </c>
      <c r="C156" s="284" t="str">
        <f t="shared" si="16"/>
        <v>SCADA Equipment and Systems</v>
      </c>
      <c r="D156" s="195" t="s">
        <v>20</v>
      </c>
      <c r="E156" s="195"/>
      <c r="F156" s="195" t="s">
        <v>20</v>
      </c>
      <c r="G156" s="569"/>
      <c r="H156" s="189" t="s">
        <v>20</v>
      </c>
      <c r="I156" s="87"/>
      <c r="J156" s="569" t="s">
        <v>20</v>
      </c>
      <c r="K156" s="569" t="s">
        <v>20</v>
      </c>
      <c r="L156" s="156"/>
      <c r="M156" s="546">
        <f t="shared" si="4"/>
        <v>174291.5202</v>
      </c>
      <c r="N156" s="156"/>
      <c r="O156" s="189" t="s">
        <v>20</v>
      </c>
      <c r="P156" s="87"/>
      <c r="Q156" s="87"/>
    </row>
    <row r="157" spans="1:17" s="72" customFormat="1" ht="15" customHeight="1">
      <c r="A157" s="569">
        <v>15</v>
      </c>
      <c r="B157" s="596" t="str">
        <f t="shared" ref="B157:C157" si="17">B28</f>
        <v>R12-**M1</v>
      </c>
      <c r="C157" s="284" t="str">
        <f t="shared" si="17"/>
        <v>Security Equipment and Systems</v>
      </c>
      <c r="D157" s="195" t="s">
        <v>20</v>
      </c>
      <c r="E157" s="195"/>
      <c r="F157" s="195" t="s">
        <v>20</v>
      </c>
      <c r="G157" s="569"/>
      <c r="H157" s="189" t="s">
        <v>20</v>
      </c>
      <c r="I157" s="87"/>
      <c r="J157" s="569" t="s">
        <v>20</v>
      </c>
      <c r="K157" s="569" t="s">
        <v>20</v>
      </c>
      <c r="L157" s="89"/>
      <c r="M157" s="546">
        <f t="shared" si="4"/>
        <v>27615</v>
      </c>
      <c r="N157" s="156"/>
      <c r="O157" s="189" t="s">
        <v>20</v>
      </c>
      <c r="P157" s="87"/>
      <c r="Q157" s="87"/>
    </row>
    <row r="158" spans="1:17" s="72" customFormat="1" ht="15" customHeight="1">
      <c r="A158" s="569">
        <v>16</v>
      </c>
      <c r="B158" s="596" t="str">
        <f t="shared" ref="B158:C158" si="18">B29</f>
        <v>R12-**N1</v>
      </c>
      <c r="C158" s="284" t="str">
        <f t="shared" si="18"/>
        <v>Offices and Operations Centers</v>
      </c>
      <c r="D158" s="195" t="s">
        <v>20</v>
      </c>
      <c r="E158" s="195"/>
      <c r="F158" s="195" t="s">
        <v>20</v>
      </c>
      <c r="G158" s="569"/>
      <c r="H158" s="189" t="s">
        <v>20</v>
      </c>
      <c r="I158" s="87"/>
      <c r="J158" s="569" t="s">
        <v>20</v>
      </c>
      <c r="K158" s="569" t="s">
        <v>20</v>
      </c>
      <c r="L158" s="156"/>
      <c r="M158" s="546">
        <f t="shared" si="4"/>
        <v>11046</v>
      </c>
      <c r="N158" s="156"/>
      <c r="O158" s="189" t="s">
        <v>20</v>
      </c>
      <c r="P158" s="87"/>
      <c r="Q158" s="87"/>
    </row>
    <row r="159" spans="1:17" s="72" customFormat="1" ht="15" customHeight="1">
      <c r="A159" s="569">
        <v>17</v>
      </c>
      <c r="B159" s="596" t="str">
        <f t="shared" ref="B159:C159" si="19">B30</f>
        <v>R12-**O1</v>
      </c>
      <c r="C159" s="284" t="str">
        <f t="shared" si="19"/>
        <v>Vehicles</v>
      </c>
      <c r="D159" s="195" t="s">
        <v>20</v>
      </c>
      <c r="E159" s="195"/>
      <c r="F159" s="195" t="s">
        <v>20</v>
      </c>
      <c r="G159" s="569"/>
      <c r="H159" s="189" t="s">
        <v>20</v>
      </c>
      <c r="I159" s="87"/>
      <c r="J159" s="569" t="s">
        <v>20</v>
      </c>
      <c r="K159" s="569" t="s">
        <v>20</v>
      </c>
      <c r="L159" s="156"/>
      <c r="M159" s="546">
        <f t="shared" si="4"/>
        <v>1.4551915228366852E-11</v>
      </c>
      <c r="N159" s="156"/>
      <c r="O159" s="189" t="s">
        <v>20</v>
      </c>
      <c r="P159" s="87"/>
      <c r="Q159" s="87"/>
    </row>
    <row r="160" spans="1:17" s="72" customFormat="1" ht="15" customHeight="1">
      <c r="A160" s="569">
        <v>18</v>
      </c>
      <c r="B160" s="596" t="str">
        <f t="shared" ref="B160:C160" si="20">B31</f>
        <v>R12-**P1</v>
      </c>
      <c r="C160" s="284" t="str">
        <f t="shared" si="20"/>
        <v>Tools and Equipment</v>
      </c>
      <c r="D160" s="195" t="s">
        <v>20</v>
      </c>
      <c r="E160" s="195"/>
      <c r="F160" s="195" t="s">
        <v>20</v>
      </c>
      <c r="G160" s="569"/>
      <c r="H160" s="189" t="s">
        <v>20</v>
      </c>
      <c r="I160" s="87"/>
      <c r="J160" s="569" t="s">
        <v>20</v>
      </c>
      <c r="K160" s="569" t="s">
        <v>20</v>
      </c>
      <c r="L160" s="156"/>
      <c r="M160" s="546">
        <f t="shared" si="4"/>
        <v>37114.559999999976</v>
      </c>
      <c r="N160" s="156"/>
      <c r="O160" s="189" t="s">
        <v>20</v>
      </c>
      <c r="P160" s="87"/>
      <c r="Q160" s="87"/>
    </row>
    <row r="161" spans="1:22" s="72" customFormat="1" ht="15" customHeight="1">
      <c r="A161" s="569">
        <v>19</v>
      </c>
      <c r="B161" s="596" t="str">
        <f t="shared" ref="B161:C161" si="21">B32</f>
        <v>R12-**Q1</v>
      </c>
      <c r="C161" s="284" t="str">
        <f t="shared" si="21"/>
        <v>Process Plant Facilities and Equipment</v>
      </c>
      <c r="D161" s="195" t="s">
        <v>20</v>
      </c>
      <c r="E161" s="195"/>
      <c r="F161" s="195" t="s">
        <v>20</v>
      </c>
      <c r="G161" s="569"/>
      <c r="H161" s="189" t="s">
        <v>20</v>
      </c>
      <c r="I161" s="87"/>
      <c r="J161" s="569" t="s">
        <v>20</v>
      </c>
      <c r="K161" s="569" t="s">
        <v>20</v>
      </c>
      <c r="L161" s="156"/>
      <c r="M161" s="546">
        <f t="shared" si="4"/>
        <v>220920</v>
      </c>
      <c r="N161" s="156"/>
      <c r="O161" s="189" t="s">
        <v>20</v>
      </c>
      <c r="P161" s="87"/>
      <c r="Q161" s="363"/>
      <c r="R161" s="276"/>
      <c r="S161" s="276"/>
    </row>
    <row r="162" spans="1:22" s="72" customFormat="1" ht="15" customHeight="1">
      <c r="A162" s="569">
        <v>20</v>
      </c>
      <c r="B162" s="596" t="str">
        <f t="shared" ref="B162:C162" si="22">B33</f>
        <v>R12-**S1</v>
      </c>
      <c r="C162" s="284" t="str">
        <f t="shared" si="22"/>
        <v>Engineering Studies</v>
      </c>
      <c r="D162" s="195" t="s">
        <v>20</v>
      </c>
      <c r="E162" s="195"/>
      <c r="F162" s="195" t="s">
        <v>20</v>
      </c>
      <c r="G162" s="569"/>
      <c r="H162" s="189" t="s">
        <v>20</v>
      </c>
      <c r="I162" s="87"/>
      <c r="J162" s="569" t="s">
        <v>20</v>
      </c>
      <c r="K162" s="569" t="s">
        <v>20</v>
      </c>
      <c r="L162" s="156"/>
      <c r="M162" s="546">
        <f t="shared" si="4"/>
        <v>20987.399999999958</v>
      </c>
      <c r="N162" s="156"/>
      <c r="O162" s="189" t="s">
        <v>20</v>
      </c>
      <c r="P162" s="87"/>
      <c r="Q162" s="363"/>
      <c r="R162" s="276"/>
      <c r="S162" s="276"/>
    </row>
    <row r="163" spans="1:22" s="72" customFormat="1" ht="15" customHeight="1">
      <c r="A163" s="569">
        <v>21</v>
      </c>
      <c r="B163" s="596" t="str">
        <f t="shared" ref="B163:C163" si="23">B34</f>
        <v>R12-**K3</v>
      </c>
      <c r="C163" s="284" t="str">
        <f t="shared" si="23"/>
        <v>ITS Equipment and Systems - Centrally Sponsored</v>
      </c>
      <c r="D163" s="195" t="s">
        <v>20</v>
      </c>
      <c r="E163" s="195"/>
      <c r="F163" s="195" t="s">
        <v>20</v>
      </c>
      <c r="G163" s="569"/>
      <c r="H163" s="189" t="s">
        <v>20</v>
      </c>
      <c r="I163" s="87"/>
      <c r="J163" s="569" t="s">
        <v>20</v>
      </c>
      <c r="K163" s="569" t="s">
        <v>20</v>
      </c>
      <c r="L163" s="156"/>
      <c r="M163" s="546">
        <f t="shared" si="4"/>
        <v>522111.88952999999</v>
      </c>
      <c r="N163" s="156"/>
      <c r="O163" s="189" t="s">
        <v>20</v>
      </c>
      <c r="P163" s="87"/>
      <c r="T163" s="195"/>
      <c r="U163" s="290"/>
      <c r="V163" s="291"/>
    </row>
    <row r="164" spans="1:22" s="72" customFormat="1" ht="15" customHeight="1">
      <c r="A164" s="569">
        <v>22</v>
      </c>
      <c r="B164" s="596" t="str">
        <f t="shared" ref="B164:C164" si="24">B35</f>
        <v>I12-020037</v>
      </c>
      <c r="C164" s="284" t="str">
        <f t="shared" si="24"/>
        <v>KRS I Chemical Storage and Feed Imp</v>
      </c>
      <c r="D164" s="195">
        <f>Linkin!J78</f>
        <v>42614</v>
      </c>
      <c r="E164" s="195"/>
      <c r="F164" s="195">
        <f>Linkin!H78</f>
        <v>43921</v>
      </c>
      <c r="G164" s="569"/>
      <c r="H164" s="941">
        <f>(Control!$B$3-D164)/(F164-D164)</f>
        <v>0.6962509563886764</v>
      </c>
      <c r="I164" s="87"/>
      <c r="J164" s="90">
        <f>Linkin!I78</f>
        <v>8500000</v>
      </c>
      <c r="K164" s="292">
        <f>Linkin!G78</f>
        <v>8500000</v>
      </c>
      <c r="L164" s="156"/>
      <c r="M164" s="546">
        <f t="shared" si="4"/>
        <v>1297247.620922094</v>
      </c>
      <c r="N164" s="156"/>
      <c r="O164" s="189">
        <f t="shared" ref="O164:O175" si="25">+M164/K164</f>
        <v>0.15261736716730517</v>
      </c>
      <c r="P164" s="87"/>
      <c r="T164" s="195"/>
      <c r="V164" s="199"/>
    </row>
    <row r="165" spans="1:22" s="72" customFormat="1" ht="15" customHeight="1">
      <c r="A165" s="569">
        <v>23</v>
      </c>
      <c r="B165" s="596" t="str">
        <f t="shared" ref="B165:C165" si="26">B36</f>
        <v>I12-020055</v>
      </c>
      <c r="C165" s="284" t="str">
        <f t="shared" si="26"/>
        <v>New Circle Rd Main Relocation Phase 2</v>
      </c>
      <c r="D165" s="195">
        <f>Linkin!J79</f>
        <v>42644</v>
      </c>
      <c r="E165" s="195"/>
      <c r="F165" s="195">
        <f>Linkin!H79</f>
        <v>43708</v>
      </c>
      <c r="G165" s="569"/>
      <c r="H165" s="941">
        <f>(Control!$B$3-D165)/(F165-D165)</f>
        <v>0.82706766917293228</v>
      </c>
      <c r="I165" s="87"/>
      <c r="J165" s="90">
        <f>Linkin!I79</f>
        <v>1000000</v>
      </c>
      <c r="K165" s="292">
        <f>Linkin!G79</f>
        <v>1000000</v>
      </c>
      <c r="L165" s="156"/>
      <c r="M165" s="546">
        <f t="shared" si="4"/>
        <v>287611.51601037499</v>
      </c>
      <c r="N165" s="156"/>
      <c r="O165" s="189">
        <f t="shared" si="25"/>
        <v>0.28761151601037499</v>
      </c>
      <c r="P165" s="87"/>
      <c r="T165" s="195"/>
      <c r="V165" s="199"/>
    </row>
    <row r="166" spans="1:22" s="72" customFormat="1" ht="15" customHeight="1">
      <c r="A166" s="569">
        <v>24</v>
      </c>
      <c r="B166" s="596" t="str">
        <f t="shared" ref="B166:C166" si="27">B37</f>
        <v>I12-020059</v>
      </c>
      <c r="C166" s="284" t="str">
        <f t="shared" si="27"/>
        <v>KRS2 Transfer Switch</v>
      </c>
      <c r="D166" s="195">
        <f>Linkin!J80</f>
        <v>42339</v>
      </c>
      <c r="E166" s="195"/>
      <c r="F166" s="195">
        <f>Linkin!H80</f>
        <v>43921</v>
      </c>
      <c r="G166" s="569"/>
      <c r="H166" s="941">
        <f>(Control!$B$3-D166)/(F166-D166)</f>
        <v>0.74905183312262957</v>
      </c>
      <c r="I166" s="87"/>
      <c r="J166" s="90">
        <f>Linkin!I80</f>
        <v>1500000</v>
      </c>
      <c r="K166" s="292">
        <f>Linkin!G80</f>
        <v>1000041</v>
      </c>
      <c r="L166" s="156"/>
      <c r="M166" s="546">
        <f t="shared" si="4"/>
        <v>65743.47000000003</v>
      </c>
      <c r="N166" s="156"/>
      <c r="O166" s="189">
        <f t="shared" si="25"/>
        <v>6.5740774628240267E-2</v>
      </c>
      <c r="P166" s="87"/>
      <c r="T166" s="195"/>
      <c r="V166" s="199"/>
    </row>
    <row r="167" spans="1:22" s="72" customFormat="1" ht="15" customHeight="1">
      <c r="A167" s="569">
        <v>25</v>
      </c>
      <c r="B167" s="596" t="str">
        <f t="shared" ref="B167:C167" si="28">B38</f>
        <v>I12-020067</v>
      </c>
      <c r="C167" s="284" t="str">
        <f t="shared" si="28"/>
        <v>RRS Chemical Facility Upgrade/Chlor</v>
      </c>
      <c r="D167" s="195">
        <f>Linkin!J81</f>
        <v>42948</v>
      </c>
      <c r="E167" s="197"/>
      <c r="F167" s="195">
        <f>Linkin!H81</f>
        <v>43677</v>
      </c>
      <c r="G167" s="87"/>
      <c r="H167" s="941">
        <f>(Control!$B$3-D167)/(F167-D167)</f>
        <v>0.79012345679012341</v>
      </c>
      <c r="I167" s="87"/>
      <c r="J167" s="90">
        <f>Linkin!I81</f>
        <v>10500000</v>
      </c>
      <c r="K167" s="292">
        <f>Linkin!G81</f>
        <v>10500000</v>
      </c>
      <c r="L167" s="156"/>
      <c r="M167" s="546">
        <f t="shared" si="4"/>
        <v>2948150.9814303173</v>
      </c>
      <c r="N167" s="156"/>
      <c r="O167" s="189">
        <f t="shared" si="25"/>
        <v>0.2807762839457445</v>
      </c>
      <c r="P167" s="87"/>
      <c r="T167" s="195"/>
      <c r="V167" s="199"/>
    </row>
    <row r="168" spans="1:22" s="72" customFormat="1" ht="15" customHeight="1">
      <c r="A168" s="569">
        <v>26</v>
      </c>
      <c r="B168" s="596" t="str">
        <f t="shared" ref="B168:C168" si="29">B39</f>
        <v>I12-020071</v>
      </c>
      <c r="C168" s="284" t="str">
        <f t="shared" si="29"/>
        <v>KRS1 Valve House Rehabilitation (Phase 5) - Reeves Drives</v>
      </c>
      <c r="D168" s="195">
        <f>Linkin!J82</f>
        <v>43466</v>
      </c>
      <c r="E168" s="195"/>
      <c r="F168" s="195">
        <f>Linkin!H82</f>
        <v>43616</v>
      </c>
      <c r="G168" s="87"/>
      <c r="H168" s="941">
        <f>(Control!$B$3-D168)/(F168-D168)</f>
        <v>0.38666666666666666</v>
      </c>
      <c r="I168" s="87"/>
      <c r="J168" s="90">
        <f>Linkin!I82</f>
        <v>1500000</v>
      </c>
      <c r="K168" s="292">
        <f>Linkin!G82</f>
        <v>1500000</v>
      </c>
      <c r="L168" s="156"/>
      <c r="M168" s="546">
        <f t="shared" si="4"/>
        <v>546480</v>
      </c>
      <c r="N168" s="156"/>
      <c r="O168" s="189">
        <f t="shared" si="25"/>
        <v>0.36431999999999998</v>
      </c>
      <c r="P168" s="87"/>
      <c r="T168" s="195"/>
      <c r="V168" s="199"/>
    </row>
    <row r="169" spans="1:22" s="72" customFormat="1" ht="15" customHeight="1">
      <c r="A169" s="569">
        <v>27</v>
      </c>
      <c r="B169" s="596" t="str">
        <f t="shared" ref="B169:C169" si="30">B40</f>
        <v>I12-020074</v>
      </c>
      <c r="C169" s="284" t="str">
        <f t="shared" si="30"/>
        <v>Athens Boonesboro Main Ext - Phase</v>
      </c>
      <c r="D169" s="195">
        <f>Linkin!J83</f>
        <v>42644</v>
      </c>
      <c r="E169" s="195"/>
      <c r="F169" s="195">
        <f>Linkin!H83</f>
        <v>43677</v>
      </c>
      <c r="G169" s="87"/>
      <c r="H169" s="941">
        <f>(Control!$B$3-D169)/(F169-D169)</f>
        <v>0.85188770571151984</v>
      </c>
      <c r="I169" s="87"/>
      <c r="J169" s="90">
        <f>Linkin!I83</f>
        <v>850000</v>
      </c>
      <c r="K169" s="292">
        <f>Linkin!G83</f>
        <v>900000</v>
      </c>
      <c r="L169" s="200"/>
      <c r="M169" s="546">
        <f t="shared" si="4"/>
        <v>829791.43999999959</v>
      </c>
      <c r="N169" s="156"/>
      <c r="O169" s="189">
        <f t="shared" si="25"/>
        <v>0.92199048888888846</v>
      </c>
      <c r="P169" s="87"/>
      <c r="T169" s="195"/>
      <c r="V169" s="199"/>
    </row>
    <row r="170" spans="1:22" s="72" customFormat="1" ht="15" customHeight="1">
      <c r="A170" s="569">
        <v>28</v>
      </c>
      <c r="B170" s="596" t="str">
        <f t="shared" ref="B170:C170" si="31">B41</f>
        <v>I12-020076</v>
      </c>
      <c r="C170" s="284" t="str">
        <f t="shared" si="31"/>
        <v>KRS1 - Replace Incline Car</v>
      </c>
      <c r="D170" s="195">
        <f>Linkin!J84</f>
        <v>42675</v>
      </c>
      <c r="E170" s="195"/>
      <c r="F170" s="195">
        <f>Linkin!H84</f>
        <v>43738</v>
      </c>
      <c r="H170" s="941">
        <f>(Control!$B$3-D170)/(F170-D170)</f>
        <v>0.79868297271872057</v>
      </c>
      <c r="J170" s="90">
        <f>Linkin!I84</f>
        <v>1500000</v>
      </c>
      <c r="K170" s="292">
        <f>Linkin!G84</f>
        <v>1500000</v>
      </c>
      <c r="L170" s="89"/>
      <c r="M170" s="546">
        <f t="shared" si="4"/>
        <v>806536.69696989632</v>
      </c>
      <c r="N170" s="156"/>
      <c r="O170" s="189">
        <f t="shared" si="25"/>
        <v>0.53769113131326418</v>
      </c>
      <c r="P170" s="87"/>
      <c r="T170" s="195"/>
      <c r="V170" s="199"/>
    </row>
    <row r="171" spans="1:22" s="72" customFormat="1" ht="15" customHeight="1">
      <c r="A171" s="569">
        <v>29</v>
      </c>
      <c r="B171" s="596" t="str">
        <f t="shared" ref="B171:C171" si="32">B42</f>
        <v>I12-020079</v>
      </c>
      <c r="C171" s="284" t="str">
        <f t="shared" si="32"/>
        <v>Jacobson Pump Station</v>
      </c>
      <c r="D171" s="195">
        <f>Linkin!J85</f>
        <v>42826</v>
      </c>
      <c r="E171" s="195"/>
      <c r="F171" s="195">
        <f>Linkin!H85</f>
        <v>43646</v>
      </c>
      <c r="G171" s="87"/>
      <c r="H171" s="941">
        <f>(Control!$B$3-D171)/(F171-D171)</f>
        <v>0.85121951219512193</v>
      </c>
      <c r="I171" s="87"/>
      <c r="J171" s="90">
        <f>Linkin!I85</f>
        <v>1700000</v>
      </c>
      <c r="K171" s="292">
        <f>Linkin!G85</f>
        <v>2000000</v>
      </c>
      <c r="L171" s="156"/>
      <c r="M171" s="546">
        <f t="shared" si="4"/>
        <v>796255.06766281358</v>
      </c>
      <c r="N171" s="156"/>
      <c r="O171" s="189">
        <f t="shared" si="25"/>
        <v>0.39812753383140681</v>
      </c>
      <c r="P171" s="87"/>
      <c r="T171" s="195"/>
    </row>
    <row r="172" spans="1:22" s="72" customFormat="1" ht="15" customHeight="1">
      <c r="A172" s="569">
        <v>30</v>
      </c>
      <c r="B172" s="596" t="str">
        <f t="shared" ref="B172:C172" si="33">B43</f>
        <v>I12-020089</v>
      </c>
      <c r="C172" s="284" t="str">
        <f t="shared" si="33"/>
        <v>Millersburg Chemical Feed &amp; WQ Impr</v>
      </c>
      <c r="D172" s="195">
        <f>Linkin!J86</f>
        <v>43070</v>
      </c>
      <c r="E172" s="195"/>
      <c r="F172" s="195">
        <f>Linkin!H86</f>
        <v>44377</v>
      </c>
      <c r="G172" s="87"/>
      <c r="H172" s="941">
        <f>(Control!$B$3-D172)/(F172-D172)</f>
        <v>0.3473603672532517</v>
      </c>
      <c r="I172" s="87"/>
      <c r="J172" s="90">
        <f>Linkin!I86</f>
        <v>850000</v>
      </c>
      <c r="K172" s="292">
        <f>Linkin!G86</f>
        <v>850000</v>
      </c>
      <c r="L172" s="156"/>
      <c r="M172" s="546">
        <f t="shared" si="4"/>
        <v>274083.62000000005</v>
      </c>
      <c r="N172" s="156"/>
      <c r="O172" s="189">
        <f t="shared" si="25"/>
        <v>0.32245131764705887</v>
      </c>
      <c r="P172" s="87"/>
      <c r="T172" s="195"/>
    </row>
    <row r="173" spans="1:22" s="72" customFormat="1" ht="15" customHeight="1">
      <c r="A173" s="569">
        <v>31</v>
      </c>
      <c r="B173" s="596" t="str">
        <f t="shared" ref="B173:C173" si="34">B44</f>
        <v>I12-020093</v>
      </c>
      <c r="C173" s="284" t="str">
        <f t="shared" si="34"/>
        <v>Richmond Rd Paving Imprvemnts - Fie</v>
      </c>
      <c r="D173" s="195">
        <f>Linkin!J87</f>
        <v>43160</v>
      </c>
      <c r="E173" s="197"/>
      <c r="F173" s="195">
        <f>Linkin!H87</f>
        <v>45138</v>
      </c>
      <c r="G173" s="87"/>
      <c r="H173" s="941">
        <f>(Control!$B$3-D173)/(F173-D173)</f>
        <v>0.18402426693629928</v>
      </c>
      <c r="I173" s="87"/>
      <c r="J173" s="90">
        <f>Linkin!I87</f>
        <v>1500000</v>
      </c>
      <c r="K173" s="292">
        <f>Linkin!G87</f>
        <v>1500000</v>
      </c>
      <c r="L173" s="200"/>
      <c r="M173" s="546">
        <f t="shared" si="4"/>
        <v>36314.909999999996</v>
      </c>
      <c r="N173" s="156"/>
      <c r="O173" s="189">
        <f t="shared" si="25"/>
        <v>2.4209939999999996E-2</v>
      </c>
      <c r="P173" s="87"/>
      <c r="T173" s="195"/>
    </row>
    <row r="174" spans="1:22" s="72" customFormat="1" ht="15" customHeight="1">
      <c r="A174" s="569">
        <v>32</v>
      </c>
      <c r="B174" s="596" t="str">
        <f t="shared" ref="B174:C174" si="35">B45</f>
        <v>I12-020099</v>
      </c>
      <c r="C174" s="284" t="str">
        <f t="shared" si="35"/>
        <v>KRS1 Pump #13 Replacement</v>
      </c>
      <c r="D174" s="195">
        <f>Linkin!J88</f>
        <v>43282</v>
      </c>
      <c r="E174" s="197"/>
      <c r="F174" s="195">
        <f>Linkin!H88</f>
        <v>43646</v>
      </c>
      <c r="G174" s="87"/>
      <c r="H174" s="941">
        <f>(Control!$B$3-D174)/(F174-D174)</f>
        <v>0.6648351648351648</v>
      </c>
      <c r="I174" s="87"/>
      <c r="J174" s="90">
        <f>Linkin!I88</f>
        <v>1400000</v>
      </c>
      <c r="K174" s="292">
        <f>Linkin!G88</f>
        <v>1200000</v>
      </c>
      <c r="L174" s="156"/>
      <c r="M174" s="546">
        <f t="shared" si="4"/>
        <v>1066207.27</v>
      </c>
      <c r="N174" s="156"/>
      <c r="O174" s="189">
        <f t="shared" si="25"/>
        <v>0.8885060583333334</v>
      </c>
      <c r="P174" s="165"/>
      <c r="T174" s="195"/>
    </row>
    <row r="175" spans="1:22" s="72" customFormat="1" ht="15" customHeight="1">
      <c r="A175" s="569">
        <v>33</v>
      </c>
      <c r="B175" s="596" t="str">
        <f t="shared" ref="B175:C175" si="36">B46</f>
        <v>I12-300008</v>
      </c>
      <c r="C175" s="284" t="str">
        <f t="shared" si="36"/>
        <v>Owenton Operations Garage</v>
      </c>
      <c r="D175" s="195">
        <f>Linkin!J89</f>
        <v>42767</v>
      </c>
      <c r="E175" s="197"/>
      <c r="F175" s="195">
        <f>Linkin!H89</f>
        <v>43921</v>
      </c>
      <c r="G175" s="87"/>
      <c r="H175" s="941">
        <f>(Control!$B$3-D175)/(F175-D175)</f>
        <v>0.65597920277296362</v>
      </c>
      <c r="I175" s="87"/>
      <c r="J175" s="90">
        <f>Linkin!I89</f>
        <v>1000000</v>
      </c>
      <c r="K175" s="292">
        <f>Linkin!G89</f>
        <v>1000000</v>
      </c>
      <c r="L175" s="156"/>
      <c r="M175" s="546">
        <f t="shared" si="4"/>
        <v>180575.22799999997</v>
      </c>
      <c r="N175" s="156"/>
      <c r="O175" s="189">
        <f t="shared" si="25"/>
        <v>0.18057522799999998</v>
      </c>
      <c r="P175" s="87"/>
      <c r="T175" s="195"/>
    </row>
    <row r="176" spans="1:22" s="72" customFormat="1" ht="15" customHeight="1">
      <c r="A176" s="569">
        <v>34</v>
      </c>
      <c r="B176" s="596"/>
      <c r="C176" s="284"/>
      <c r="D176" s="909"/>
      <c r="E176" s="195"/>
      <c r="F176" s="195"/>
      <c r="G176" s="87"/>
      <c r="H176" s="189"/>
      <c r="I176" s="87"/>
      <c r="J176" s="910"/>
      <c r="K176" s="292"/>
      <c r="L176" s="200"/>
      <c r="M176" s="546"/>
      <c r="N176" s="156"/>
      <c r="O176" s="189"/>
      <c r="P176" s="87"/>
      <c r="T176" s="195"/>
    </row>
    <row r="177" spans="1:20" s="72" customFormat="1" ht="15" customHeight="1">
      <c r="A177" s="569">
        <v>35</v>
      </c>
      <c r="B177" s="596"/>
      <c r="C177" s="284"/>
      <c r="D177" s="195"/>
      <c r="E177" s="195"/>
      <c r="F177" s="195"/>
      <c r="G177" s="87"/>
      <c r="H177" s="189"/>
      <c r="I177" s="87"/>
      <c r="J177" s="561"/>
      <c r="K177" s="292"/>
      <c r="L177" s="156"/>
      <c r="M177" s="546"/>
      <c r="N177" s="156"/>
      <c r="O177" s="189"/>
      <c r="P177" s="87"/>
      <c r="T177" s="195"/>
    </row>
    <row r="178" spans="1:20" s="72" customFormat="1" ht="15" customHeight="1">
      <c r="A178" s="569">
        <v>36</v>
      </c>
      <c r="B178" s="596"/>
      <c r="C178" s="284"/>
      <c r="D178" s="195"/>
      <c r="E178" s="201"/>
      <c r="F178" s="195"/>
      <c r="G178" s="87"/>
      <c r="H178" s="189"/>
      <c r="I178" s="87"/>
      <c r="J178" s="561"/>
      <c r="K178" s="292"/>
      <c r="L178" s="156"/>
      <c r="M178" s="546"/>
      <c r="N178" s="156"/>
      <c r="O178" s="189"/>
      <c r="P178" s="87"/>
      <c r="T178" s="195"/>
    </row>
    <row r="179" spans="1:20" s="72" customFormat="1" ht="15" customHeight="1">
      <c r="A179" s="569">
        <v>37</v>
      </c>
      <c r="B179" s="596"/>
      <c r="C179" s="284"/>
      <c r="D179" s="195"/>
      <c r="E179" s="87"/>
      <c r="F179" s="195"/>
      <c r="G179" s="87"/>
      <c r="H179" s="189"/>
      <c r="I179" s="87"/>
      <c r="J179" s="561"/>
      <c r="K179" s="292"/>
      <c r="L179" s="156"/>
      <c r="M179" s="546"/>
      <c r="N179" s="156"/>
      <c r="O179" s="189"/>
      <c r="P179" s="87"/>
      <c r="T179" s="195"/>
    </row>
    <row r="180" spans="1:20" s="72" customFormat="1" ht="15" customHeight="1">
      <c r="A180" s="569">
        <v>38</v>
      </c>
      <c r="B180" s="596"/>
      <c r="C180" s="284"/>
      <c r="D180" s="195"/>
      <c r="F180" s="195"/>
      <c r="H180" s="189"/>
      <c r="J180" s="561"/>
      <c r="K180" s="292"/>
      <c r="L180" s="89"/>
      <c r="M180" s="546"/>
      <c r="N180" s="156"/>
      <c r="O180" s="189"/>
      <c r="P180" s="87"/>
    </row>
    <row r="181" spans="1:20" s="72" customFormat="1" ht="15" customHeight="1">
      <c r="A181" s="569">
        <v>39</v>
      </c>
      <c r="B181" s="596"/>
      <c r="C181" s="284"/>
      <c r="D181" s="195"/>
      <c r="E181" s="87"/>
      <c r="F181" s="195"/>
      <c r="G181" s="87"/>
      <c r="H181" s="189"/>
      <c r="I181" s="87"/>
      <c r="J181" s="561"/>
      <c r="K181" s="292"/>
      <c r="L181" s="101"/>
      <c r="M181" s="546"/>
      <c r="N181" s="87"/>
      <c r="O181" s="189"/>
      <c r="P181" s="87"/>
    </row>
    <row r="182" spans="1:20" s="72" customFormat="1" ht="15" customHeight="1">
      <c r="A182" s="569">
        <v>40</v>
      </c>
      <c r="B182" s="596"/>
      <c r="C182" s="284"/>
      <c r="D182" s="195"/>
      <c r="E182" s="87"/>
      <c r="F182" s="195"/>
      <c r="G182" s="87"/>
      <c r="I182" s="87"/>
      <c r="J182" s="80"/>
      <c r="K182" s="80"/>
      <c r="L182" s="87"/>
      <c r="M182" s="69"/>
      <c r="N182" s="87"/>
      <c r="O182" s="202"/>
      <c r="P182" s="87"/>
    </row>
    <row r="183" spans="1:20" s="72" customFormat="1" ht="15" customHeight="1">
      <c r="A183" s="569">
        <v>41</v>
      </c>
      <c r="B183" s="596"/>
      <c r="C183" s="284"/>
      <c r="D183" s="195"/>
      <c r="E183" s="87"/>
      <c r="G183" s="87"/>
      <c r="I183" s="87"/>
      <c r="M183" s="145"/>
      <c r="N183" s="87"/>
      <c r="O183" s="202"/>
      <c r="P183" s="87"/>
    </row>
    <row r="184" spans="1:20" s="72" customFormat="1" ht="15" customHeight="1">
      <c r="A184" s="569">
        <v>42</v>
      </c>
      <c r="B184" s="596"/>
      <c r="C184" s="284"/>
      <c r="M184" s="145"/>
      <c r="O184" s="202"/>
      <c r="P184" s="87"/>
      <c r="Q184" s="363"/>
      <c r="R184" s="276"/>
      <c r="S184" s="276"/>
    </row>
    <row r="185" spans="1:20" s="72" customFormat="1" ht="15" customHeight="1">
      <c r="A185" s="569">
        <v>43</v>
      </c>
      <c r="B185" s="67"/>
      <c r="J185" s="112"/>
      <c r="K185" s="112"/>
      <c r="M185" s="575"/>
      <c r="O185" s="202"/>
      <c r="P185" s="87"/>
      <c r="Q185" s="87"/>
    </row>
    <row r="186" spans="1:20" s="72" customFormat="1" ht="15" customHeight="1">
      <c r="A186" s="569">
        <v>44</v>
      </c>
      <c r="B186" s="67"/>
      <c r="C186" s="87"/>
      <c r="D186" s="87"/>
      <c r="E186" s="87"/>
      <c r="F186" s="87"/>
      <c r="G186" s="87"/>
      <c r="H186" s="87"/>
      <c r="I186" s="87"/>
      <c r="J186" s="103"/>
      <c r="K186" s="103"/>
      <c r="L186" s="103"/>
      <c r="M186" s="103"/>
      <c r="N186" s="87"/>
      <c r="O186" s="87"/>
      <c r="P186" s="87"/>
      <c r="Q186" s="87"/>
    </row>
    <row r="187" spans="1:20" s="72" customFormat="1" ht="15" customHeight="1" thickBot="1">
      <c r="A187" s="569">
        <v>45</v>
      </c>
      <c r="B187" s="67"/>
      <c r="C187" s="87"/>
      <c r="D187" s="87"/>
      <c r="E187" s="87"/>
      <c r="F187" s="87"/>
      <c r="G187" s="87"/>
      <c r="H187" s="87"/>
      <c r="I187" s="87"/>
      <c r="J187" s="114">
        <f>SUM(J150:J186)</f>
        <v>31800000</v>
      </c>
      <c r="K187" s="114">
        <f>SUM(K150:K186)</f>
        <v>31450041</v>
      </c>
      <c r="L187" s="577"/>
      <c r="M187" s="578">
        <f>SUM(M144:M186)</f>
        <v>11675641.390725493</v>
      </c>
      <c r="N187" s="87"/>
      <c r="O187" s="87"/>
      <c r="P187" s="87"/>
      <c r="Q187" s="87"/>
    </row>
    <row r="188" spans="1:20" s="72" customFormat="1" ht="15" customHeight="1" thickTop="1">
      <c r="A188" s="569">
        <v>46</v>
      </c>
      <c r="B188" s="87"/>
      <c r="C188" s="87"/>
      <c r="D188" s="87"/>
      <c r="E188" s="87"/>
      <c r="F188" s="87"/>
      <c r="G188" s="87"/>
      <c r="H188" s="87"/>
      <c r="I188" s="87"/>
      <c r="J188" s="87"/>
      <c r="K188" s="87"/>
      <c r="L188" s="87"/>
      <c r="M188" s="87"/>
      <c r="N188" s="87"/>
      <c r="O188" s="87"/>
      <c r="P188" s="87"/>
      <c r="Q188" s="87"/>
    </row>
    <row r="189" spans="1:20" s="72" customFormat="1" ht="15" customHeight="1">
      <c r="A189" s="569">
        <v>47</v>
      </c>
      <c r="B189" s="87"/>
      <c r="C189" s="87"/>
      <c r="D189" s="87"/>
      <c r="E189" s="87"/>
      <c r="F189" s="87"/>
      <c r="G189" s="87"/>
      <c r="H189" s="87"/>
      <c r="I189" s="87"/>
      <c r="J189" s="87"/>
      <c r="K189" s="87"/>
      <c r="L189" s="87"/>
      <c r="M189" s="87"/>
      <c r="N189" s="87"/>
      <c r="O189" s="87"/>
      <c r="P189" s="87"/>
      <c r="Q189" s="87"/>
    </row>
    <row r="190" spans="1:20" s="72" customFormat="1" ht="15" customHeight="1">
      <c r="A190" s="569">
        <v>48</v>
      </c>
      <c r="B190" s="87"/>
      <c r="C190" s="90" t="s">
        <v>609</v>
      </c>
      <c r="D190" s="87" t="s">
        <v>945</v>
      </c>
      <c r="E190" s="87"/>
      <c r="F190" s="87"/>
      <c r="G190" s="87"/>
      <c r="H190" s="87"/>
      <c r="I190" s="87"/>
      <c r="J190" s="87"/>
      <c r="K190" s="87"/>
      <c r="L190" s="87"/>
      <c r="M190" s="87"/>
      <c r="N190" s="87"/>
      <c r="O190" s="87"/>
      <c r="P190" s="87"/>
      <c r="Q190" s="87"/>
    </row>
    <row r="191" spans="1:20" s="72" customFormat="1" ht="15" customHeight="1">
      <c r="A191" s="569">
        <v>49</v>
      </c>
      <c r="B191" s="87"/>
      <c r="C191" s="87"/>
      <c r="D191" s="87" t="s">
        <v>619</v>
      </c>
      <c r="E191" s="87"/>
      <c r="F191" s="87"/>
      <c r="G191" s="87"/>
      <c r="H191" s="87"/>
      <c r="I191" s="87"/>
      <c r="J191" s="87"/>
      <c r="K191" s="87"/>
      <c r="L191" s="87"/>
      <c r="M191" s="87"/>
      <c r="N191" s="87"/>
      <c r="O191" s="87"/>
      <c r="P191" s="87"/>
      <c r="Q191" s="87"/>
    </row>
    <row r="192" spans="1:20" s="72" customFormat="1" ht="15" customHeight="1">
      <c r="A192" s="569">
        <v>50</v>
      </c>
      <c r="B192" s="87"/>
      <c r="C192" s="87"/>
      <c r="D192" s="87" t="s">
        <v>136</v>
      </c>
      <c r="E192" s="87"/>
      <c r="F192" s="87"/>
      <c r="G192" s="87"/>
      <c r="H192" s="87"/>
      <c r="I192" s="87"/>
      <c r="J192" s="87"/>
      <c r="K192" s="87"/>
      <c r="L192" s="87"/>
      <c r="M192" s="87"/>
      <c r="N192" s="87"/>
      <c r="O192" s="87"/>
      <c r="P192" s="87"/>
      <c r="Q192" s="87"/>
    </row>
    <row r="193" spans="1:17" s="72" customFormat="1" ht="15" customHeight="1">
      <c r="A193" s="1024" t="str">
        <f>+A130</f>
        <v>KENTUCKY-AMERICAN WATER COMPANY</v>
      </c>
      <c r="B193" s="1024"/>
      <c r="C193" s="1024"/>
      <c r="D193" s="1024"/>
      <c r="E193" s="1024"/>
      <c r="F193" s="1024"/>
      <c r="G193" s="1024"/>
      <c r="H193" s="1024"/>
      <c r="I193" s="1024"/>
      <c r="J193" s="1024"/>
      <c r="K193" s="1024"/>
      <c r="L193" s="1024"/>
      <c r="M193" s="1024"/>
      <c r="N193" s="1024"/>
      <c r="O193" s="1024"/>
      <c r="P193" s="1024"/>
    </row>
    <row r="194" spans="1:17" s="72" customFormat="1" ht="15" customHeight="1">
      <c r="A194" s="86" t="str">
        <f>+A131</f>
        <v>Case No. 2018-00358</v>
      </c>
      <c r="B194" s="115"/>
      <c r="C194" s="115"/>
      <c r="D194" s="115"/>
      <c r="E194" s="115"/>
      <c r="F194" s="115"/>
      <c r="G194" s="115"/>
      <c r="H194" s="115"/>
      <c r="I194" s="115"/>
      <c r="J194" s="115"/>
      <c r="K194" s="115"/>
      <c r="L194" s="115"/>
      <c r="M194" s="115"/>
      <c r="N194" s="115"/>
      <c r="O194" s="115"/>
      <c r="P194" s="115"/>
      <c r="Q194" s="87"/>
    </row>
    <row r="195" spans="1:17" s="72" customFormat="1" ht="15" customHeight="1">
      <c r="A195" s="86" t="str">
        <f>+A132</f>
        <v>CONSTRUCTION WORK IN PROGRESS - PERCENT COMPLETE</v>
      </c>
      <c r="B195" s="115"/>
      <c r="C195" s="115"/>
      <c r="D195" s="115"/>
      <c r="E195" s="115"/>
      <c r="F195" s="115"/>
      <c r="G195" s="115"/>
      <c r="H195" s="115"/>
      <c r="I195" s="115"/>
      <c r="J195" s="115"/>
      <c r="K195" s="115"/>
      <c r="L195" s="115"/>
      <c r="M195" s="115"/>
      <c r="N195" s="115"/>
      <c r="O195" s="115"/>
      <c r="P195" s="115"/>
      <c r="Q195" s="87"/>
    </row>
    <row r="196" spans="1:17" s="72" customFormat="1" ht="15" customHeight="1">
      <c r="A196" s="86" t="str">
        <f>+A70</f>
        <v>Forecast Year at 6/30/2020</v>
      </c>
      <c r="B196" s="115"/>
      <c r="C196" s="115"/>
      <c r="D196" s="115"/>
      <c r="E196" s="115"/>
      <c r="F196" s="115"/>
      <c r="G196" s="115"/>
      <c r="H196" s="115"/>
      <c r="I196" s="115"/>
      <c r="J196" s="115"/>
      <c r="K196" s="115"/>
      <c r="L196" s="115"/>
      <c r="M196" s="115"/>
      <c r="N196" s="115"/>
      <c r="O196" s="115"/>
      <c r="P196" s="115"/>
      <c r="Q196" s="87"/>
    </row>
    <row r="197" spans="1:17" s="72" customFormat="1" ht="15" customHeight="1">
      <c r="A197" s="115"/>
      <c r="B197" s="115"/>
      <c r="C197" s="115"/>
      <c r="D197" s="115"/>
      <c r="E197" s="115"/>
      <c r="F197" s="115"/>
      <c r="G197" s="115"/>
      <c r="H197" s="115"/>
      <c r="I197" s="115"/>
      <c r="J197" s="115"/>
      <c r="K197" s="115"/>
      <c r="L197" s="115"/>
      <c r="M197" s="115"/>
      <c r="N197" s="115"/>
      <c r="O197" s="115"/>
      <c r="P197" s="90" t="s">
        <v>929</v>
      </c>
      <c r="Q197" s="87"/>
    </row>
    <row r="198" spans="1:17" s="66" customFormat="1">
      <c r="B198" s="70"/>
      <c r="D198" s="69"/>
      <c r="E198" s="69"/>
      <c r="F198" s="69"/>
      <c r="G198" s="69"/>
      <c r="H198" s="69"/>
      <c r="I198" s="69"/>
      <c r="J198" s="69"/>
      <c r="K198" s="69"/>
      <c r="L198" s="69"/>
      <c r="P198" s="570" t="str">
        <f ca="1">RIGHT(CELL("filename",$A$1),LEN(CELL("filename",$A$1))-SEARCH("\Rate Base",CELL("filename",$A$1),1))</f>
        <v>Rate Base\[KAWC 2018 Rate Case - Exhibit 37 Schedules B1 - B8.xlsx]Sch B-4</v>
      </c>
    </row>
    <row r="199" spans="1:17" s="72" customFormat="1" ht="15" customHeight="1">
      <c r="A199" s="172" t="str">
        <f>A73</f>
        <v>DATA: ___ BASE PERIOD _X_ FORECASTED PERIOD</v>
      </c>
      <c r="B199" s="87"/>
      <c r="C199" s="87"/>
      <c r="D199" s="87"/>
      <c r="E199" s="87"/>
      <c r="F199" s="87"/>
      <c r="G199" s="87"/>
      <c r="H199" s="87"/>
      <c r="I199" s="87"/>
      <c r="J199" s="87"/>
      <c r="K199" s="87"/>
      <c r="L199" s="87"/>
      <c r="M199" s="87"/>
      <c r="N199" s="87"/>
      <c r="O199" s="87"/>
      <c r="P199" s="90" t="s">
        <v>289</v>
      </c>
      <c r="Q199" s="87"/>
    </row>
    <row r="200" spans="1:17" s="72" customFormat="1" ht="15" customHeight="1">
      <c r="A200" s="172" t="str">
        <f>A74</f>
        <v>TYPE OF FILING:  _X_ ORIGINAL __ UPDATED __ REVISED</v>
      </c>
      <c r="B200" s="87"/>
      <c r="C200" s="87"/>
      <c r="D200" s="87"/>
      <c r="E200" s="87"/>
      <c r="F200" s="87"/>
      <c r="G200" s="87"/>
      <c r="H200" s="87"/>
      <c r="I200" s="87"/>
      <c r="J200" s="87"/>
      <c r="K200" s="87"/>
      <c r="L200" s="87"/>
      <c r="M200" s="87"/>
      <c r="N200" s="87"/>
      <c r="O200" s="87"/>
      <c r="P200" s="90" t="str">
        <f>Control!D88</f>
        <v>Witness Responsible:   Melissa Schwarzell</v>
      </c>
      <c r="Q200" s="87"/>
    </row>
    <row r="201" spans="1:17" s="72" customFormat="1" ht="15" customHeight="1">
      <c r="A201" s="87" t="str">
        <f>A138</f>
        <v>WORKPAPER REFERENCE NO(S).:  W/P-1-3</v>
      </c>
      <c r="B201" s="87"/>
      <c r="C201" s="87"/>
      <c r="D201" s="87"/>
      <c r="E201" s="87"/>
      <c r="F201" s="87"/>
      <c r="G201" s="87"/>
      <c r="H201" s="87"/>
      <c r="I201" s="87"/>
      <c r="J201" s="87"/>
      <c r="K201" s="87"/>
      <c r="L201" s="87"/>
      <c r="M201" s="87"/>
      <c r="N201" s="87"/>
      <c r="O201" s="87"/>
      <c r="Q201" s="87"/>
    </row>
    <row r="202" spans="1:17" ht="15" customHeight="1" thickBot="1">
      <c r="A202" s="156"/>
    </row>
    <row r="203" spans="1:17" s="72" customFormat="1" ht="15" customHeight="1">
      <c r="A203" s="93"/>
      <c r="B203" s="93"/>
      <c r="C203" s="93"/>
      <c r="D203" s="94" t="s">
        <v>620</v>
      </c>
      <c r="E203" s="93"/>
      <c r="F203" s="94" t="s">
        <v>148</v>
      </c>
      <c r="G203" s="93"/>
      <c r="H203" s="94" t="s">
        <v>189</v>
      </c>
      <c r="I203" s="93"/>
      <c r="J203" s="94" t="s">
        <v>164</v>
      </c>
      <c r="K203" s="94" t="s">
        <v>215</v>
      </c>
      <c r="L203" s="93"/>
      <c r="M203" s="94" t="s">
        <v>141</v>
      </c>
      <c r="N203" s="93"/>
      <c r="O203" s="94" t="s">
        <v>286</v>
      </c>
      <c r="P203" s="93"/>
      <c r="Q203" s="87"/>
    </row>
    <row r="204" spans="1:17" s="72" customFormat="1" ht="15" customHeight="1">
      <c r="A204" s="569" t="s">
        <v>448</v>
      </c>
      <c r="B204" s="569" t="s">
        <v>482</v>
      </c>
      <c r="C204" s="87"/>
      <c r="D204" s="569" t="s">
        <v>621</v>
      </c>
      <c r="E204" s="87"/>
      <c r="F204" s="569" t="s">
        <v>149</v>
      </c>
      <c r="G204" s="87"/>
      <c r="H204" s="585" t="s">
        <v>190</v>
      </c>
      <c r="I204" s="87"/>
      <c r="J204" s="569" t="s">
        <v>232</v>
      </c>
      <c r="K204" s="569" t="s">
        <v>232</v>
      </c>
      <c r="L204" s="87"/>
      <c r="M204" s="569" t="s">
        <v>482</v>
      </c>
      <c r="N204" s="87"/>
      <c r="O204" s="569" t="s">
        <v>266</v>
      </c>
      <c r="P204" s="87"/>
      <c r="Q204" s="87"/>
    </row>
    <row r="205" spans="1:17" s="72" customFormat="1" ht="15" customHeight="1" thickBot="1">
      <c r="A205" s="569" t="s">
        <v>449</v>
      </c>
      <c r="B205" s="569" t="s">
        <v>483</v>
      </c>
      <c r="C205" s="87"/>
      <c r="D205" s="569" t="s">
        <v>622</v>
      </c>
      <c r="E205" s="87"/>
      <c r="F205" s="569" t="s">
        <v>620</v>
      </c>
      <c r="G205" s="87"/>
      <c r="H205" s="585" t="s">
        <v>191</v>
      </c>
      <c r="I205" s="87"/>
      <c r="J205" s="569" t="s">
        <v>233</v>
      </c>
      <c r="K205" s="569" t="s">
        <v>233</v>
      </c>
      <c r="L205" s="87"/>
      <c r="M205" s="569" t="s">
        <v>266</v>
      </c>
      <c r="N205" s="87"/>
      <c r="O205" s="569" t="s">
        <v>287</v>
      </c>
      <c r="P205" s="87"/>
      <c r="Q205" s="87"/>
    </row>
    <row r="206" spans="1:17" s="72" customFormat="1" ht="15" customHeight="1">
      <c r="A206" s="94">
        <v>1</v>
      </c>
      <c r="B206" s="99"/>
      <c r="C206" s="99"/>
      <c r="D206" s="99"/>
      <c r="E206" s="99"/>
      <c r="F206" s="99"/>
      <c r="G206" s="99"/>
      <c r="H206" s="99"/>
      <c r="I206" s="99"/>
      <c r="J206" s="99"/>
      <c r="K206" s="99"/>
      <c r="L206" s="99"/>
      <c r="M206" s="99"/>
      <c r="N206" s="99"/>
      <c r="O206" s="99"/>
      <c r="P206" s="99"/>
      <c r="Q206" s="87"/>
    </row>
    <row r="207" spans="1:17" s="72" customFormat="1" ht="15" customHeight="1">
      <c r="A207" s="569">
        <v>2</v>
      </c>
      <c r="B207" s="596" t="str">
        <f>B81</f>
        <v>D12-**01-P</v>
      </c>
      <c r="C207" s="284" t="str">
        <f>C81</f>
        <v xml:space="preserve">Projects Funded by Others </v>
      </c>
      <c r="D207" s="569" t="s">
        <v>20</v>
      </c>
      <c r="E207" s="569"/>
      <c r="F207" s="569" t="s">
        <v>20</v>
      </c>
      <c r="G207" s="569"/>
      <c r="H207" s="569" t="s">
        <v>20</v>
      </c>
      <c r="I207" s="569"/>
      <c r="J207" s="569" t="s">
        <v>20</v>
      </c>
      <c r="K207" s="569" t="s">
        <v>20</v>
      </c>
      <c r="M207" s="193">
        <f t="shared" ref="M207:M229" si="37">+J81</f>
        <v>530208</v>
      </c>
      <c r="N207" s="87"/>
      <c r="O207" s="569" t="s">
        <v>20</v>
      </c>
      <c r="P207" s="87"/>
      <c r="Q207" s="87"/>
    </row>
    <row r="208" spans="1:17" s="72" customFormat="1" ht="15" customHeight="1">
      <c r="A208" s="569">
        <v>3</v>
      </c>
      <c r="B208" s="596" t="str">
        <f t="shared" ref="B208:C208" si="38">B82</f>
        <v>R12-**A1</v>
      </c>
      <c r="C208" s="284" t="str">
        <f t="shared" si="38"/>
        <v>Mains - New</v>
      </c>
      <c r="D208" s="195" t="s">
        <v>20</v>
      </c>
      <c r="E208" s="197"/>
      <c r="F208" s="195" t="s">
        <v>20</v>
      </c>
      <c r="H208" s="189" t="s">
        <v>20</v>
      </c>
      <c r="J208" s="569" t="s">
        <v>20</v>
      </c>
      <c r="K208" s="569" t="s">
        <v>20</v>
      </c>
      <c r="M208" s="546">
        <f t="shared" si="37"/>
        <v>163480.79999999996</v>
      </c>
      <c r="N208" s="87"/>
      <c r="O208" s="189" t="s">
        <v>20</v>
      </c>
      <c r="P208" s="87"/>
      <c r="Q208" s="87"/>
    </row>
    <row r="209" spans="1:20" s="72" customFormat="1" ht="15" customHeight="1">
      <c r="A209" s="569">
        <v>4</v>
      </c>
      <c r="B209" s="596" t="str">
        <f t="shared" ref="B209:C209" si="39">B83</f>
        <v>R12-**B1</v>
      </c>
      <c r="C209" s="284" t="str">
        <f t="shared" si="39"/>
        <v>Mains - Replaced / Restored</v>
      </c>
      <c r="D209" s="195" t="s">
        <v>20</v>
      </c>
      <c r="E209" s="197"/>
      <c r="F209" s="195" t="s">
        <v>20</v>
      </c>
      <c r="G209" s="87"/>
      <c r="H209" s="189" t="s">
        <v>20</v>
      </c>
      <c r="I209" s="87"/>
      <c r="J209" s="569" t="s">
        <v>20</v>
      </c>
      <c r="K209" s="569" t="s">
        <v>20</v>
      </c>
      <c r="L209" s="87"/>
      <c r="M209" s="546">
        <f t="shared" si="37"/>
        <v>1104600</v>
      </c>
      <c r="N209" s="87"/>
      <c r="O209" s="189" t="s">
        <v>20</v>
      </c>
      <c r="P209" s="87"/>
      <c r="Q209" s="87"/>
    </row>
    <row r="210" spans="1:20" s="72" customFormat="1" ht="15" customHeight="1">
      <c r="A210" s="569">
        <v>5</v>
      </c>
      <c r="B210" s="596" t="str">
        <f t="shared" ref="B210:C210" si="40">B84</f>
        <v>R12-**C1</v>
      </c>
      <c r="C210" s="284" t="str">
        <f t="shared" si="40"/>
        <v>Mains - Unscheduled</v>
      </c>
      <c r="D210" s="195" t="s">
        <v>20</v>
      </c>
      <c r="E210" s="197"/>
      <c r="F210" s="195" t="s">
        <v>20</v>
      </c>
      <c r="G210" s="87"/>
      <c r="H210" s="189" t="s">
        <v>20</v>
      </c>
      <c r="I210" s="87"/>
      <c r="J210" s="569" t="s">
        <v>20</v>
      </c>
      <c r="K210" s="569" t="s">
        <v>20</v>
      </c>
      <c r="L210" s="87"/>
      <c r="M210" s="546">
        <f t="shared" si="37"/>
        <v>97757.100000000049</v>
      </c>
      <c r="N210" s="87"/>
      <c r="O210" s="189" t="s">
        <v>20</v>
      </c>
      <c r="P210" s="87"/>
      <c r="Q210" s="87"/>
    </row>
    <row r="211" spans="1:20" s="72" customFormat="1" ht="15" customHeight="1">
      <c r="A211" s="569">
        <v>6</v>
      </c>
      <c r="B211" s="596" t="str">
        <f t="shared" ref="B211:C211" si="41">B85</f>
        <v>R12-**D1</v>
      </c>
      <c r="C211" s="284" t="str">
        <f t="shared" si="41"/>
        <v>Mains - Relocated</v>
      </c>
      <c r="D211" s="195" t="s">
        <v>20</v>
      </c>
      <c r="E211" s="197"/>
      <c r="F211" s="195" t="s">
        <v>20</v>
      </c>
      <c r="G211" s="87"/>
      <c r="H211" s="189" t="s">
        <v>20</v>
      </c>
      <c r="I211" s="87"/>
      <c r="J211" s="569" t="s">
        <v>20</v>
      </c>
      <c r="K211" s="569" t="s">
        <v>20</v>
      </c>
      <c r="L211" s="87"/>
      <c r="M211" s="546">
        <f t="shared" si="37"/>
        <v>66276.000000000058</v>
      </c>
      <c r="N211" s="87"/>
      <c r="O211" s="189" t="s">
        <v>20</v>
      </c>
      <c r="P211" s="87"/>
      <c r="Q211" s="87"/>
    </row>
    <row r="212" spans="1:20" s="72" customFormat="1" ht="15" customHeight="1">
      <c r="A212" s="569">
        <v>7</v>
      </c>
      <c r="B212" s="596" t="str">
        <f t="shared" ref="B212:C212" si="42">B86</f>
        <v>R12-**E1</v>
      </c>
      <c r="C212" s="284" t="str">
        <f t="shared" si="42"/>
        <v>Hydrants, Valves, and Manholes - New</v>
      </c>
      <c r="D212" s="195" t="s">
        <v>20</v>
      </c>
      <c r="E212" s="195"/>
      <c r="F212" s="195" t="s">
        <v>20</v>
      </c>
      <c r="G212" s="569"/>
      <c r="H212" s="189" t="s">
        <v>20</v>
      </c>
      <c r="I212" s="87"/>
      <c r="J212" s="569" t="s">
        <v>20</v>
      </c>
      <c r="K212" s="569" t="s">
        <v>20</v>
      </c>
      <c r="L212" s="87"/>
      <c r="M212" s="546">
        <f t="shared" si="37"/>
        <v>33138</v>
      </c>
      <c r="N212" s="87"/>
      <c r="O212" s="189" t="s">
        <v>20</v>
      </c>
      <c r="P212" s="87"/>
      <c r="Q212" s="87"/>
    </row>
    <row r="213" spans="1:20" s="72" customFormat="1" ht="15" customHeight="1">
      <c r="A213" s="569">
        <v>8</v>
      </c>
      <c r="B213" s="596" t="str">
        <f t="shared" ref="B213:C213" si="43">B87</f>
        <v>R12-**F1</v>
      </c>
      <c r="C213" s="284" t="str">
        <f t="shared" si="43"/>
        <v>Hydrants, Valves, and Manholes - Replaced</v>
      </c>
      <c r="D213" s="195" t="s">
        <v>20</v>
      </c>
      <c r="E213" s="195"/>
      <c r="F213" s="195" t="s">
        <v>20</v>
      </c>
      <c r="G213" s="569"/>
      <c r="H213" s="189" t="s">
        <v>20</v>
      </c>
      <c r="J213" s="569" t="s">
        <v>20</v>
      </c>
      <c r="K213" s="569" t="s">
        <v>20</v>
      </c>
      <c r="M213" s="546">
        <f t="shared" si="37"/>
        <v>63514.500000000015</v>
      </c>
      <c r="N213" s="87"/>
      <c r="O213" s="189" t="s">
        <v>20</v>
      </c>
      <c r="P213" s="87"/>
      <c r="Q213" s="87"/>
    </row>
    <row r="214" spans="1:20" s="72" customFormat="1" ht="15" customHeight="1">
      <c r="A214" s="569">
        <v>9</v>
      </c>
      <c r="B214" s="596" t="str">
        <f t="shared" ref="B214:C214" si="44">B88</f>
        <v>R12-**G1</v>
      </c>
      <c r="C214" s="284" t="str">
        <f t="shared" si="44"/>
        <v>Services and Laterals - New</v>
      </c>
      <c r="D214" s="195" t="s">
        <v>20</v>
      </c>
      <c r="E214" s="195"/>
      <c r="F214" s="195" t="s">
        <v>20</v>
      </c>
      <c r="G214" s="569"/>
      <c r="H214" s="189" t="s">
        <v>20</v>
      </c>
      <c r="J214" s="569" t="s">
        <v>20</v>
      </c>
      <c r="K214" s="569" t="s">
        <v>20</v>
      </c>
      <c r="M214" s="546">
        <f t="shared" si="37"/>
        <v>113773.80000000009</v>
      </c>
      <c r="N214" s="87"/>
      <c r="O214" s="189" t="s">
        <v>20</v>
      </c>
      <c r="P214" s="87"/>
      <c r="Q214" s="87"/>
    </row>
    <row r="215" spans="1:20" s="72" customFormat="1" ht="15" customHeight="1">
      <c r="A215" s="569">
        <v>10</v>
      </c>
      <c r="B215" s="596" t="str">
        <f t="shared" ref="B215:C215" si="45">B89</f>
        <v>R12-**H1</v>
      </c>
      <c r="C215" s="284" t="str">
        <f t="shared" si="45"/>
        <v>Services and Laterals - Replaced</v>
      </c>
      <c r="D215" s="198" t="s">
        <v>20</v>
      </c>
      <c r="E215" s="198"/>
      <c r="F215" s="198" t="s">
        <v>20</v>
      </c>
      <c r="G215" s="569"/>
      <c r="H215" s="203" t="s">
        <v>20</v>
      </c>
      <c r="J215" s="184" t="s">
        <v>20</v>
      </c>
      <c r="K215" s="184" t="s">
        <v>20</v>
      </c>
      <c r="M215" s="546">
        <f t="shared" si="37"/>
        <v>76217.400000000052</v>
      </c>
      <c r="N215" s="87"/>
      <c r="O215" s="189" t="s">
        <v>20</v>
      </c>
      <c r="P215" s="87"/>
      <c r="Q215" s="87"/>
    </row>
    <row r="216" spans="1:20" s="72" customFormat="1" ht="15" customHeight="1">
      <c r="A216" s="569">
        <v>11</v>
      </c>
      <c r="B216" s="596" t="str">
        <f t="shared" ref="B216:C216" si="46">B90</f>
        <v>R12-**I1</v>
      </c>
      <c r="C216" s="284" t="str">
        <f t="shared" si="46"/>
        <v>Meters - New</v>
      </c>
      <c r="D216" s="198" t="s">
        <v>20</v>
      </c>
      <c r="E216" s="198"/>
      <c r="F216" s="198" t="s">
        <v>20</v>
      </c>
      <c r="G216" s="204"/>
      <c r="H216" s="203" t="s">
        <v>20</v>
      </c>
      <c r="I216" s="87"/>
      <c r="J216" s="569" t="s">
        <v>20</v>
      </c>
      <c r="K216" s="569" t="s">
        <v>20</v>
      </c>
      <c r="L216" s="87"/>
      <c r="M216" s="546">
        <f t="shared" si="37"/>
        <v>95962.125000000015</v>
      </c>
      <c r="N216" s="87"/>
      <c r="O216" s="189" t="s">
        <v>20</v>
      </c>
      <c r="P216" s="87"/>
      <c r="Q216" s="87"/>
    </row>
    <row r="217" spans="1:20" s="72" customFormat="1" ht="15" customHeight="1">
      <c r="A217" s="569">
        <v>12</v>
      </c>
      <c r="B217" s="596" t="str">
        <f t="shared" ref="B217:C217" si="47">B91</f>
        <v>R12-**J1</v>
      </c>
      <c r="C217" s="284" t="str">
        <f t="shared" si="47"/>
        <v>Meters - Replaced</v>
      </c>
      <c r="D217" s="195" t="s">
        <v>20</v>
      </c>
      <c r="E217" s="195"/>
      <c r="F217" s="195" t="s">
        <v>20</v>
      </c>
      <c r="G217" s="569"/>
      <c r="H217" s="189" t="s">
        <v>20</v>
      </c>
      <c r="I217" s="87"/>
      <c r="J217" s="569" t="s">
        <v>20</v>
      </c>
      <c r="K217" s="569" t="s">
        <v>20</v>
      </c>
      <c r="L217" s="87"/>
      <c r="M217" s="546">
        <f t="shared" si="37"/>
        <v>138074.99999999988</v>
      </c>
      <c r="N217" s="87"/>
      <c r="O217" s="189" t="s">
        <v>20</v>
      </c>
      <c r="P217" s="87"/>
      <c r="Q217" s="87"/>
    </row>
    <row r="218" spans="1:20" s="72" customFormat="1" ht="15" customHeight="1">
      <c r="A218" s="569">
        <v>13</v>
      </c>
      <c r="B218" s="596" t="str">
        <f t="shared" ref="B218:C218" si="48">B92</f>
        <v>R12-**K1</v>
      </c>
      <c r="C218" s="284" t="str">
        <f t="shared" si="48"/>
        <v>ITS Equipment and Systems</v>
      </c>
      <c r="D218" s="195" t="s">
        <v>20</v>
      </c>
      <c r="E218" s="195"/>
      <c r="F218" s="195" t="s">
        <v>20</v>
      </c>
      <c r="G218" s="204"/>
      <c r="H218" s="189" t="s">
        <v>20</v>
      </c>
      <c r="I218" s="87"/>
      <c r="J218" s="569" t="s">
        <v>20</v>
      </c>
      <c r="K218" s="569" t="s">
        <v>20</v>
      </c>
      <c r="L218" s="87"/>
      <c r="M218" s="546">
        <f t="shared" si="37"/>
        <v>-1.4551915228366852E-11</v>
      </c>
      <c r="N218" s="87"/>
      <c r="O218" s="189" t="s">
        <v>20</v>
      </c>
      <c r="P218" s="87"/>
      <c r="Q218" s="87"/>
    </row>
    <row r="219" spans="1:20" s="72" customFormat="1" ht="15" customHeight="1">
      <c r="A219" s="569">
        <v>14</v>
      </c>
      <c r="B219" s="596" t="str">
        <f t="shared" ref="B219:C219" si="49">B93</f>
        <v>R12-**L1</v>
      </c>
      <c r="C219" s="284" t="str">
        <f t="shared" si="49"/>
        <v>SCADA Equipment and Systems</v>
      </c>
      <c r="D219" s="195" t="s">
        <v>20</v>
      </c>
      <c r="E219" s="195"/>
      <c r="F219" s="195" t="s">
        <v>20</v>
      </c>
      <c r="G219" s="204"/>
      <c r="H219" s="189" t="s">
        <v>20</v>
      </c>
      <c r="J219" s="569" t="s">
        <v>20</v>
      </c>
      <c r="K219" s="569" t="s">
        <v>20</v>
      </c>
      <c r="M219" s="546">
        <f t="shared" si="37"/>
        <v>98088.479999999981</v>
      </c>
      <c r="N219" s="87"/>
      <c r="O219" s="189" t="s">
        <v>20</v>
      </c>
      <c r="P219" s="87"/>
      <c r="Q219" s="87"/>
    </row>
    <row r="220" spans="1:20" s="72" customFormat="1" ht="15" customHeight="1">
      <c r="A220" s="569">
        <v>15</v>
      </c>
      <c r="B220" s="596" t="str">
        <f t="shared" ref="B220:C220" si="50">B94</f>
        <v>R12-**M1</v>
      </c>
      <c r="C220" s="284" t="str">
        <f t="shared" si="50"/>
        <v>Security Equipment and Systems</v>
      </c>
      <c r="D220" s="195" t="s">
        <v>20</v>
      </c>
      <c r="E220" s="195"/>
      <c r="F220" s="195" t="s">
        <v>20</v>
      </c>
      <c r="G220" s="569"/>
      <c r="H220" s="203" t="s">
        <v>20</v>
      </c>
      <c r="I220" s="87"/>
      <c r="J220" s="184" t="s">
        <v>20</v>
      </c>
      <c r="K220" s="184" t="s">
        <v>20</v>
      </c>
      <c r="M220" s="546">
        <f t="shared" si="37"/>
        <v>5522.9999999999836</v>
      </c>
      <c r="N220" s="87"/>
      <c r="O220" s="189" t="s">
        <v>20</v>
      </c>
      <c r="P220" s="87"/>
      <c r="Q220" s="87"/>
    </row>
    <row r="221" spans="1:20" s="72" customFormat="1" ht="15" customHeight="1">
      <c r="A221" s="569">
        <v>16</v>
      </c>
      <c r="B221" s="596" t="str">
        <f t="shared" ref="B221:C221" si="51">B95</f>
        <v>R12-**N1</v>
      </c>
      <c r="C221" s="284" t="str">
        <f t="shared" si="51"/>
        <v>Offices and Operations Centers</v>
      </c>
      <c r="D221" s="195" t="s">
        <v>20</v>
      </c>
      <c r="E221" s="195"/>
      <c r="F221" s="195" t="s">
        <v>20</v>
      </c>
      <c r="G221" s="569"/>
      <c r="H221" s="203" t="s">
        <v>20</v>
      </c>
      <c r="I221" s="87"/>
      <c r="J221" s="184" t="s">
        <v>20</v>
      </c>
      <c r="K221" s="184" t="s">
        <v>20</v>
      </c>
      <c r="M221" s="546">
        <f t="shared" si="37"/>
        <v>33138</v>
      </c>
      <c r="N221" s="87"/>
      <c r="O221" s="189" t="s">
        <v>20</v>
      </c>
      <c r="P221" s="87"/>
      <c r="Q221" s="87"/>
    </row>
    <row r="222" spans="1:20" s="72" customFormat="1" ht="15" customHeight="1">
      <c r="A222" s="569">
        <v>17</v>
      </c>
      <c r="B222" s="596" t="str">
        <f t="shared" ref="B222:C222" si="52">B96</f>
        <v>R12-**O1</v>
      </c>
      <c r="C222" s="284" t="str">
        <f t="shared" si="52"/>
        <v>Vehicles</v>
      </c>
      <c r="D222" s="195" t="s">
        <v>20</v>
      </c>
      <c r="E222" s="195"/>
      <c r="F222" s="195" t="s">
        <v>20</v>
      </c>
      <c r="G222" s="569"/>
      <c r="H222" s="203" t="s">
        <v>20</v>
      </c>
      <c r="I222" s="87"/>
      <c r="J222" s="184" t="s">
        <v>20</v>
      </c>
      <c r="K222" s="184" t="s">
        <v>20</v>
      </c>
      <c r="L222" s="87"/>
      <c r="M222" s="546">
        <f t="shared" si="37"/>
        <v>110459.99999999999</v>
      </c>
      <c r="N222" s="87"/>
      <c r="O222" s="189" t="s">
        <v>20</v>
      </c>
      <c r="P222" s="87"/>
      <c r="Q222" s="87"/>
    </row>
    <row r="223" spans="1:20" s="72" customFormat="1" ht="15" customHeight="1">
      <c r="A223" s="569">
        <v>18</v>
      </c>
      <c r="B223" s="596" t="str">
        <f t="shared" ref="B223:C223" si="53">B97</f>
        <v>R12-**P1</v>
      </c>
      <c r="C223" s="284" t="str">
        <f t="shared" si="53"/>
        <v>Tools and Equipment</v>
      </c>
      <c r="D223" s="195" t="s">
        <v>20</v>
      </c>
      <c r="E223" s="195"/>
      <c r="F223" s="195" t="s">
        <v>20</v>
      </c>
      <c r="G223" s="569"/>
      <c r="H223" s="203" t="s">
        <v>20</v>
      </c>
      <c r="I223" s="87"/>
      <c r="J223" s="184" t="s">
        <v>20</v>
      </c>
      <c r="K223" s="184" t="s">
        <v>20</v>
      </c>
      <c r="L223" s="87"/>
      <c r="M223" s="546">
        <f t="shared" si="37"/>
        <v>303566.17200000008</v>
      </c>
      <c r="N223" s="87"/>
      <c r="O223" s="189" t="s">
        <v>20</v>
      </c>
      <c r="P223" s="87"/>
      <c r="Q223" s="87"/>
    </row>
    <row r="224" spans="1:20" s="72" customFormat="1" ht="15" customHeight="1">
      <c r="A224" s="569">
        <v>19</v>
      </c>
      <c r="B224" s="596" t="str">
        <f t="shared" ref="B224:C224" si="54">B98</f>
        <v>R12-**Q1</v>
      </c>
      <c r="C224" s="284" t="str">
        <f t="shared" si="54"/>
        <v>Process Plant Facilities and Equipment</v>
      </c>
      <c r="D224" s="195" t="s">
        <v>20</v>
      </c>
      <c r="E224" s="195"/>
      <c r="F224" s="195" t="s">
        <v>20</v>
      </c>
      <c r="G224" s="569"/>
      <c r="H224" s="203" t="s">
        <v>20</v>
      </c>
      <c r="I224" s="87"/>
      <c r="J224" s="184" t="s">
        <v>20</v>
      </c>
      <c r="K224" s="184" t="s">
        <v>20</v>
      </c>
      <c r="L224" s="87"/>
      <c r="M224" s="546">
        <f t="shared" si="37"/>
        <v>524685.00000000012</v>
      </c>
      <c r="N224" s="87"/>
      <c r="O224" s="189" t="s">
        <v>20</v>
      </c>
      <c r="P224" s="87"/>
      <c r="Q224" s="363"/>
      <c r="R224" s="276"/>
      <c r="S224" s="276"/>
      <c r="T224" s="276"/>
    </row>
    <row r="225" spans="1:22" s="72" customFormat="1" ht="15" customHeight="1">
      <c r="A225" s="569">
        <v>20</v>
      </c>
      <c r="B225" s="596" t="str">
        <f t="shared" ref="B225:C225" si="55">B99</f>
        <v>R12-**S1</v>
      </c>
      <c r="C225" s="284" t="str">
        <f t="shared" si="55"/>
        <v>Engineering Studies</v>
      </c>
      <c r="D225" s="195" t="s">
        <v>20</v>
      </c>
      <c r="E225" s="195"/>
      <c r="F225" s="195" t="s">
        <v>20</v>
      </c>
      <c r="G225" s="569"/>
      <c r="H225" s="203" t="s">
        <v>20</v>
      </c>
      <c r="I225" s="87"/>
      <c r="J225" s="184" t="s">
        <v>20</v>
      </c>
      <c r="K225" s="184" t="s">
        <v>20</v>
      </c>
      <c r="L225" s="87"/>
      <c r="M225" s="546">
        <f t="shared" si="37"/>
        <v>38660.999999999985</v>
      </c>
      <c r="N225" s="87"/>
      <c r="O225" s="189" t="s">
        <v>20</v>
      </c>
      <c r="P225" s="87"/>
      <c r="Q225" s="363"/>
      <c r="R225" s="276"/>
      <c r="S225" s="276"/>
      <c r="T225" s="276"/>
    </row>
    <row r="226" spans="1:22" s="72" customFormat="1" ht="15" customHeight="1">
      <c r="A226" s="569">
        <v>21</v>
      </c>
      <c r="B226" s="596" t="str">
        <f t="shared" ref="B226:C226" si="56">B100</f>
        <v>R12-**K3</v>
      </c>
      <c r="C226" s="284" t="str">
        <f t="shared" si="56"/>
        <v>ITS Equipment and Systems - Centrally Sponsored</v>
      </c>
      <c r="D226" s="195" t="str">
        <f>+D163</f>
        <v>NA</v>
      </c>
      <c r="E226" s="195"/>
      <c r="F226" s="195" t="s">
        <v>20</v>
      </c>
      <c r="G226" s="569"/>
      <c r="H226" s="203" t="s">
        <v>20</v>
      </c>
      <c r="I226" s="87"/>
      <c r="J226" s="184" t="s">
        <v>20</v>
      </c>
      <c r="K226" s="184" t="s">
        <v>20</v>
      </c>
      <c r="L226" s="87"/>
      <c r="M226" s="546">
        <f t="shared" si="37"/>
        <v>544788.72</v>
      </c>
      <c r="N226" s="87"/>
      <c r="O226" s="189" t="s">
        <v>20</v>
      </c>
      <c r="P226" s="87"/>
      <c r="T226" s="580"/>
      <c r="V226" s="199"/>
    </row>
    <row r="227" spans="1:22" s="72" customFormat="1" ht="15" customHeight="1">
      <c r="A227" s="569">
        <v>22</v>
      </c>
      <c r="B227" s="596" t="str">
        <f t="shared" ref="B227:C227" si="57">B101</f>
        <v>I12-020089</v>
      </c>
      <c r="C227" s="284" t="str">
        <f t="shared" si="57"/>
        <v>Millersburg Chemical Feed &amp; WQ Impr</v>
      </c>
      <c r="D227" s="195">
        <f>Linkin!T78</f>
        <v>43070</v>
      </c>
      <c r="E227" s="195"/>
      <c r="F227" s="195">
        <f>Linkin!R78</f>
        <v>44377</v>
      </c>
      <c r="G227" s="569"/>
      <c r="H227" s="941">
        <f>(Control!$B$2-D227)/(F227-D227)</f>
        <v>0.7130833970925784</v>
      </c>
      <c r="I227" s="87"/>
      <c r="J227" s="208">
        <f>Linkin!S78</f>
        <v>850000</v>
      </c>
      <c r="K227" s="546">
        <f>Linkin!Q78</f>
        <v>850000</v>
      </c>
      <c r="L227" s="87"/>
      <c r="M227" s="546">
        <f t="shared" si="37"/>
        <v>274083.62000000005</v>
      </c>
      <c r="N227" s="87"/>
      <c r="O227" s="189">
        <f t="shared" ref="O227:O229" si="58">+M227/K227</f>
        <v>0.32245131764705887</v>
      </c>
      <c r="P227" s="87"/>
      <c r="T227" s="580"/>
      <c r="V227" s="199"/>
    </row>
    <row r="228" spans="1:22" s="72" customFormat="1" ht="15" customHeight="1">
      <c r="A228" s="569">
        <v>23</v>
      </c>
      <c r="B228" s="596" t="str">
        <f t="shared" ref="B228:C228" si="59">B102</f>
        <v>I12-020093</v>
      </c>
      <c r="C228" s="284" t="str">
        <f t="shared" si="59"/>
        <v>Richmond Rd Paving Imprvemnts - Fie</v>
      </c>
      <c r="D228" s="195">
        <f>Linkin!T79</f>
        <v>43160</v>
      </c>
      <c r="E228" s="195"/>
      <c r="F228" s="195">
        <f>Linkin!R79</f>
        <v>45138</v>
      </c>
      <c r="G228" s="935"/>
      <c r="H228" s="941">
        <f>(Control!$B$2-D228)/(F228-D228)</f>
        <v>0.42568250758341758</v>
      </c>
      <c r="I228" s="87"/>
      <c r="J228" s="208">
        <f>Linkin!S79</f>
        <v>1500000</v>
      </c>
      <c r="K228" s="546">
        <f>Linkin!Q79</f>
        <v>1500000</v>
      </c>
      <c r="L228" s="87"/>
      <c r="M228" s="546">
        <f t="shared" si="37"/>
        <v>36314.909999999996</v>
      </c>
      <c r="N228" s="87"/>
      <c r="O228" s="189">
        <f t="shared" si="58"/>
        <v>2.4209939999999996E-2</v>
      </c>
      <c r="P228" s="87"/>
      <c r="T228" s="580"/>
      <c r="V228" s="199"/>
    </row>
    <row r="229" spans="1:22" s="72" customFormat="1" ht="15" customHeight="1">
      <c r="A229" s="569">
        <v>24</v>
      </c>
      <c r="B229" s="596" t="str">
        <f t="shared" ref="B229:C229" si="60">B103</f>
        <v>I12-030001</v>
      </c>
      <c r="C229" s="284" t="str">
        <f t="shared" si="60"/>
        <v>ERWA Main Interconnection</v>
      </c>
      <c r="D229" s="195">
        <f>Linkin!T80</f>
        <v>43739</v>
      </c>
      <c r="E229" s="195"/>
      <c r="F229" s="195">
        <f>Linkin!R80</f>
        <v>45107</v>
      </c>
      <c r="G229" s="935"/>
      <c r="H229" s="941">
        <f>(Control!$B$2-D229)/(F229-D229)</f>
        <v>0.19225146198830409</v>
      </c>
      <c r="I229" s="87"/>
      <c r="J229" s="208">
        <f>Linkin!S80</f>
        <v>2855491</v>
      </c>
      <c r="K229" s="546">
        <f>Linkin!Q80</f>
        <v>2855492</v>
      </c>
      <c r="L229" s="87"/>
      <c r="M229" s="546">
        <f t="shared" si="37"/>
        <v>530717.19011909643</v>
      </c>
      <c r="N229" s="87"/>
      <c r="O229" s="189">
        <f t="shared" si="58"/>
        <v>0.18585840552839805</v>
      </c>
      <c r="P229" s="87"/>
      <c r="T229" s="586"/>
      <c r="V229" s="199"/>
    </row>
    <row r="230" spans="1:22" s="72" customFormat="1" ht="15" customHeight="1">
      <c r="A230" s="569">
        <v>25</v>
      </c>
      <c r="B230" s="596"/>
      <c r="C230" s="284"/>
      <c r="D230" s="909"/>
      <c r="E230" s="197"/>
      <c r="F230" s="909"/>
      <c r="H230" s="203"/>
      <c r="I230" s="87"/>
      <c r="J230" s="911"/>
      <c r="K230" s="546"/>
      <c r="M230" s="546"/>
      <c r="N230" s="87"/>
      <c r="O230" s="189"/>
      <c r="P230" s="87"/>
      <c r="T230" s="586"/>
      <c r="V230" s="199"/>
    </row>
    <row r="231" spans="1:22" s="72" customFormat="1" ht="15" customHeight="1">
      <c r="A231" s="569">
        <v>26</v>
      </c>
      <c r="B231" s="596"/>
      <c r="C231" s="284"/>
      <c r="D231" s="195"/>
      <c r="E231" s="197"/>
      <c r="F231" s="195"/>
      <c r="H231" s="203"/>
      <c r="J231" s="563"/>
      <c r="K231" s="563"/>
      <c r="L231" s="87"/>
      <c r="M231" s="546"/>
      <c r="N231" s="87"/>
      <c r="O231" s="189"/>
      <c r="P231" s="87"/>
      <c r="T231" s="586"/>
      <c r="V231" s="199"/>
    </row>
    <row r="232" spans="1:22" s="72" customFormat="1" ht="15" customHeight="1">
      <c r="A232" s="569">
        <v>27</v>
      </c>
      <c r="B232" s="596"/>
      <c r="C232" s="284"/>
      <c r="D232" s="195"/>
      <c r="F232" s="195"/>
      <c r="H232" s="203"/>
      <c r="I232" s="87"/>
      <c r="J232" s="563"/>
      <c r="K232" s="563"/>
      <c r="M232" s="546"/>
      <c r="N232" s="87"/>
      <c r="O232" s="189"/>
      <c r="P232" s="87"/>
      <c r="T232" s="586"/>
      <c r="V232" s="199"/>
    </row>
    <row r="233" spans="1:22" s="72" customFormat="1" ht="15" customHeight="1">
      <c r="A233" s="569">
        <v>28</v>
      </c>
      <c r="B233" s="596"/>
      <c r="C233" s="284"/>
      <c r="D233" s="195"/>
      <c r="E233" s="197"/>
      <c r="F233" s="195"/>
      <c r="H233" s="203"/>
      <c r="J233" s="563"/>
      <c r="K233" s="563"/>
      <c r="L233" s="87"/>
      <c r="M233" s="546"/>
      <c r="N233" s="87"/>
      <c r="O233" s="189"/>
      <c r="P233" s="87"/>
      <c r="T233" s="586"/>
      <c r="V233" s="199"/>
    </row>
    <row r="234" spans="1:22" s="72" customFormat="1" ht="15" customHeight="1">
      <c r="A234" s="569">
        <v>29</v>
      </c>
      <c r="B234" s="596"/>
      <c r="C234" s="284"/>
      <c r="D234" s="195"/>
      <c r="E234" s="197"/>
      <c r="F234" s="195"/>
      <c r="H234" s="203"/>
      <c r="I234" s="87"/>
      <c r="J234" s="563"/>
      <c r="K234" s="563"/>
      <c r="M234" s="546"/>
      <c r="N234" s="87"/>
      <c r="O234" s="189"/>
      <c r="P234" s="87"/>
      <c r="T234" s="586"/>
      <c r="V234" s="199"/>
    </row>
    <row r="235" spans="1:22" s="72" customFormat="1" ht="15" customHeight="1">
      <c r="A235" s="569">
        <v>30</v>
      </c>
      <c r="B235" s="596"/>
      <c r="C235" s="284"/>
      <c r="D235" s="195"/>
      <c r="F235" s="195"/>
      <c r="H235" s="203"/>
      <c r="J235" s="563"/>
      <c r="K235" s="563"/>
      <c r="M235" s="546"/>
      <c r="O235" s="189"/>
      <c r="P235" s="87"/>
      <c r="T235" s="586"/>
      <c r="V235" s="199"/>
    </row>
    <row r="236" spans="1:22" s="72" customFormat="1" ht="15" customHeight="1">
      <c r="A236" s="569">
        <v>31</v>
      </c>
      <c r="B236" s="596"/>
      <c r="C236" s="284"/>
      <c r="D236" s="195"/>
      <c r="E236" s="197"/>
      <c r="F236" s="195"/>
      <c r="H236" s="203"/>
      <c r="I236" s="87"/>
      <c r="J236" s="563"/>
      <c r="K236" s="563"/>
      <c r="M236" s="546"/>
      <c r="N236" s="87"/>
      <c r="O236" s="189"/>
      <c r="P236" s="87"/>
      <c r="T236" s="586"/>
      <c r="V236" s="199"/>
    </row>
    <row r="237" spans="1:22" s="72" customFormat="1" ht="15" customHeight="1">
      <c r="A237" s="569">
        <v>32</v>
      </c>
      <c r="B237" s="596"/>
      <c r="C237" s="284"/>
      <c r="D237" s="195"/>
      <c r="E237" s="197"/>
      <c r="F237" s="195"/>
      <c r="H237" s="203"/>
      <c r="I237" s="87"/>
      <c r="J237" s="563"/>
      <c r="K237" s="563"/>
      <c r="M237" s="546"/>
      <c r="N237" s="87"/>
      <c r="O237" s="189"/>
      <c r="P237" s="87"/>
      <c r="T237" s="586"/>
      <c r="V237" s="199"/>
    </row>
    <row r="238" spans="1:22" s="72" customFormat="1" ht="15" customHeight="1">
      <c r="A238" s="569">
        <v>33</v>
      </c>
      <c r="B238" s="596"/>
      <c r="C238" s="284"/>
      <c r="D238" s="195"/>
      <c r="E238" s="197"/>
      <c r="F238" s="195"/>
      <c r="G238" s="87"/>
      <c r="H238" s="203"/>
      <c r="I238" s="87"/>
      <c r="J238" s="563"/>
      <c r="K238" s="563"/>
      <c r="L238" s="66"/>
      <c r="M238" s="546"/>
      <c r="N238" s="87"/>
      <c r="O238" s="189"/>
      <c r="P238" s="87"/>
      <c r="T238" s="586"/>
      <c r="V238" s="199"/>
    </row>
    <row r="239" spans="1:22" s="72" customFormat="1" ht="15" customHeight="1">
      <c r="A239" s="569">
        <v>34</v>
      </c>
      <c r="B239" s="596"/>
      <c r="C239" s="284"/>
      <c r="D239" s="195"/>
      <c r="E239" s="201"/>
      <c r="F239" s="195"/>
      <c r="G239" s="87"/>
      <c r="H239" s="203"/>
      <c r="I239" s="87"/>
      <c r="J239" s="563"/>
      <c r="K239" s="563"/>
      <c r="L239" s="65"/>
      <c r="M239" s="546"/>
      <c r="N239" s="87"/>
      <c r="O239" s="189"/>
      <c r="P239" s="87"/>
      <c r="T239" s="586"/>
      <c r="V239" s="199"/>
    </row>
    <row r="240" spans="1:22" s="72" customFormat="1" ht="15" customHeight="1">
      <c r="A240" s="569">
        <v>35</v>
      </c>
      <c r="B240" s="289"/>
      <c r="C240" s="288"/>
      <c r="D240" s="195"/>
      <c r="E240" s="87"/>
      <c r="F240" s="195"/>
      <c r="G240" s="87"/>
      <c r="H240" s="203"/>
      <c r="I240" s="87"/>
      <c r="J240" s="563"/>
      <c r="K240" s="563"/>
      <c r="L240" s="65"/>
      <c r="M240" s="546"/>
      <c r="N240" s="87"/>
      <c r="O240" s="189"/>
      <c r="P240" s="87"/>
      <c r="T240" s="586"/>
      <c r="V240" s="199"/>
    </row>
    <row r="241" spans="1:22" s="72" customFormat="1" ht="15" customHeight="1">
      <c r="A241" s="569">
        <v>36</v>
      </c>
      <c r="B241" s="286"/>
      <c r="C241" s="286"/>
      <c r="D241" s="195"/>
      <c r="E241" s="197"/>
      <c r="F241" s="195"/>
      <c r="G241" s="87"/>
      <c r="H241" s="203"/>
      <c r="I241" s="87"/>
      <c r="J241" s="563"/>
      <c r="K241" s="563"/>
      <c r="L241" s="87"/>
      <c r="M241" s="546"/>
      <c r="N241" s="87"/>
      <c r="O241" s="189"/>
      <c r="P241" s="87"/>
      <c r="T241" s="586"/>
      <c r="V241" s="199"/>
    </row>
    <row r="242" spans="1:22" s="72" customFormat="1" ht="15" customHeight="1">
      <c r="A242" s="569">
        <v>37</v>
      </c>
      <c r="B242" s="285"/>
      <c r="C242" s="286"/>
      <c r="D242" s="195"/>
      <c r="E242" s="197"/>
      <c r="F242" s="195"/>
      <c r="H242" s="203"/>
      <c r="I242" s="87"/>
      <c r="J242" s="563"/>
      <c r="K242" s="563"/>
      <c r="L242" s="87"/>
      <c r="M242" s="546"/>
      <c r="N242" s="87"/>
      <c r="O242" s="189"/>
      <c r="P242" s="87"/>
      <c r="T242" s="586"/>
      <c r="V242" s="199"/>
    </row>
    <row r="243" spans="1:22" s="72" customFormat="1" ht="15" customHeight="1">
      <c r="A243" s="569">
        <v>38</v>
      </c>
      <c r="B243" s="192"/>
      <c r="D243" s="195"/>
      <c r="E243" s="197"/>
      <c r="F243" s="195"/>
      <c r="G243" s="205"/>
      <c r="H243" s="203"/>
      <c r="I243" s="87"/>
      <c r="J243" s="563"/>
      <c r="K243" s="563"/>
      <c r="L243" s="87"/>
      <c r="M243" s="546"/>
      <c r="N243" s="87"/>
      <c r="O243" s="189"/>
      <c r="P243" s="87"/>
      <c r="T243" s="586"/>
    </row>
    <row r="244" spans="1:22" s="72" customFormat="1" ht="15" customHeight="1">
      <c r="A244" s="569">
        <v>39</v>
      </c>
      <c r="B244" s="192"/>
      <c r="D244" s="195"/>
      <c r="E244" s="206"/>
      <c r="F244" s="195"/>
      <c r="G244" s="207"/>
      <c r="H244" s="203"/>
      <c r="I244" s="156"/>
      <c r="J244" s="563"/>
      <c r="K244" s="563"/>
      <c r="L244" s="87"/>
      <c r="M244" s="546"/>
      <c r="N244" s="87"/>
      <c r="O244" s="189"/>
      <c r="P244" s="87"/>
      <c r="T244" s="586"/>
    </row>
    <row r="245" spans="1:22" s="72" customFormat="1" ht="15" customHeight="1">
      <c r="A245" s="569">
        <v>40</v>
      </c>
      <c r="B245" s="67"/>
      <c r="D245" s="195"/>
      <c r="E245" s="197"/>
      <c r="F245" s="195"/>
      <c r="G245" s="205"/>
      <c r="H245" s="189"/>
      <c r="I245" s="87"/>
      <c r="J245" s="562"/>
      <c r="K245" s="87"/>
      <c r="L245" s="87"/>
      <c r="M245" s="69"/>
      <c r="N245" s="87"/>
      <c r="O245" s="189"/>
      <c r="P245" s="87"/>
      <c r="T245" s="586"/>
    </row>
    <row r="246" spans="1:22" s="72" customFormat="1" ht="15" customHeight="1">
      <c r="A246" s="569">
        <v>41</v>
      </c>
      <c r="B246" s="67"/>
      <c r="C246" s="87"/>
      <c r="D246" s="195"/>
      <c r="E246" s="197"/>
      <c r="F246" s="195"/>
      <c r="G246" s="205"/>
      <c r="H246" s="189"/>
      <c r="I246" s="87"/>
      <c r="J246" s="103"/>
      <c r="K246" s="103"/>
      <c r="L246" s="87"/>
      <c r="M246" s="145"/>
      <c r="N246" s="87"/>
      <c r="O246" s="189"/>
      <c r="P246" s="87"/>
      <c r="T246" s="586"/>
    </row>
    <row r="247" spans="1:22" s="72" customFormat="1" ht="15" customHeight="1">
      <c r="A247" s="569">
        <v>42</v>
      </c>
      <c r="B247" s="67"/>
      <c r="C247" s="87"/>
      <c r="D247" s="87"/>
      <c r="E247" s="205"/>
      <c r="F247" s="87"/>
      <c r="G247" s="205"/>
      <c r="I247" s="87"/>
      <c r="J247" s="80"/>
      <c r="K247" s="80"/>
      <c r="M247" s="145"/>
      <c r="N247" s="87"/>
      <c r="O247" s="189"/>
      <c r="P247" s="87"/>
      <c r="Q247" s="363"/>
      <c r="R247" s="276"/>
      <c r="S247" s="276"/>
      <c r="T247" s="276"/>
    </row>
    <row r="248" spans="1:22" s="72" customFormat="1" ht="15" customHeight="1">
      <c r="A248" s="569">
        <v>43</v>
      </c>
      <c r="B248" s="67"/>
      <c r="C248" s="87"/>
      <c r="D248" s="87"/>
      <c r="E248" s="205"/>
      <c r="F248" s="87"/>
      <c r="G248" s="205"/>
      <c r="I248" s="87"/>
      <c r="L248" s="87"/>
      <c r="M248" s="145"/>
      <c r="N248" s="87"/>
      <c r="O248" s="189"/>
      <c r="P248" s="87"/>
      <c r="Q248" s="87"/>
    </row>
    <row r="249" spans="1:22" s="72" customFormat="1" ht="15" customHeight="1">
      <c r="A249" s="569">
        <v>44</v>
      </c>
      <c r="B249" s="67"/>
      <c r="J249" s="112"/>
      <c r="K249" s="112"/>
      <c r="M249" s="112"/>
      <c r="N249" s="87"/>
      <c r="P249" s="87"/>
      <c r="Q249" s="87"/>
    </row>
    <row r="250" spans="1:22" s="72" customFormat="1" ht="15" customHeight="1">
      <c r="A250" s="569">
        <v>45</v>
      </c>
      <c r="B250" s="67"/>
      <c r="J250" s="80"/>
      <c r="K250" s="80"/>
      <c r="L250" s="80"/>
      <c r="M250" s="80"/>
      <c r="P250" s="87"/>
      <c r="Q250" s="87"/>
    </row>
    <row r="251" spans="1:22" s="72" customFormat="1" ht="15" customHeight="1" thickBot="1">
      <c r="A251" s="569">
        <v>46</v>
      </c>
      <c r="B251" s="67"/>
      <c r="C251" s="87"/>
      <c r="D251" s="87"/>
      <c r="E251" s="205"/>
      <c r="F251" s="87"/>
      <c r="G251" s="205"/>
      <c r="I251" s="87"/>
      <c r="J251" s="114">
        <f>SUM(J207:J248)</f>
        <v>5205491</v>
      </c>
      <c r="K251" s="114">
        <f>SUM(K207:K248)</f>
        <v>5205492</v>
      </c>
      <c r="L251" s="576"/>
      <c r="M251" s="114">
        <f>SUM(M207:M248)</f>
        <v>4983028.8171190964</v>
      </c>
      <c r="N251" s="87"/>
      <c r="P251" s="87"/>
      <c r="Q251" s="87"/>
    </row>
    <row r="252" spans="1:22" s="72" customFormat="1" ht="15" customHeight="1" thickTop="1">
      <c r="A252" s="569">
        <v>47</v>
      </c>
      <c r="B252" s="87"/>
      <c r="C252" s="87"/>
      <c r="D252" s="87"/>
      <c r="E252" s="205"/>
      <c r="F252" s="87"/>
      <c r="G252" s="205"/>
      <c r="I252" s="87"/>
      <c r="J252" s="87"/>
      <c r="K252" s="87"/>
      <c r="L252" s="87"/>
      <c r="N252" s="87"/>
      <c r="P252" s="87"/>
      <c r="Q252" s="87"/>
    </row>
    <row r="253" spans="1:22" s="72" customFormat="1" ht="15" customHeight="1">
      <c r="A253" s="569">
        <v>48</v>
      </c>
      <c r="B253" s="87"/>
      <c r="C253" s="90" t="s">
        <v>609</v>
      </c>
      <c r="D253" s="87" t="s">
        <v>945</v>
      </c>
      <c r="E253" s="205"/>
      <c r="F253" s="87"/>
      <c r="G253" s="205"/>
      <c r="I253" s="87"/>
      <c r="J253" s="87"/>
      <c r="K253" s="87"/>
      <c r="L253" s="87"/>
      <c r="M253" s="87"/>
      <c r="N253" s="87"/>
      <c r="P253" s="87"/>
      <c r="Q253" s="87"/>
    </row>
    <row r="254" spans="1:22" s="72" customFormat="1" ht="15" customHeight="1">
      <c r="A254" s="569">
        <v>49</v>
      </c>
      <c r="B254" s="87"/>
      <c r="C254" s="87"/>
      <c r="D254" s="87" t="s">
        <v>1014</v>
      </c>
      <c r="E254" s="205"/>
      <c r="F254" s="87"/>
      <c r="G254" s="205"/>
      <c r="H254" s="87"/>
      <c r="I254" s="87"/>
      <c r="J254" s="87"/>
      <c r="K254" s="87"/>
      <c r="L254" s="87"/>
      <c r="M254" s="87"/>
      <c r="N254" s="87"/>
      <c r="O254" s="87"/>
      <c r="P254" s="87"/>
      <c r="Q254" s="87"/>
    </row>
    <row r="255" spans="1:22" s="72" customFormat="1" ht="15" customHeight="1">
      <c r="A255" s="569">
        <v>50</v>
      </c>
      <c r="B255" s="87"/>
      <c r="C255" s="87"/>
      <c r="D255" s="87" t="s">
        <v>1015</v>
      </c>
      <c r="E255" s="205"/>
      <c r="F255" s="87"/>
      <c r="G255" s="205"/>
      <c r="H255" s="87"/>
      <c r="I255" s="87"/>
      <c r="J255" s="87"/>
      <c r="K255" s="87"/>
      <c r="L255" s="87"/>
      <c r="M255" s="87"/>
      <c r="N255" s="87"/>
      <c r="O255" s="87"/>
      <c r="P255" s="87"/>
      <c r="Q255" s="87"/>
    </row>
    <row r="256" spans="1:22"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sheetData>
  <customSheetViews>
    <customSheetView guid="{9A6DA5E0-B602-4D30-BF57-B9A64673419A}"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1"/>
      <headerFooter alignWithMargins="0"/>
    </customSheetView>
    <customSheetView guid="{5446BA9A-8B69-404B-A913-5A53E8937DEF}"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2"/>
      <headerFooter alignWithMargins="0"/>
    </customSheetView>
    <customSheetView guid="{50E30236-B87B-46B0-8AB7-5CB07C32AD51}"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3"/>
      <headerFooter alignWithMargins="0"/>
    </customSheetView>
    <customSheetView guid="{650001A7-7F5D-4C25-A793-6874747A9BCA}"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4"/>
      <headerFooter alignWithMargins="0"/>
    </customSheetView>
    <customSheetView guid="{BEA31234-456D-4B58-9D73-CDF96CBEAFF0}"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5"/>
      <headerFooter alignWithMargins="0"/>
    </customSheetView>
    <customSheetView guid="{9B3B6D0E-03C7-49B0-92DB-C4FD245E93BC}"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6"/>
      <headerFooter alignWithMargins="0"/>
    </customSheetView>
    <customSheetView guid="{17F81FAD-A804-409E-AD77-E4B3A0D493B1}"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7"/>
      <headerFooter alignWithMargins="0"/>
    </customSheetView>
    <customSheetView guid="{BA17188F-41F9-429B-8466-0B115E6076C4}"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8"/>
      <headerFooter alignWithMargins="0"/>
    </customSheetView>
    <customSheetView guid="{0827DD1F-A9BE-4D13-BDC7-18E2F5303A4C}"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9"/>
      <headerFooter alignWithMargins="0"/>
    </customSheetView>
    <customSheetView guid="{B11022C5-E08B-4A9C-A0FF-33A3D6D2F386}"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10"/>
      <headerFooter alignWithMargins="0"/>
    </customSheetView>
    <customSheetView guid="{4D71A4B5-3501-4D55-925A-603836C1CD6A}"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11"/>
      <headerFooter alignWithMargins="0"/>
    </customSheetView>
    <customSheetView guid="{6B73F06A-6B8B-492D-98E8-4B1867446724}" scale="75" showPageBreaks="1" printArea="1" showRuler="0">
      <selection sqref="A1:P244"/>
      <rowBreaks count="3" manualBreakCount="3">
        <brk id="61" max="15" man="1"/>
        <brk id="122" max="15" man="1"/>
        <brk id="183" max="15" man="1"/>
      </rowBreaks>
      <pageMargins left="0.75" right="0.75" top="1" bottom="1" header="0.5" footer="0.5"/>
      <pageSetup scale="45" orientation="landscape" r:id="rId12"/>
      <headerFooter alignWithMargins="0"/>
    </customSheetView>
    <customSheetView guid="{BC5E0361-74E9-4A40-A93E-A28F6B6112CC}"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3"/>
      <headerFooter alignWithMargins="0"/>
    </customSheetView>
    <customSheetView guid="{17EC1D8B-C312-4928-92BF-E4B8E04733C9}"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4"/>
      <headerFooter alignWithMargins="0"/>
    </customSheetView>
    <customSheetView guid="{B768E8BE-E40F-4622-8687-5C13CF63FEF1}"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5"/>
      <headerFooter alignWithMargins="0"/>
    </customSheetView>
    <customSheetView guid="{DF50C4EA-FB13-4C2C-90E3-833D566A43BF}"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6"/>
      <headerFooter alignWithMargins="0"/>
    </customSheetView>
    <customSheetView guid="{C26CB08D-E75A-444E-97C0-685DE1198CEB}"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7"/>
      <headerFooter alignWithMargins="0"/>
    </customSheetView>
    <customSheetView guid="{949C0204-0136-46BF-80A5-3F78E0511D46}"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8"/>
      <headerFooter alignWithMargins="0"/>
    </customSheetView>
    <customSheetView guid="{5C6CC12D-4976-49E7-B4BF-0BC5FC5930C4}"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19"/>
      <headerFooter alignWithMargins="0"/>
    </customSheetView>
    <customSheetView guid="{6B79D4D5-16CF-4897-8F30-1E695809C85C}"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0"/>
      <headerFooter alignWithMargins="0"/>
    </customSheetView>
    <customSheetView guid="{7F548A59-6325-4863-A2CD-C4C2FE9990B9}"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1"/>
      <headerFooter alignWithMargins="0"/>
    </customSheetView>
    <customSheetView guid="{B8F938A3-B40C-4099-ABD8-B6D835D2359F}"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2"/>
      <headerFooter alignWithMargins="0"/>
    </customSheetView>
    <customSheetView guid="{2B785BFB-7564-44CF-85B0-B660EDED919E}"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3"/>
      <headerFooter alignWithMargins="0"/>
    </customSheetView>
    <customSheetView guid="{30F99172-C4F2-44CA-968C-724910CD8C0D}"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4"/>
      <headerFooter alignWithMargins="0"/>
    </customSheetView>
    <customSheetView guid="{B339DAC4-A962-4729-81C2-E354C0B54027}"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5"/>
      <headerFooter alignWithMargins="0"/>
    </customSheetView>
    <customSheetView guid="{CB2DDF95-6E3D-4BC1-9D30-54963EA34987}"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6"/>
      <headerFooter alignWithMargins="0"/>
    </customSheetView>
    <customSheetView guid="{6806E151-5E14-4AFD-87E4-963C9A6AC622}"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7"/>
      <headerFooter alignWithMargins="0"/>
    </customSheetView>
    <customSheetView guid="{DC435F00-643C-4507-82D4-894505D8FDA5}"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8"/>
      <headerFooter alignWithMargins="0"/>
    </customSheetView>
    <customSheetView guid="{4E8676F3-F8E9-4B82-A801-CEC84738F427}" scale="75" showPageBreaks="1" printArea="1" showRuler="0">
      <selection activeCell="F46" sqref="F46"/>
      <rowBreaks count="3" manualBreakCount="3">
        <brk id="61" max="15" man="1"/>
        <brk id="122" max="15" man="1"/>
        <brk id="183" max="15" man="1"/>
      </rowBreaks>
      <pageMargins left="0.75" right="0.75" top="1" bottom="1" header="0.5" footer="0.5"/>
      <pageSetup scale="45" orientation="landscape" r:id="rId29"/>
      <headerFooter alignWithMargins="0"/>
    </customSheetView>
  </customSheetViews>
  <mergeCells count="1">
    <mergeCell ref="A193:P193"/>
  </mergeCells>
  <phoneticPr fontId="21" type="noConversion"/>
  <pageMargins left="0.21" right="0.2" top="1" bottom="1" header="0.5" footer="0.5"/>
  <pageSetup scale="47" fitToHeight="4" orientation="landscape" r:id="rId30"/>
  <headerFooter alignWithMargins="0"/>
  <rowBreaks count="3" manualBreakCount="3">
    <brk id="66" max="15" man="1"/>
    <brk id="129" max="15" man="1"/>
    <brk id="192" max="15" man="1"/>
  </rowBreaks>
  <customProperties>
    <customPr name="_pios_id" r:id="rId31"/>
  </customProperties>
  <ignoredErrors>
    <ignoredError sqref="K227:K229"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BK2647"/>
  <sheetViews>
    <sheetView showRuler="0" topLeftCell="G526" zoomScale="80" zoomScaleNormal="80" zoomScaleSheetLayoutView="79" workbookViewId="0">
      <selection activeCell="S554" sqref="S554"/>
    </sheetView>
  </sheetViews>
  <sheetFormatPr defaultColWidth="11.453125" defaultRowHeight="14.4"/>
  <cols>
    <col min="1" max="1" width="4.90625" style="87" customWidth="1"/>
    <col min="2" max="2" width="7" style="87" customWidth="1"/>
    <col min="3" max="3" width="15.36328125" style="87" customWidth="1"/>
    <col min="4" max="4" width="5.6328125" style="87" customWidth="1"/>
    <col min="5" max="6" width="12.08984375" style="87" customWidth="1"/>
    <col min="7" max="7" width="5.453125" style="87" customWidth="1"/>
    <col min="8" max="8" width="15.08984375" style="87" customWidth="1"/>
    <col min="9" max="9" width="11.90625" style="87" customWidth="1"/>
    <col min="10" max="10" width="10.08984375" style="87" bestFit="1" customWidth="1"/>
    <col min="11" max="11" width="10.90625" style="87" bestFit="1" customWidth="1"/>
    <col min="12" max="12" width="12" style="87" bestFit="1" customWidth="1"/>
    <col min="13" max="13" width="12.08984375" style="87" customWidth="1"/>
    <col min="14" max="14" width="9.90625" style="87" bestFit="1" customWidth="1"/>
    <col min="15" max="15" width="12" style="87" customWidth="1"/>
    <col min="16" max="16" width="22.08984375" style="87" customWidth="1"/>
    <col min="17" max="19" width="11.6328125" style="87" customWidth="1"/>
    <col min="20" max="20" width="13.6328125" style="87" bestFit="1" customWidth="1"/>
    <col min="21" max="22" width="11.453125" style="87"/>
    <col min="23" max="24" width="14.90625" style="87" bestFit="1" customWidth="1"/>
    <col min="25" max="25" width="11.453125" style="87"/>
    <col min="26" max="26" width="14.90625" style="87" bestFit="1" customWidth="1"/>
    <col min="27" max="27" width="15.08984375" style="87" bestFit="1" customWidth="1"/>
    <col min="28" max="16384" width="11.453125" style="87"/>
  </cols>
  <sheetData>
    <row r="1" spans="1:63" s="72" customFormat="1" ht="15" customHeight="1">
      <c r="A1" s="86" t="str">
        <f>+'Sch B-4'!A1</f>
        <v>KENTUCKY-AMERICAN WATER COMPANY</v>
      </c>
      <c r="B1" s="115"/>
      <c r="C1" s="115"/>
      <c r="D1" s="115"/>
      <c r="E1" s="115"/>
      <c r="F1" s="115"/>
      <c r="G1" s="115"/>
      <c r="H1" s="115"/>
      <c r="I1" s="115"/>
      <c r="J1" s="115"/>
      <c r="K1" s="115"/>
      <c r="L1" s="115"/>
      <c r="M1" s="115"/>
      <c r="N1" s="115"/>
      <c r="O1" s="115"/>
      <c r="P1" s="115"/>
      <c r="S1" s="116" t="str">
        <f ca="1">RIGHT(CELL("filename",$A$1),LEN(CELL("filename",$A$1))-SEARCH("\Exhibits",CELL("filename",$A$1),1))</f>
        <v>Exhibits\Rate Base\[KAWC 2018 Rate Case - Exhibit 37 Schedules B1 - B8.xlsx]Sch B-5</v>
      </c>
    </row>
    <row r="2" spans="1:63" s="72" customFormat="1" ht="15" customHeight="1">
      <c r="A2" s="86" t="str">
        <f>+'Sch B-4'!A2</f>
        <v>Case No. 2018-00358</v>
      </c>
      <c r="B2" s="115"/>
      <c r="C2" s="115"/>
      <c r="D2" s="115"/>
      <c r="E2" s="115"/>
      <c r="F2" s="115"/>
      <c r="G2" s="115"/>
      <c r="H2" s="115"/>
      <c r="I2" s="115"/>
      <c r="J2" s="115"/>
      <c r="K2" s="115"/>
      <c r="L2" s="115"/>
      <c r="M2" s="115"/>
      <c r="N2" s="115"/>
      <c r="O2" s="115"/>
      <c r="P2" s="115"/>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Z2" s="87"/>
      <c r="BA2" s="87"/>
      <c r="BB2" s="87"/>
      <c r="BC2" s="87"/>
      <c r="BD2" s="87"/>
      <c r="BE2" s="87"/>
      <c r="BF2" s="87"/>
      <c r="BG2" s="87"/>
      <c r="BH2" s="87"/>
      <c r="BI2" s="87"/>
      <c r="BJ2" s="87"/>
      <c r="BK2" s="87"/>
    </row>
    <row r="3" spans="1:63" s="72" customFormat="1" ht="15" customHeight="1">
      <c r="A3" s="86" t="s">
        <v>468</v>
      </c>
      <c r="B3" s="115"/>
      <c r="C3" s="115"/>
      <c r="D3" s="115"/>
      <c r="E3" s="115"/>
      <c r="F3" s="115"/>
      <c r="G3" s="115"/>
      <c r="H3" s="115"/>
      <c r="I3" s="115"/>
      <c r="J3" s="115"/>
      <c r="K3" s="115"/>
      <c r="L3" s="115"/>
      <c r="M3" s="115"/>
      <c r="N3" s="115"/>
      <c r="O3" s="115"/>
      <c r="P3" s="115"/>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Z3" s="87"/>
      <c r="BA3" s="87"/>
      <c r="BB3" s="87"/>
      <c r="BC3" s="87"/>
      <c r="BD3" s="87"/>
      <c r="BE3" s="87"/>
      <c r="BF3" s="87"/>
      <c r="BG3" s="87"/>
      <c r="BH3" s="87"/>
      <c r="BI3" s="87"/>
      <c r="BJ3" s="87"/>
      <c r="BK3" s="87"/>
    </row>
    <row r="4" spans="1:63" s="72" customFormat="1" ht="15" customHeight="1">
      <c r="A4" s="86" t="str">
        <f>+'Sch B-4'!A4</f>
        <v>Base Year at 2/28/19</v>
      </c>
      <c r="B4" s="115"/>
      <c r="C4" s="115"/>
      <c r="D4" s="115"/>
      <c r="E4" s="115"/>
      <c r="F4" s="115"/>
      <c r="G4" s="115"/>
      <c r="H4" s="115"/>
      <c r="I4" s="115"/>
      <c r="J4" s="115"/>
      <c r="K4" s="115"/>
      <c r="L4" s="115"/>
      <c r="M4" s="115"/>
      <c r="N4" s="115"/>
      <c r="O4" s="115"/>
      <c r="P4" s="115"/>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Z4" s="87"/>
      <c r="BA4" s="87"/>
      <c r="BB4" s="87"/>
      <c r="BC4" s="87"/>
      <c r="BD4" s="87"/>
      <c r="BE4" s="87"/>
      <c r="BF4" s="87"/>
      <c r="BG4" s="87"/>
      <c r="BH4" s="87"/>
      <c r="BI4" s="87"/>
      <c r="BJ4" s="87"/>
      <c r="BK4" s="87"/>
    </row>
    <row r="5" spans="1:63" s="72" customFormat="1" ht="15" customHeight="1">
      <c r="A5" s="115"/>
      <c r="B5" s="115"/>
      <c r="C5" s="115"/>
      <c r="D5" s="115"/>
      <c r="E5" s="115"/>
      <c r="F5" s="115"/>
      <c r="G5" s="115"/>
      <c r="H5" s="115"/>
      <c r="I5" s="115"/>
      <c r="J5" s="115"/>
      <c r="K5" s="115"/>
      <c r="L5" s="115"/>
      <c r="M5" s="115"/>
      <c r="N5" s="115"/>
      <c r="O5" s="90" t="s">
        <v>935</v>
      </c>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c r="AZ5" s="87"/>
      <c r="BA5" s="87"/>
      <c r="BB5" s="87"/>
      <c r="BC5" s="87"/>
      <c r="BD5" s="87"/>
      <c r="BE5" s="87"/>
      <c r="BF5" s="87"/>
      <c r="BG5" s="87"/>
      <c r="BH5" s="87"/>
      <c r="BI5" s="87"/>
      <c r="BJ5" s="87"/>
      <c r="BK5" s="87"/>
    </row>
    <row r="6" spans="1:63" s="66" customFormat="1">
      <c r="B6" s="70"/>
      <c r="D6" s="69"/>
      <c r="E6" s="69"/>
      <c r="F6" s="69"/>
      <c r="G6" s="69"/>
      <c r="H6" s="69"/>
      <c r="I6" s="69"/>
      <c r="J6" s="69"/>
      <c r="K6" s="69"/>
      <c r="L6" s="69"/>
      <c r="O6" s="91" t="str">
        <f ca="1">RIGHT(CELL("filename",$A$1),LEN(CELL("filename",$A$1))-SEARCH("\Rate Base",CELL("filename",$A$1),1))</f>
        <v>Rate Base\[KAWC 2018 Rate Case - Exhibit 37 Schedules B1 - B8.xlsx]Sch B-5</v>
      </c>
    </row>
    <row r="7" spans="1:63" s="72" customFormat="1" ht="15" customHeight="1">
      <c r="A7" s="172" t="str">
        <f>+'Sch B-4'!A7</f>
        <v>DATA: _X_ BASE PERIOD ___ FORECASTED PERIOD</v>
      </c>
      <c r="B7" s="87"/>
      <c r="C7" s="87"/>
      <c r="D7" s="87"/>
      <c r="E7" s="87"/>
      <c r="F7" s="87"/>
      <c r="G7" s="87"/>
      <c r="H7" s="87"/>
      <c r="I7" s="87"/>
      <c r="J7" s="87"/>
      <c r="K7" s="87"/>
      <c r="L7" s="87"/>
      <c r="M7" s="87"/>
      <c r="N7" s="87"/>
      <c r="O7" s="90" t="s">
        <v>288</v>
      </c>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Z7" s="87"/>
      <c r="BA7" s="87"/>
      <c r="BB7" s="87"/>
      <c r="BC7" s="87"/>
      <c r="BD7" s="87"/>
      <c r="BE7" s="87"/>
      <c r="BF7" s="87"/>
      <c r="BG7" s="87"/>
      <c r="BH7" s="87"/>
      <c r="BI7" s="87"/>
      <c r="BJ7" s="87"/>
      <c r="BK7" s="87"/>
    </row>
    <row r="8" spans="1:63" s="72" customFormat="1" ht="15" customHeight="1">
      <c r="A8" s="172" t="str">
        <f>+'Sch B-4'!A8</f>
        <v>TYPE OF FILING:  _X_ ORIGINAL __ UPDATED __ REVISED</v>
      </c>
      <c r="B8" s="87"/>
      <c r="C8" s="87"/>
      <c r="D8" s="87"/>
      <c r="E8" s="87"/>
      <c r="F8" s="87"/>
      <c r="G8" s="87"/>
      <c r="H8" s="87"/>
      <c r="I8" s="87"/>
      <c r="J8" s="87"/>
      <c r="K8" s="87"/>
      <c r="L8" s="87"/>
      <c r="M8" s="87"/>
      <c r="N8" s="87"/>
      <c r="O8" s="208" t="str">
        <f>Control!D90</f>
        <v>Witness Responsible:   Melissa Schwarzell</v>
      </c>
      <c r="P8" s="80"/>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Z8" s="87"/>
      <c r="BA8" s="87"/>
      <c r="BB8" s="87"/>
      <c r="BC8" s="87"/>
      <c r="BD8" s="87"/>
      <c r="BE8" s="87"/>
      <c r="BF8" s="87"/>
      <c r="BG8" s="87"/>
      <c r="BH8" s="87"/>
      <c r="BI8" s="87"/>
      <c r="BJ8" s="87"/>
      <c r="BK8" s="87"/>
    </row>
    <row r="9" spans="1:63" s="72" customFormat="1" ht="15" customHeight="1">
      <c r="A9" s="87" t="s">
        <v>469</v>
      </c>
      <c r="B9" s="87"/>
      <c r="C9" s="87"/>
      <c r="D9" s="87"/>
      <c r="E9" s="87"/>
      <c r="F9" s="87"/>
      <c r="G9" s="87"/>
      <c r="H9" s="87"/>
      <c r="I9" s="87"/>
      <c r="J9" s="87"/>
      <c r="K9" s="87"/>
      <c r="L9" s="87"/>
      <c r="M9" s="87"/>
      <c r="N9" s="87"/>
      <c r="O9" s="87"/>
      <c r="P9" s="80"/>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Z9" s="87"/>
      <c r="BA9" s="87"/>
      <c r="BB9" s="87"/>
      <c r="BC9" s="87"/>
      <c r="BD9" s="87"/>
      <c r="BE9" s="87"/>
      <c r="BF9" s="87"/>
      <c r="BG9" s="87"/>
      <c r="BH9" s="87"/>
      <c r="BI9" s="87"/>
      <c r="BJ9" s="87"/>
      <c r="BK9" s="87"/>
    </row>
    <row r="10" spans="1:63" ht="15" customHeight="1" thickBot="1">
      <c r="P10" s="103"/>
    </row>
    <row r="11" spans="1:63" s="72" customFormat="1" ht="15" customHeight="1">
      <c r="A11" s="93"/>
      <c r="B11" s="93"/>
      <c r="C11" s="93"/>
      <c r="D11" s="93"/>
      <c r="E11" s="93"/>
      <c r="F11" s="162" t="s">
        <v>150</v>
      </c>
      <c r="G11" s="162"/>
      <c r="H11" s="93"/>
      <c r="I11" s="93"/>
      <c r="J11" s="93"/>
      <c r="K11" s="93"/>
      <c r="L11" s="93"/>
      <c r="M11" s="93"/>
      <c r="N11" s="93"/>
      <c r="O11" s="93"/>
      <c r="P11" s="103"/>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c r="AZ11" s="87"/>
      <c r="BA11" s="87"/>
      <c r="BB11" s="87"/>
      <c r="BC11" s="87"/>
      <c r="BD11" s="87"/>
      <c r="BE11" s="87"/>
      <c r="BF11" s="87"/>
      <c r="BG11" s="87"/>
      <c r="BH11" s="87"/>
      <c r="BI11" s="87"/>
      <c r="BJ11" s="87"/>
      <c r="BK11" s="87"/>
    </row>
    <row r="12" spans="1:63" s="72" customFormat="1" ht="15" customHeight="1">
      <c r="A12" s="95" t="s">
        <v>448</v>
      </c>
      <c r="B12" s="87"/>
      <c r="C12" s="87"/>
      <c r="D12" s="87"/>
      <c r="E12" s="87"/>
      <c r="F12" s="115" t="s">
        <v>151</v>
      </c>
      <c r="G12" s="115"/>
      <c r="H12" s="87"/>
      <c r="I12" s="95" t="s">
        <v>200</v>
      </c>
      <c r="J12" s="87"/>
      <c r="K12" s="95" t="s">
        <v>141</v>
      </c>
      <c r="L12" s="87"/>
      <c r="M12" s="95" t="s">
        <v>185</v>
      </c>
      <c r="N12" s="87"/>
      <c r="O12" s="95" t="s">
        <v>185</v>
      </c>
      <c r="P12" s="103"/>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c r="AZ12" s="87"/>
      <c r="BA12" s="87"/>
      <c r="BB12" s="87"/>
      <c r="BC12" s="87"/>
      <c r="BD12" s="87"/>
      <c r="BE12" s="87"/>
      <c r="BF12" s="87"/>
      <c r="BG12" s="87"/>
      <c r="BH12" s="87"/>
      <c r="BI12" s="87"/>
      <c r="BJ12" s="87"/>
      <c r="BK12" s="87"/>
    </row>
    <row r="13" spans="1:63" s="72" customFormat="1" ht="15" customHeight="1" thickBot="1">
      <c r="A13" s="95" t="s">
        <v>449</v>
      </c>
      <c r="B13" s="87"/>
      <c r="C13" s="87" t="s">
        <v>610</v>
      </c>
      <c r="D13" s="87"/>
      <c r="E13" s="87"/>
      <c r="F13" s="115" t="s">
        <v>152</v>
      </c>
      <c r="G13" s="115"/>
      <c r="H13" s="87"/>
      <c r="I13" s="95" t="s">
        <v>201</v>
      </c>
      <c r="J13" s="87"/>
      <c r="K13" s="95" t="s">
        <v>142</v>
      </c>
      <c r="L13" s="87"/>
      <c r="M13" s="95" t="s">
        <v>186</v>
      </c>
      <c r="N13" s="87"/>
      <c r="O13" s="95" t="s">
        <v>424</v>
      </c>
      <c r="P13" s="103"/>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Z13" s="87"/>
      <c r="BA13" s="87"/>
      <c r="BB13" s="87"/>
      <c r="BC13" s="87"/>
      <c r="BD13" s="87"/>
      <c r="BE13" s="87"/>
      <c r="BF13" s="87"/>
      <c r="BG13" s="87"/>
      <c r="BH13" s="87"/>
      <c r="BI13" s="87"/>
      <c r="BJ13" s="87"/>
      <c r="BK13" s="87"/>
    </row>
    <row r="14" spans="1:63" s="72" customFormat="1" ht="15" customHeight="1">
      <c r="A14" s="94">
        <v>1</v>
      </c>
      <c r="B14" s="99"/>
      <c r="C14" s="99"/>
      <c r="D14" s="99"/>
      <c r="E14" s="99"/>
      <c r="F14" s="99"/>
      <c r="G14" s="99"/>
      <c r="H14" s="99"/>
      <c r="I14" s="99"/>
      <c r="J14" s="99"/>
      <c r="K14" s="99"/>
      <c r="L14" s="99"/>
      <c r="M14" s="99"/>
      <c r="N14" s="99"/>
      <c r="O14" s="99"/>
      <c r="P14" s="80"/>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c r="AZ14" s="87"/>
      <c r="BA14" s="87"/>
      <c r="BB14" s="87"/>
      <c r="BC14" s="87"/>
      <c r="BD14" s="87"/>
      <c r="BE14" s="87"/>
      <c r="BF14" s="87"/>
      <c r="BG14" s="87"/>
      <c r="BH14" s="87"/>
      <c r="BI14" s="87"/>
      <c r="BJ14" s="87"/>
      <c r="BK14" s="87"/>
    </row>
    <row r="15" spans="1:63" s="72" customFormat="1" ht="15" customHeight="1">
      <c r="A15" s="95">
        <v>2</v>
      </c>
      <c r="B15" s="209"/>
      <c r="C15" s="87"/>
      <c r="D15" s="87"/>
      <c r="E15" s="87"/>
      <c r="F15" s="87"/>
      <c r="G15" s="87"/>
      <c r="H15" s="87"/>
      <c r="I15" s="87"/>
      <c r="J15" s="87"/>
      <c r="K15" s="87"/>
      <c r="L15" s="87"/>
      <c r="M15" s="87"/>
      <c r="N15" s="87"/>
      <c r="O15" s="87"/>
      <c r="P15" s="103"/>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c r="AZ15" s="87"/>
      <c r="BA15" s="87"/>
      <c r="BB15" s="87"/>
      <c r="BC15" s="87"/>
      <c r="BD15" s="87"/>
      <c r="BE15" s="87"/>
      <c r="BF15" s="87"/>
      <c r="BG15" s="87"/>
      <c r="BH15" s="87"/>
      <c r="BI15" s="87"/>
      <c r="BJ15" s="87"/>
      <c r="BK15" s="87"/>
    </row>
    <row r="16" spans="1:63" s="72" customFormat="1" ht="15" customHeight="1" thickBot="1">
      <c r="A16" s="95">
        <v>3</v>
      </c>
      <c r="B16" s="87"/>
      <c r="C16" s="87" t="s">
        <v>611</v>
      </c>
      <c r="D16" s="87"/>
      <c r="E16" s="87"/>
      <c r="F16" s="115" t="s">
        <v>153</v>
      </c>
      <c r="G16" s="115"/>
      <c r="H16" s="87"/>
      <c r="I16" s="95" t="s">
        <v>1109</v>
      </c>
      <c r="J16" s="87"/>
      <c r="K16" s="100">
        <f>L283</f>
        <v>3020000</v>
      </c>
      <c r="L16" s="87"/>
      <c r="M16" s="210">
        <v>1</v>
      </c>
      <c r="N16" s="87"/>
      <c r="O16" s="100">
        <f>ROUND(M16*K16,0)</f>
        <v>3020000</v>
      </c>
      <c r="P16" s="103"/>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c r="AZ16" s="87"/>
      <c r="BA16" s="87"/>
      <c r="BB16" s="87"/>
      <c r="BC16" s="87"/>
      <c r="BD16" s="87"/>
      <c r="BE16" s="87"/>
      <c r="BF16" s="87"/>
      <c r="BG16" s="87"/>
      <c r="BH16" s="87"/>
      <c r="BI16" s="87"/>
      <c r="BJ16" s="87"/>
      <c r="BK16" s="87"/>
    </row>
    <row r="17" spans="1:63" s="72" customFormat="1" ht="15" customHeight="1" thickTop="1">
      <c r="A17" s="95">
        <v>4</v>
      </c>
      <c r="B17" s="87"/>
      <c r="C17" s="87"/>
      <c r="D17" s="87"/>
      <c r="E17" s="87"/>
      <c r="F17" s="87"/>
      <c r="G17" s="87"/>
      <c r="H17" s="87"/>
      <c r="I17" s="87"/>
      <c r="J17" s="87"/>
      <c r="K17" s="211"/>
      <c r="L17" s="87"/>
      <c r="M17" s="212"/>
      <c r="N17" s="87"/>
      <c r="O17" s="211"/>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c r="AZ17" s="87"/>
      <c r="BA17" s="87"/>
      <c r="BB17" s="87"/>
      <c r="BC17" s="87"/>
      <c r="BD17" s="87"/>
      <c r="BE17" s="87"/>
      <c r="BF17" s="87"/>
      <c r="BG17" s="87"/>
      <c r="BH17" s="87"/>
      <c r="BI17" s="87"/>
      <c r="BJ17" s="87"/>
      <c r="BK17" s="87"/>
    </row>
    <row r="18" spans="1:63" s="72" customFormat="1" ht="15" customHeight="1">
      <c r="A18" s="95">
        <v>5</v>
      </c>
      <c r="B18" s="87"/>
      <c r="C18" s="87"/>
      <c r="D18" s="87"/>
      <c r="E18" s="87"/>
      <c r="F18" s="87"/>
      <c r="G18" s="87"/>
      <c r="H18" s="87"/>
      <c r="I18" s="87"/>
      <c r="J18" s="87"/>
      <c r="K18" s="101"/>
      <c r="L18" s="87"/>
      <c r="M18" s="213"/>
      <c r="N18" s="87"/>
      <c r="O18" s="101"/>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c r="AZ18" s="87"/>
      <c r="BA18" s="87"/>
      <c r="BB18" s="87"/>
      <c r="BC18" s="87"/>
      <c r="BD18" s="87"/>
      <c r="BE18" s="87"/>
      <c r="BF18" s="87"/>
      <c r="BG18" s="87"/>
      <c r="BH18" s="87"/>
      <c r="BI18" s="87"/>
      <c r="BJ18" s="87"/>
      <c r="BK18" s="87"/>
    </row>
    <row r="19" spans="1:63" s="72" customFormat="1" ht="15" customHeight="1">
      <c r="A19" s="95">
        <v>6</v>
      </c>
      <c r="B19" s="87"/>
      <c r="C19" s="87"/>
      <c r="D19" s="87"/>
      <c r="E19" s="87"/>
      <c r="F19" s="87"/>
      <c r="G19" s="87"/>
      <c r="H19" s="87"/>
      <c r="I19" s="87"/>
      <c r="J19" s="87"/>
      <c r="K19" s="101"/>
      <c r="L19" s="87"/>
      <c r="M19" s="213"/>
      <c r="N19" s="87"/>
      <c r="O19" s="101"/>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c r="AZ19" s="87"/>
      <c r="BA19" s="87"/>
      <c r="BB19" s="87"/>
      <c r="BC19" s="87"/>
      <c r="BD19" s="87"/>
      <c r="BE19" s="87"/>
      <c r="BF19" s="87"/>
      <c r="BG19" s="87"/>
      <c r="BH19" s="87"/>
      <c r="BI19" s="87"/>
      <c r="BJ19" s="87"/>
      <c r="BK19" s="87"/>
    </row>
    <row r="20" spans="1:63" s="72" customFormat="1" ht="15" customHeight="1" thickBot="1">
      <c r="A20" s="95">
        <v>7</v>
      </c>
      <c r="B20" s="87"/>
      <c r="C20" s="87" t="s">
        <v>612</v>
      </c>
      <c r="D20" s="87"/>
      <c r="E20" s="87"/>
      <c r="F20" s="115" t="s">
        <v>1018</v>
      </c>
      <c r="G20" s="115"/>
      <c r="H20" s="87"/>
      <c r="I20" s="95" t="s">
        <v>914</v>
      </c>
      <c r="J20" s="87"/>
      <c r="K20" s="100">
        <f>F149</f>
        <v>807789.43458333332</v>
      </c>
      <c r="L20" s="87"/>
      <c r="M20" s="210">
        <v>1</v>
      </c>
      <c r="N20" s="87"/>
      <c r="O20" s="100">
        <f>ROUND(M20*K20,0)</f>
        <v>807789</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c r="AZ20" s="87"/>
      <c r="BA20" s="87"/>
      <c r="BB20" s="87"/>
      <c r="BC20" s="87"/>
      <c r="BD20" s="87"/>
      <c r="BE20" s="87"/>
      <c r="BF20" s="87"/>
      <c r="BG20" s="87"/>
      <c r="BH20" s="87"/>
      <c r="BI20" s="87"/>
      <c r="BJ20" s="87"/>
      <c r="BK20" s="87"/>
    </row>
    <row r="21" spans="1:63" s="72" customFormat="1" ht="15" customHeight="1" thickTop="1">
      <c r="A21" s="95"/>
      <c r="B21" s="87"/>
      <c r="C21" s="87"/>
      <c r="D21" s="87"/>
      <c r="E21" s="87"/>
      <c r="F21" s="87"/>
      <c r="G21" s="87"/>
      <c r="H21" s="87"/>
      <c r="I21" s="87"/>
      <c r="J21" s="87"/>
      <c r="K21" s="169"/>
      <c r="L21" s="87"/>
      <c r="M21" s="169"/>
      <c r="N21" s="87"/>
      <c r="O21" s="169"/>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c r="AZ21" s="87"/>
      <c r="BA21" s="87"/>
      <c r="BB21" s="87"/>
      <c r="BC21" s="87"/>
      <c r="BD21" s="87"/>
      <c r="BE21" s="87"/>
      <c r="BF21" s="87"/>
      <c r="BG21" s="87"/>
      <c r="BH21" s="87"/>
      <c r="BI21" s="87"/>
      <c r="BJ21" s="87"/>
      <c r="BK21" s="87"/>
    </row>
    <row r="22" spans="1:63" s="72" customFormat="1" ht="15" customHeight="1">
      <c r="A22" s="95"/>
      <c r="B22" s="103"/>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Z22" s="87"/>
      <c r="BA22" s="87"/>
      <c r="BB22" s="87"/>
      <c r="BC22" s="87"/>
      <c r="BD22" s="87"/>
      <c r="BE22" s="87"/>
      <c r="BF22" s="87"/>
      <c r="BG22" s="87"/>
      <c r="BH22" s="87"/>
      <c r="BI22" s="87"/>
      <c r="BJ22" s="87"/>
      <c r="BK22" s="87"/>
    </row>
    <row r="23" spans="1:63" s="72" customFormat="1" ht="15" customHeight="1">
      <c r="A23" s="95"/>
      <c r="B23" s="209"/>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c r="AZ23" s="87"/>
      <c r="BA23" s="87"/>
      <c r="BB23" s="87"/>
      <c r="BC23" s="87"/>
      <c r="BD23" s="87"/>
      <c r="BE23" s="87"/>
      <c r="BF23" s="87"/>
      <c r="BG23" s="87"/>
      <c r="BH23" s="87"/>
      <c r="BI23" s="87"/>
      <c r="BJ23" s="87"/>
      <c r="BK23" s="87"/>
    </row>
    <row r="24" spans="1:63" s="72" customFormat="1" ht="15" customHeight="1">
      <c r="A24" s="95"/>
      <c r="B24" s="103"/>
      <c r="C24" s="87"/>
      <c r="D24" s="87"/>
      <c r="E24" s="87"/>
      <c r="F24" s="115"/>
      <c r="G24" s="115"/>
      <c r="H24" s="87"/>
      <c r="I24" s="95"/>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c r="AZ24" s="87"/>
      <c r="BA24" s="87"/>
      <c r="BB24" s="87"/>
      <c r="BC24" s="87"/>
      <c r="BD24" s="87"/>
      <c r="BE24" s="87"/>
      <c r="BF24" s="87"/>
      <c r="BG24" s="87"/>
      <c r="BH24" s="87"/>
      <c r="BI24" s="87"/>
      <c r="BJ24" s="87"/>
      <c r="BK24" s="87"/>
    </row>
    <row r="25" spans="1:63" s="72" customFormat="1" ht="15" customHeight="1">
      <c r="A25" s="95"/>
      <c r="B25" s="103"/>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c r="AZ25" s="87"/>
      <c r="BA25" s="87"/>
      <c r="BB25" s="87"/>
      <c r="BC25" s="87"/>
      <c r="BD25" s="87"/>
      <c r="BE25" s="87"/>
      <c r="BF25" s="87"/>
      <c r="BG25" s="87"/>
      <c r="BH25" s="87"/>
      <c r="BI25" s="87"/>
      <c r="BJ25" s="87"/>
      <c r="BK25" s="87"/>
    </row>
    <row r="26" spans="1:63" s="72" customFormat="1" ht="15" customHeight="1">
      <c r="A26" s="95"/>
      <c r="B26" s="103"/>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c r="AZ26" s="87"/>
      <c r="BA26" s="87"/>
      <c r="BB26" s="87"/>
      <c r="BC26" s="87"/>
      <c r="BD26" s="87"/>
      <c r="BE26" s="87"/>
      <c r="BF26" s="87"/>
      <c r="BG26" s="87"/>
      <c r="BH26" s="87"/>
      <c r="BI26" s="87"/>
      <c r="BJ26" s="87"/>
      <c r="BK26" s="87"/>
    </row>
    <row r="27" spans="1:63" s="72" customFormat="1" ht="15" customHeight="1">
      <c r="A27" s="95"/>
      <c r="B27" s="103"/>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c r="AZ27" s="87"/>
      <c r="BA27" s="87"/>
      <c r="BB27" s="87"/>
      <c r="BC27" s="87"/>
      <c r="BD27" s="87"/>
      <c r="BE27" s="87"/>
      <c r="BF27" s="87"/>
      <c r="BG27" s="87"/>
      <c r="BH27" s="87"/>
      <c r="BI27" s="87"/>
      <c r="BJ27" s="87"/>
      <c r="BK27" s="87"/>
    </row>
    <row r="28" spans="1:63" s="72" customFormat="1" ht="15" customHeight="1">
      <c r="A28" s="95"/>
      <c r="B28" s="103"/>
      <c r="C28" s="87"/>
      <c r="D28" s="87"/>
      <c r="E28" s="87"/>
      <c r="F28" s="115"/>
      <c r="G28" s="115"/>
      <c r="H28" s="87"/>
      <c r="I28" s="95"/>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c r="AZ28" s="87"/>
      <c r="BA28" s="87"/>
      <c r="BB28" s="87"/>
      <c r="BC28" s="87"/>
      <c r="BD28" s="87"/>
      <c r="BE28" s="87"/>
      <c r="BF28" s="87"/>
      <c r="BG28" s="87"/>
      <c r="BH28" s="87"/>
      <c r="BI28" s="87"/>
      <c r="BJ28" s="87"/>
      <c r="BK28" s="87"/>
    </row>
    <row r="29" spans="1:63" s="72" customFormat="1" ht="15" customHeight="1">
      <c r="A29" s="95"/>
      <c r="B29" s="103"/>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c r="AZ29" s="87"/>
      <c r="BA29" s="87"/>
      <c r="BB29" s="87"/>
      <c r="BC29" s="87"/>
      <c r="BD29" s="87"/>
      <c r="BE29" s="87"/>
      <c r="BF29" s="87"/>
      <c r="BG29" s="87"/>
      <c r="BH29" s="87"/>
      <c r="BI29" s="87"/>
      <c r="BJ29" s="87"/>
      <c r="BK29" s="87"/>
    </row>
    <row r="30" spans="1:63" s="72" customFormat="1" ht="15" customHeight="1">
      <c r="A30" s="95"/>
      <c r="B30" s="103"/>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c r="AZ30" s="87"/>
      <c r="BA30" s="87"/>
      <c r="BB30" s="87"/>
      <c r="BC30" s="87"/>
      <c r="BD30" s="87"/>
      <c r="BE30" s="87"/>
      <c r="BF30" s="87"/>
      <c r="BG30" s="87"/>
      <c r="BH30" s="87"/>
      <c r="BI30" s="87"/>
      <c r="BJ30" s="87"/>
      <c r="BK30" s="87"/>
    </row>
    <row r="31" spans="1:63" s="72" customFormat="1" ht="15" customHeight="1">
      <c r="A31" s="95"/>
      <c r="B31" s="209"/>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c r="AZ31" s="87"/>
      <c r="BA31" s="87"/>
      <c r="BB31" s="87"/>
      <c r="BC31" s="87"/>
      <c r="BD31" s="87"/>
      <c r="BE31" s="87"/>
      <c r="BF31" s="87"/>
      <c r="BG31" s="87"/>
      <c r="BH31" s="87"/>
      <c r="BI31" s="87"/>
      <c r="BJ31" s="87"/>
      <c r="BK31" s="87"/>
    </row>
    <row r="32" spans="1:63" s="72" customFormat="1" ht="15" customHeight="1">
      <c r="A32" s="95"/>
      <c r="B32" s="103"/>
      <c r="C32" s="87"/>
      <c r="D32" s="87"/>
      <c r="E32" s="87"/>
      <c r="F32" s="115"/>
      <c r="G32" s="115"/>
      <c r="H32" s="87"/>
      <c r="I32" s="95"/>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c r="AZ32" s="87"/>
      <c r="BA32" s="87"/>
      <c r="BB32" s="87"/>
      <c r="BC32" s="87"/>
      <c r="BD32" s="87"/>
      <c r="BE32" s="87"/>
      <c r="BF32" s="87"/>
      <c r="BG32" s="87"/>
      <c r="BH32" s="87"/>
      <c r="BI32" s="87"/>
      <c r="BJ32" s="87"/>
      <c r="BK32" s="87"/>
    </row>
    <row r="33" spans="1:63" s="72" customFormat="1" ht="15" customHeight="1">
      <c r="A33" s="95"/>
      <c r="B33" s="103"/>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c r="AZ33" s="87"/>
      <c r="BA33" s="87"/>
      <c r="BB33" s="87"/>
      <c r="BC33" s="87"/>
      <c r="BD33" s="87"/>
      <c r="BE33" s="87"/>
      <c r="BF33" s="87"/>
      <c r="BG33" s="87"/>
      <c r="BH33" s="87"/>
      <c r="BI33" s="87"/>
      <c r="BJ33" s="87"/>
      <c r="BK33" s="87"/>
    </row>
    <row r="34" spans="1:63" s="72" customFormat="1" ht="15" customHeight="1">
      <c r="A34" s="95"/>
      <c r="B34" s="103"/>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c r="AZ34" s="87"/>
      <c r="BA34" s="87"/>
      <c r="BB34" s="87"/>
      <c r="BC34" s="87"/>
      <c r="BD34" s="87"/>
      <c r="BE34" s="87"/>
      <c r="BF34" s="87"/>
      <c r="BG34" s="87"/>
      <c r="BH34" s="87"/>
      <c r="BI34" s="87"/>
      <c r="BJ34" s="87"/>
      <c r="BK34" s="87"/>
    </row>
    <row r="35" spans="1:63" s="72" customFormat="1" ht="15" customHeight="1">
      <c r="A35" s="95"/>
      <c r="B35" s="103"/>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c r="AZ35" s="87"/>
      <c r="BA35" s="87"/>
      <c r="BB35" s="87"/>
      <c r="BC35" s="87"/>
      <c r="BD35" s="87"/>
      <c r="BE35" s="87"/>
      <c r="BF35" s="87"/>
      <c r="BG35" s="87"/>
      <c r="BH35" s="87"/>
      <c r="BI35" s="87"/>
      <c r="BJ35" s="87"/>
      <c r="BK35" s="87"/>
    </row>
    <row r="36" spans="1:63" s="72" customFormat="1" ht="15" customHeight="1">
      <c r="A36" s="95"/>
      <c r="B36" s="103"/>
      <c r="C36" s="87"/>
      <c r="D36" s="87"/>
      <c r="E36" s="87"/>
      <c r="F36" s="115"/>
      <c r="G36" s="115"/>
      <c r="H36" s="87"/>
      <c r="I36" s="95"/>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c r="AZ36" s="87"/>
      <c r="BA36" s="87"/>
      <c r="BB36" s="87"/>
      <c r="BC36" s="87"/>
      <c r="BD36" s="87"/>
      <c r="BE36" s="87"/>
      <c r="BF36" s="87"/>
      <c r="BG36" s="87"/>
      <c r="BH36" s="87"/>
      <c r="BI36" s="87"/>
      <c r="BJ36" s="87"/>
      <c r="BK36" s="87"/>
    </row>
    <row r="37" spans="1:63" s="72" customFormat="1" ht="15" customHeight="1">
      <c r="A37" s="95"/>
      <c r="B37" s="103"/>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c r="AZ37" s="87"/>
      <c r="BA37" s="87"/>
      <c r="BB37" s="87"/>
      <c r="BC37" s="87"/>
      <c r="BD37" s="87"/>
      <c r="BE37" s="87"/>
      <c r="BF37" s="87"/>
      <c r="BG37" s="87"/>
      <c r="BH37" s="87"/>
      <c r="BI37" s="87"/>
      <c r="BJ37" s="87"/>
      <c r="BK37" s="87"/>
    </row>
    <row r="38" spans="1:63" s="72" customFormat="1" ht="15" customHeight="1">
      <c r="A38" s="95"/>
      <c r="B38" s="103"/>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c r="AZ38" s="87"/>
      <c r="BA38" s="87"/>
      <c r="BB38" s="87"/>
      <c r="BC38" s="87"/>
      <c r="BD38" s="87"/>
      <c r="BE38" s="87"/>
      <c r="BF38" s="87"/>
      <c r="BG38" s="87"/>
      <c r="BH38" s="87"/>
      <c r="BI38" s="87"/>
      <c r="BJ38" s="87"/>
      <c r="BK38" s="87"/>
    </row>
    <row r="39" spans="1:63" s="72" customFormat="1" ht="15" customHeight="1">
      <c r="A39" s="95"/>
      <c r="B39" s="209"/>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c r="AZ39" s="87"/>
      <c r="BA39" s="87"/>
      <c r="BB39" s="87"/>
      <c r="BC39" s="87"/>
      <c r="BD39" s="87"/>
      <c r="BE39" s="87"/>
      <c r="BF39" s="87"/>
      <c r="BG39" s="87"/>
      <c r="BH39" s="87"/>
      <c r="BI39" s="87"/>
      <c r="BJ39" s="87"/>
      <c r="BK39" s="87"/>
    </row>
    <row r="40" spans="1:63" s="72" customFormat="1" ht="15" customHeight="1">
      <c r="A40" s="95"/>
      <c r="B40" s="103"/>
      <c r="C40" s="87"/>
      <c r="D40" s="87"/>
      <c r="E40" s="87"/>
      <c r="F40" s="115"/>
      <c r="G40" s="115"/>
      <c r="H40" s="87"/>
      <c r="I40" s="95"/>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c r="AZ40" s="87"/>
      <c r="BA40" s="87"/>
      <c r="BB40" s="87"/>
      <c r="BC40" s="87"/>
      <c r="BD40" s="87"/>
      <c r="BE40" s="87"/>
      <c r="BF40" s="87"/>
      <c r="BG40" s="87"/>
      <c r="BH40" s="87"/>
      <c r="BI40" s="87"/>
      <c r="BJ40" s="87"/>
      <c r="BK40" s="87"/>
    </row>
    <row r="41" spans="1:63" s="72" customFormat="1" ht="15" customHeight="1">
      <c r="A41" s="95"/>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c r="AZ41" s="87"/>
      <c r="BA41" s="87"/>
      <c r="BB41" s="87"/>
      <c r="BC41" s="87"/>
      <c r="BD41" s="87"/>
      <c r="BE41" s="87"/>
      <c r="BF41" s="87"/>
      <c r="BG41" s="87"/>
      <c r="BH41" s="87"/>
      <c r="BI41" s="87"/>
      <c r="BJ41" s="87"/>
      <c r="BK41" s="87"/>
    </row>
    <row r="42" spans="1:63" s="72" customFormat="1" ht="15" customHeight="1">
      <c r="A42" s="95"/>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c r="AZ42" s="87"/>
      <c r="BA42" s="87"/>
      <c r="BB42" s="87"/>
      <c r="BC42" s="87"/>
      <c r="BD42" s="87"/>
      <c r="BE42" s="87"/>
      <c r="BF42" s="87"/>
      <c r="BG42" s="87"/>
      <c r="BH42" s="87"/>
      <c r="BI42" s="87"/>
      <c r="BJ42" s="87"/>
      <c r="BK42" s="87"/>
    </row>
    <row r="43" spans="1:63" s="72" customFormat="1" ht="15" customHeight="1">
      <c r="A43" s="95"/>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c r="AZ43" s="87"/>
      <c r="BA43" s="87"/>
      <c r="BB43" s="87"/>
      <c r="BC43" s="87"/>
      <c r="BD43" s="87"/>
      <c r="BE43" s="87"/>
      <c r="BF43" s="87"/>
      <c r="BG43" s="87"/>
      <c r="BH43" s="87"/>
      <c r="BI43" s="87"/>
      <c r="BJ43" s="87"/>
      <c r="BK43" s="87"/>
    </row>
    <row r="44" spans="1:63" s="72" customFormat="1" ht="15" customHeight="1">
      <c r="A44" s="95"/>
      <c r="B44" s="87"/>
      <c r="C44" s="87"/>
      <c r="D44" s="87"/>
      <c r="E44" s="87"/>
      <c r="F44" s="115"/>
      <c r="G44" s="115"/>
      <c r="H44" s="87"/>
      <c r="I44" s="95"/>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c r="AZ44" s="87"/>
      <c r="BA44" s="87"/>
      <c r="BB44" s="87"/>
      <c r="BC44" s="87"/>
      <c r="BD44" s="87"/>
      <c r="BE44" s="87"/>
      <c r="BF44" s="87"/>
      <c r="BG44" s="87"/>
      <c r="BH44" s="87"/>
      <c r="BI44" s="87"/>
      <c r="BJ44" s="87"/>
      <c r="BK44" s="87"/>
    </row>
    <row r="45" spans="1:63" s="72" customFormat="1" ht="15" customHeight="1">
      <c r="A45" s="95"/>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c r="AZ45" s="87"/>
      <c r="BA45" s="87"/>
      <c r="BB45" s="87"/>
      <c r="BC45" s="87"/>
      <c r="BD45" s="87"/>
      <c r="BE45" s="87"/>
      <c r="BF45" s="87"/>
      <c r="BG45" s="87"/>
      <c r="BH45" s="87"/>
      <c r="BI45" s="87"/>
      <c r="BJ45" s="87"/>
      <c r="BK45" s="87"/>
    </row>
    <row r="46" spans="1:63" s="72" customFormat="1" ht="15" customHeight="1">
      <c r="A46" s="95"/>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c r="AZ46" s="87"/>
      <c r="BA46" s="87"/>
      <c r="BB46" s="87"/>
      <c r="BC46" s="87"/>
      <c r="BD46" s="87"/>
      <c r="BE46" s="87"/>
      <c r="BF46" s="87"/>
      <c r="BG46" s="87"/>
      <c r="BH46" s="87"/>
      <c r="BI46" s="87"/>
      <c r="BJ46" s="87"/>
      <c r="BK46" s="87"/>
    </row>
    <row r="47" spans="1:63" s="72" customFormat="1" ht="15" customHeight="1">
      <c r="A47" s="95"/>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c r="AZ47" s="87"/>
      <c r="BA47" s="87"/>
      <c r="BB47" s="87"/>
      <c r="BC47" s="87"/>
      <c r="BD47" s="87"/>
      <c r="BE47" s="87"/>
      <c r="BF47" s="87"/>
      <c r="BG47" s="87"/>
      <c r="BH47" s="87"/>
      <c r="BI47" s="87"/>
      <c r="BJ47" s="87"/>
      <c r="BK47" s="87"/>
    </row>
    <row r="48" spans="1:63" s="72" customFormat="1" ht="15" customHeight="1">
      <c r="A48" s="95"/>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c r="AZ48" s="87"/>
      <c r="BA48" s="87"/>
      <c r="BB48" s="87"/>
      <c r="BC48" s="87"/>
      <c r="BD48" s="87"/>
      <c r="BE48" s="87"/>
      <c r="BF48" s="87"/>
      <c r="BG48" s="87"/>
      <c r="BH48" s="87"/>
      <c r="BI48" s="87"/>
      <c r="BJ48" s="87"/>
      <c r="BK48" s="87"/>
    </row>
    <row r="49" spans="1:63" s="72" customFormat="1" ht="15" customHeight="1">
      <c r="A49" s="95"/>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Z49" s="87"/>
      <c r="BA49" s="87"/>
      <c r="BB49" s="87"/>
      <c r="BC49" s="87"/>
      <c r="BD49" s="87"/>
      <c r="BE49" s="87"/>
      <c r="BF49" s="87"/>
      <c r="BG49" s="87"/>
      <c r="BH49" s="87"/>
      <c r="BI49" s="87"/>
      <c r="BJ49" s="87"/>
      <c r="BK49" s="87"/>
    </row>
    <row r="50" spans="1:63" s="72" customFormat="1" ht="15" customHeight="1">
      <c r="A50" s="95"/>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Z50" s="87"/>
      <c r="BA50" s="87"/>
      <c r="BB50" s="87"/>
      <c r="BC50" s="87"/>
      <c r="BD50" s="87"/>
      <c r="BE50" s="87"/>
      <c r="BF50" s="87"/>
      <c r="BG50" s="87"/>
      <c r="BH50" s="87"/>
      <c r="BI50" s="87"/>
      <c r="BJ50" s="87"/>
      <c r="BK50" s="87"/>
    </row>
    <row r="51" spans="1:63" s="72" customFormat="1" ht="15" customHeight="1">
      <c r="A51" s="95"/>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c r="AZ51" s="87"/>
      <c r="BA51" s="87"/>
      <c r="BB51" s="87"/>
      <c r="BC51" s="87"/>
      <c r="BD51" s="87"/>
      <c r="BE51" s="87"/>
      <c r="BF51" s="87"/>
      <c r="BG51" s="87"/>
      <c r="BH51" s="87"/>
      <c r="BI51" s="87"/>
      <c r="BJ51" s="87"/>
      <c r="BK51" s="87"/>
    </row>
    <row r="52" spans="1:63" s="72" customFormat="1" ht="15" customHeight="1">
      <c r="A52" s="95"/>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c r="AZ52" s="87"/>
      <c r="BA52" s="87"/>
      <c r="BB52" s="87"/>
      <c r="BC52" s="87"/>
      <c r="BD52" s="87"/>
      <c r="BE52" s="87"/>
      <c r="BF52" s="87"/>
      <c r="BG52" s="87"/>
      <c r="BH52" s="87"/>
      <c r="BI52" s="87"/>
      <c r="BJ52" s="87"/>
      <c r="BK52" s="87"/>
    </row>
    <row r="53" spans="1:63" s="72" customFormat="1" ht="15" customHeight="1">
      <c r="A53" s="95"/>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c r="AZ53" s="87"/>
      <c r="BA53" s="87"/>
      <c r="BB53" s="87"/>
      <c r="BC53" s="87"/>
      <c r="BD53" s="87"/>
      <c r="BE53" s="87"/>
      <c r="BF53" s="87"/>
      <c r="BG53" s="87"/>
      <c r="BH53" s="87"/>
      <c r="BI53" s="87"/>
      <c r="BJ53" s="87"/>
      <c r="BK53" s="87"/>
    </row>
    <row r="54" spans="1:63" s="72" customFormat="1" ht="15" customHeight="1">
      <c r="A54" s="95"/>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c r="AZ54" s="87"/>
      <c r="BA54" s="87"/>
      <c r="BB54" s="87"/>
      <c r="BC54" s="87"/>
      <c r="BD54" s="87"/>
      <c r="BE54" s="87"/>
      <c r="BF54" s="87"/>
      <c r="BG54" s="87"/>
      <c r="BH54" s="87"/>
      <c r="BI54" s="87"/>
      <c r="BJ54" s="87"/>
      <c r="BK54" s="87"/>
    </row>
    <row r="55" spans="1:63" s="72" customFormat="1" ht="15" customHeight="1">
      <c r="A55" s="95"/>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c r="AZ55" s="87"/>
      <c r="BA55" s="87"/>
      <c r="BB55" s="87"/>
      <c r="BC55" s="87"/>
      <c r="BD55" s="87"/>
      <c r="BE55" s="87"/>
      <c r="BF55" s="87"/>
      <c r="BG55" s="87"/>
      <c r="BH55" s="87"/>
      <c r="BI55" s="87"/>
      <c r="BJ55" s="87"/>
      <c r="BK55" s="87"/>
    </row>
    <row r="56" spans="1:63" s="72" customFormat="1" ht="15" customHeight="1">
      <c r="A56" s="95"/>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c r="AZ56" s="87"/>
      <c r="BA56" s="87"/>
      <c r="BB56" s="87"/>
      <c r="BC56" s="87"/>
      <c r="BD56" s="87"/>
      <c r="BE56" s="87"/>
      <c r="BF56" s="87"/>
      <c r="BG56" s="87"/>
      <c r="BH56" s="87"/>
      <c r="BI56" s="87"/>
      <c r="BJ56" s="87"/>
      <c r="BK56" s="87"/>
    </row>
    <row r="57" spans="1:63" s="72" customFormat="1" ht="15" customHeight="1">
      <c r="A57" s="95"/>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c r="AZ57" s="87"/>
      <c r="BA57" s="87"/>
      <c r="BB57" s="87"/>
      <c r="BC57" s="87"/>
      <c r="BD57" s="87"/>
      <c r="BE57" s="87"/>
      <c r="BF57" s="87"/>
      <c r="BG57" s="87"/>
      <c r="BH57" s="87"/>
      <c r="BI57" s="87"/>
      <c r="BJ57" s="87"/>
      <c r="BK57" s="87"/>
    </row>
    <row r="58" spans="1:63" s="72" customFormat="1" ht="15" customHeight="1">
      <c r="A58" s="95"/>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c r="AZ58" s="87"/>
      <c r="BA58" s="87"/>
      <c r="BB58" s="87"/>
      <c r="BC58" s="87"/>
      <c r="BD58" s="87"/>
      <c r="BE58" s="87"/>
      <c r="BF58" s="87"/>
      <c r="BG58" s="87"/>
      <c r="BH58" s="87"/>
      <c r="BI58" s="87"/>
      <c r="BJ58" s="87"/>
      <c r="BK58" s="87"/>
    </row>
    <row r="59" spans="1:63" s="72" customFormat="1" ht="15" customHeight="1">
      <c r="A59" s="95"/>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c r="AZ59" s="87"/>
      <c r="BA59" s="87"/>
      <c r="BB59" s="87"/>
      <c r="BC59" s="87"/>
      <c r="BD59" s="87"/>
      <c r="BE59" s="87"/>
      <c r="BF59" s="87"/>
      <c r="BG59" s="87"/>
      <c r="BH59" s="87"/>
      <c r="BI59" s="87"/>
      <c r="BJ59" s="87"/>
      <c r="BK59" s="87"/>
    </row>
    <row r="60" spans="1:63" s="72" customFormat="1" ht="15" customHeight="1">
      <c r="A60" s="95"/>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c r="AZ60" s="87"/>
      <c r="BA60" s="87"/>
      <c r="BB60" s="87"/>
      <c r="BC60" s="87"/>
      <c r="BD60" s="87"/>
      <c r="BE60" s="87"/>
      <c r="BF60" s="87"/>
      <c r="BG60" s="87"/>
      <c r="BH60" s="87"/>
      <c r="BI60" s="87"/>
      <c r="BJ60" s="87"/>
      <c r="BK60" s="87"/>
    </row>
    <row r="61" spans="1:63" s="72" customFormat="1" ht="15" customHeight="1">
      <c r="A61" s="95"/>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c r="AZ61" s="87"/>
      <c r="BA61" s="87"/>
      <c r="BB61" s="87"/>
      <c r="BC61" s="87"/>
      <c r="BD61" s="87"/>
      <c r="BE61" s="87"/>
      <c r="BF61" s="87"/>
      <c r="BG61" s="87"/>
      <c r="BH61" s="87"/>
      <c r="BI61" s="87"/>
      <c r="BJ61" s="87"/>
      <c r="BK61" s="87"/>
    </row>
    <row r="62" spans="1:63" s="72" customFormat="1" ht="15" customHeight="1">
      <c r="A62" s="95"/>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c r="AZ62" s="87"/>
      <c r="BA62" s="87"/>
      <c r="BB62" s="87"/>
      <c r="BC62" s="87"/>
      <c r="BD62" s="87"/>
      <c r="BE62" s="87"/>
      <c r="BF62" s="87"/>
      <c r="BG62" s="87"/>
      <c r="BH62" s="87"/>
      <c r="BI62" s="87"/>
      <c r="BJ62" s="87"/>
      <c r="BK62" s="87"/>
    </row>
    <row r="63" spans="1:63" s="72" customFormat="1" ht="15" customHeight="1">
      <c r="A63" s="95"/>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c r="AZ63" s="87"/>
      <c r="BA63" s="87"/>
      <c r="BB63" s="87"/>
      <c r="BC63" s="87"/>
      <c r="BD63" s="87"/>
      <c r="BE63" s="87"/>
      <c r="BF63" s="87"/>
      <c r="BG63" s="87"/>
      <c r="BH63" s="87"/>
      <c r="BI63" s="87"/>
      <c r="BJ63" s="87"/>
      <c r="BK63" s="87"/>
    </row>
    <row r="64" spans="1:63" s="72" customFormat="1" ht="15" customHeight="1">
      <c r="A64" s="86" t="str">
        <f>+A1</f>
        <v>KENTUCKY-AMERICAN WATER COMPANY</v>
      </c>
      <c r="B64" s="115"/>
      <c r="C64" s="115"/>
      <c r="D64" s="115"/>
      <c r="E64" s="115"/>
      <c r="F64" s="115"/>
      <c r="G64" s="115"/>
      <c r="H64" s="115"/>
      <c r="I64" s="115"/>
      <c r="J64" s="115"/>
      <c r="K64" s="115"/>
      <c r="L64" s="115"/>
      <c r="M64" s="115"/>
      <c r="N64" s="115"/>
      <c r="O64" s="115"/>
      <c r="P64" s="115"/>
    </row>
    <row r="65" spans="1:63" s="72" customFormat="1" ht="15" customHeight="1">
      <c r="A65" s="86" t="str">
        <f>+A2</f>
        <v>Case No. 2018-00358</v>
      </c>
      <c r="B65" s="115"/>
      <c r="C65" s="115"/>
      <c r="D65" s="115"/>
      <c r="E65" s="115"/>
      <c r="F65" s="115"/>
      <c r="G65" s="115"/>
      <c r="H65" s="115"/>
      <c r="I65" s="115"/>
      <c r="J65" s="115"/>
      <c r="K65" s="115"/>
      <c r="L65" s="115"/>
      <c r="M65" s="115"/>
      <c r="N65" s="115"/>
      <c r="O65" s="115"/>
      <c r="P65" s="115"/>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c r="AZ65" s="87"/>
      <c r="BA65" s="87"/>
      <c r="BB65" s="87"/>
      <c r="BC65" s="87"/>
      <c r="BD65" s="87"/>
      <c r="BE65" s="87"/>
      <c r="BF65" s="87"/>
      <c r="BG65" s="87"/>
      <c r="BH65" s="87"/>
      <c r="BI65" s="87"/>
      <c r="BJ65" s="87"/>
      <c r="BK65" s="87"/>
    </row>
    <row r="66" spans="1:63" s="72" customFormat="1" ht="15" customHeight="1">
      <c r="A66" s="86" t="s">
        <v>468</v>
      </c>
      <c r="B66" s="115"/>
      <c r="C66" s="115"/>
      <c r="D66" s="115"/>
      <c r="E66" s="115"/>
      <c r="F66" s="115"/>
      <c r="G66" s="115"/>
      <c r="H66" s="115"/>
      <c r="I66" s="115"/>
      <c r="J66" s="115"/>
      <c r="K66" s="115"/>
      <c r="L66" s="115"/>
      <c r="M66" s="115"/>
      <c r="N66" s="115"/>
      <c r="O66" s="115"/>
      <c r="P66" s="115"/>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c r="AZ66" s="87"/>
      <c r="BA66" s="87"/>
      <c r="BB66" s="87"/>
      <c r="BC66" s="87"/>
      <c r="BD66" s="87"/>
      <c r="BE66" s="87"/>
      <c r="BF66" s="87"/>
      <c r="BG66" s="87"/>
      <c r="BH66" s="87"/>
      <c r="BI66" s="87"/>
      <c r="BJ66" s="87"/>
      <c r="BK66" s="87"/>
    </row>
    <row r="67" spans="1:63" s="72" customFormat="1" ht="15" customHeight="1">
      <c r="A67" s="86" t="str">
        <f>+'Sch B-4'!A70</f>
        <v>Forecast Year at 6/30/2020</v>
      </c>
      <c r="B67" s="115"/>
      <c r="C67" s="115"/>
      <c r="D67" s="115"/>
      <c r="E67" s="115"/>
      <c r="F67" s="115"/>
      <c r="G67" s="115"/>
      <c r="H67" s="115"/>
      <c r="I67" s="115"/>
      <c r="J67" s="115"/>
      <c r="K67" s="115"/>
      <c r="L67" s="115"/>
      <c r="M67" s="115"/>
      <c r="N67" s="115"/>
      <c r="O67" s="115"/>
      <c r="P67" s="115"/>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c r="AZ67" s="87"/>
      <c r="BA67" s="87"/>
      <c r="BB67" s="87"/>
      <c r="BC67" s="87"/>
      <c r="BD67" s="87"/>
      <c r="BE67" s="87"/>
      <c r="BF67" s="87"/>
      <c r="BG67" s="87"/>
      <c r="BH67" s="87"/>
      <c r="BI67" s="87"/>
      <c r="BJ67" s="87"/>
      <c r="BK67" s="87"/>
    </row>
    <row r="68" spans="1:63" s="72" customFormat="1" ht="15" customHeight="1">
      <c r="A68" s="115"/>
      <c r="B68" s="115"/>
      <c r="C68" s="115"/>
      <c r="D68" s="115"/>
      <c r="E68" s="115"/>
      <c r="F68" s="115"/>
      <c r="G68" s="115"/>
      <c r="H68" s="115"/>
      <c r="I68" s="115"/>
      <c r="J68" s="115"/>
      <c r="K68" s="115"/>
      <c r="L68" s="115"/>
      <c r="M68" s="115"/>
      <c r="N68" s="115"/>
      <c r="O68" s="90" t="s">
        <v>935</v>
      </c>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c r="AZ68" s="87"/>
      <c r="BA68" s="87"/>
      <c r="BB68" s="87"/>
      <c r="BC68" s="87"/>
      <c r="BD68" s="87"/>
      <c r="BE68" s="87"/>
      <c r="BF68" s="87"/>
      <c r="BG68" s="87"/>
      <c r="BH68" s="87"/>
      <c r="BI68" s="87"/>
      <c r="BJ68" s="87"/>
      <c r="BK68" s="87"/>
    </row>
    <row r="69" spans="1:63" s="66" customFormat="1">
      <c r="B69" s="70"/>
      <c r="D69" s="69"/>
      <c r="E69" s="69"/>
      <c r="F69" s="69"/>
      <c r="G69" s="69"/>
      <c r="H69" s="69"/>
      <c r="I69" s="69"/>
      <c r="J69" s="69"/>
      <c r="K69" s="69"/>
      <c r="L69" s="69"/>
      <c r="O69" s="91" t="str">
        <f ca="1">RIGHT(CELL("filename",$A$1),LEN(CELL("filename",$A$1))-SEARCH("\Rate Base",CELL("filename",$A$1),1))</f>
        <v>Rate Base\[KAWC 2018 Rate Case - Exhibit 37 Schedules B1 - B8.xlsx]Sch B-5</v>
      </c>
    </row>
    <row r="70" spans="1:63" s="72" customFormat="1" ht="15" customHeight="1">
      <c r="A70" s="172" t="str">
        <f>+'Sch B-4'!A73</f>
        <v>DATA: ___ BASE PERIOD _X_ FORECASTED PERIOD</v>
      </c>
      <c r="B70" s="87"/>
      <c r="C70" s="87"/>
      <c r="D70" s="87"/>
      <c r="E70" s="87"/>
      <c r="F70" s="87"/>
      <c r="G70" s="87"/>
      <c r="H70" s="87"/>
      <c r="I70" s="87"/>
      <c r="J70" s="87"/>
      <c r="K70" s="87"/>
      <c r="L70" s="87"/>
      <c r="M70" s="87"/>
      <c r="N70" s="87"/>
      <c r="O70" s="90" t="s">
        <v>289</v>
      </c>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c r="AZ70" s="87"/>
      <c r="BA70" s="87"/>
      <c r="BB70" s="87"/>
      <c r="BC70" s="87"/>
      <c r="BD70" s="87"/>
      <c r="BE70" s="87"/>
      <c r="BF70" s="87"/>
      <c r="BG70" s="87"/>
      <c r="BH70" s="87"/>
      <c r="BI70" s="87"/>
      <c r="BJ70" s="87"/>
      <c r="BK70" s="87"/>
    </row>
    <row r="71" spans="1:63" s="72" customFormat="1" ht="15" customHeight="1">
      <c r="A71" s="172" t="str">
        <f>+'Sch B-4'!A74</f>
        <v>TYPE OF FILING:  _X_ ORIGINAL __ UPDATED __ REVISED</v>
      </c>
      <c r="B71" s="87"/>
      <c r="C71" s="87"/>
      <c r="D71" s="87"/>
      <c r="E71" s="87"/>
      <c r="F71" s="87"/>
      <c r="G71" s="87"/>
      <c r="H71" s="87"/>
      <c r="I71" s="87"/>
      <c r="J71" s="87"/>
      <c r="K71" s="87"/>
      <c r="L71" s="87"/>
      <c r="M71" s="87"/>
      <c r="N71" s="87"/>
      <c r="O71" s="208" t="str">
        <f>Control!D92</f>
        <v>Witness Responsible:   Melissa Schwarzell</v>
      </c>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c r="AZ71" s="87"/>
      <c r="BA71" s="87"/>
      <c r="BB71" s="87"/>
      <c r="BC71" s="87"/>
      <c r="BD71" s="87"/>
      <c r="BE71" s="87"/>
      <c r="BF71" s="87"/>
      <c r="BG71" s="87"/>
      <c r="BH71" s="87"/>
      <c r="BI71" s="87"/>
      <c r="BJ71" s="87"/>
      <c r="BK71" s="87"/>
    </row>
    <row r="72" spans="1:63" s="72" customFormat="1" ht="15" customHeight="1">
      <c r="A72" s="172" t="s">
        <v>469</v>
      </c>
      <c r="B72" s="87"/>
      <c r="C72" s="87"/>
      <c r="D72" s="87"/>
      <c r="E72" s="87"/>
      <c r="F72" s="87"/>
      <c r="G72" s="87"/>
      <c r="H72" s="87"/>
      <c r="I72" s="87"/>
      <c r="J72" s="87"/>
      <c r="K72" s="87"/>
      <c r="L72" s="87"/>
      <c r="M72" s="87"/>
      <c r="N72" s="87"/>
      <c r="O72" s="87"/>
      <c r="P72" s="80"/>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c r="AZ72" s="87"/>
      <c r="BA72" s="87"/>
      <c r="BB72" s="87"/>
      <c r="BC72" s="87"/>
      <c r="BD72" s="87"/>
      <c r="BE72" s="87"/>
      <c r="BF72" s="87"/>
      <c r="BG72" s="87"/>
      <c r="BH72" s="87"/>
      <c r="BI72" s="87"/>
      <c r="BJ72" s="87"/>
      <c r="BK72" s="87"/>
    </row>
    <row r="73" spans="1:63" ht="15" customHeight="1" thickBot="1">
      <c r="P73" s="103"/>
    </row>
    <row r="74" spans="1:63" s="72" customFormat="1" ht="15" customHeight="1">
      <c r="A74" s="93"/>
      <c r="B74" s="93"/>
      <c r="C74" s="93"/>
      <c r="D74" s="93"/>
      <c r="E74" s="93"/>
      <c r="F74" s="162" t="s">
        <v>150</v>
      </c>
      <c r="G74" s="162"/>
      <c r="H74" s="93"/>
      <c r="I74" s="93"/>
      <c r="J74" s="93"/>
      <c r="K74" s="93"/>
      <c r="L74" s="93"/>
      <c r="M74" s="93"/>
      <c r="N74" s="93"/>
      <c r="O74" s="93"/>
      <c r="P74" s="103"/>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c r="AZ74" s="87"/>
      <c r="BA74" s="87"/>
      <c r="BB74" s="87"/>
      <c r="BC74" s="87"/>
      <c r="BD74" s="87"/>
      <c r="BE74" s="87"/>
      <c r="BF74" s="87"/>
      <c r="BG74" s="87"/>
      <c r="BH74" s="87"/>
      <c r="BI74" s="87"/>
      <c r="BJ74" s="87"/>
      <c r="BK74" s="87"/>
    </row>
    <row r="75" spans="1:63" s="72" customFormat="1" ht="15" customHeight="1">
      <c r="A75" s="95" t="s">
        <v>448</v>
      </c>
      <c r="B75" s="87"/>
      <c r="C75" s="87"/>
      <c r="D75" s="87"/>
      <c r="E75" s="87"/>
      <c r="F75" s="115" t="s">
        <v>151</v>
      </c>
      <c r="G75" s="115"/>
      <c r="H75" s="87"/>
      <c r="I75" s="95" t="s">
        <v>200</v>
      </c>
      <c r="J75" s="87"/>
      <c r="K75" s="95" t="s">
        <v>141</v>
      </c>
      <c r="L75" s="87"/>
      <c r="M75" s="95" t="s">
        <v>185</v>
      </c>
      <c r="N75" s="87"/>
      <c r="O75" s="95" t="s">
        <v>185</v>
      </c>
      <c r="P75" s="103"/>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c r="AZ75" s="87"/>
      <c r="BA75" s="87"/>
      <c r="BB75" s="87"/>
      <c r="BC75" s="87"/>
      <c r="BD75" s="87"/>
      <c r="BE75" s="87"/>
      <c r="BF75" s="87"/>
      <c r="BG75" s="87"/>
      <c r="BH75" s="87"/>
      <c r="BI75" s="87"/>
      <c r="BJ75" s="87"/>
      <c r="BK75" s="87"/>
    </row>
    <row r="76" spans="1:63" s="72" customFormat="1" ht="15" customHeight="1" thickBot="1">
      <c r="A76" s="95" t="s">
        <v>449</v>
      </c>
      <c r="B76" s="87"/>
      <c r="C76" s="87" t="s">
        <v>610</v>
      </c>
      <c r="D76" s="87"/>
      <c r="E76" s="87"/>
      <c r="F76" s="115" t="s">
        <v>152</v>
      </c>
      <c r="G76" s="115"/>
      <c r="H76" s="87"/>
      <c r="I76" s="95" t="s">
        <v>201</v>
      </c>
      <c r="J76" s="87"/>
      <c r="K76" s="95" t="s">
        <v>142</v>
      </c>
      <c r="L76" s="87"/>
      <c r="M76" s="95" t="s">
        <v>186</v>
      </c>
      <c r="N76" s="87"/>
      <c r="O76" s="95" t="s">
        <v>424</v>
      </c>
      <c r="P76" s="103"/>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c r="AZ76" s="87"/>
      <c r="BA76" s="87"/>
      <c r="BB76" s="87"/>
      <c r="BC76" s="87"/>
      <c r="BD76" s="87"/>
      <c r="BE76" s="87"/>
      <c r="BF76" s="87"/>
      <c r="BG76" s="87"/>
      <c r="BH76" s="87"/>
      <c r="BI76" s="87"/>
      <c r="BJ76" s="87"/>
      <c r="BK76" s="87"/>
    </row>
    <row r="77" spans="1:63" s="72" customFormat="1" ht="15" customHeight="1">
      <c r="A77" s="94">
        <v>1</v>
      </c>
      <c r="B77" s="99"/>
      <c r="C77" s="99"/>
      <c r="D77" s="99"/>
      <c r="E77" s="99"/>
      <c r="F77" s="99"/>
      <c r="G77" s="99"/>
      <c r="H77" s="99"/>
      <c r="I77" s="99"/>
      <c r="J77" s="99"/>
      <c r="K77" s="99"/>
      <c r="L77" s="99"/>
      <c r="M77" s="99"/>
      <c r="N77" s="99"/>
      <c r="O77" s="99"/>
      <c r="P77" s="80"/>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c r="AZ77" s="87"/>
      <c r="BA77" s="87"/>
      <c r="BB77" s="87"/>
      <c r="BC77" s="87"/>
      <c r="BD77" s="87"/>
      <c r="BE77" s="87"/>
      <c r="BF77" s="87"/>
      <c r="BG77" s="87"/>
      <c r="BH77" s="87"/>
      <c r="BI77" s="87"/>
      <c r="BJ77" s="87"/>
      <c r="BK77" s="87"/>
    </row>
    <row r="78" spans="1:63" s="72" customFormat="1" ht="15" customHeight="1">
      <c r="A78" s="95">
        <v>2</v>
      </c>
      <c r="B78" s="87"/>
      <c r="C78" s="87"/>
      <c r="D78" s="87"/>
      <c r="E78" s="87"/>
      <c r="F78" s="87"/>
      <c r="G78" s="87"/>
      <c r="H78" s="87"/>
      <c r="I78" s="87"/>
      <c r="J78" s="87"/>
      <c r="K78" s="87"/>
      <c r="L78" s="87"/>
      <c r="M78" s="87"/>
      <c r="N78" s="87"/>
      <c r="O78" s="87"/>
      <c r="P78" s="103"/>
      <c r="Q78" s="87"/>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c r="AZ78" s="87"/>
      <c r="BA78" s="87"/>
      <c r="BB78" s="87"/>
      <c r="BC78" s="87"/>
      <c r="BD78" s="87"/>
      <c r="BE78" s="87"/>
      <c r="BF78" s="87"/>
      <c r="BG78" s="87"/>
      <c r="BH78" s="87"/>
      <c r="BI78" s="87"/>
      <c r="BJ78" s="87"/>
      <c r="BK78" s="87"/>
    </row>
    <row r="79" spans="1:63" s="72" customFormat="1" ht="15" customHeight="1">
      <c r="A79" s="95">
        <v>3</v>
      </c>
      <c r="B79" s="87"/>
      <c r="C79" s="87"/>
      <c r="D79" s="87"/>
      <c r="E79" s="87"/>
      <c r="F79" s="87"/>
      <c r="G79" s="87"/>
      <c r="H79" s="87"/>
      <c r="I79" s="87"/>
      <c r="J79" s="87"/>
      <c r="K79" s="87"/>
      <c r="L79" s="87"/>
      <c r="M79" s="87"/>
      <c r="N79" s="87"/>
      <c r="O79" s="87"/>
      <c r="P79" s="103"/>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c r="AZ79" s="87"/>
      <c r="BA79" s="87"/>
      <c r="BB79" s="87"/>
      <c r="BC79" s="87"/>
      <c r="BD79" s="87"/>
      <c r="BE79" s="87"/>
      <c r="BF79" s="87"/>
      <c r="BG79" s="87"/>
      <c r="BH79" s="87"/>
      <c r="BI79" s="87"/>
      <c r="BJ79" s="87"/>
      <c r="BK79" s="87"/>
    </row>
    <row r="80" spans="1:63" s="72" customFormat="1" ht="15" customHeight="1">
      <c r="A80" s="95">
        <v>4</v>
      </c>
      <c r="B80" s="103"/>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c r="AZ80" s="87"/>
      <c r="BA80" s="87"/>
      <c r="BB80" s="87"/>
      <c r="BC80" s="87"/>
      <c r="BD80" s="87"/>
      <c r="BE80" s="87"/>
      <c r="BF80" s="87"/>
      <c r="BG80" s="87"/>
      <c r="BH80" s="87"/>
      <c r="BI80" s="87"/>
      <c r="BJ80" s="87"/>
      <c r="BK80" s="87"/>
    </row>
    <row r="81" spans="1:63" s="72" customFormat="1" ht="15" customHeight="1">
      <c r="A81" s="95">
        <v>5</v>
      </c>
      <c r="B81" s="209"/>
      <c r="C81" s="87"/>
      <c r="D81" s="87"/>
      <c r="E81" s="87"/>
      <c r="M81" s="102"/>
      <c r="N81" s="87"/>
      <c r="O81" s="87"/>
      <c r="P81" s="87"/>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c r="AZ81" s="87"/>
      <c r="BA81" s="87"/>
      <c r="BB81" s="87"/>
      <c r="BC81" s="87"/>
      <c r="BD81" s="87"/>
      <c r="BE81" s="87"/>
      <c r="BF81" s="87"/>
      <c r="BG81" s="87"/>
      <c r="BH81" s="87"/>
      <c r="BI81" s="87"/>
      <c r="BJ81" s="87"/>
      <c r="BK81" s="87"/>
    </row>
    <row r="82" spans="1:63" s="72" customFormat="1" ht="15" customHeight="1" thickBot="1">
      <c r="A82" s="95">
        <v>6</v>
      </c>
      <c r="B82" s="103"/>
      <c r="C82" s="87" t="s">
        <v>611</v>
      </c>
      <c r="D82" s="87"/>
      <c r="E82" s="87"/>
      <c r="F82" s="115" t="s">
        <v>153</v>
      </c>
      <c r="G82" s="115"/>
      <c r="I82" s="95" t="s">
        <v>1110</v>
      </c>
      <c r="K82" s="100">
        <f>L472</f>
        <v>3753000</v>
      </c>
      <c r="L82" s="87"/>
      <c r="M82" s="210">
        <v>1</v>
      </c>
      <c r="N82" s="87"/>
      <c r="O82" s="100">
        <f>ROUND(M82*K82,0)</f>
        <v>3753000</v>
      </c>
      <c r="P82" s="87"/>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c r="AZ82" s="87"/>
      <c r="BA82" s="87"/>
      <c r="BB82" s="87"/>
      <c r="BC82" s="87"/>
      <c r="BD82" s="87"/>
      <c r="BE82" s="87"/>
      <c r="BF82" s="87"/>
      <c r="BG82" s="87"/>
      <c r="BH82" s="87"/>
      <c r="BI82" s="87"/>
      <c r="BJ82" s="87"/>
      <c r="BK82" s="87"/>
    </row>
    <row r="83" spans="1:63" s="72" customFormat="1" ht="15" customHeight="1" thickTop="1">
      <c r="A83" s="95">
        <v>7</v>
      </c>
      <c r="B83" s="103"/>
      <c r="C83" s="87"/>
      <c r="D83" s="87"/>
      <c r="E83" s="87"/>
      <c r="F83" s="87"/>
      <c r="G83" s="87"/>
      <c r="H83" s="87"/>
      <c r="I83" s="87"/>
      <c r="J83" s="87"/>
      <c r="K83" s="211"/>
      <c r="L83" s="87"/>
      <c r="M83" s="212"/>
      <c r="N83" s="87"/>
      <c r="O83" s="211"/>
      <c r="P83" s="87"/>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c r="AZ83" s="87"/>
      <c r="BA83" s="87"/>
      <c r="BB83" s="87"/>
      <c r="BC83" s="87"/>
      <c r="BD83" s="87"/>
      <c r="BE83" s="87"/>
      <c r="BF83" s="87"/>
      <c r="BG83" s="87"/>
      <c r="BH83" s="87"/>
      <c r="BI83" s="87"/>
      <c r="BJ83" s="87"/>
      <c r="BK83" s="87"/>
    </row>
    <row r="84" spans="1:63" s="72" customFormat="1" ht="15" customHeight="1">
      <c r="A84" s="95">
        <v>8</v>
      </c>
      <c r="B84" s="103"/>
      <c r="C84" s="87"/>
      <c r="D84" s="87"/>
      <c r="E84" s="87"/>
      <c r="F84" s="87"/>
      <c r="G84" s="87"/>
      <c r="H84" s="87"/>
      <c r="I84" s="87"/>
      <c r="J84" s="87"/>
      <c r="K84" s="101"/>
      <c r="L84" s="87"/>
      <c r="M84" s="213"/>
      <c r="N84" s="87"/>
      <c r="O84" s="101"/>
      <c r="P84" s="87"/>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c r="AZ84" s="87"/>
      <c r="BA84" s="87"/>
      <c r="BB84" s="87"/>
      <c r="BC84" s="87"/>
      <c r="BD84" s="87"/>
      <c r="BE84" s="87"/>
      <c r="BF84" s="87"/>
      <c r="BG84" s="87"/>
      <c r="BH84" s="87"/>
      <c r="BI84" s="87"/>
      <c r="BJ84" s="87"/>
      <c r="BK84" s="87"/>
    </row>
    <row r="85" spans="1:63" s="72" customFormat="1" ht="15" customHeight="1">
      <c r="A85" s="95">
        <v>9</v>
      </c>
      <c r="B85" s="103"/>
      <c r="C85" s="87"/>
      <c r="D85" s="87"/>
      <c r="E85" s="87"/>
      <c r="F85" s="87"/>
      <c r="G85" s="87"/>
      <c r="H85" s="87"/>
      <c r="I85" s="87"/>
      <c r="J85" s="87"/>
      <c r="K85" s="101"/>
      <c r="L85" s="87"/>
      <c r="M85" s="213"/>
      <c r="N85" s="87"/>
      <c r="O85" s="101"/>
      <c r="P85" s="87"/>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c r="AZ85" s="87"/>
      <c r="BA85" s="87"/>
      <c r="BB85" s="87"/>
      <c r="BC85" s="87"/>
      <c r="BD85" s="87"/>
      <c r="BE85" s="87"/>
      <c r="BF85" s="87"/>
      <c r="BG85" s="87"/>
      <c r="BH85" s="87"/>
      <c r="BI85" s="87"/>
      <c r="BJ85" s="87"/>
      <c r="BK85" s="87"/>
    </row>
    <row r="86" spans="1:63" s="72" customFormat="1" ht="15" customHeight="1" thickBot="1">
      <c r="A86" s="95">
        <v>10</v>
      </c>
      <c r="B86" s="103"/>
      <c r="C86" s="87" t="s">
        <v>612</v>
      </c>
      <c r="D86" s="87"/>
      <c r="E86" s="87"/>
      <c r="F86" s="115" t="s">
        <v>702</v>
      </c>
      <c r="G86" s="115"/>
      <c r="H86" s="87"/>
      <c r="I86" s="95" t="s">
        <v>913</v>
      </c>
      <c r="J86" s="87"/>
      <c r="K86" s="100">
        <f>J215</f>
        <v>807789</v>
      </c>
      <c r="L86" s="87"/>
      <c r="M86" s="210">
        <v>1</v>
      </c>
      <c r="N86" s="87"/>
      <c r="O86" s="100">
        <f>ROUND(M86*K86,0)</f>
        <v>807789</v>
      </c>
      <c r="P86" s="87"/>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c r="AZ86" s="87"/>
      <c r="BA86" s="87"/>
      <c r="BB86" s="87"/>
      <c r="BC86" s="87"/>
      <c r="BD86" s="87"/>
      <c r="BE86" s="87"/>
      <c r="BF86" s="87"/>
      <c r="BG86" s="87"/>
      <c r="BH86" s="87"/>
      <c r="BI86" s="87"/>
      <c r="BJ86" s="87"/>
      <c r="BK86" s="87"/>
    </row>
    <row r="87" spans="1:63" s="72" customFormat="1" ht="15" customHeight="1" thickTop="1">
      <c r="A87" s="95"/>
      <c r="B87" s="103"/>
      <c r="C87" s="87"/>
      <c r="D87" s="87"/>
      <c r="E87" s="87"/>
      <c r="K87" s="169"/>
      <c r="M87" s="169"/>
      <c r="N87" s="87"/>
      <c r="O87" s="169"/>
      <c r="P87" s="87"/>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c r="AZ87" s="87"/>
      <c r="BA87" s="87"/>
      <c r="BB87" s="87"/>
      <c r="BC87" s="87"/>
      <c r="BD87" s="87"/>
      <c r="BE87" s="87"/>
      <c r="BF87" s="87"/>
      <c r="BG87" s="87"/>
      <c r="BH87" s="87"/>
      <c r="BI87" s="87"/>
      <c r="BJ87" s="87"/>
      <c r="BK87" s="87"/>
    </row>
    <row r="88" spans="1:63" s="72" customFormat="1" ht="15" customHeight="1">
      <c r="A88" s="95"/>
      <c r="B88" s="103"/>
      <c r="C88" s="87"/>
      <c r="D88" s="87"/>
      <c r="E88" s="87"/>
      <c r="M88" s="87"/>
      <c r="N88" s="87"/>
      <c r="O88" s="87"/>
      <c r="P88" s="87"/>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c r="AZ88" s="87"/>
      <c r="BA88" s="87"/>
      <c r="BB88" s="87"/>
      <c r="BC88" s="87"/>
      <c r="BD88" s="87"/>
      <c r="BE88" s="87"/>
      <c r="BF88" s="87"/>
      <c r="BG88" s="87"/>
      <c r="BH88" s="87"/>
      <c r="BI88" s="87"/>
      <c r="BJ88" s="87"/>
      <c r="BK88" s="87"/>
    </row>
    <row r="89" spans="1:63" s="72" customFormat="1" ht="15" customHeight="1">
      <c r="A89" s="95"/>
      <c r="B89" s="209"/>
      <c r="C89" s="87"/>
      <c r="D89" s="87"/>
      <c r="E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c r="AZ89" s="87"/>
      <c r="BA89" s="87"/>
      <c r="BB89" s="87"/>
      <c r="BC89" s="87"/>
      <c r="BD89" s="87"/>
      <c r="BE89" s="87"/>
      <c r="BF89" s="87"/>
      <c r="BG89" s="87"/>
      <c r="BH89" s="87"/>
      <c r="BI89" s="87"/>
      <c r="BJ89" s="87"/>
      <c r="BK89" s="87"/>
    </row>
    <row r="90" spans="1:63" s="72" customFormat="1" ht="15" customHeight="1">
      <c r="A90" s="95"/>
      <c r="B90" s="103"/>
      <c r="C90" s="87"/>
      <c r="D90" s="87"/>
      <c r="E90" s="87"/>
      <c r="F90" s="115"/>
      <c r="G90" s="115"/>
      <c r="I90" s="95"/>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c r="AZ90" s="87"/>
      <c r="BA90" s="87"/>
      <c r="BB90" s="87"/>
      <c r="BC90" s="87"/>
      <c r="BD90" s="87"/>
      <c r="BE90" s="87"/>
      <c r="BF90" s="87"/>
      <c r="BG90" s="87"/>
      <c r="BH90" s="87"/>
      <c r="BI90" s="87"/>
      <c r="BJ90" s="87"/>
      <c r="BK90" s="87"/>
    </row>
    <row r="91" spans="1:63" s="72" customFormat="1" ht="15" customHeight="1">
      <c r="A91" s="95"/>
      <c r="B91" s="103"/>
      <c r="C91" s="87"/>
      <c r="D91" s="87"/>
      <c r="E91" s="87"/>
      <c r="F91" s="87"/>
      <c r="G91" s="87"/>
      <c r="H91" s="87"/>
      <c r="I91" s="87"/>
      <c r="J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c r="AZ91" s="87"/>
      <c r="BA91" s="87"/>
      <c r="BB91" s="87"/>
      <c r="BC91" s="87"/>
      <c r="BD91" s="87"/>
      <c r="BE91" s="87"/>
      <c r="BF91" s="87"/>
      <c r="BG91" s="87"/>
      <c r="BH91" s="87"/>
      <c r="BI91" s="87"/>
      <c r="BJ91" s="87"/>
      <c r="BK91" s="87"/>
    </row>
    <row r="92" spans="1:63" s="72" customFormat="1" ht="15" customHeight="1">
      <c r="A92" s="95"/>
      <c r="B92" s="103"/>
      <c r="C92" s="87"/>
      <c r="D92" s="87"/>
      <c r="E92" s="87"/>
      <c r="F92" s="87"/>
      <c r="G92" s="87"/>
      <c r="H92" s="87"/>
      <c r="I92" s="87"/>
      <c r="J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c r="AZ92" s="87"/>
      <c r="BA92" s="87"/>
      <c r="BB92" s="87"/>
      <c r="BC92" s="87"/>
      <c r="BD92" s="87"/>
      <c r="BE92" s="87"/>
      <c r="BF92" s="87"/>
      <c r="BG92" s="87"/>
      <c r="BH92" s="87"/>
      <c r="BI92" s="87"/>
      <c r="BJ92" s="87"/>
      <c r="BK92" s="87"/>
    </row>
    <row r="93" spans="1:63" s="72" customFormat="1" ht="15" customHeight="1">
      <c r="A93" s="95"/>
      <c r="B93" s="103"/>
      <c r="C93" s="87"/>
      <c r="D93" s="87"/>
      <c r="E93" s="87"/>
      <c r="F93" s="87"/>
      <c r="G93" s="87"/>
      <c r="H93" s="87"/>
      <c r="I93" s="87"/>
      <c r="J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c r="AZ93" s="87"/>
      <c r="BA93" s="87"/>
      <c r="BB93" s="87"/>
      <c r="BC93" s="87"/>
      <c r="BD93" s="87"/>
      <c r="BE93" s="87"/>
      <c r="BF93" s="87"/>
      <c r="BG93" s="87"/>
      <c r="BH93" s="87"/>
      <c r="BI93" s="87"/>
      <c r="BJ93" s="87"/>
      <c r="BK93" s="87"/>
    </row>
    <row r="94" spans="1:63" s="72" customFormat="1" ht="15" customHeight="1">
      <c r="A94" s="95"/>
      <c r="B94" s="103"/>
      <c r="C94" s="87"/>
      <c r="D94" s="87"/>
      <c r="E94" s="87"/>
      <c r="F94" s="115"/>
      <c r="G94" s="115"/>
      <c r="H94" s="87"/>
      <c r="I94" s="95"/>
      <c r="J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c r="AZ94" s="87"/>
      <c r="BA94" s="87"/>
      <c r="BB94" s="87"/>
      <c r="BC94" s="87"/>
      <c r="BD94" s="87"/>
      <c r="BE94" s="87"/>
      <c r="BF94" s="87"/>
      <c r="BG94" s="87"/>
      <c r="BH94" s="87"/>
      <c r="BI94" s="87"/>
      <c r="BJ94" s="87"/>
      <c r="BK94" s="87"/>
    </row>
    <row r="95" spans="1:63" s="72" customFormat="1" ht="15" customHeight="1">
      <c r="A95" s="95"/>
      <c r="B95" s="103"/>
      <c r="C95" s="87"/>
      <c r="D95" s="87"/>
      <c r="E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c r="AZ95" s="87"/>
      <c r="BA95" s="87"/>
      <c r="BB95" s="87"/>
      <c r="BC95" s="87"/>
      <c r="BD95" s="87"/>
      <c r="BE95" s="87"/>
      <c r="BF95" s="87"/>
      <c r="BG95" s="87"/>
      <c r="BH95" s="87"/>
      <c r="BI95" s="87"/>
      <c r="BJ95" s="87"/>
      <c r="BK95" s="87"/>
    </row>
    <row r="96" spans="1:63" s="72" customFormat="1" ht="15" customHeight="1">
      <c r="A96" s="95"/>
      <c r="B96" s="103"/>
      <c r="C96" s="87"/>
      <c r="D96" s="87"/>
      <c r="E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c r="AZ96" s="87"/>
      <c r="BA96" s="87"/>
      <c r="BB96" s="87"/>
      <c r="BC96" s="87"/>
      <c r="BD96" s="87"/>
      <c r="BE96" s="87"/>
      <c r="BF96" s="87"/>
      <c r="BG96" s="87"/>
      <c r="BH96" s="87"/>
      <c r="BI96" s="87"/>
      <c r="BJ96" s="87"/>
      <c r="BK96" s="87"/>
    </row>
    <row r="97" spans="1:63" s="72" customFormat="1" ht="15" customHeight="1">
      <c r="A97" s="95"/>
      <c r="B97" s="209"/>
      <c r="C97" s="87"/>
      <c r="D97" s="87"/>
      <c r="E97" s="87"/>
      <c r="F97" s="87"/>
      <c r="G97" s="87"/>
      <c r="H97" s="87"/>
      <c r="I97" s="87"/>
      <c r="J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Z97" s="87"/>
      <c r="BA97" s="87"/>
      <c r="BB97" s="87"/>
      <c r="BC97" s="87"/>
      <c r="BD97" s="87"/>
      <c r="BE97" s="87"/>
      <c r="BF97" s="87"/>
      <c r="BG97" s="87"/>
      <c r="BH97" s="87"/>
      <c r="BI97" s="87"/>
      <c r="BJ97" s="87"/>
      <c r="BK97" s="87"/>
    </row>
    <row r="98" spans="1:63" s="72" customFormat="1" ht="15" customHeight="1">
      <c r="A98" s="95"/>
      <c r="B98" s="103"/>
      <c r="C98" s="87"/>
      <c r="D98" s="87"/>
      <c r="E98" s="87"/>
      <c r="F98" s="115"/>
      <c r="G98" s="115"/>
      <c r="I98" s="95"/>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c r="AZ98" s="87"/>
      <c r="BA98" s="87"/>
      <c r="BB98" s="87"/>
      <c r="BC98" s="87"/>
      <c r="BD98" s="87"/>
      <c r="BE98" s="87"/>
      <c r="BF98" s="87"/>
      <c r="BG98" s="87"/>
      <c r="BH98" s="87"/>
      <c r="BI98" s="87"/>
      <c r="BJ98" s="87"/>
      <c r="BK98" s="87"/>
    </row>
    <row r="99" spans="1:63" s="72" customFormat="1" ht="15" customHeight="1">
      <c r="A99" s="95"/>
      <c r="B99" s="103"/>
      <c r="C99" s="87"/>
      <c r="D99" s="87"/>
      <c r="E99" s="87"/>
      <c r="F99" s="87"/>
      <c r="G99" s="87"/>
      <c r="H99" s="87"/>
      <c r="I99" s="87"/>
      <c r="J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c r="AZ99" s="87"/>
      <c r="BA99" s="87"/>
      <c r="BB99" s="87"/>
      <c r="BC99" s="87"/>
      <c r="BD99" s="87"/>
      <c r="BE99" s="87"/>
      <c r="BF99" s="87"/>
      <c r="BG99" s="87"/>
      <c r="BH99" s="87"/>
      <c r="BI99" s="87"/>
      <c r="BJ99" s="87"/>
      <c r="BK99" s="87"/>
    </row>
    <row r="100" spans="1:63" s="72" customFormat="1" ht="15" customHeight="1">
      <c r="A100" s="95"/>
      <c r="B100" s="103"/>
      <c r="C100" s="87"/>
      <c r="D100" s="87"/>
      <c r="E100" s="87"/>
      <c r="F100" s="87"/>
      <c r="G100" s="87"/>
      <c r="H100" s="87"/>
      <c r="I100" s="87"/>
      <c r="J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c r="AZ100" s="87"/>
      <c r="BA100" s="87"/>
      <c r="BB100" s="87"/>
      <c r="BC100" s="87"/>
      <c r="BD100" s="87"/>
      <c r="BE100" s="87"/>
      <c r="BF100" s="87"/>
      <c r="BG100" s="87"/>
      <c r="BH100" s="87"/>
      <c r="BI100" s="87"/>
      <c r="BJ100" s="87"/>
      <c r="BK100" s="87"/>
    </row>
    <row r="101" spans="1:63" s="72" customFormat="1" ht="15" customHeight="1">
      <c r="A101" s="95"/>
      <c r="B101" s="103"/>
      <c r="C101" s="87"/>
      <c r="D101" s="87"/>
      <c r="E101" s="87"/>
      <c r="F101" s="87"/>
      <c r="G101" s="87"/>
      <c r="H101" s="87"/>
      <c r="I101" s="87"/>
      <c r="J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c r="AZ101" s="87"/>
      <c r="BA101" s="87"/>
      <c r="BB101" s="87"/>
      <c r="BC101" s="87"/>
      <c r="BD101" s="87"/>
      <c r="BE101" s="87"/>
      <c r="BF101" s="87"/>
      <c r="BG101" s="87"/>
      <c r="BH101" s="87"/>
      <c r="BI101" s="87"/>
      <c r="BJ101" s="87"/>
      <c r="BK101" s="87"/>
    </row>
    <row r="102" spans="1:63" s="72" customFormat="1" ht="15" customHeight="1">
      <c r="A102" s="95"/>
      <c r="B102" s="103"/>
      <c r="C102" s="87"/>
      <c r="D102" s="87"/>
      <c r="E102" s="87"/>
      <c r="F102" s="115"/>
      <c r="G102" s="115"/>
      <c r="H102" s="87"/>
      <c r="I102" s="95"/>
      <c r="J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c r="AZ102" s="87"/>
      <c r="BA102" s="87"/>
      <c r="BB102" s="87"/>
      <c r="BC102" s="87"/>
      <c r="BD102" s="87"/>
      <c r="BE102" s="87"/>
      <c r="BF102" s="87"/>
      <c r="BG102" s="87"/>
      <c r="BH102" s="87"/>
      <c r="BI102" s="87"/>
      <c r="BJ102" s="87"/>
      <c r="BK102" s="87"/>
    </row>
    <row r="103" spans="1:63" s="72" customFormat="1" ht="15" customHeight="1">
      <c r="A103" s="95"/>
      <c r="B103" s="103"/>
      <c r="C103" s="87"/>
      <c r="D103" s="87"/>
      <c r="E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c r="AZ103" s="87"/>
      <c r="BA103" s="87"/>
      <c r="BB103" s="87"/>
      <c r="BC103" s="87"/>
      <c r="BD103" s="87"/>
      <c r="BE103" s="87"/>
      <c r="BF103" s="87"/>
      <c r="BG103" s="87"/>
      <c r="BH103" s="87"/>
      <c r="BI103" s="87"/>
      <c r="BJ103" s="87"/>
      <c r="BK103" s="87"/>
    </row>
    <row r="104" spans="1:63" s="72" customFormat="1" ht="15" customHeight="1">
      <c r="A104" s="95"/>
      <c r="B104" s="103"/>
      <c r="C104" s="87"/>
      <c r="D104" s="87"/>
      <c r="E104" s="87"/>
      <c r="F104" s="87"/>
      <c r="G104" s="87"/>
      <c r="H104" s="87"/>
      <c r="I104" s="87"/>
      <c r="J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c r="AZ104" s="87"/>
      <c r="BA104" s="87"/>
      <c r="BB104" s="87"/>
      <c r="BC104" s="87"/>
      <c r="BD104" s="87"/>
      <c r="BE104" s="87"/>
      <c r="BF104" s="87"/>
      <c r="BG104" s="87"/>
      <c r="BH104" s="87"/>
      <c r="BI104" s="87"/>
      <c r="BJ104" s="87"/>
      <c r="BK104" s="87"/>
    </row>
    <row r="105" spans="1:63" s="72" customFormat="1" ht="15" customHeight="1">
      <c r="A105" s="95"/>
      <c r="B105" s="209"/>
      <c r="C105" s="87"/>
      <c r="D105" s="87"/>
      <c r="E105" s="87"/>
      <c r="F105" s="87"/>
      <c r="G105" s="87"/>
      <c r="H105" s="87"/>
      <c r="I105" s="87"/>
      <c r="J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c r="AZ105" s="87"/>
      <c r="BA105" s="87"/>
      <c r="BB105" s="87"/>
      <c r="BC105" s="87"/>
      <c r="BD105" s="87"/>
      <c r="BE105" s="87"/>
      <c r="BF105" s="87"/>
      <c r="BG105" s="87"/>
      <c r="BH105" s="87"/>
      <c r="BI105" s="87"/>
      <c r="BJ105" s="87"/>
      <c r="BK105" s="87"/>
    </row>
    <row r="106" spans="1:63" s="72" customFormat="1" ht="15" customHeight="1">
      <c r="A106" s="95"/>
      <c r="B106" s="103"/>
      <c r="C106" s="87"/>
      <c r="D106" s="87"/>
      <c r="E106" s="87"/>
      <c r="F106" s="115"/>
      <c r="G106" s="115"/>
      <c r="I106" s="95"/>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Z106" s="87"/>
      <c r="BA106" s="87"/>
      <c r="BB106" s="87"/>
      <c r="BC106" s="87"/>
      <c r="BD106" s="87"/>
      <c r="BE106" s="87"/>
      <c r="BF106" s="87"/>
      <c r="BG106" s="87"/>
      <c r="BH106" s="87"/>
      <c r="BI106" s="87"/>
      <c r="BJ106" s="87"/>
      <c r="BK106" s="87"/>
    </row>
    <row r="107" spans="1:63" s="72" customFormat="1" ht="15" customHeight="1">
      <c r="A107" s="95"/>
      <c r="B107" s="103"/>
      <c r="C107" s="87"/>
      <c r="D107" s="87"/>
      <c r="E107" s="87"/>
      <c r="F107" s="87"/>
      <c r="G107" s="87"/>
      <c r="H107" s="87"/>
      <c r="I107" s="87"/>
      <c r="J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Z107" s="87"/>
      <c r="BA107" s="87"/>
      <c r="BB107" s="87"/>
      <c r="BC107" s="87"/>
      <c r="BD107" s="87"/>
      <c r="BE107" s="87"/>
      <c r="BF107" s="87"/>
      <c r="BG107" s="87"/>
      <c r="BH107" s="87"/>
      <c r="BI107" s="87"/>
      <c r="BJ107" s="87"/>
      <c r="BK107" s="87"/>
    </row>
    <row r="108" spans="1:63" s="72" customFormat="1" ht="15" customHeight="1">
      <c r="A108" s="95"/>
      <c r="B108" s="103"/>
      <c r="C108" s="87"/>
      <c r="D108" s="87"/>
      <c r="E108" s="87"/>
      <c r="F108" s="87"/>
      <c r="G108" s="87"/>
      <c r="H108" s="87"/>
      <c r="I108" s="87"/>
      <c r="J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c r="AZ108" s="87"/>
      <c r="BA108" s="87"/>
      <c r="BB108" s="87"/>
      <c r="BC108" s="87"/>
      <c r="BD108" s="87"/>
      <c r="BE108" s="87"/>
      <c r="BF108" s="87"/>
      <c r="BG108" s="87"/>
      <c r="BH108" s="87"/>
      <c r="BI108" s="87"/>
      <c r="BJ108" s="87"/>
      <c r="BK108" s="87"/>
    </row>
    <row r="109" spans="1:63" s="72" customFormat="1" ht="15" customHeight="1">
      <c r="A109" s="95"/>
      <c r="B109" s="103"/>
      <c r="C109" s="87"/>
      <c r="D109" s="87"/>
      <c r="E109" s="87"/>
      <c r="F109" s="87"/>
      <c r="G109" s="87"/>
      <c r="H109" s="87"/>
      <c r="I109" s="87"/>
      <c r="J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c r="AZ109" s="87"/>
      <c r="BA109" s="87"/>
      <c r="BB109" s="87"/>
      <c r="BC109" s="87"/>
      <c r="BD109" s="87"/>
      <c r="BE109" s="87"/>
      <c r="BF109" s="87"/>
      <c r="BG109" s="87"/>
      <c r="BH109" s="87"/>
      <c r="BI109" s="87"/>
      <c r="BJ109" s="87"/>
      <c r="BK109" s="87"/>
    </row>
    <row r="110" spans="1:63" s="72" customFormat="1" ht="15" customHeight="1">
      <c r="A110" s="95"/>
      <c r="B110" s="103"/>
      <c r="C110" s="87"/>
      <c r="D110" s="87"/>
      <c r="E110" s="87"/>
      <c r="F110" s="115"/>
      <c r="G110" s="115"/>
      <c r="H110" s="87"/>
      <c r="I110" s="95"/>
      <c r="J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c r="AZ110" s="87"/>
      <c r="BA110" s="87"/>
      <c r="BB110" s="87"/>
      <c r="BC110" s="87"/>
      <c r="BD110" s="87"/>
      <c r="BE110" s="87"/>
      <c r="BF110" s="87"/>
      <c r="BG110" s="87"/>
      <c r="BH110" s="87"/>
      <c r="BI110" s="87"/>
      <c r="BJ110" s="87"/>
      <c r="BK110" s="87"/>
    </row>
    <row r="111" spans="1:63" s="72" customFormat="1" ht="15" customHeight="1">
      <c r="A111" s="95"/>
      <c r="B111" s="103"/>
      <c r="C111" s="87"/>
      <c r="D111" s="87"/>
      <c r="E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c r="AZ111" s="87"/>
      <c r="BA111" s="87"/>
      <c r="BB111" s="87"/>
      <c r="BC111" s="87"/>
      <c r="BD111" s="87"/>
      <c r="BE111" s="87"/>
      <c r="BF111" s="87"/>
      <c r="BG111" s="87"/>
      <c r="BH111" s="87"/>
      <c r="BI111" s="87"/>
      <c r="BJ111" s="87"/>
      <c r="BK111" s="87"/>
    </row>
    <row r="112" spans="1:63" s="72" customFormat="1" ht="15" customHeight="1">
      <c r="A112" s="95"/>
      <c r="B112" s="103"/>
      <c r="C112" s="87"/>
      <c r="D112" s="87"/>
      <c r="E112" s="87"/>
      <c r="F112" s="87"/>
      <c r="G112" s="87"/>
      <c r="H112" s="87"/>
      <c r="I112" s="87"/>
      <c r="J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c r="AZ112" s="87"/>
      <c r="BA112" s="87"/>
      <c r="BB112" s="87"/>
      <c r="BC112" s="87"/>
      <c r="BD112" s="87"/>
      <c r="BE112" s="87"/>
      <c r="BF112" s="87"/>
      <c r="BG112" s="87"/>
      <c r="BH112" s="87"/>
      <c r="BI112" s="87"/>
      <c r="BJ112" s="87"/>
      <c r="BK112" s="87"/>
    </row>
    <row r="113" spans="1:63" s="72" customFormat="1" ht="15" customHeight="1">
      <c r="A113" s="95"/>
      <c r="B113" s="103"/>
      <c r="C113" s="87"/>
      <c r="D113" s="87"/>
      <c r="E113" s="87"/>
      <c r="F113" s="87"/>
      <c r="G113" s="87"/>
      <c r="H113" s="87"/>
      <c r="I113" s="87"/>
      <c r="J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c r="AZ113" s="87"/>
      <c r="BA113" s="87"/>
      <c r="BB113" s="87"/>
      <c r="BC113" s="87"/>
      <c r="BD113" s="87"/>
      <c r="BE113" s="87"/>
      <c r="BF113" s="87"/>
      <c r="BG113" s="87"/>
      <c r="BH113" s="87"/>
      <c r="BI113" s="87"/>
      <c r="BJ113" s="87"/>
      <c r="BK113" s="87"/>
    </row>
    <row r="114" spans="1:63" s="72" customFormat="1" ht="15" customHeight="1">
      <c r="A114" s="95"/>
      <c r="B114" s="103"/>
      <c r="C114" s="87"/>
      <c r="D114" s="87"/>
      <c r="E114" s="87"/>
      <c r="F114" s="87"/>
      <c r="G114" s="87"/>
      <c r="H114" s="87"/>
      <c r="I114" s="87"/>
      <c r="J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c r="AZ114" s="87"/>
      <c r="BA114" s="87"/>
      <c r="BB114" s="87"/>
      <c r="BC114" s="87"/>
      <c r="BD114" s="87"/>
      <c r="BE114" s="87"/>
      <c r="BF114" s="87"/>
      <c r="BG114" s="87"/>
      <c r="BH114" s="87"/>
      <c r="BI114" s="87"/>
      <c r="BJ114" s="87"/>
      <c r="BK114" s="87"/>
    </row>
    <row r="115" spans="1:63" s="72" customFormat="1" ht="15" customHeight="1">
      <c r="A115" s="95"/>
      <c r="B115" s="103"/>
      <c r="C115" s="87"/>
      <c r="D115" s="87"/>
      <c r="E115" s="87"/>
      <c r="F115" s="87"/>
      <c r="G115" s="87"/>
      <c r="H115" s="87"/>
      <c r="I115" s="87"/>
      <c r="J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c r="AZ115" s="87"/>
      <c r="BA115" s="87"/>
      <c r="BB115" s="87"/>
      <c r="BC115" s="87"/>
      <c r="BD115" s="87"/>
      <c r="BE115" s="87"/>
      <c r="BF115" s="87"/>
      <c r="BG115" s="87"/>
      <c r="BH115" s="87"/>
      <c r="BI115" s="87"/>
      <c r="BJ115" s="87"/>
      <c r="BK115" s="87"/>
    </row>
    <row r="116" spans="1:63" s="72" customFormat="1" ht="15" customHeight="1">
      <c r="A116" s="95"/>
      <c r="B116" s="103"/>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c r="AZ116" s="87"/>
      <c r="BA116" s="87"/>
      <c r="BB116" s="87"/>
      <c r="BC116" s="87"/>
      <c r="BD116" s="87"/>
      <c r="BE116" s="87"/>
      <c r="BF116" s="87"/>
      <c r="BG116" s="87"/>
      <c r="BH116" s="87"/>
      <c r="BI116" s="87"/>
      <c r="BJ116" s="87"/>
      <c r="BK116" s="87"/>
    </row>
    <row r="117" spans="1:63" s="72" customFormat="1" ht="15" customHeight="1">
      <c r="A117" s="95"/>
      <c r="B117" s="103"/>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c r="AZ117" s="87"/>
      <c r="BA117" s="87"/>
      <c r="BB117" s="87"/>
      <c r="BC117" s="87"/>
      <c r="BD117" s="87"/>
      <c r="BE117" s="87"/>
      <c r="BF117" s="87"/>
      <c r="BG117" s="87"/>
      <c r="BH117" s="87"/>
      <c r="BI117" s="87"/>
      <c r="BJ117" s="87"/>
      <c r="BK117" s="87"/>
    </row>
    <row r="118" spans="1:63" s="72" customFormat="1" ht="15" customHeight="1">
      <c r="A118" s="95"/>
      <c r="B118" s="103"/>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c r="AZ118" s="87"/>
      <c r="BA118" s="87"/>
      <c r="BB118" s="87"/>
      <c r="BC118" s="87"/>
      <c r="BD118" s="87"/>
      <c r="BE118" s="87"/>
      <c r="BF118" s="87"/>
      <c r="BG118" s="87"/>
      <c r="BH118" s="87"/>
      <c r="BI118" s="87"/>
      <c r="BJ118" s="87"/>
      <c r="BK118" s="87"/>
    </row>
    <row r="119" spans="1:63" s="72" customFormat="1" ht="15" customHeight="1">
      <c r="A119" s="95"/>
      <c r="B119" s="103"/>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c r="AZ119" s="87"/>
      <c r="BA119" s="87"/>
      <c r="BB119" s="87"/>
      <c r="BC119" s="87"/>
      <c r="BD119" s="87"/>
      <c r="BE119" s="87"/>
      <c r="BF119" s="87"/>
      <c r="BG119" s="87"/>
      <c r="BH119" s="87"/>
      <c r="BI119" s="87"/>
      <c r="BJ119" s="87"/>
      <c r="BK119" s="87"/>
    </row>
    <row r="120" spans="1:63" s="72" customFormat="1" ht="15" customHeight="1">
      <c r="A120" s="95"/>
      <c r="B120" s="103"/>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c r="AZ120" s="87"/>
      <c r="BA120" s="87"/>
      <c r="BB120" s="87"/>
      <c r="BC120" s="87"/>
      <c r="BD120" s="87"/>
      <c r="BE120" s="87"/>
      <c r="BF120" s="87"/>
      <c r="BG120" s="87"/>
      <c r="BH120" s="87"/>
      <c r="BI120" s="87"/>
      <c r="BJ120" s="87"/>
      <c r="BK120" s="87"/>
    </row>
    <row r="121" spans="1:63" s="72" customFormat="1" ht="15" customHeight="1">
      <c r="A121" s="95"/>
      <c r="B121" s="103"/>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c r="AZ121" s="87"/>
      <c r="BA121" s="87"/>
      <c r="BB121" s="87"/>
      <c r="BC121" s="87"/>
      <c r="BD121" s="87"/>
      <c r="BE121" s="87"/>
      <c r="BF121" s="87"/>
      <c r="BG121" s="87"/>
      <c r="BH121" s="87"/>
      <c r="BI121" s="87"/>
      <c r="BJ121" s="87"/>
      <c r="BK121" s="87"/>
    </row>
    <row r="122" spans="1:63" s="72" customFormat="1" ht="15" customHeight="1">
      <c r="A122" s="95"/>
      <c r="B122" s="103"/>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c r="AZ122" s="87"/>
      <c r="BA122" s="87"/>
      <c r="BB122" s="87"/>
      <c r="BC122" s="87"/>
      <c r="BD122" s="87"/>
      <c r="BE122" s="87"/>
      <c r="BF122" s="87"/>
      <c r="BG122" s="87"/>
      <c r="BH122" s="87"/>
      <c r="BI122" s="87"/>
      <c r="BJ122" s="87"/>
      <c r="BK122" s="87"/>
    </row>
    <row r="123" spans="1:63" s="72" customFormat="1" ht="15" customHeight="1">
      <c r="A123" s="95"/>
      <c r="B123" s="103"/>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c r="AZ123" s="87"/>
      <c r="BA123" s="87"/>
      <c r="BB123" s="87"/>
      <c r="BC123" s="87"/>
      <c r="BD123" s="87"/>
      <c r="BE123" s="87"/>
      <c r="BF123" s="87"/>
      <c r="BG123" s="87"/>
      <c r="BH123" s="87"/>
      <c r="BI123" s="87"/>
      <c r="BJ123" s="87"/>
      <c r="BK123" s="87"/>
    </row>
    <row r="124" spans="1:63" s="72" customFormat="1" ht="15" customHeight="1">
      <c r="A124" s="95"/>
      <c r="B124" s="103"/>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c r="AZ124" s="87"/>
      <c r="BA124" s="87"/>
      <c r="BB124" s="87"/>
      <c r="BC124" s="87"/>
      <c r="BD124" s="87"/>
      <c r="BE124" s="87"/>
      <c r="BF124" s="87"/>
      <c r="BG124" s="87"/>
      <c r="BH124" s="87"/>
      <c r="BI124" s="87"/>
      <c r="BJ124" s="87"/>
      <c r="BK124" s="87"/>
    </row>
    <row r="125" spans="1:63" s="72" customFormat="1" ht="15" customHeight="1">
      <c r="A125" s="95"/>
      <c r="B125" s="103"/>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c r="AZ125" s="87"/>
      <c r="BA125" s="87"/>
      <c r="BB125" s="87"/>
      <c r="BC125" s="87"/>
      <c r="BD125" s="87"/>
      <c r="BE125" s="87"/>
      <c r="BF125" s="87"/>
      <c r="BG125" s="87"/>
      <c r="BH125" s="87"/>
      <c r="BI125" s="87"/>
      <c r="BJ125" s="87"/>
      <c r="BK125" s="87"/>
    </row>
    <row r="126" spans="1:63" s="72" customFormat="1" ht="15" customHeight="1">
      <c r="A126" s="95"/>
      <c r="B126" s="103"/>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c r="AZ126" s="87"/>
      <c r="BA126" s="87"/>
      <c r="BB126" s="87"/>
      <c r="BC126" s="87"/>
      <c r="BD126" s="87"/>
      <c r="BE126" s="87"/>
      <c r="BF126" s="87"/>
      <c r="BG126" s="87"/>
      <c r="BH126" s="87"/>
      <c r="BI126" s="87"/>
      <c r="BJ126" s="87"/>
      <c r="BK126" s="87"/>
    </row>
    <row r="127" spans="1:63" s="72" customFormat="1" ht="15" customHeight="1">
      <c r="A127" s="86" t="str">
        <f>+A64</f>
        <v>KENTUCKY-AMERICAN WATER COMPANY</v>
      </c>
      <c r="B127" s="214"/>
      <c r="C127" s="86"/>
      <c r="D127" s="86"/>
      <c r="E127" s="86"/>
      <c r="F127" s="86"/>
      <c r="G127" s="86"/>
      <c r="H127" s="86"/>
      <c r="I127" s="86"/>
      <c r="J127" s="86"/>
      <c r="K127" s="86"/>
      <c r="L127" s="86"/>
      <c r="M127" s="86"/>
      <c r="N127" s="86"/>
      <c r="O127" s="86"/>
      <c r="P127" s="86"/>
    </row>
    <row r="128" spans="1:63" s="72" customFormat="1" ht="15" customHeight="1">
      <c r="A128" s="86" t="str">
        <f>+A65</f>
        <v>Case No. 2018-00358</v>
      </c>
      <c r="B128" s="214"/>
      <c r="C128" s="86"/>
      <c r="D128" s="86"/>
      <c r="E128" s="86"/>
      <c r="F128" s="86"/>
      <c r="G128" s="86"/>
      <c r="H128" s="86"/>
      <c r="I128" s="86"/>
      <c r="J128" s="86"/>
      <c r="K128" s="86"/>
      <c r="L128" s="86"/>
      <c r="M128" s="86"/>
      <c r="N128" s="86"/>
      <c r="O128" s="86"/>
      <c r="P128" s="86"/>
      <c r="Q128" s="87"/>
      <c r="R128" s="87"/>
      <c r="S128" s="87"/>
      <c r="T128" s="87"/>
      <c r="U128" s="87"/>
      <c r="V128" s="87"/>
      <c r="W128" s="87"/>
      <c r="X128" s="87"/>
      <c r="Y128" s="87"/>
      <c r="Z128" s="87"/>
      <c r="AA128" s="87"/>
      <c r="AB128" s="87"/>
      <c r="AC128" s="87"/>
      <c r="AD128" s="87"/>
      <c r="AE128" s="87"/>
      <c r="AF128" s="87"/>
      <c r="AG128" s="87"/>
      <c r="AH128" s="87"/>
      <c r="AI128" s="87"/>
      <c r="AJ128" s="87"/>
      <c r="AK128" s="87"/>
      <c r="AL128" s="87"/>
      <c r="AM128" s="87"/>
      <c r="AN128" s="87"/>
      <c r="AO128" s="87"/>
      <c r="AP128" s="87"/>
      <c r="AQ128" s="87"/>
      <c r="AR128" s="87"/>
      <c r="AS128" s="87"/>
      <c r="AT128" s="87"/>
      <c r="AZ128" s="87"/>
      <c r="BA128" s="87"/>
      <c r="BB128" s="87"/>
      <c r="BC128" s="87"/>
      <c r="BD128" s="87"/>
      <c r="BE128" s="87"/>
      <c r="BF128" s="87"/>
      <c r="BG128" s="87"/>
      <c r="BH128" s="87"/>
      <c r="BI128" s="87"/>
      <c r="BJ128" s="87"/>
      <c r="BK128" s="87"/>
    </row>
    <row r="129" spans="1:63" s="72" customFormat="1" ht="15" customHeight="1">
      <c r="A129" s="86" t="s">
        <v>470</v>
      </c>
      <c r="B129" s="214"/>
      <c r="C129" s="86"/>
      <c r="D129" s="86"/>
      <c r="E129" s="86"/>
      <c r="F129" s="86"/>
      <c r="G129" s="86"/>
      <c r="H129" s="86"/>
      <c r="I129" s="86"/>
      <c r="J129" s="86"/>
      <c r="K129" s="86"/>
      <c r="L129" s="86"/>
      <c r="M129" s="86"/>
      <c r="N129" s="86"/>
      <c r="O129" s="86"/>
      <c r="P129" s="86"/>
      <c r="Q129" s="87"/>
      <c r="R129" s="87"/>
      <c r="S129" s="87"/>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Z129" s="87"/>
      <c r="BA129" s="87"/>
      <c r="BB129" s="87"/>
      <c r="BC129" s="87"/>
      <c r="BD129" s="87"/>
      <c r="BE129" s="87"/>
      <c r="BF129" s="87"/>
      <c r="BG129" s="87"/>
      <c r="BH129" s="87"/>
      <c r="BI129" s="87"/>
      <c r="BJ129" s="87"/>
      <c r="BK129" s="87"/>
    </row>
    <row r="130" spans="1:63" s="72" customFormat="1" ht="15" customHeight="1">
      <c r="A130" s="86" t="str">
        <f>+A4</f>
        <v>Base Year at 2/28/19</v>
      </c>
      <c r="B130" s="86"/>
      <c r="C130" s="86"/>
      <c r="D130" s="86"/>
      <c r="E130" s="86"/>
      <c r="F130" s="86"/>
      <c r="G130" s="86"/>
      <c r="H130" s="86"/>
      <c r="I130" s="86"/>
      <c r="J130" s="86"/>
      <c r="K130" s="86"/>
      <c r="L130" s="86"/>
      <c r="M130" s="86"/>
      <c r="N130" s="86"/>
      <c r="O130" s="86"/>
      <c r="P130" s="86"/>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87"/>
      <c r="AO130" s="87"/>
      <c r="AP130" s="87"/>
      <c r="AQ130" s="87"/>
      <c r="AR130" s="87"/>
      <c r="AS130" s="87"/>
      <c r="AT130" s="87"/>
      <c r="AZ130" s="87"/>
      <c r="BA130" s="87"/>
      <c r="BB130" s="87"/>
      <c r="BC130" s="87"/>
      <c r="BD130" s="87"/>
      <c r="BE130" s="87"/>
      <c r="BF130" s="87"/>
      <c r="BG130" s="87"/>
      <c r="BH130" s="87"/>
      <c r="BI130" s="87"/>
      <c r="BJ130" s="87"/>
      <c r="BK130" s="87"/>
    </row>
    <row r="131" spans="1:63" s="72" customFormat="1" ht="15" customHeight="1">
      <c r="A131" s="115"/>
      <c r="B131" s="115"/>
      <c r="C131" s="115"/>
      <c r="D131" s="115"/>
      <c r="E131" s="115"/>
      <c r="F131" s="115"/>
      <c r="G131" s="115"/>
      <c r="H131" s="115"/>
      <c r="I131" s="115"/>
      <c r="J131" s="115"/>
      <c r="K131" s="115"/>
      <c r="L131" s="115"/>
      <c r="M131" s="115"/>
      <c r="N131" s="115"/>
      <c r="O131" s="115"/>
      <c r="P131" s="90" t="s">
        <v>936</v>
      </c>
      <c r="Q131" s="87"/>
      <c r="R131" s="87"/>
      <c r="S131" s="87"/>
      <c r="T131" s="87"/>
      <c r="U131" s="87"/>
      <c r="V131" s="87"/>
      <c r="W131" s="87"/>
      <c r="X131" s="87"/>
      <c r="Y131" s="87"/>
      <c r="Z131" s="87"/>
      <c r="AA131" s="87"/>
      <c r="AB131" s="87"/>
      <c r="AC131" s="87"/>
      <c r="AD131" s="87"/>
      <c r="AE131" s="87"/>
      <c r="AF131" s="87"/>
      <c r="AG131" s="87"/>
      <c r="AH131" s="87"/>
      <c r="AI131" s="87"/>
      <c r="AJ131" s="87"/>
      <c r="AK131" s="87"/>
      <c r="AL131" s="87"/>
      <c r="AM131" s="87"/>
      <c r="AN131" s="87"/>
      <c r="AO131" s="87"/>
      <c r="AP131" s="87"/>
      <c r="AQ131" s="87"/>
      <c r="AR131" s="87"/>
      <c r="AS131" s="87"/>
      <c r="AT131" s="87"/>
      <c r="AZ131" s="87"/>
      <c r="BA131" s="87"/>
      <c r="BB131" s="87"/>
      <c r="BC131" s="87"/>
      <c r="BD131" s="87"/>
      <c r="BE131" s="87"/>
      <c r="BF131" s="87"/>
      <c r="BG131" s="87"/>
      <c r="BH131" s="87"/>
      <c r="BI131" s="87"/>
      <c r="BJ131" s="87"/>
      <c r="BK131" s="87"/>
    </row>
    <row r="132" spans="1:63" s="66" customFormat="1">
      <c r="B132" s="70"/>
      <c r="D132" s="69"/>
      <c r="E132" s="69"/>
      <c r="F132" s="69"/>
      <c r="G132" s="69"/>
      <c r="H132" s="69"/>
      <c r="I132" s="69"/>
      <c r="J132" s="69"/>
      <c r="K132" s="69"/>
      <c r="L132" s="69"/>
      <c r="P132" s="91" t="str">
        <f ca="1">RIGHT(CELL("filename",$A$1),LEN(CELL("filename",$A$1))-SEARCH("\Rate Base",CELL("filename",$A$1),1))</f>
        <v>Rate Base\[KAWC 2018 Rate Case - Exhibit 37 Schedules B1 - B8.xlsx]Sch B-5</v>
      </c>
    </row>
    <row r="133" spans="1:63" s="72" customFormat="1" ht="15" customHeight="1">
      <c r="A133" s="172" t="str">
        <f>+A7</f>
        <v>DATA: _X_ BASE PERIOD ___ FORECASTED PERIOD</v>
      </c>
      <c r="B133" s="87"/>
      <c r="C133" s="87"/>
      <c r="D133" s="87"/>
      <c r="E133" s="87"/>
      <c r="F133" s="87"/>
      <c r="G133" s="87"/>
      <c r="H133" s="87"/>
      <c r="I133" s="87"/>
      <c r="J133" s="87"/>
      <c r="K133" s="87"/>
      <c r="L133" s="87"/>
      <c r="M133" s="87"/>
      <c r="N133" s="87"/>
      <c r="O133" s="87"/>
      <c r="P133" s="90" t="s">
        <v>288</v>
      </c>
      <c r="Q133" s="87"/>
      <c r="R133" s="87"/>
      <c r="S133" s="87"/>
      <c r="T133" s="87"/>
      <c r="U133" s="87"/>
      <c r="V133" s="87"/>
      <c r="W133" s="87"/>
      <c r="X133" s="87"/>
      <c r="Y133" s="87"/>
      <c r="Z133" s="87"/>
      <c r="AA133" s="87"/>
      <c r="AB133" s="87"/>
      <c r="AC133" s="87"/>
      <c r="AD133" s="87"/>
      <c r="AE133" s="87"/>
      <c r="AF133" s="87"/>
      <c r="AG133" s="87"/>
      <c r="AH133" s="87"/>
      <c r="AI133" s="87"/>
      <c r="AJ133" s="87"/>
      <c r="AK133" s="87"/>
      <c r="AL133" s="87"/>
      <c r="AM133" s="87"/>
      <c r="AN133" s="87"/>
      <c r="AO133" s="87"/>
      <c r="AP133" s="87"/>
      <c r="AQ133" s="87"/>
      <c r="AR133" s="87"/>
      <c r="AS133" s="87"/>
      <c r="AT133" s="87"/>
      <c r="AZ133" s="87"/>
      <c r="BA133" s="87"/>
      <c r="BB133" s="87"/>
      <c r="BC133" s="87"/>
      <c r="BD133" s="87"/>
      <c r="BE133" s="87"/>
      <c r="BF133" s="87"/>
      <c r="BG133" s="87"/>
      <c r="BH133" s="87"/>
      <c r="BI133" s="87"/>
      <c r="BJ133" s="87"/>
      <c r="BK133" s="87"/>
    </row>
    <row r="134" spans="1:63" s="72" customFormat="1" ht="15" customHeight="1">
      <c r="A134" s="172" t="str">
        <f>+A8</f>
        <v>TYPE OF FILING:  _X_ ORIGINAL __ UPDATED __ REVISED</v>
      </c>
      <c r="B134" s="87"/>
      <c r="C134" s="87"/>
      <c r="D134" s="87"/>
      <c r="E134" s="87"/>
      <c r="F134" s="87"/>
      <c r="G134" s="87"/>
      <c r="H134" s="87"/>
      <c r="I134" s="87"/>
      <c r="J134" s="87"/>
      <c r="K134" s="87"/>
      <c r="L134" s="87"/>
      <c r="M134" s="87"/>
      <c r="N134" s="87"/>
      <c r="O134" s="87"/>
      <c r="P134" s="208" t="str">
        <f>Control!D94</f>
        <v>Witness Responsible:   Melissa Schwarzell</v>
      </c>
      <c r="Q134" s="87"/>
      <c r="R134" s="87"/>
      <c r="S134" s="87"/>
      <c r="T134" s="87"/>
      <c r="U134" s="87"/>
      <c r="V134" s="87"/>
      <c r="W134" s="87"/>
      <c r="X134" s="87"/>
      <c r="Y134" s="87"/>
      <c r="Z134" s="87"/>
      <c r="AA134" s="87"/>
      <c r="AB134" s="87"/>
      <c r="AC134" s="87"/>
      <c r="AD134" s="87"/>
      <c r="AE134" s="87"/>
      <c r="AF134" s="87"/>
      <c r="AG134" s="87"/>
      <c r="AH134" s="87"/>
      <c r="AI134" s="87"/>
      <c r="AJ134" s="87"/>
      <c r="AK134" s="87"/>
      <c r="AL134" s="87"/>
      <c r="AM134" s="87"/>
      <c r="AN134" s="87"/>
      <c r="AO134" s="87"/>
      <c r="AP134" s="87"/>
      <c r="AQ134" s="87"/>
      <c r="AR134" s="87"/>
      <c r="AS134" s="87"/>
      <c r="AT134" s="87"/>
      <c r="AZ134" s="87"/>
      <c r="BA134" s="87"/>
      <c r="BB134" s="87"/>
      <c r="BC134" s="87"/>
      <c r="BD134" s="87"/>
      <c r="BE134" s="87"/>
      <c r="BF134" s="87"/>
      <c r="BG134" s="87"/>
      <c r="BH134" s="87"/>
      <c r="BI134" s="87"/>
      <c r="BJ134" s="87"/>
      <c r="BK134" s="87"/>
    </row>
    <row r="135" spans="1:63" s="72" customFormat="1" ht="15" customHeight="1">
      <c r="A135" s="87" t="s">
        <v>938</v>
      </c>
      <c r="B135" s="87"/>
      <c r="C135" s="87"/>
      <c r="D135" s="87"/>
      <c r="E135" s="87"/>
      <c r="F135" s="87"/>
      <c r="G135" s="87"/>
      <c r="H135" s="87"/>
      <c r="I135" s="87"/>
      <c r="J135" s="87"/>
      <c r="K135" s="87"/>
      <c r="L135" s="87"/>
      <c r="M135" s="87"/>
      <c r="N135" s="87"/>
      <c r="O135" s="87"/>
      <c r="Q135" s="87"/>
      <c r="R135" s="87"/>
      <c r="S135" s="87"/>
      <c r="T135" s="87"/>
      <c r="U135" s="87"/>
      <c r="V135" s="87"/>
      <c r="W135" s="87"/>
      <c r="X135" s="87"/>
      <c r="Y135" s="87"/>
      <c r="Z135" s="87"/>
      <c r="AA135" s="87"/>
      <c r="AB135" s="87"/>
      <c r="AC135" s="87"/>
      <c r="AD135" s="87"/>
      <c r="AE135" s="87"/>
      <c r="AF135" s="87"/>
      <c r="AG135" s="87"/>
      <c r="AH135" s="87"/>
      <c r="AI135" s="87"/>
      <c r="AJ135" s="87"/>
      <c r="AK135" s="87"/>
      <c r="AL135" s="87"/>
      <c r="AM135" s="87"/>
      <c r="AN135" s="87"/>
      <c r="AO135" s="87"/>
      <c r="AP135" s="87"/>
      <c r="AQ135" s="87"/>
      <c r="AR135" s="87"/>
      <c r="AS135" s="87"/>
      <c r="AT135" s="87"/>
      <c r="AZ135" s="87"/>
      <c r="BA135" s="87"/>
      <c r="BB135" s="87"/>
      <c r="BC135" s="87"/>
      <c r="BD135" s="87"/>
      <c r="BE135" s="87"/>
      <c r="BF135" s="87"/>
      <c r="BG135" s="87"/>
      <c r="BH135" s="87"/>
      <c r="BI135" s="87"/>
      <c r="BJ135" s="87"/>
      <c r="BK135" s="87"/>
    </row>
    <row r="136" spans="1:63" ht="15" customHeight="1" thickBot="1"/>
    <row r="137" spans="1:63" s="72" customFormat="1" ht="15" customHeight="1">
      <c r="A137" s="93"/>
      <c r="B137" s="93"/>
      <c r="C137" s="93"/>
      <c r="D137" s="93"/>
      <c r="E137" s="93"/>
      <c r="F137" s="163" t="s">
        <v>700</v>
      </c>
      <c r="G137" s="163"/>
      <c r="H137" s="163"/>
      <c r="I137" s="163"/>
      <c r="J137" s="163"/>
      <c r="K137" s="93"/>
      <c r="L137" s="163" t="s">
        <v>249</v>
      </c>
      <c r="M137" s="162"/>
      <c r="N137" s="162"/>
      <c r="O137" s="162"/>
      <c r="P137" s="162"/>
      <c r="Q137" s="87"/>
      <c r="R137" s="87"/>
      <c r="S137" s="87"/>
      <c r="T137" s="87"/>
      <c r="U137" s="87"/>
      <c r="V137" s="87"/>
      <c r="W137" s="87"/>
      <c r="X137" s="87"/>
      <c r="Y137" s="87"/>
      <c r="Z137" s="87"/>
      <c r="AA137" s="87"/>
      <c r="AB137" s="87"/>
      <c r="AC137" s="87"/>
      <c r="AD137" s="87"/>
      <c r="AE137" s="87"/>
      <c r="AF137" s="87"/>
      <c r="AG137" s="87"/>
      <c r="AH137" s="87"/>
      <c r="AI137" s="87"/>
      <c r="AJ137" s="87"/>
      <c r="AK137" s="87"/>
      <c r="AL137" s="87"/>
      <c r="AM137" s="87"/>
      <c r="AN137" s="87"/>
      <c r="AO137" s="87"/>
      <c r="AP137" s="87"/>
      <c r="AQ137" s="87"/>
      <c r="AR137" s="87"/>
      <c r="AS137" s="87"/>
      <c r="AT137" s="87"/>
      <c r="AZ137" s="87"/>
      <c r="BA137" s="87"/>
      <c r="BB137" s="87"/>
      <c r="BC137" s="87"/>
      <c r="BD137" s="87"/>
      <c r="BE137" s="87"/>
      <c r="BF137" s="87"/>
      <c r="BG137" s="87"/>
      <c r="BH137" s="87"/>
      <c r="BI137" s="87"/>
      <c r="BJ137" s="87"/>
      <c r="BK137" s="87"/>
    </row>
    <row r="138" spans="1:63" s="72" customFormat="1" ht="15" customHeight="1">
      <c r="A138" s="95" t="s">
        <v>448</v>
      </c>
      <c r="B138" s="87"/>
      <c r="C138" s="87"/>
      <c r="D138" s="87"/>
      <c r="E138" s="87"/>
      <c r="F138" s="95" t="s">
        <v>141</v>
      </c>
      <c r="G138" s="87"/>
      <c r="H138" s="95" t="s">
        <v>185</v>
      </c>
      <c r="I138" s="87"/>
      <c r="J138" s="95" t="s">
        <v>185</v>
      </c>
      <c r="K138" s="87"/>
      <c r="L138" s="95" t="s">
        <v>141</v>
      </c>
      <c r="M138" s="87"/>
      <c r="N138" s="95" t="s">
        <v>185</v>
      </c>
      <c r="O138" s="87"/>
      <c r="P138" s="95" t="s">
        <v>185</v>
      </c>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c r="AZ138" s="87"/>
      <c r="BA138" s="87"/>
      <c r="BB138" s="87"/>
      <c r="BC138" s="87"/>
      <c r="BD138" s="87"/>
      <c r="BE138" s="87"/>
      <c r="BF138" s="87"/>
      <c r="BG138" s="87"/>
      <c r="BH138" s="87"/>
      <c r="BI138" s="87"/>
      <c r="BJ138" s="87"/>
      <c r="BK138" s="87"/>
    </row>
    <row r="139" spans="1:63" s="72" customFormat="1" ht="15" customHeight="1" thickBot="1">
      <c r="A139" s="95" t="s">
        <v>449</v>
      </c>
      <c r="B139" s="87"/>
      <c r="C139" s="87" t="s">
        <v>437</v>
      </c>
      <c r="D139" s="87"/>
      <c r="E139" s="87"/>
      <c r="F139" s="95" t="s">
        <v>142</v>
      </c>
      <c r="G139" s="87"/>
      <c r="H139" s="95" t="s">
        <v>186</v>
      </c>
      <c r="I139" s="87"/>
      <c r="J139" s="95" t="s">
        <v>424</v>
      </c>
      <c r="K139" s="87"/>
      <c r="L139" s="95" t="s">
        <v>142</v>
      </c>
      <c r="M139" s="87"/>
      <c r="N139" s="95" t="s">
        <v>186</v>
      </c>
      <c r="O139" s="87"/>
      <c r="P139" s="95" t="s">
        <v>424</v>
      </c>
      <c r="Q139" s="87"/>
      <c r="R139" s="87"/>
      <c r="S139" s="87"/>
      <c r="T139" s="87"/>
      <c r="U139" s="87"/>
      <c r="V139" s="87"/>
      <c r="W139" s="87"/>
      <c r="X139" s="87"/>
      <c r="Y139" s="87"/>
      <c r="Z139" s="87"/>
      <c r="AA139" s="87"/>
      <c r="AB139" s="87"/>
      <c r="AC139" s="87"/>
      <c r="AD139" s="87"/>
      <c r="AE139" s="87"/>
      <c r="AF139" s="87"/>
      <c r="AG139" s="87"/>
      <c r="AH139" s="87"/>
      <c r="AI139" s="87"/>
      <c r="AJ139" s="87"/>
      <c r="AK139" s="87"/>
      <c r="AL139" s="87"/>
      <c r="AM139" s="87"/>
      <c r="AN139" s="87"/>
      <c r="AO139" s="87"/>
      <c r="AP139" s="87"/>
      <c r="AQ139" s="87"/>
      <c r="AR139" s="87"/>
      <c r="AS139" s="87"/>
      <c r="AT139" s="87"/>
      <c r="AZ139" s="87"/>
      <c r="BA139" s="87"/>
      <c r="BB139" s="87"/>
      <c r="BC139" s="87"/>
      <c r="BD139" s="87"/>
      <c r="BE139" s="87"/>
      <c r="BF139" s="87"/>
      <c r="BG139" s="87"/>
      <c r="BH139" s="87"/>
      <c r="BI139" s="87"/>
      <c r="BJ139" s="87"/>
      <c r="BK139" s="87"/>
    </row>
    <row r="140" spans="1:63" s="72" customFormat="1" ht="15" customHeight="1">
      <c r="A140" s="94">
        <v>1</v>
      </c>
      <c r="B140" s="99"/>
      <c r="C140" s="99"/>
      <c r="D140" s="99"/>
      <c r="E140" s="99"/>
      <c r="F140" s="99"/>
      <c r="G140" s="99"/>
      <c r="H140" s="99"/>
      <c r="I140" s="99"/>
      <c r="J140" s="99"/>
      <c r="K140" s="99"/>
      <c r="L140" s="99"/>
      <c r="M140" s="99"/>
      <c r="N140" s="99"/>
      <c r="O140" s="99"/>
      <c r="P140" s="99"/>
      <c r="Q140" s="87"/>
      <c r="R140" s="87"/>
      <c r="S140" s="87"/>
      <c r="T140" s="87"/>
      <c r="U140" s="87"/>
      <c r="V140" s="87"/>
      <c r="W140" s="87"/>
      <c r="X140" s="87"/>
      <c r="Y140" s="87"/>
      <c r="Z140" s="87"/>
      <c r="AA140" s="87"/>
      <c r="AB140" s="87"/>
      <c r="AC140" s="87"/>
      <c r="AD140" s="87"/>
      <c r="AE140" s="87"/>
      <c r="AF140" s="87"/>
      <c r="AG140" s="87"/>
      <c r="AH140" s="87"/>
      <c r="AI140" s="87"/>
      <c r="AJ140" s="87"/>
      <c r="AK140" s="87"/>
      <c r="AL140" s="87"/>
      <c r="AM140" s="87"/>
      <c r="AN140" s="87"/>
      <c r="AO140" s="87"/>
      <c r="AP140" s="87"/>
      <c r="AQ140" s="87"/>
      <c r="AR140" s="87"/>
      <c r="AS140" s="87"/>
      <c r="AT140" s="87"/>
      <c r="AZ140" s="87"/>
      <c r="BA140" s="87"/>
      <c r="BB140" s="87"/>
      <c r="BC140" s="87"/>
      <c r="BD140" s="87"/>
      <c r="BE140" s="87"/>
      <c r="BF140" s="87"/>
      <c r="BG140" s="87"/>
      <c r="BH140" s="87"/>
      <c r="BI140" s="87"/>
      <c r="BJ140" s="87"/>
      <c r="BK140" s="87"/>
    </row>
    <row r="141" spans="1:63" s="72" customFormat="1" ht="15" customHeight="1">
      <c r="A141" s="95">
        <v>2</v>
      </c>
      <c r="B141" s="209"/>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7"/>
      <c r="AJ141" s="87"/>
      <c r="AK141" s="87"/>
      <c r="AL141" s="87"/>
      <c r="AM141" s="87"/>
      <c r="AN141" s="87"/>
      <c r="AO141" s="87"/>
      <c r="AP141" s="87"/>
      <c r="AQ141" s="87"/>
      <c r="AR141" s="87"/>
      <c r="AS141" s="87"/>
      <c r="AT141" s="87"/>
      <c r="AZ141" s="87"/>
      <c r="BA141" s="87"/>
      <c r="BB141" s="87"/>
      <c r="BC141" s="87"/>
      <c r="BD141" s="87"/>
      <c r="BE141" s="87"/>
      <c r="BF141" s="87"/>
      <c r="BG141" s="87"/>
      <c r="BH141" s="87"/>
      <c r="BI141" s="87"/>
      <c r="BJ141" s="87"/>
      <c r="BK141" s="87"/>
    </row>
    <row r="142" spans="1:63" s="72" customFormat="1" ht="15" customHeight="1">
      <c r="A142" s="95">
        <v>3</v>
      </c>
      <c r="B142" s="103"/>
      <c r="C142" s="165" t="s">
        <v>612</v>
      </c>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7"/>
      <c r="AJ142" s="87"/>
      <c r="AK142" s="87"/>
      <c r="AL142" s="87"/>
      <c r="AM142" s="87"/>
      <c r="AN142" s="87"/>
      <c r="AO142" s="87"/>
      <c r="AP142" s="87"/>
      <c r="AQ142" s="87"/>
      <c r="AR142" s="87"/>
      <c r="AS142" s="87"/>
      <c r="AT142" s="87"/>
      <c r="AZ142" s="87"/>
      <c r="BA142" s="87"/>
      <c r="BB142" s="87"/>
      <c r="BC142" s="87"/>
      <c r="BD142" s="87"/>
      <c r="BE142" s="87"/>
      <c r="BF142" s="87"/>
      <c r="BG142" s="87"/>
      <c r="BH142" s="87"/>
      <c r="BI142" s="87"/>
      <c r="BJ142" s="87"/>
      <c r="BK142" s="87"/>
    </row>
    <row r="143" spans="1:63" s="72" customFormat="1" ht="15" customHeight="1">
      <c r="A143" s="95">
        <v>4</v>
      </c>
      <c r="B143" s="103"/>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7"/>
      <c r="AJ143" s="87"/>
      <c r="AK143" s="87"/>
      <c r="AL143" s="87"/>
      <c r="AM143" s="87"/>
      <c r="AN143" s="87"/>
      <c r="AO143" s="87"/>
      <c r="AP143" s="87"/>
      <c r="AQ143" s="87"/>
      <c r="AR143" s="87"/>
      <c r="AS143" s="87"/>
      <c r="AT143" s="87"/>
      <c r="AZ143" s="87"/>
      <c r="BA143" s="87"/>
      <c r="BB143" s="87"/>
      <c r="BC143" s="87"/>
      <c r="BD143" s="87"/>
      <c r="BE143" s="87"/>
      <c r="BF143" s="87"/>
      <c r="BG143" s="87"/>
      <c r="BH143" s="87"/>
      <c r="BI143" s="87"/>
      <c r="BJ143" s="87"/>
      <c r="BK143" s="87"/>
    </row>
    <row r="144" spans="1:63" s="72" customFormat="1" ht="15" customHeight="1">
      <c r="A144" s="95">
        <v>5</v>
      </c>
      <c r="B144" s="103"/>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87"/>
      <c r="AO144" s="87"/>
      <c r="AP144" s="87"/>
      <c r="AQ144" s="87"/>
      <c r="AR144" s="87"/>
      <c r="AS144" s="87"/>
      <c r="AT144" s="87"/>
      <c r="AZ144" s="87"/>
      <c r="BA144" s="87"/>
      <c r="BB144" s="87"/>
      <c r="BC144" s="87"/>
      <c r="BD144" s="87"/>
      <c r="BE144" s="87"/>
      <c r="BF144" s="87"/>
      <c r="BG144" s="87"/>
      <c r="BH144" s="87"/>
      <c r="BI144" s="87"/>
      <c r="BJ144" s="87"/>
      <c r="BK144" s="87"/>
    </row>
    <row r="145" spans="1:63" s="72" customFormat="1" ht="15" customHeight="1" thickBot="1">
      <c r="A145" s="95">
        <v>6</v>
      </c>
      <c r="B145" s="103"/>
      <c r="C145" s="87" t="s">
        <v>701</v>
      </c>
      <c r="D145" s="87"/>
      <c r="E145" s="87"/>
      <c r="F145" s="101">
        <f>Linkin!B257</f>
        <v>807789.43458333332</v>
      </c>
      <c r="G145" s="87"/>
      <c r="H145" s="210">
        <v>1</v>
      </c>
      <c r="I145" s="87"/>
      <c r="J145" s="100">
        <f>ROUND($H$145*F145,0)</f>
        <v>807789</v>
      </c>
      <c r="K145" s="87"/>
      <c r="L145" s="193">
        <f>+J145</f>
        <v>807789</v>
      </c>
      <c r="M145" s="156"/>
      <c r="N145" s="213">
        <f>H145</f>
        <v>1</v>
      </c>
      <c r="O145" s="87"/>
      <c r="P145" s="100">
        <f>ROUND($H$145*L145,0)</f>
        <v>807789</v>
      </c>
      <c r="Q145" s="87"/>
      <c r="R145" s="87"/>
      <c r="S145" s="87"/>
      <c r="T145" s="87"/>
      <c r="U145" s="87"/>
      <c r="V145" s="87"/>
      <c r="W145" s="87"/>
      <c r="X145" s="87"/>
      <c r="Y145" s="87"/>
      <c r="Z145" s="87"/>
      <c r="AA145" s="87"/>
      <c r="AB145" s="87"/>
      <c r="AC145" s="87"/>
      <c r="AD145" s="87"/>
      <c r="AE145" s="87"/>
      <c r="AF145" s="87"/>
      <c r="AG145" s="87"/>
      <c r="AH145" s="87"/>
      <c r="AI145" s="87"/>
      <c r="AJ145" s="87"/>
      <c r="AK145" s="87"/>
      <c r="AL145" s="87"/>
      <c r="AM145" s="87"/>
      <c r="AN145" s="87"/>
      <c r="AO145" s="87"/>
      <c r="AP145" s="87"/>
      <c r="AQ145" s="87"/>
      <c r="AR145" s="87"/>
      <c r="AS145" s="87"/>
      <c r="AT145" s="87"/>
      <c r="AZ145" s="87"/>
      <c r="BA145" s="87"/>
      <c r="BB145" s="87"/>
      <c r="BC145" s="87"/>
      <c r="BD145" s="87"/>
      <c r="BE145" s="87"/>
      <c r="BF145" s="87"/>
      <c r="BG145" s="87"/>
      <c r="BH145" s="87"/>
      <c r="BI145" s="87"/>
      <c r="BJ145" s="87"/>
      <c r="BK145" s="87"/>
    </row>
    <row r="146" spans="1:63" s="72" customFormat="1" ht="15" customHeight="1" thickTop="1">
      <c r="A146" s="95">
        <v>7</v>
      </c>
      <c r="B146" s="103"/>
      <c r="C146" s="87"/>
      <c r="D146" s="87"/>
      <c r="E146" s="87"/>
      <c r="F146" s="87"/>
      <c r="G146" s="87"/>
      <c r="H146" s="169"/>
      <c r="I146" s="87"/>
      <c r="J146" s="87"/>
      <c r="K146" s="87"/>
      <c r="L146" s="87"/>
      <c r="M146" s="156"/>
      <c r="N146" s="169"/>
      <c r="O146" s="87"/>
      <c r="P146" s="87"/>
      <c r="Q146" s="87"/>
      <c r="R146" s="87"/>
      <c r="S146" s="87"/>
      <c r="T146" s="87"/>
      <c r="U146" s="87"/>
      <c r="V146" s="87"/>
      <c r="W146" s="87"/>
      <c r="X146" s="87"/>
      <c r="Y146" s="87"/>
      <c r="Z146" s="87"/>
      <c r="AA146" s="87"/>
      <c r="AB146" s="87"/>
      <c r="AC146" s="87"/>
      <c r="AD146" s="87"/>
      <c r="AE146" s="87"/>
      <c r="AF146" s="87"/>
      <c r="AG146" s="87"/>
      <c r="AH146" s="87"/>
      <c r="AI146" s="87"/>
      <c r="AJ146" s="87"/>
      <c r="AK146" s="87"/>
      <c r="AL146" s="87"/>
      <c r="AM146" s="87"/>
      <c r="AN146" s="87"/>
      <c r="AO146" s="87"/>
      <c r="AP146" s="87"/>
      <c r="AQ146" s="87"/>
      <c r="AR146" s="87"/>
      <c r="AS146" s="87"/>
      <c r="AT146" s="87"/>
      <c r="AZ146" s="87"/>
      <c r="BA146" s="87"/>
      <c r="BB146" s="87"/>
      <c r="BC146" s="87"/>
      <c r="BD146" s="87"/>
      <c r="BE146" s="87"/>
      <c r="BF146" s="87"/>
      <c r="BG146" s="87"/>
      <c r="BH146" s="87"/>
      <c r="BI146" s="87"/>
      <c r="BJ146" s="87"/>
      <c r="BK146" s="87"/>
    </row>
    <row r="147" spans="1:63" s="72" customFormat="1" ht="15" customHeight="1">
      <c r="A147" s="95">
        <v>8</v>
      </c>
      <c r="B147" s="103"/>
      <c r="C147" s="87"/>
      <c r="D147" s="87"/>
      <c r="E147" s="87"/>
      <c r="F147" s="87"/>
      <c r="G147" s="87"/>
      <c r="H147" s="87"/>
      <c r="I147" s="87"/>
      <c r="J147" s="87">
        <f>ROUND($H$145*F147,0)</f>
        <v>0</v>
      </c>
      <c r="K147" s="87"/>
      <c r="L147" s="87">
        <f>+J147</f>
        <v>0</v>
      </c>
      <c r="M147" s="156"/>
      <c r="N147" s="87"/>
      <c r="O147" s="87"/>
      <c r="P147" s="87">
        <f>ROUND($H$145*L147,0)</f>
        <v>0</v>
      </c>
      <c r="Q147" s="87"/>
      <c r="R147" s="87"/>
      <c r="S147" s="87"/>
      <c r="T147" s="87"/>
      <c r="U147" s="87"/>
      <c r="V147" s="87"/>
      <c r="W147" s="87"/>
      <c r="X147" s="87"/>
      <c r="Y147" s="87"/>
      <c r="Z147" s="87"/>
      <c r="AA147" s="87"/>
      <c r="AB147" s="87"/>
      <c r="AC147" s="87"/>
      <c r="AD147" s="87"/>
      <c r="AE147" s="87"/>
      <c r="AF147" s="87"/>
      <c r="AG147" s="87"/>
      <c r="AH147" s="87"/>
      <c r="AI147" s="87"/>
      <c r="AJ147" s="87"/>
      <c r="AK147" s="87"/>
      <c r="AL147" s="87"/>
      <c r="AM147" s="87"/>
      <c r="AN147" s="87"/>
      <c r="AO147" s="87"/>
      <c r="AP147" s="87"/>
      <c r="AQ147" s="87"/>
      <c r="AR147" s="87"/>
      <c r="AS147" s="87"/>
      <c r="AT147" s="87"/>
      <c r="AZ147" s="87"/>
      <c r="BA147" s="87"/>
      <c r="BB147" s="87"/>
      <c r="BC147" s="87"/>
      <c r="BD147" s="87"/>
      <c r="BE147" s="87"/>
      <c r="BF147" s="87"/>
      <c r="BG147" s="87"/>
      <c r="BH147" s="87"/>
      <c r="BI147" s="87"/>
      <c r="BJ147" s="87"/>
      <c r="BK147" s="87"/>
    </row>
    <row r="148" spans="1:63" s="72" customFormat="1" ht="15" customHeight="1">
      <c r="A148" s="95">
        <v>9</v>
      </c>
      <c r="B148" s="103"/>
      <c r="C148" s="87"/>
      <c r="D148" s="87"/>
      <c r="E148" s="87"/>
      <c r="F148" s="105"/>
      <c r="G148" s="87"/>
      <c r="H148" s="87"/>
      <c r="I148" s="87"/>
      <c r="J148" s="105"/>
      <c r="K148" s="87"/>
      <c r="L148" s="105"/>
      <c r="M148" s="87"/>
      <c r="N148" s="87"/>
      <c r="O148" s="87"/>
      <c r="P148" s="105"/>
      <c r="Q148" s="87"/>
      <c r="R148" s="87"/>
      <c r="S148" s="87"/>
      <c r="T148" s="87"/>
      <c r="U148" s="87"/>
      <c r="V148" s="87"/>
      <c r="W148" s="87"/>
      <c r="X148" s="87"/>
      <c r="Y148" s="87"/>
      <c r="Z148" s="87"/>
      <c r="AA148" s="87"/>
      <c r="AB148" s="87"/>
      <c r="AC148" s="87"/>
      <c r="AD148" s="87"/>
      <c r="AE148" s="87"/>
      <c r="AF148" s="87"/>
      <c r="AG148" s="87"/>
      <c r="AH148" s="87"/>
      <c r="AI148" s="87"/>
      <c r="AJ148" s="87"/>
      <c r="AK148" s="87"/>
      <c r="AL148" s="87"/>
      <c r="AM148" s="87"/>
      <c r="AN148" s="87"/>
      <c r="AO148" s="87"/>
      <c r="AP148" s="87"/>
      <c r="AQ148" s="87"/>
      <c r="AR148" s="87"/>
      <c r="AS148" s="87"/>
      <c r="AT148" s="87"/>
      <c r="AZ148" s="87"/>
      <c r="BA148" s="87"/>
      <c r="BB148" s="87"/>
      <c r="BC148" s="87"/>
      <c r="BD148" s="87"/>
      <c r="BE148" s="87"/>
      <c r="BF148" s="87"/>
      <c r="BG148" s="87"/>
      <c r="BH148" s="87"/>
      <c r="BI148" s="87"/>
      <c r="BJ148" s="87"/>
      <c r="BK148" s="87"/>
    </row>
    <row r="149" spans="1:63" s="72" customFormat="1" ht="15" customHeight="1" thickBot="1">
      <c r="A149" s="95">
        <v>10</v>
      </c>
      <c r="B149" s="103"/>
      <c r="C149" s="87"/>
      <c r="D149" s="87"/>
      <c r="E149" s="87"/>
      <c r="F149" s="100">
        <f>F145+F147</f>
        <v>807789.43458333332</v>
      </c>
      <c r="G149" s="87"/>
      <c r="H149" s="87"/>
      <c r="I149" s="87"/>
      <c r="J149" s="100">
        <f>J145+J147</f>
        <v>807789</v>
      </c>
      <c r="K149" s="87"/>
      <c r="L149" s="100">
        <f>L145+L147</f>
        <v>807789</v>
      </c>
      <c r="M149" s="87"/>
      <c r="N149" s="87"/>
      <c r="O149" s="87"/>
      <c r="P149" s="100">
        <f>P145+P147</f>
        <v>807789</v>
      </c>
      <c r="Q149" s="87"/>
      <c r="R149" s="87"/>
      <c r="S149" s="87"/>
      <c r="T149" s="87"/>
      <c r="U149" s="87"/>
      <c r="V149" s="87"/>
      <c r="W149" s="87"/>
      <c r="X149" s="87"/>
      <c r="Y149" s="87"/>
      <c r="Z149" s="87"/>
      <c r="AA149" s="87"/>
      <c r="AB149" s="87"/>
      <c r="AC149" s="87"/>
      <c r="AD149" s="87"/>
      <c r="AE149" s="87"/>
      <c r="AF149" s="87"/>
      <c r="AG149" s="87"/>
      <c r="AH149" s="87"/>
      <c r="AI149" s="87"/>
      <c r="AJ149" s="87"/>
      <c r="AK149" s="87"/>
      <c r="AL149" s="87"/>
      <c r="AM149" s="87"/>
      <c r="AN149" s="87"/>
      <c r="AO149" s="87"/>
      <c r="AP149" s="87"/>
      <c r="AQ149" s="87"/>
      <c r="AR149" s="87"/>
      <c r="AS149" s="87"/>
      <c r="AT149" s="87"/>
      <c r="AZ149" s="87"/>
      <c r="BA149" s="87"/>
      <c r="BB149" s="87"/>
      <c r="BC149" s="87"/>
      <c r="BD149" s="87"/>
      <c r="BE149" s="87"/>
      <c r="BF149" s="87"/>
      <c r="BG149" s="87"/>
      <c r="BH149" s="87"/>
      <c r="BI149" s="87"/>
      <c r="BJ149" s="87"/>
      <c r="BK149" s="87"/>
    </row>
    <row r="150" spans="1:63" s="72" customFormat="1" ht="15" customHeight="1" thickTop="1">
      <c r="A150" s="95">
        <v>11</v>
      </c>
      <c r="B150" s="103"/>
      <c r="C150" s="87"/>
      <c r="D150" s="87"/>
      <c r="E150" s="87"/>
      <c r="F150" s="169"/>
      <c r="G150" s="87"/>
      <c r="H150" s="87"/>
      <c r="I150" s="87"/>
      <c r="J150" s="169"/>
      <c r="K150" s="87"/>
      <c r="L150" s="169"/>
      <c r="M150" s="87"/>
      <c r="N150" s="87"/>
      <c r="O150" s="87"/>
      <c r="P150" s="169"/>
      <c r="Q150" s="87"/>
      <c r="R150" s="87"/>
      <c r="S150" s="87"/>
      <c r="T150" s="87"/>
      <c r="U150" s="87"/>
      <c r="V150" s="87"/>
      <c r="W150" s="87"/>
      <c r="X150" s="87"/>
      <c r="Y150" s="87"/>
      <c r="Z150" s="87"/>
      <c r="AA150" s="87"/>
      <c r="AB150" s="87"/>
      <c r="AC150" s="87"/>
      <c r="AD150" s="87"/>
      <c r="AE150" s="87"/>
      <c r="AF150" s="87"/>
      <c r="AG150" s="87"/>
      <c r="AH150" s="87"/>
      <c r="AI150" s="87"/>
      <c r="AJ150" s="87"/>
      <c r="AK150" s="87"/>
      <c r="AL150" s="87"/>
      <c r="AM150" s="87"/>
      <c r="AN150" s="87"/>
      <c r="AO150" s="87"/>
      <c r="AP150" s="87"/>
      <c r="AQ150" s="87"/>
      <c r="AR150" s="87"/>
      <c r="AS150" s="87"/>
      <c r="AT150" s="87"/>
      <c r="AZ150" s="87"/>
      <c r="BA150" s="87"/>
      <c r="BB150" s="87"/>
      <c r="BC150" s="87"/>
      <c r="BD150" s="87"/>
      <c r="BE150" s="87"/>
      <c r="BF150" s="87"/>
      <c r="BG150" s="87"/>
      <c r="BH150" s="87"/>
      <c r="BI150" s="87"/>
      <c r="BJ150" s="87"/>
      <c r="BK150" s="87"/>
    </row>
    <row r="151" spans="1:63" s="72" customFormat="1" ht="15" customHeight="1">
      <c r="A151" s="95">
        <v>12</v>
      </c>
      <c r="B151" s="209"/>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7"/>
      <c r="AJ151" s="87"/>
      <c r="AK151" s="87"/>
      <c r="AL151" s="87"/>
      <c r="AM151" s="87"/>
      <c r="AN151" s="87"/>
      <c r="AO151" s="87"/>
      <c r="AP151" s="87"/>
      <c r="AQ151" s="87"/>
      <c r="AR151" s="87"/>
      <c r="AS151" s="87"/>
      <c r="AT151" s="87"/>
      <c r="AZ151" s="87"/>
      <c r="BA151" s="87"/>
      <c r="BB151" s="87"/>
      <c r="BC151" s="87"/>
      <c r="BD151" s="87"/>
      <c r="BE151" s="87"/>
      <c r="BF151" s="87"/>
      <c r="BG151" s="87"/>
      <c r="BH151" s="87"/>
      <c r="BI151" s="87"/>
      <c r="BJ151" s="87"/>
      <c r="BK151" s="87"/>
    </row>
    <row r="152" spans="1:63" s="72" customFormat="1" ht="15" customHeight="1">
      <c r="A152" s="95">
        <v>13</v>
      </c>
      <c r="B152" s="103"/>
      <c r="C152" s="165"/>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7"/>
      <c r="AJ152" s="87"/>
      <c r="AK152" s="87"/>
      <c r="AL152" s="87"/>
      <c r="AM152" s="87"/>
      <c r="AN152" s="87"/>
      <c r="AO152" s="87"/>
      <c r="AP152" s="87"/>
      <c r="AQ152" s="87"/>
      <c r="AR152" s="87"/>
      <c r="AS152" s="87"/>
      <c r="AT152" s="87"/>
      <c r="AZ152" s="87"/>
      <c r="BA152" s="87"/>
      <c r="BB152" s="87"/>
      <c r="BC152" s="87"/>
      <c r="BD152" s="87"/>
      <c r="BE152" s="87"/>
      <c r="BF152" s="87"/>
      <c r="BG152" s="87"/>
      <c r="BH152" s="87"/>
      <c r="BI152" s="87"/>
      <c r="BJ152" s="87"/>
      <c r="BK152" s="87"/>
    </row>
    <row r="153" spans="1:63" s="72" customFormat="1" ht="15" customHeight="1">
      <c r="A153" s="95"/>
      <c r="B153" s="103"/>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7"/>
      <c r="AJ153" s="87"/>
      <c r="AK153" s="87"/>
      <c r="AL153" s="87"/>
      <c r="AM153" s="87"/>
      <c r="AN153" s="87"/>
      <c r="AO153" s="87"/>
      <c r="AP153" s="87"/>
      <c r="AQ153" s="87"/>
      <c r="AR153" s="87"/>
      <c r="AS153" s="87"/>
      <c r="AT153" s="87"/>
      <c r="AZ153" s="87"/>
      <c r="BA153" s="87"/>
      <c r="BB153" s="87"/>
      <c r="BC153" s="87"/>
      <c r="BD153" s="87"/>
      <c r="BE153" s="87"/>
      <c r="BF153" s="87"/>
      <c r="BG153" s="87"/>
      <c r="BH153" s="87"/>
      <c r="BI153" s="87"/>
      <c r="BJ153" s="87"/>
      <c r="BK153" s="87"/>
    </row>
    <row r="154" spans="1:63" s="72" customFormat="1" ht="15" customHeight="1">
      <c r="A154" s="95"/>
      <c r="B154" s="103"/>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7"/>
      <c r="AJ154" s="87"/>
      <c r="AK154" s="87"/>
      <c r="AL154" s="87"/>
      <c r="AM154" s="87"/>
      <c r="AN154" s="87"/>
      <c r="AO154" s="87"/>
      <c r="AP154" s="87"/>
      <c r="AQ154" s="87"/>
      <c r="AR154" s="87"/>
      <c r="AS154" s="87"/>
      <c r="AT154" s="87"/>
      <c r="AZ154" s="87"/>
      <c r="BA154" s="87"/>
      <c r="BB154" s="87"/>
      <c r="BC154" s="87"/>
      <c r="BD154" s="87"/>
      <c r="BE154" s="87"/>
      <c r="BF154" s="87"/>
      <c r="BG154" s="87"/>
      <c r="BH154" s="87"/>
      <c r="BI154" s="87"/>
      <c r="BJ154" s="87"/>
      <c r="BK154" s="87"/>
    </row>
    <row r="155" spans="1:63" s="72" customFormat="1" ht="15" customHeight="1">
      <c r="A155" s="95"/>
      <c r="B155" s="103"/>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7"/>
      <c r="AJ155" s="87"/>
      <c r="AK155" s="87"/>
      <c r="AL155" s="87"/>
      <c r="AM155" s="87"/>
      <c r="AN155" s="87"/>
      <c r="AO155" s="87"/>
      <c r="AP155" s="87"/>
      <c r="AQ155" s="87"/>
      <c r="AR155" s="87"/>
      <c r="AS155" s="87"/>
      <c r="AT155" s="87"/>
      <c r="AZ155" s="87"/>
      <c r="BA155" s="87"/>
      <c r="BB155" s="87"/>
      <c r="BC155" s="87"/>
      <c r="BD155" s="87"/>
      <c r="BE155" s="87"/>
      <c r="BF155" s="87"/>
      <c r="BG155" s="87"/>
      <c r="BH155" s="87"/>
      <c r="BI155" s="87"/>
      <c r="BJ155" s="87"/>
      <c r="BK155" s="87"/>
    </row>
    <row r="156" spans="1:63" s="72" customFormat="1" ht="15" customHeight="1">
      <c r="A156" s="95"/>
      <c r="B156" s="103"/>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87"/>
      <c r="AO156" s="87"/>
      <c r="AP156" s="87"/>
      <c r="AQ156" s="87"/>
      <c r="AR156" s="87"/>
      <c r="AS156" s="87"/>
      <c r="AT156" s="87"/>
      <c r="AZ156" s="87"/>
      <c r="BA156" s="87"/>
      <c r="BB156" s="87"/>
      <c r="BC156" s="87"/>
      <c r="BD156" s="87"/>
      <c r="BE156" s="87"/>
      <c r="BF156" s="87"/>
      <c r="BG156" s="87"/>
      <c r="BH156" s="87"/>
      <c r="BI156" s="87"/>
      <c r="BJ156" s="87"/>
      <c r="BK156" s="87"/>
    </row>
    <row r="157" spans="1:63" s="72" customFormat="1" ht="15" customHeight="1">
      <c r="A157" s="95"/>
      <c r="B157" s="103"/>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7"/>
      <c r="AJ157" s="87"/>
      <c r="AK157" s="87"/>
      <c r="AL157" s="87"/>
      <c r="AM157" s="87"/>
      <c r="AN157" s="87"/>
      <c r="AO157" s="87"/>
      <c r="AP157" s="87"/>
      <c r="AQ157" s="87"/>
      <c r="AR157" s="87"/>
      <c r="AS157" s="87"/>
      <c r="AT157" s="87"/>
      <c r="AZ157" s="87"/>
      <c r="BA157" s="87"/>
      <c r="BB157" s="87"/>
      <c r="BC157" s="87"/>
      <c r="BD157" s="87"/>
      <c r="BE157" s="87"/>
      <c r="BF157" s="87"/>
      <c r="BG157" s="87"/>
      <c r="BH157" s="87"/>
      <c r="BI157" s="87"/>
      <c r="BJ157" s="87"/>
      <c r="BK157" s="87"/>
    </row>
    <row r="158" spans="1:63" s="72" customFormat="1" ht="15" customHeight="1">
      <c r="A158" s="95"/>
      <c r="B158" s="103"/>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7"/>
      <c r="AJ158" s="87"/>
      <c r="AK158" s="87"/>
      <c r="AL158" s="87"/>
      <c r="AM158" s="87"/>
      <c r="AN158" s="87"/>
      <c r="AO158" s="87"/>
      <c r="AP158" s="87"/>
      <c r="AQ158" s="87"/>
      <c r="AR158" s="87"/>
      <c r="AS158" s="87"/>
      <c r="AT158" s="87"/>
      <c r="AZ158" s="87"/>
      <c r="BA158" s="87"/>
      <c r="BB158" s="87"/>
      <c r="BC158" s="87"/>
      <c r="BD158" s="87"/>
      <c r="BE158" s="87"/>
      <c r="BF158" s="87"/>
      <c r="BG158" s="87"/>
      <c r="BH158" s="87"/>
      <c r="BI158" s="87"/>
      <c r="BJ158" s="87"/>
      <c r="BK158" s="87"/>
    </row>
    <row r="159" spans="1:63" s="72" customFormat="1" ht="15" customHeight="1">
      <c r="A159" s="95"/>
      <c r="B159" s="103"/>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7"/>
      <c r="AJ159" s="87"/>
      <c r="AK159" s="87"/>
      <c r="AL159" s="87"/>
      <c r="AM159" s="87"/>
      <c r="AN159" s="87"/>
      <c r="AO159" s="87"/>
      <c r="AP159" s="87"/>
      <c r="AQ159" s="87"/>
      <c r="AR159" s="87"/>
      <c r="AS159" s="87"/>
      <c r="AT159" s="87"/>
      <c r="AZ159" s="87"/>
      <c r="BA159" s="87"/>
      <c r="BB159" s="87"/>
      <c r="BC159" s="87"/>
      <c r="BD159" s="87"/>
      <c r="BE159" s="87"/>
      <c r="BF159" s="87"/>
      <c r="BG159" s="87"/>
      <c r="BH159" s="87"/>
      <c r="BI159" s="87"/>
      <c r="BJ159" s="87"/>
      <c r="BK159" s="87"/>
    </row>
    <row r="160" spans="1:63" s="72" customFormat="1" ht="15" customHeight="1">
      <c r="A160" s="95"/>
      <c r="B160" s="103"/>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7"/>
      <c r="AJ160" s="87"/>
      <c r="AK160" s="87"/>
      <c r="AL160" s="87"/>
      <c r="AM160" s="87"/>
      <c r="AN160" s="87"/>
      <c r="AO160" s="87"/>
      <c r="AP160" s="87"/>
      <c r="AQ160" s="87"/>
      <c r="AR160" s="87"/>
      <c r="AS160" s="87"/>
      <c r="AT160" s="87"/>
      <c r="AZ160" s="87"/>
      <c r="BA160" s="87"/>
      <c r="BB160" s="87"/>
      <c r="BC160" s="87"/>
      <c r="BD160" s="87"/>
      <c r="BE160" s="87"/>
      <c r="BF160" s="87"/>
      <c r="BG160" s="87"/>
      <c r="BH160" s="87"/>
      <c r="BI160" s="87"/>
      <c r="BJ160" s="87"/>
      <c r="BK160" s="87"/>
    </row>
    <row r="161" spans="1:63" s="72" customFormat="1" ht="15" customHeight="1">
      <c r="A161" s="95"/>
      <c r="B161" s="209"/>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7"/>
      <c r="AJ161" s="87"/>
      <c r="AK161" s="87"/>
      <c r="AL161" s="87"/>
      <c r="AM161" s="87"/>
      <c r="AN161" s="87"/>
      <c r="AO161" s="87"/>
      <c r="AP161" s="87"/>
      <c r="AQ161" s="87"/>
      <c r="AR161" s="87"/>
      <c r="AS161" s="87"/>
      <c r="AT161" s="87"/>
      <c r="AZ161" s="87"/>
      <c r="BA161" s="87"/>
      <c r="BB161" s="87"/>
      <c r="BC161" s="87"/>
      <c r="BD161" s="87"/>
      <c r="BE161" s="87"/>
      <c r="BF161" s="87"/>
      <c r="BG161" s="87"/>
      <c r="BH161" s="87"/>
      <c r="BI161" s="87"/>
      <c r="BJ161" s="87"/>
      <c r="BK161" s="87"/>
    </row>
    <row r="162" spans="1:63" s="72" customFormat="1" ht="15" customHeight="1">
      <c r="A162" s="95"/>
      <c r="B162" s="103"/>
      <c r="C162" s="165"/>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7"/>
      <c r="AJ162" s="87"/>
      <c r="AK162" s="87"/>
      <c r="AL162" s="87"/>
      <c r="AM162" s="87"/>
      <c r="AN162" s="87"/>
      <c r="AO162" s="87"/>
      <c r="AP162" s="87"/>
      <c r="AQ162" s="87"/>
      <c r="AR162" s="87"/>
      <c r="AS162" s="87"/>
      <c r="AT162" s="87"/>
      <c r="AZ162" s="87"/>
      <c r="BA162" s="87"/>
      <c r="BB162" s="87"/>
      <c r="BC162" s="87"/>
      <c r="BD162" s="87"/>
      <c r="BE162" s="87"/>
      <c r="BF162" s="87"/>
      <c r="BG162" s="87"/>
      <c r="BH162" s="87"/>
      <c r="BI162" s="87"/>
      <c r="BJ162" s="87"/>
      <c r="BK162" s="87"/>
    </row>
    <row r="163" spans="1:63" s="72" customFormat="1" ht="15" customHeight="1">
      <c r="A163" s="95"/>
      <c r="B163" s="103"/>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87"/>
      <c r="AO163" s="87"/>
      <c r="AP163" s="87"/>
      <c r="AQ163" s="87"/>
      <c r="AR163" s="87"/>
      <c r="AS163" s="87"/>
      <c r="AT163" s="87"/>
      <c r="AZ163" s="87"/>
      <c r="BA163" s="87"/>
      <c r="BB163" s="87"/>
      <c r="BC163" s="87"/>
      <c r="BD163" s="87"/>
      <c r="BE163" s="87"/>
      <c r="BF163" s="87"/>
      <c r="BG163" s="87"/>
      <c r="BH163" s="87"/>
      <c r="BI163" s="87"/>
      <c r="BJ163" s="87"/>
      <c r="BK163" s="87"/>
    </row>
    <row r="164" spans="1:63" s="72" customFormat="1" ht="15" customHeight="1">
      <c r="A164" s="95"/>
      <c r="B164" s="103"/>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7"/>
      <c r="AJ164" s="87"/>
      <c r="AK164" s="87"/>
      <c r="AL164" s="87"/>
      <c r="AM164" s="87"/>
      <c r="AN164" s="87"/>
      <c r="AO164" s="87"/>
      <c r="AP164" s="87"/>
      <c r="AQ164" s="87"/>
      <c r="AR164" s="87"/>
      <c r="AS164" s="87"/>
      <c r="AT164" s="87"/>
      <c r="AZ164" s="87"/>
      <c r="BA164" s="87"/>
      <c r="BB164" s="87"/>
      <c r="BC164" s="87"/>
      <c r="BD164" s="87"/>
      <c r="BE164" s="87"/>
      <c r="BF164" s="87"/>
      <c r="BG164" s="87"/>
      <c r="BH164" s="87"/>
      <c r="BI164" s="87"/>
      <c r="BJ164" s="87"/>
      <c r="BK164" s="87"/>
    </row>
    <row r="165" spans="1:63" s="72" customFormat="1" ht="15" customHeight="1">
      <c r="A165" s="95"/>
      <c r="B165" s="103"/>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7"/>
      <c r="AJ165" s="87"/>
      <c r="AK165" s="87"/>
      <c r="AL165" s="87"/>
      <c r="AM165" s="87"/>
      <c r="AN165" s="87"/>
      <c r="AO165" s="87"/>
      <c r="AP165" s="87"/>
      <c r="AQ165" s="87"/>
      <c r="AR165" s="87"/>
      <c r="AS165" s="87"/>
      <c r="AT165" s="87"/>
      <c r="AZ165" s="87"/>
      <c r="BA165" s="87"/>
      <c r="BB165" s="87"/>
      <c r="BC165" s="87"/>
      <c r="BD165" s="87"/>
      <c r="BE165" s="87"/>
      <c r="BF165" s="87"/>
      <c r="BG165" s="87"/>
      <c r="BH165" s="87"/>
      <c r="BI165" s="87"/>
      <c r="BJ165" s="87"/>
      <c r="BK165" s="87"/>
    </row>
    <row r="166" spans="1:63" s="72" customFormat="1" ht="15" customHeight="1">
      <c r="A166" s="95"/>
      <c r="B166" s="103"/>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7"/>
      <c r="AJ166" s="87"/>
      <c r="AK166" s="87"/>
      <c r="AL166" s="87"/>
      <c r="AM166" s="87"/>
      <c r="AN166" s="87"/>
      <c r="AO166" s="87"/>
      <c r="AP166" s="87"/>
      <c r="AQ166" s="87"/>
      <c r="AR166" s="87"/>
      <c r="AS166" s="87"/>
      <c r="AT166" s="87"/>
      <c r="AZ166" s="87"/>
      <c r="BA166" s="87"/>
      <c r="BB166" s="87"/>
      <c r="BC166" s="87"/>
      <c r="BD166" s="87"/>
      <c r="BE166" s="87"/>
      <c r="BF166" s="87"/>
      <c r="BG166" s="87"/>
      <c r="BH166" s="87"/>
      <c r="BI166" s="87"/>
      <c r="BJ166" s="87"/>
      <c r="BK166" s="87"/>
    </row>
    <row r="167" spans="1:63" s="72" customFormat="1" ht="15" customHeight="1">
      <c r="A167" s="95"/>
      <c r="B167" s="103"/>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7"/>
      <c r="AJ167" s="87"/>
      <c r="AK167" s="87"/>
      <c r="AL167" s="87"/>
      <c r="AM167" s="87"/>
      <c r="AN167" s="87"/>
      <c r="AO167" s="87"/>
      <c r="AP167" s="87"/>
      <c r="AQ167" s="87"/>
      <c r="AR167" s="87"/>
      <c r="AS167" s="87"/>
      <c r="AT167" s="87"/>
      <c r="AZ167" s="87"/>
      <c r="BA167" s="87"/>
      <c r="BB167" s="87"/>
      <c r="BC167" s="87"/>
      <c r="BD167" s="87"/>
      <c r="BE167" s="87"/>
      <c r="BF167" s="87"/>
      <c r="BG167" s="87"/>
      <c r="BH167" s="87"/>
      <c r="BI167" s="87"/>
      <c r="BJ167" s="87"/>
      <c r="BK167" s="87"/>
    </row>
    <row r="168" spans="1:63" s="72" customFormat="1" ht="15" customHeight="1">
      <c r="A168" s="95"/>
      <c r="B168" s="103"/>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87"/>
      <c r="AO168" s="87"/>
      <c r="AP168" s="87"/>
      <c r="AQ168" s="87"/>
      <c r="AR168" s="87"/>
      <c r="AS168" s="87"/>
      <c r="AT168" s="87"/>
      <c r="AZ168" s="87"/>
      <c r="BA168" s="87"/>
      <c r="BB168" s="87"/>
      <c r="BC168" s="87"/>
      <c r="BD168" s="87"/>
      <c r="BE168" s="87"/>
      <c r="BF168" s="87"/>
      <c r="BG168" s="87"/>
      <c r="BH168" s="87"/>
      <c r="BI168" s="87"/>
      <c r="BJ168" s="87"/>
      <c r="BK168" s="87"/>
    </row>
    <row r="169" spans="1:63" s="72" customFormat="1" ht="15" customHeight="1">
      <c r="A169" s="95"/>
      <c r="B169" s="103"/>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7"/>
      <c r="AJ169" s="87"/>
      <c r="AK169" s="87"/>
      <c r="AL169" s="87"/>
      <c r="AM169" s="87"/>
      <c r="AN169" s="87"/>
      <c r="AO169" s="87"/>
      <c r="AP169" s="87"/>
      <c r="AQ169" s="87"/>
      <c r="AR169" s="87"/>
      <c r="AS169" s="87"/>
      <c r="AT169" s="87"/>
      <c r="AZ169" s="87"/>
      <c r="BA169" s="87"/>
      <c r="BB169" s="87"/>
      <c r="BC169" s="87"/>
      <c r="BD169" s="87"/>
      <c r="BE169" s="87"/>
      <c r="BF169" s="87"/>
      <c r="BG169" s="87"/>
      <c r="BH169" s="87"/>
      <c r="BI169" s="87"/>
      <c r="BJ169" s="87"/>
      <c r="BK169" s="87"/>
    </row>
    <row r="170" spans="1:63" s="72" customFormat="1" ht="15" customHeight="1">
      <c r="A170" s="95"/>
      <c r="B170" s="103"/>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7"/>
      <c r="AJ170" s="87"/>
      <c r="AK170" s="87"/>
      <c r="AL170" s="87"/>
      <c r="AM170" s="87"/>
      <c r="AN170" s="87"/>
      <c r="AO170" s="87"/>
      <c r="AP170" s="87"/>
      <c r="AQ170" s="87"/>
      <c r="AR170" s="87"/>
      <c r="AS170" s="87"/>
      <c r="AT170" s="87"/>
      <c r="AZ170" s="87"/>
      <c r="BA170" s="87"/>
      <c r="BB170" s="87"/>
      <c r="BC170" s="87"/>
      <c r="BD170" s="87"/>
      <c r="BE170" s="87"/>
      <c r="BF170" s="87"/>
      <c r="BG170" s="87"/>
      <c r="BH170" s="87"/>
      <c r="BI170" s="87"/>
      <c r="BJ170" s="87"/>
      <c r="BK170" s="87"/>
    </row>
    <row r="171" spans="1:63" s="72" customFormat="1" ht="15" customHeight="1">
      <c r="A171" s="95"/>
      <c r="B171" s="209"/>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7"/>
      <c r="AJ171" s="87"/>
      <c r="AK171" s="87"/>
      <c r="AL171" s="87"/>
      <c r="AM171" s="87"/>
      <c r="AN171" s="87"/>
      <c r="AO171" s="87"/>
      <c r="AP171" s="87"/>
      <c r="AQ171" s="87"/>
      <c r="AR171" s="87"/>
      <c r="AS171" s="87"/>
      <c r="AT171" s="87"/>
      <c r="AZ171" s="87"/>
      <c r="BA171" s="87"/>
      <c r="BB171" s="87"/>
      <c r="BC171" s="87"/>
      <c r="BD171" s="87"/>
      <c r="BE171" s="87"/>
      <c r="BF171" s="87"/>
      <c r="BG171" s="87"/>
      <c r="BH171" s="87"/>
      <c r="BI171" s="87"/>
      <c r="BJ171" s="87"/>
      <c r="BK171" s="87"/>
    </row>
    <row r="172" spans="1:63" s="72" customFormat="1" ht="15" customHeight="1">
      <c r="A172" s="95"/>
      <c r="B172" s="103"/>
      <c r="C172" s="165"/>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7"/>
      <c r="AJ172" s="87"/>
      <c r="AK172" s="87"/>
      <c r="AL172" s="87"/>
      <c r="AM172" s="87"/>
      <c r="AN172" s="87"/>
      <c r="AO172" s="87"/>
      <c r="AP172" s="87"/>
      <c r="AQ172" s="87"/>
      <c r="AR172" s="87"/>
      <c r="AS172" s="87"/>
      <c r="AT172" s="87"/>
      <c r="AZ172" s="87"/>
      <c r="BA172" s="87"/>
      <c r="BB172" s="87"/>
      <c r="BC172" s="87"/>
      <c r="BD172" s="87"/>
      <c r="BE172" s="87"/>
      <c r="BF172" s="87"/>
      <c r="BG172" s="87"/>
      <c r="BH172" s="87"/>
      <c r="BI172" s="87"/>
      <c r="BJ172" s="87"/>
      <c r="BK172" s="87"/>
    </row>
    <row r="173" spans="1:63" s="72" customFormat="1" ht="15" customHeight="1">
      <c r="A173" s="95"/>
      <c r="B173" s="103"/>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7"/>
      <c r="AJ173" s="87"/>
      <c r="AK173" s="87"/>
      <c r="AL173" s="87"/>
      <c r="AM173" s="87"/>
      <c r="AN173" s="87"/>
      <c r="AO173" s="87"/>
      <c r="AP173" s="87"/>
      <c r="AQ173" s="87"/>
      <c r="AR173" s="87"/>
      <c r="AS173" s="87"/>
      <c r="AT173" s="87"/>
      <c r="AZ173" s="87"/>
      <c r="BA173" s="87"/>
      <c r="BB173" s="87"/>
      <c r="BC173" s="87"/>
      <c r="BD173" s="87"/>
      <c r="BE173" s="87"/>
      <c r="BF173" s="87"/>
      <c r="BG173" s="87"/>
      <c r="BH173" s="87"/>
      <c r="BI173" s="87"/>
      <c r="BJ173" s="87"/>
      <c r="BK173" s="87"/>
    </row>
    <row r="174" spans="1:63" s="72" customFormat="1" ht="15" customHeight="1">
      <c r="A174" s="95"/>
      <c r="B174" s="103"/>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7"/>
      <c r="AJ174" s="87"/>
      <c r="AK174" s="87"/>
      <c r="AL174" s="87"/>
      <c r="AM174" s="87"/>
      <c r="AN174" s="87"/>
      <c r="AO174" s="87"/>
      <c r="AP174" s="87"/>
      <c r="AQ174" s="87"/>
      <c r="AR174" s="87"/>
      <c r="AS174" s="87"/>
      <c r="AT174" s="87"/>
      <c r="AZ174" s="87"/>
      <c r="BA174" s="87"/>
      <c r="BB174" s="87"/>
      <c r="BC174" s="87"/>
      <c r="BD174" s="87"/>
      <c r="BE174" s="87"/>
      <c r="BF174" s="87"/>
      <c r="BG174" s="87"/>
      <c r="BH174" s="87"/>
      <c r="BI174" s="87"/>
      <c r="BJ174" s="87"/>
      <c r="BK174" s="87"/>
    </row>
    <row r="175" spans="1:63" s="72" customFormat="1" ht="15" customHeight="1">
      <c r="A175" s="95"/>
      <c r="B175" s="103"/>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7"/>
      <c r="AJ175" s="87"/>
      <c r="AK175" s="87"/>
      <c r="AL175" s="87"/>
      <c r="AM175" s="87"/>
      <c r="AN175" s="87"/>
      <c r="AO175" s="87"/>
      <c r="AP175" s="87"/>
      <c r="AQ175" s="87"/>
      <c r="AR175" s="87"/>
      <c r="AS175" s="87"/>
      <c r="AT175" s="87"/>
      <c r="AZ175" s="87"/>
      <c r="BA175" s="87"/>
      <c r="BB175" s="87"/>
      <c r="BC175" s="87"/>
      <c r="BD175" s="87"/>
      <c r="BE175" s="87"/>
      <c r="BF175" s="87"/>
      <c r="BG175" s="87"/>
      <c r="BH175" s="87"/>
      <c r="BI175" s="87"/>
      <c r="BJ175" s="87"/>
      <c r="BK175" s="87"/>
    </row>
    <row r="176" spans="1:63" s="72" customFormat="1" ht="15" customHeight="1">
      <c r="A176" s="95"/>
      <c r="B176" s="103"/>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7"/>
      <c r="AJ176" s="87"/>
      <c r="AK176" s="87"/>
      <c r="AL176" s="87"/>
      <c r="AM176" s="87"/>
      <c r="AN176" s="87"/>
      <c r="AO176" s="87"/>
      <c r="AP176" s="87"/>
      <c r="AQ176" s="87"/>
      <c r="AR176" s="87"/>
      <c r="AS176" s="87"/>
      <c r="AT176" s="87"/>
      <c r="AZ176" s="87"/>
      <c r="BA176" s="87"/>
      <c r="BB176" s="87"/>
      <c r="BC176" s="87"/>
      <c r="BD176" s="87"/>
      <c r="BE176" s="87"/>
      <c r="BF176" s="87"/>
      <c r="BG176" s="87"/>
      <c r="BH176" s="87"/>
      <c r="BI176" s="87"/>
      <c r="BJ176" s="87"/>
      <c r="BK176" s="87"/>
    </row>
    <row r="177" spans="1:63" s="72" customFormat="1" ht="15" customHeight="1">
      <c r="A177" s="95"/>
      <c r="B177" s="103"/>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7"/>
      <c r="AJ177" s="87"/>
      <c r="AK177" s="87"/>
      <c r="AL177" s="87"/>
      <c r="AM177" s="87"/>
      <c r="AN177" s="87"/>
      <c r="AO177" s="87"/>
      <c r="AP177" s="87"/>
      <c r="AQ177" s="87"/>
      <c r="AR177" s="87"/>
      <c r="AS177" s="87"/>
      <c r="AT177" s="87"/>
      <c r="AZ177" s="87"/>
      <c r="BA177" s="87"/>
      <c r="BB177" s="87"/>
      <c r="BC177" s="87"/>
      <c r="BD177" s="87"/>
      <c r="BE177" s="87"/>
      <c r="BF177" s="87"/>
      <c r="BG177" s="87"/>
      <c r="BH177" s="87"/>
      <c r="BI177" s="87"/>
      <c r="BJ177" s="87"/>
      <c r="BK177" s="87"/>
    </row>
    <row r="178" spans="1:63" s="72" customFormat="1" ht="15" customHeight="1">
      <c r="A178" s="95"/>
      <c r="B178" s="103"/>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7"/>
      <c r="AJ178" s="87"/>
      <c r="AK178" s="87"/>
      <c r="AL178" s="87"/>
      <c r="AM178" s="87"/>
      <c r="AN178" s="87"/>
      <c r="AO178" s="87"/>
      <c r="AP178" s="87"/>
      <c r="AQ178" s="87"/>
      <c r="AR178" s="87"/>
      <c r="AS178" s="87"/>
      <c r="AT178" s="87"/>
      <c r="AZ178" s="87"/>
      <c r="BA178" s="87"/>
      <c r="BB178" s="87"/>
      <c r="BC178" s="87"/>
      <c r="BD178" s="87"/>
      <c r="BE178" s="87"/>
      <c r="BF178" s="87"/>
      <c r="BG178" s="87"/>
      <c r="BH178" s="87"/>
      <c r="BI178" s="87"/>
      <c r="BJ178" s="87"/>
      <c r="BK178" s="87"/>
    </row>
    <row r="179" spans="1:63" s="72" customFormat="1" ht="15" customHeight="1">
      <c r="A179" s="95"/>
      <c r="B179" s="103"/>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7"/>
      <c r="AJ179" s="87"/>
      <c r="AK179" s="87"/>
      <c r="AL179" s="87"/>
      <c r="AM179" s="87"/>
      <c r="AN179" s="87"/>
      <c r="AO179" s="87"/>
      <c r="AP179" s="87"/>
      <c r="AQ179" s="87"/>
      <c r="AR179" s="87"/>
      <c r="AS179" s="87"/>
      <c r="AT179" s="87"/>
      <c r="AZ179" s="87"/>
      <c r="BA179" s="87"/>
      <c r="BB179" s="87"/>
      <c r="BC179" s="87"/>
      <c r="BD179" s="87"/>
      <c r="BE179" s="87"/>
      <c r="BF179" s="87"/>
      <c r="BG179" s="87"/>
      <c r="BH179" s="87"/>
      <c r="BI179" s="87"/>
      <c r="BJ179" s="87"/>
      <c r="BK179" s="87"/>
    </row>
    <row r="180" spans="1:63" s="72" customFormat="1" ht="15" customHeight="1">
      <c r="A180" s="95"/>
      <c r="B180" s="103"/>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7"/>
      <c r="AJ180" s="87"/>
      <c r="AK180" s="87"/>
      <c r="AL180" s="87"/>
      <c r="AM180" s="87"/>
      <c r="AN180" s="87"/>
      <c r="AO180" s="87"/>
      <c r="AP180" s="87"/>
      <c r="AQ180" s="87"/>
      <c r="AR180" s="87"/>
      <c r="AS180" s="87"/>
      <c r="AT180" s="87"/>
      <c r="AZ180" s="87"/>
      <c r="BA180" s="87"/>
      <c r="BB180" s="87"/>
      <c r="BC180" s="87"/>
      <c r="BD180" s="87"/>
      <c r="BE180" s="87"/>
      <c r="BF180" s="87"/>
      <c r="BG180" s="87"/>
      <c r="BH180" s="87"/>
      <c r="BI180" s="87"/>
      <c r="BJ180" s="87"/>
      <c r="BK180" s="87"/>
    </row>
    <row r="181" spans="1:63" s="72" customFormat="1" ht="15" customHeight="1">
      <c r="A181" s="95"/>
      <c r="B181" s="103"/>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7"/>
      <c r="AJ181" s="87"/>
      <c r="AK181" s="87"/>
      <c r="AL181" s="87"/>
      <c r="AM181" s="87"/>
      <c r="AN181" s="87"/>
      <c r="AO181" s="87"/>
      <c r="AP181" s="87"/>
      <c r="AQ181" s="87"/>
      <c r="AR181" s="87"/>
      <c r="AS181" s="87"/>
      <c r="AT181" s="87"/>
      <c r="AZ181" s="87"/>
      <c r="BA181" s="87"/>
      <c r="BB181" s="87"/>
      <c r="BC181" s="87"/>
      <c r="BD181" s="87"/>
      <c r="BE181" s="87"/>
      <c r="BF181" s="87"/>
      <c r="BG181" s="87"/>
      <c r="BH181" s="87"/>
      <c r="BI181" s="87"/>
      <c r="BJ181" s="87"/>
      <c r="BK181" s="87"/>
    </row>
    <row r="182" spans="1:63" s="72" customFormat="1" ht="15" customHeight="1">
      <c r="A182" s="95"/>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87"/>
      <c r="AO182" s="87"/>
      <c r="AP182" s="87"/>
      <c r="AQ182" s="87"/>
      <c r="AR182" s="87"/>
      <c r="AS182" s="87"/>
      <c r="AT182" s="87"/>
      <c r="AZ182" s="87"/>
      <c r="BA182" s="87"/>
      <c r="BB182" s="87"/>
      <c r="BC182" s="87"/>
      <c r="BD182" s="87"/>
      <c r="BE182" s="87"/>
      <c r="BF182" s="87"/>
      <c r="BG182" s="87"/>
      <c r="BH182" s="87"/>
      <c r="BI182" s="87"/>
      <c r="BJ182" s="87"/>
      <c r="BK182" s="87"/>
    </row>
    <row r="183" spans="1:63" s="72" customFormat="1" ht="15" customHeight="1">
      <c r="A183" s="95"/>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7"/>
      <c r="AJ183" s="87"/>
      <c r="AK183" s="87"/>
      <c r="AL183" s="87"/>
      <c r="AM183" s="87"/>
      <c r="AN183" s="87"/>
      <c r="AO183" s="87"/>
      <c r="AP183" s="87"/>
      <c r="AQ183" s="87"/>
      <c r="AR183" s="87"/>
      <c r="AS183" s="87"/>
      <c r="AT183" s="87"/>
      <c r="AZ183" s="87"/>
      <c r="BA183" s="87"/>
      <c r="BB183" s="87"/>
      <c r="BC183" s="87"/>
      <c r="BD183" s="87"/>
      <c r="BE183" s="87"/>
      <c r="BF183" s="87"/>
      <c r="BG183" s="87"/>
      <c r="BH183" s="87"/>
      <c r="BI183" s="87"/>
      <c r="BJ183" s="87"/>
      <c r="BK183" s="87"/>
    </row>
    <row r="184" spans="1:63" s="72" customFormat="1" ht="15" customHeight="1">
      <c r="A184" s="95"/>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7"/>
      <c r="AJ184" s="87"/>
      <c r="AK184" s="87"/>
      <c r="AL184" s="87"/>
      <c r="AM184" s="87"/>
      <c r="AN184" s="87"/>
      <c r="AO184" s="87"/>
      <c r="AP184" s="87"/>
      <c r="AQ184" s="87"/>
      <c r="AR184" s="87"/>
      <c r="AS184" s="87"/>
      <c r="AT184" s="87"/>
      <c r="AZ184" s="87"/>
      <c r="BA184" s="87"/>
      <c r="BB184" s="87"/>
      <c r="BC184" s="87"/>
      <c r="BD184" s="87"/>
      <c r="BE184" s="87"/>
      <c r="BF184" s="87"/>
      <c r="BG184" s="87"/>
      <c r="BH184" s="87"/>
      <c r="BI184" s="87"/>
      <c r="BJ184" s="87"/>
      <c r="BK184" s="87"/>
    </row>
    <row r="185" spans="1:63" s="72" customFormat="1" ht="15" customHeight="1">
      <c r="A185" s="95"/>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7"/>
      <c r="AJ185" s="87"/>
      <c r="AK185" s="87"/>
      <c r="AL185" s="87"/>
      <c r="AM185" s="87"/>
      <c r="AN185" s="87"/>
      <c r="AO185" s="87"/>
      <c r="AP185" s="87"/>
      <c r="AQ185" s="87"/>
      <c r="AR185" s="87"/>
      <c r="AS185" s="87"/>
      <c r="AT185" s="87"/>
      <c r="AZ185" s="87"/>
      <c r="BA185" s="87"/>
      <c r="BB185" s="87"/>
      <c r="BC185" s="87"/>
      <c r="BD185" s="87"/>
      <c r="BE185" s="87"/>
      <c r="BF185" s="87"/>
      <c r="BG185" s="87"/>
      <c r="BH185" s="87"/>
      <c r="BI185" s="87"/>
      <c r="BJ185" s="87"/>
      <c r="BK185" s="87"/>
    </row>
    <row r="186" spans="1:63" s="72" customFormat="1" ht="15" customHeight="1">
      <c r="A186" s="95"/>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7"/>
      <c r="AJ186" s="87"/>
      <c r="AK186" s="87"/>
      <c r="AL186" s="87"/>
      <c r="AM186" s="87"/>
      <c r="AN186" s="87"/>
      <c r="AO186" s="87"/>
      <c r="AP186" s="87"/>
      <c r="AQ186" s="87"/>
      <c r="AR186" s="87"/>
      <c r="AS186" s="87"/>
      <c r="AT186" s="87"/>
      <c r="AZ186" s="87"/>
      <c r="BA186" s="87"/>
      <c r="BB186" s="87"/>
      <c r="BC186" s="87"/>
      <c r="BD186" s="87"/>
      <c r="BE186" s="87"/>
      <c r="BF186" s="87"/>
      <c r="BG186" s="87"/>
      <c r="BH186" s="87"/>
      <c r="BI186" s="87"/>
      <c r="BJ186" s="87"/>
      <c r="BK186" s="87"/>
    </row>
    <row r="187" spans="1:63" s="72" customFormat="1" ht="15" customHeight="1">
      <c r="A187" s="95"/>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7"/>
      <c r="AJ187" s="87"/>
      <c r="AK187" s="87"/>
      <c r="AL187" s="87"/>
      <c r="AM187" s="87"/>
      <c r="AN187" s="87"/>
      <c r="AO187" s="87"/>
      <c r="AP187" s="87"/>
      <c r="AQ187" s="87"/>
      <c r="AR187" s="87"/>
      <c r="AS187" s="87"/>
      <c r="AT187" s="87"/>
    </row>
    <row r="188" spans="1:63" s="72" customFormat="1" ht="15" customHeight="1">
      <c r="A188" s="95"/>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7"/>
      <c r="AJ188" s="87"/>
      <c r="AK188" s="87"/>
      <c r="AL188" s="87"/>
      <c r="AM188" s="87"/>
      <c r="AN188" s="87"/>
      <c r="AO188" s="87"/>
      <c r="AP188" s="87"/>
      <c r="AQ188" s="87"/>
      <c r="AR188" s="87"/>
      <c r="AS188" s="87"/>
      <c r="AT188" s="87"/>
    </row>
    <row r="189" spans="1:63" s="72" customFormat="1" ht="15" customHeight="1">
      <c r="A189" s="95"/>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7"/>
      <c r="AJ189" s="87"/>
      <c r="AK189" s="87"/>
      <c r="AL189" s="87"/>
      <c r="AM189" s="87"/>
      <c r="AN189" s="87"/>
      <c r="AO189" s="87"/>
      <c r="AP189" s="87"/>
      <c r="AQ189" s="87"/>
      <c r="AR189" s="87"/>
      <c r="AS189" s="87"/>
      <c r="AT189" s="87"/>
    </row>
    <row r="190" spans="1:63" s="72" customFormat="1" ht="15" customHeight="1">
      <c r="A190" s="1024" t="str">
        <f>+A127</f>
        <v>KENTUCKY-AMERICAN WATER COMPANY</v>
      </c>
      <c r="B190" s="1024"/>
      <c r="C190" s="1024"/>
      <c r="D190" s="1024"/>
      <c r="E190" s="1024"/>
      <c r="F190" s="1024"/>
      <c r="G190" s="1024"/>
      <c r="H190" s="1024"/>
      <c r="I190" s="1024"/>
      <c r="J190" s="1024"/>
      <c r="K190" s="1024"/>
      <c r="L190" s="1024"/>
      <c r="M190" s="1024"/>
      <c r="N190" s="1024"/>
      <c r="O190" s="1024"/>
      <c r="P190" s="1024"/>
    </row>
    <row r="191" spans="1:63" s="72" customFormat="1" ht="15" customHeight="1">
      <c r="A191" s="86" t="str">
        <f>+A128</f>
        <v>Case No. 2018-00358</v>
      </c>
      <c r="B191" s="86"/>
      <c r="C191" s="86"/>
      <c r="D191" s="86"/>
      <c r="E191" s="86"/>
      <c r="F191" s="86"/>
      <c r="G191" s="86"/>
      <c r="H191" s="86"/>
      <c r="I191" s="86"/>
      <c r="J191" s="86"/>
      <c r="K191" s="86"/>
      <c r="L191" s="86"/>
      <c r="M191" s="86"/>
      <c r="N191" s="86"/>
      <c r="O191" s="86"/>
      <c r="P191" s="86"/>
      <c r="Q191" s="87"/>
      <c r="R191" s="87"/>
      <c r="S191" s="87"/>
      <c r="T191" s="87"/>
      <c r="U191" s="87"/>
      <c r="V191" s="87"/>
      <c r="W191" s="87"/>
      <c r="X191" s="87"/>
      <c r="Y191" s="87"/>
      <c r="Z191" s="87"/>
      <c r="AA191" s="87"/>
      <c r="AB191" s="87"/>
      <c r="AC191" s="87"/>
      <c r="AD191" s="87"/>
      <c r="AE191" s="87"/>
      <c r="AF191" s="87"/>
      <c r="AG191" s="87"/>
      <c r="AH191" s="87"/>
      <c r="AI191" s="87"/>
      <c r="AJ191" s="87"/>
      <c r="AK191" s="87"/>
      <c r="AL191" s="87"/>
      <c r="AM191" s="87"/>
      <c r="AN191" s="87"/>
      <c r="AO191" s="87"/>
      <c r="AP191" s="87"/>
      <c r="AQ191" s="87"/>
      <c r="AR191" s="87"/>
      <c r="AS191" s="87"/>
      <c r="AT191" s="87"/>
    </row>
    <row r="192" spans="1:63" s="72" customFormat="1" ht="15" customHeight="1">
      <c r="A192" s="86" t="str">
        <f>+A129</f>
        <v>WORKING CAPITAL COMPONENTS</v>
      </c>
      <c r="B192" s="86"/>
      <c r="C192" s="86"/>
      <c r="D192" s="86"/>
      <c r="E192" s="86"/>
      <c r="F192" s="86"/>
      <c r="G192" s="86"/>
      <c r="H192" s="86"/>
      <c r="I192" s="86"/>
      <c r="J192" s="86"/>
      <c r="K192" s="86"/>
      <c r="L192" s="86"/>
      <c r="M192" s="86"/>
      <c r="N192" s="86"/>
      <c r="O192" s="86"/>
      <c r="P192" s="86"/>
      <c r="Q192" s="87"/>
      <c r="R192" s="87"/>
      <c r="S192" s="87"/>
      <c r="T192" s="87"/>
      <c r="U192" s="87"/>
      <c r="V192" s="87"/>
      <c r="W192" s="87"/>
      <c r="X192" s="87"/>
      <c r="Y192" s="87"/>
      <c r="Z192" s="87"/>
      <c r="AA192" s="87"/>
      <c r="AB192" s="87"/>
      <c r="AC192" s="87"/>
      <c r="AD192" s="87"/>
      <c r="AE192" s="87"/>
      <c r="AF192" s="87"/>
      <c r="AG192" s="87"/>
      <c r="AH192" s="87"/>
      <c r="AI192" s="87"/>
      <c r="AJ192" s="87"/>
      <c r="AK192" s="87"/>
      <c r="AL192" s="87"/>
      <c r="AM192" s="87"/>
      <c r="AN192" s="87"/>
      <c r="AO192" s="87"/>
      <c r="AP192" s="87"/>
      <c r="AQ192" s="87"/>
      <c r="AR192" s="87"/>
      <c r="AS192" s="87"/>
      <c r="AT192" s="87"/>
    </row>
    <row r="193" spans="1:46" s="72" customFormat="1" ht="15" customHeight="1">
      <c r="A193" s="86" t="str">
        <f>+A67</f>
        <v>Forecast Year at 6/30/2020</v>
      </c>
      <c r="B193" s="86"/>
      <c r="C193" s="86"/>
      <c r="D193" s="86"/>
      <c r="E193" s="86"/>
      <c r="F193" s="86"/>
      <c r="G193" s="86"/>
      <c r="H193" s="86"/>
      <c r="I193" s="86"/>
      <c r="J193" s="86"/>
      <c r="K193" s="86"/>
      <c r="L193" s="86"/>
      <c r="M193" s="86"/>
      <c r="N193" s="86"/>
      <c r="O193" s="86"/>
      <c r="P193" s="86"/>
      <c r="Q193" s="87"/>
      <c r="R193" s="87"/>
      <c r="S193" s="87"/>
      <c r="T193" s="87"/>
      <c r="U193" s="87"/>
      <c r="V193" s="87"/>
      <c r="W193" s="87"/>
      <c r="X193" s="87"/>
      <c r="Y193" s="87"/>
      <c r="Z193" s="87"/>
      <c r="AA193" s="87"/>
      <c r="AB193" s="87"/>
      <c r="AC193" s="87"/>
      <c r="AD193" s="87"/>
      <c r="AE193" s="87"/>
      <c r="AF193" s="87"/>
      <c r="AG193" s="87"/>
      <c r="AH193" s="87"/>
      <c r="AI193" s="87"/>
      <c r="AJ193" s="87"/>
      <c r="AK193" s="87"/>
      <c r="AL193" s="87"/>
      <c r="AM193" s="87"/>
      <c r="AN193" s="87"/>
      <c r="AO193" s="87"/>
      <c r="AP193" s="87"/>
      <c r="AQ193" s="87"/>
      <c r="AR193" s="87"/>
      <c r="AS193" s="87"/>
      <c r="AT193" s="87"/>
    </row>
    <row r="194" spans="1:46" s="72" customFormat="1" ht="15" customHeight="1">
      <c r="A194" s="115"/>
      <c r="B194" s="115"/>
      <c r="C194" s="115"/>
      <c r="D194" s="115"/>
      <c r="E194" s="115"/>
      <c r="F194" s="115"/>
      <c r="G194" s="115"/>
      <c r="H194" s="115"/>
      <c r="I194" s="115"/>
      <c r="J194" s="115"/>
      <c r="K194" s="115"/>
      <c r="L194" s="115"/>
      <c r="M194" s="115"/>
      <c r="N194" s="115"/>
      <c r="O194" s="115"/>
      <c r="P194" s="90" t="s">
        <v>936</v>
      </c>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87"/>
      <c r="AO194" s="87"/>
      <c r="AP194" s="87"/>
      <c r="AQ194" s="87"/>
      <c r="AR194" s="87"/>
      <c r="AS194" s="87"/>
      <c r="AT194" s="87"/>
    </row>
    <row r="195" spans="1:46" s="66" customFormat="1">
      <c r="B195" s="70"/>
      <c r="D195" s="69"/>
      <c r="E195" s="69"/>
      <c r="F195" s="69"/>
      <c r="G195" s="69"/>
      <c r="H195" s="69"/>
      <c r="I195" s="69"/>
      <c r="J195" s="69"/>
      <c r="K195" s="69"/>
      <c r="L195" s="69"/>
      <c r="P195" s="91" t="str">
        <f ca="1">RIGHT(CELL("filename",$A$1),LEN(CELL("filename",$A$1))-SEARCH("\Rate Base",CELL("filename",$A$1),1))</f>
        <v>Rate Base\[KAWC 2018 Rate Case - Exhibit 37 Schedules B1 - B8.xlsx]Sch B-5</v>
      </c>
    </row>
    <row r="196" spans="1:46" s="72" customFormat="1" ht="15" customHeight="1">
      <c r="A196" s="172" t="str">
        <f>A70</f>
        <v>DATA: ___ BASE PERIOD _X_ FORECASTED PERIOD</v>
      </c>
      <c r="B196" s="87"/>
      <c r="C196" s="87"/>
      <c r="D196" s="87"/>
      <c r="E196" s="87"/>
      <c r="F196" s="87"/>
      <c r="G196" s="87"/>
      <c r="H196" s="87"/>
      <c r="I196" s="87"/>
      <c r="J196" s="87"/>
      <c r="K196" s="87"/>
      <c r="L196" s="87"/>
      <c r="M196" s="87"/>
      <c r="N196" s="87"/>
      <c r="O196" s="87"/>
      <c r="P196" s="90" t="s">
        <v>289</v>
      </c>
      <c r="Q196" s="87"/>
      <c r="R196" s="87"/>
      <c r="S196" s="87"/>
      <c r="T196" s="87"/>
      <c r="U196" s="87"/>
      <c r="V196" s="87"/>
      <c r="W196" s="87"/>
      <c r="X196" s="87"/>
      <c r="Y196" s="87"/>
      <c r="Z196" s="87"/>
      <c r="AA196" s="87"/>
      <c r="AB196" s="87"/>
      <c r="AC196" s="87"/>
      <c r="AD196" s="87"/>
      <c r="AE196" s="87"/>
      <c r="AF196" s="87"/>
      <c r="AG196" s="87"/>
      <c r="AH196" s="87"/>
      <c r="AI196" s="87"/>
      <c r="AJ196" s="87"/>
      <c r="AK196" s="87"/>
      <c r="AL196" s="87"/>
      <c r="AM196" s="87"/>
      <c r="AN196" s="87"/>
      <c r="AO196" s="87"/>
      <c r="AP196" s="87"/>
      <c r="AQ196" s="87"/>
      <c r="AR196" s="87"/>
      <c r="AS196" s="87"/>
      <c r="AT196" s="87"/>
    </row>
    <row r="197" spans="1:46" s="72" customFormat="1" ht="15" customHeight="1">
      <c r="A197" s="172" t="str">
        <f>+A71</f>
        <v>TYPE OF FILING:  _X_ ORIGINAL __ UPDATED __ REVISED</v>
      </c>
      <c r="B197" s="87"/>
      <c r="C197" s="87"/>
      <c r="D197" s="87"/>
      <c r="E197" s="87"/>
      <c r="F197" s="87"/>
      <c r="G197" s="87"/>
      <c r="H197" s="87"/>
      <c r="I197" s="87"/>
      <c r="J197" s="87"/>
      <c r="K197" s="87"/>
      <c r="L197" s="87"/>
      <c r="M197" s="87"/>
      <c r="N197" s="87"/>
      <c r="O197" s="87"/>
      <c r="P197" s="208" t="str">
        <f>Control!D96</f>
        <v>Witness Responsible:   Melissa Schwarzell</v>
      </c>
      <c r="Q197" s="87"/>
      <c r="R197" s="87"/>
      <c r="S197" s="87"/>
      <c r="T197" s="87"/>
      <c r="U197" s="87"/>
      <c r="V197" s="87"/>
      <c r="W197" s="87"/>
      <c r="X197" s="87"/>
      <c r="Y197" s="87"/>
      <c r="Z197" s="87"/>
      <c r="AA197" s="87"/>
      <c r="AB197" s="87"/>
      <c r="AC197" s="87"/>
      <c r="AD197" s="87"/>
      <c r="AE197" s="87"/>
      <c r="AF197" s="87"/>
      <c r="AG197" s="87"/>
      <c r="AH197" s="87"/>
      <c r="AI197" s="87"/>
      <c r="AJ197" s="87"/>
      <c r="AK197" s="87"/>
      <c r="AL197" s="87"/>
      <c r="AM197" s="87"/>
      <c r="AN197" s="87"/>
      <c r="AO197" s="87"/>
      <c r="AP197" s="87"/>
      <c r="AQ197" s="87"/>
      <c r="AR197" s="87"/>
      <c r="AS197" s="87"/>
      <c r="AT197" s="87"/>
    </row>
    <row r="198" spans="1:46" s="72" customFormat="1" ht="15" customHeight="1">
      <c r="A198" s="172" t="s">
        <v>938</v>
      </c>
      <c r="B198" s="87"/>
      <c r="C198" s="87"/>
      <c r="D198" s="87"/>
      <c r="E198" s="87"/>
      <c r="F198" s="87"/>
      <c r="G198" s="87"/>
      <c r="H198" s="87"/>
      <c r="I198" s="87"/>
      <c r="J198" s="87"/>
      <c r="K198" s="87"/>
      <c r="L198" s="87"/>
      <c r="M198" s="87"/>
      <c r="N198" s="87"/>
      <c r="O198" s="87"/>
      <c r="Q198" s="87"/>
      <c r="R198" s="87"/>
      <c r="S198" s="87"/>
      <c r="T198" s="87"/>
      <c r="U198" s="87"/>
      <c r="V198" s="87"/>
      <c r="W198" s="87"/>
      <c r="X198" s="87"/>
      <c r="Y198" s="87"/>
      <c r="Z198" s="87"/>
      <c r="AA198" s="87"/>
      <c r="AB198" s="87"/>
      <c r="AC198" s="87"/>
      <c r="AD198" s="87"/>
      <c r="AE198" s="87"/>
      <c r="AF198" s="87"/>
      <c r="AG198" s="87"/>
      <c r="AH198" s="87"/>
      <c r="AI198" s="87"/>
      <c r="AJ198" s="87"/>
      <c r="AK198" s="87"/>
      <c r="AL198" s="87"/>
      <c r="AM198" s="87"/>
      <c r="AN198" s="87"/>
      <c r="AO198" s="87"/>
      <c r="AP198" s="87"/>
      <c r="AQ198" s="87"/>
      <c r="AR198" s="87"/>
      <c r="AS198" s="87"/>
      <c r="AT198" s="87"/>
    </row>
    <row r="199" spans="1:46" ht="15" customHeight="1" thickBot="1"/>
    <row r="200" spans="1:46" s="72" customFormat="1" ht="15" customHeight="1">
      <c r="A200" s="93"/>
      <c r="B200" s="93"/>
      <c r="C200" s="93"/>
      <c r="D200" s="93"/>
      <c r="E200" s="93"/>
      <c r="F200" s="163" t="s">
        <v>700</v>
      </c>
      <c r="G200" s="163"/>
      <c r="H200" s="163"/>
      <c r="I200" s="163"/>
      <c r="J200" s="163"/>
      <c r="K200" s="93"/>
      <c r="L200" s="163" t="s">
        <v>249</v>
      </c>
      <c r="M200" s="162"/>
      <c r="N200" s="162"/>
      <c r="O200" s="162"/>
      <c r="P200" s="162"/>
      <c r="Q200" s="87"/>
      <c r="R200" s="87"/>
      <c r="S200" s="87"/>
      <c r="T200" s="87"/>
      <c r="U200" s="87"/>
      <c r="V200" s="87"/>
      <c r="W200" s="87"/>
      <c r="X200" s="87"/>
      <c r="Y200" s="87"/>
      <c r="Z200" s="87"/>
      <c r="AA200" s="87"/>
      <c r="AB200" s="87"/>
      <c r="AC200" s="87"/>
      <c r="AD200" s="87"/>
      <c r="AE200" s="87"/>
      <c r="AF200" s="87"/>
      <c r="AG200" s="87"/>
      <c r="AH200" s="87"/>
      <c r="AI200" s="87"/>
      <c r="AJ200" s="87"/>
      <c r="AK200" s="87"/>
      <c r="AL200" s="87"/>
      <c r="AM200" s="87"/>
      <c r="AN200" s="87"/>
      <c r="AO200" s="87"/>
      <c r="AP200" s="87"/>
      <c r="AQ200" s="87"/>
      <c r="AR200" s="87"/>
      <c r="AS200" s="87"/>
      <c r="AT200" s="87"/>
    </row>
    <row r="201" spans="1:46" s="72" customFormat="1" ht="15" customHeight="1">
      <c r="A201" s="95" t="s">
        <v>448</v>
      </c>
      <c r="B201" s="87"/>
      <c r="C201" s="87"/>
      <c r="D201" s="87"/>
      <c r="E201" s="87"/>
      <c r="F201" s="95" t="s">
        <v>141</v>
      </c>
      <c r="G201" s="87"/>
      <c r="H201" s="95" t="s">
        <v>185</v>
      </c>
      <c r="I201" s="87"/>
      <c r="J201" s="95" t="s">
        <v>185</v>
      </c>
      <c r="K201" s="87"/>
      <c r="L201" s="95" t="s">
        <v>141</v>
      </c>
      <c r="M201" s="87"/>
      <c r="N201" s="95" t="s">
        <v>185</v>
      </c>
      <c r="O201" s="87"/>
      <c r="P201" s="95" t="s">
        <v>185</v>
      </c>
      <c r="Q201" s="87"/>
      <c r="R201" s="87"/>
      <c r="S201" s="87"/>
      <c r="T201" s="87"/>
      <c r="U201" s="87"/>
      <c r="V201" s="87"/>
      <c r="W201" s="87"/>
      <c r="X201" s="87"/>
      <c r="Y201" s="87"/>
      <c r="Z201" s="87"/>
      <c r="AA201" s="87"/>
      <c r="AB201" s="87"/>
      <c r="AC201" s="87"/>
      <c r="AD201" s="87"/>
      <c r="AE201" s="87"/>
      <c r="AF201" s="87"/>
      <c r="AG201" s="87"/>
      <c r="AH201" s="87"/>
      <c r="AI201" s="87"/>
      <c r="AJ201" s="87"/>
      <c r="AK201" s="87"/>
      <c r="AL201" s="87"/>
      <c r="AM201" s="87"/>
      <c r="AN201" s="87"/>
      <c r="AO201" s="87"/>
      <c r="AP201" s="87"/>
      <c r="AQ201" s="87"/>
      <c r="AR201" s="87"/>
      <c r="AS201" s="87"/>
      <c r="AT201" s="87"/>
    </row>
    <row r="202" spans="1:46" s="72" customFormat="1" ht="15" customHeight="1" thickBot="1">
      <c r="A202" s="95" t="s">
        <v>449</v>
      </c>
      <c r="B202" s="87"/>
      <c r="C202" s="87" t="s">
        <v>437</v>
      </c>
      <c r="D202" s="87"/>
      <c r="E202" s="87"/>
      <c r="F202" s="95" t="s">
        <v>142</v>
      </c>
      <c r="G202" s="87"/>
      <c r="H202" s="95" t="s">
        <v>186</v>
      </c>
      <c r="I202" s="87"/>
      <c r="J202" s="95" t="s">
        <v>424</v>
      </c>
      <c r="K202" s="87"/>
      <c r="L202" s="95" t="s">
        <v>142</v>
      </c>
      <c r="M202" s="87"/>
      <c r="N202" s="95" t="s">
        <v>186</v>
      </c>
      <c r="O202" s="87"/>
      <c r="P202" s="95" t="s">
        <v>424</v>
      </c>
      <c r="Q202" s="87"/>
      <c r="R202" s="87"/>
      <c r="S202" s="87"/>
      <c r="T202" s="87"/>
      <c r="U202" s="87"/>
      <c r="V202" s="87"/>
      <c r="W202" s="87"/>
      <c r="X202" s="87"/>
      <c r="Y202" s="87"/>
      <c r="Z202" s="87"/>
      <c r="AA202" s="87"/>
      <c r="AB202" s="87"/>
      <c r="AC202" s="87"/>
      <c r="AD202" s="87"/>
      <c r="AE202" s="87"/>
      <c r="AF202" s="87"/>
      <c r="AG202" s="87"/>
      <c r="AH202" s="87"/>
      <c r="AI202" s="87"/>
      <c r="AJ202" s="87"/>
      <c r="AK202" s="87"/>
      <c r="AL202" s="87"/>
      <c r="AM202" s="87"/>
      <c r="AN202" s="87"/>
      <c r="AO202" s="87"/>
      <c r="AP202" s="87"/>
      <c r="AQ202" s="87"/>
      <c r="AR202" s="87"/>
      <c r="AS202" s="87"/>
      <c r="AT202" s="87"/>
    </row>
    <row r="203" spans="1:46" s="72" customFormat="1" ht="15" customHeight="1">
      <c r="A203" s="94">
        <v>1</v>
      </c>
      <c r="B203" s="99"/>
      <c r="C203" s="99"/>
      <c r="D203" s="99"/>
      <c r="E203" s="99"/>
      <c r="F203" s="99"/>
      <c r="G203" s="99"/>
      <c r="H203" s="99"/>
      <c r="I203" s="99"/>
      <c r="J203" s="99"/>
      <c r="K203" s="99"/>
      <c r="L203" s="99"/>
      <c r="M203" s="99"/>
      <c r="N203" s="99"/>
      <c r="O203" s="99"/>
      <c r="P203" s="99"/>
      <c r="Q203" s="87"/>
      <c r="R203" s="87"/>
      <c r="S203" s="87"/>
      <c r="T203" s="87"/>
      <c r="U203" s="87"/>
      <c r="V203" s="87"/>
      <c r="W203" s="87"/>
      <c r="X203" s="87"/>
      <c r="Y203" s="87"/>
      <c r="Z203" s="87"/>
      <c r="AA203" s="87"/>
      <c r="AB203" s="87"/>
      <c r="AC203" s="87"/>
      <c r="AD203" s="87"/>
      <c r="AE203" s="87"/>
      <c r="AF203" s="87"/>
      <c r="AG203" s="87"/>
      <c r="AH203" s="87"/>
      <c r="AI203" s="87"/>
      <c r="AJ203" s="87"/>
      <c r="AK203" s="87"/>
      <c r="AL203" s="87"/>
      <c r="AM203" s="87"/>
      <c r="AN203" s="87"/>
      <c r="AO203" s="87"/>
      <c r="AP203" s="87"/>
      <c r="AQ203" s="87"/>
      <c r="AR203" s="87"/>
      <c r="AS203" s="87"/>
      <c r="AT203" s="87"/>
    </row>
    <row r="204" spans="1:46" s="72" customFormat="1" ht="15" customHeight="1">
      <c r="A204" s="95">
        <v>2</v>
      </c>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7"/>
      <c r="AJ204" s="87"/>
      <c r="AK204" s="87"/>
      <c r="AL204" s="87"/>
      <c r="AM204" s="87"/>
      <c r="AN204" s="87"/>
      <c r="AO204" s="87"/>
      <c r="AP204" s="87"/>
      <c r="AQ204" s="87"/>
      <c r="AR204" s="87"/>
      <c r="AS204" s="87"/>
      <c r="AT204" s="87"/>
    </row>
    <row r="205" spans="1:46" s="72" customFormat="1" ht="15" customHeight="1">
      <c r="A205" s="95">
        <v>3</v>
      </c>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row>
    <row r="206" spans="1:46" s="72" customFormat="1" ht="15" customHeight="1">
      <c r="A206" s="95">
        <v>4</v>
      </c>
      <c r="B206" s="103"/>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row>
    <row r="207" spans="1:46" s="72" customFormat="1" ht="15" customHeight="1">
      <c r="A207" s="95">
        <v>5</v>
      </c>
      <c r="B207" s="209"/>
      <c r="C207" s="87"/>
      <c r="D207" s="87"/>
      <c r="E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7"/>
      <c r="AJ207" s="87"/>
      <c r="AK207" s="87"/>
      <c r="AL207" s="87"/>
      <c r="AM207" s="87"/>
      <c r="AN207" s="87"/>
      <c r="AO207" s="87"/>
      <c r="AP207" s="87"/>
      <c r="AQ207" s="87"/>
      <c r="AR207" s="87"/>
      <c r="AS207" s="87"/>
      <c r="AT207" s="87"/>
    </row>
    <row r="208" spans="1:46" s="72" customFormat="1" ht="15" customHeight="1">
      <c r="A208" s="95">
        <v>6</v>
      </c>
      <c r="B208" s="103"/>
      <c r="C208" s="165" t="s">
        <v>612</v>
      </c>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7"/>
      <c r="AJ208" s="87"/>
      <c r="AK208" s="87"/>
      <c r="AL208" s="87"/>
      <c r="AM208" s="87"/>
      <c r="AN208" s="87"/>
      <c r="AO208" s="87"/>
      <c r="AP208" s="87"/>
      <c r="AQ208" s="87"/>
      <c r="AR208" s="87"/>
      <c r="AS208" s="87"/>
      <c r="AT208" s="87"/>
    </row>
    <row r="209" spans="1:46" s="72" customFormat="1" ht="15" customHeight="1">
      <c r="A209" s="95">
        <v>7</v>
      </c>
      <c r="B209" s="103"/>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7"/>
      <c r="AJ209" s="87"/>
      <c r="AK209" s="87"/>
      <c r="AL209" s="87"/>
      <c r="AM209" s="87"/>
      <c r="AN209" s="87"/>
      <c r="AO209" s="87"/>
      <c r="AP209" s="87"/>
      <c r="AQ209" s="87"/>
      <c r="AR209" s="87"/>
      <c r="AS209" s="87"/>
      <c r="AT209" s="87"/>
    </row>
    <row r="210" spans="1:46" s="72" customFormat="1" ht="15" customHeight="1">
      <c r="A210" s="95">
        <v>8</v>
      </c>
      <c r="B210" s="103"/>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7"/>
      <c r="AJ210" s="87"/>
      <c r="AK210" s="87"/>
      <c r="AL210" s="87"/>
      <c r="AM210" s="87"/>
      <c r="AN210" s="87"/>
      <c r="AO210" s="87"/>
      <c r="AP210" s="87"/>
      <c r="AQ210" s="87"/>
      <c r="AR210" s="87"/>
      <c r="AS210" s="87"/>
      <c r="AT210" s="87"/>
    </row>
    <row r="211" spans="1:46" s="72" customFormat="1" ht="15" customHeight="1" thickBot="1">
      <c r="A211" s="95">
        <v>9</v>
      </c>
      <c r="B211" s="103"/>
      <c r="C211" s="87" t="s">
        <v>612</v>
      </c>
      <c r="D211" s="87"/>
      <c r="E211" s="87"/>
      <c r="F211" s="101">
        <f>Linkin!C257</f>
        <v>807789.43458333332</v>
      </c>
      <c r="G211" s="87"/>
      <c r="H211" s="210">
        <v>1</v>
      </c>
      <c r="I211" s="87"/>
      <c r="J211" s="100">
        <f>ROUND($H$211*F211,0)</f>
        <v>807789</v>
      </c>
      <c r="K211" s="87"/>
      <c r="L211" s="100">
        <f>+J211</f>
        <v>807789</v>
      </c>
      <c r="M211" s="156"/>
      <c r="N211" s="213">
        <f>H211</f>
        <v>1</v>
      </c>
      <c r="O211" s="87"/>
      <c r="P211" s="100">
        <f>ROUND($H$211*L211,0)</f>
        <v>807789</v>
      </c>
      <c r="Q211" s="87"/>
      <c r="R211" s="87"/>
      <c r="S211" s="87"/>
      <c r="T211" s="87"/>
      <c r="U211" s="87"/>
      <c r="V211" s="87"/>
      <c r="W211" s="87"/>
      <c r="X211" s="87"/>
      <c r="Y211" s="87"/>
      <c r="Z211" s="87"/>
      <c r="AA211" s="87"/>
      <c r="AB211" s="87"/>
      <c r="AC211" s="87"/>
      <c r="AD211" s="87"/>
      <c r="AE211" s="87"/>
      <c r="AF211" s="87"/>
      <c r="AG211" s="87"/>
      <c r="AH211" s="87"/>
      <c r="AI211" s="87"/>
      <c r="AJ211" s="87"/>
      <c r="AK211" s="87"/>
      <c r="AL211" s="87"/>
      <c r="AM211" s="87"/>
      <c r="AN211" s="87"/>
      <c r="AO211" s="87"/>
      <c r="AP211" s="87"/>
      <c r="AQ211" s="87"/>
      <c r="AR211" s="87"/>
      <c r="AS211" s="87"/>
      <c r="AT211" s="87"/>
    </row>
    <row r="212" spans="1:46" s="72" customFormat="1" ht="15" customHeight="1" thickTop="1">
      <c r="A212" s="95">
        <v>10</v>
      </c>
      <c r="B212" s="103"/>
      <c r="C212" s="87"/>
      <c r="D212" s="87"/>
      <c r="E212" s="87"/>
      <c r="H212" s="169"/>
      <c r="M212" s="87"/>
      <c r="N212" s="169"/>
      <c r="O212" s="87"/>
      <c r="P212" s="87"/>
      <c r="Q212" s="87"/>
      <c r="R212" s="87"/>
      <c r="S212" s="87"/>
      <c r="T212" s="87"/>
      <c r="U212" s="87"/>
      <c r="V212" s="87"/>
      <c r="W212" s="87"/>
      <c r="X212" s="87"/>
      <c r="Y212" s="87"/>
      <c r="Z212" s="87"/>
      <c r="AA212" s="87"/>
      <c r="AB212" s="87"/>
      <c r="AC212" s="87"/>
      <c r="AD212" s="87"/>
      <c r="AE212" s="87"/>
      <c r="AF212" s="87"/>
      <c r="AG212" s="87"/>
      <c r="AH212" s="87"/>
      <c r="AI212" s="87"/>
      <c r="AJ212" s="87"/>
      <c r="AK212" s="87"/>
      <c r="AL212" s="87"/>
      <c r="AM212" s="87"/>
      <c r="AN212" s="87"/>
      <c r="AO212" s="87"/>
      <c r="AP212" s="87"/>
      <c r="AQ212" s="87"/>
      <c r="AR212" s="87"/>
      <c r="AS212" s="87"/>
      <c r="AT212" s="87"/>
    </row>
    <row r="213" spans="1:46" s="72" customFormat="1" ht="15" customHeight="1">
      <c r="A213" s="95">
        <v>11</v>
      </c>
      <c r="B213" s="103"/>
      <c r="C213" s="87"/>
      <c r="D213" s="87"/>
      <c r="E213" s="87"/>
      <c r="F213" s="87"/>
      <c r="J213" s="87">
        <f>ROUND($H$211*F213,0)</f>
        <v>0</v>
      </c>
      <c r="L213" s="87">
        <f>+J213</f>
        <v>0</v>
      </c>
      <c r="M213" s="156"/>
      <c r="N213" s="87"/>
      <c r="O213" s="87"/>
      <c r="P213" s="87">
        <f>ROUND($H$211*L213,0)</f>
        <v>0</v>
      </c>
      <c r="Q213" s="87"/>
      <c r="R213" s="87"/>
      <c r="S213" s="87"/>
      <c r="T213" s="87"/>
      <c r="U213" s="87"/>
      <c r="V213" s="87"/>
      <c r="W213" s="87"/>
      <c r="X213" s="87"/>
      <c r="Y213" s="87"/>
      <c r="Z213" s="87"/>
      <c r="AA213" s="87"/>
      <c r="AB213" s="87"/>
      <c r="AC213" s="87"/>
      <c r="AD213" s="87"/>
      <c r="AE213" s="87"/>
      <c r="AF213" s="87"/>
      <c r="AG213" s="87"/>
      <c r="AH213" s="87"/>
      <c r="AI213" s="87"/>
      <c r="AJ213" s="87"/>
      <c r="AK213" s="87"/>
      <c r="AL213" s="87"/>
      <c r="AM213" s="87"/>
      <c r="AN213" s="87"/>
      <c r="AO213" s="87"/>
      <c r="AP213" s="87"/>
      <c r="AQ213" s="87"/>
      <c r="AR213" s="87"/>
      <c r="AS213" s="87"/>
      <c r="AT213" s="87"/>
    </row>
    <row r="214" spans="1:46" s="72" customFormat="1" ht="15" customHeight="1">
      <c r="A214" s="95">
        <v>12</v>
      </c>
      <c r="B214" s="103"/>
      <c r="C214" s="87"/>
      <c r="D214" s="87"/>
      <c r="E214" s="87"/>
      <c r="F214" s="105"/>
      <c r="J214" s="105"/>
      <c r="L214" s="105"/>
      <c r="M214" s="87"/>
      <c r="N214" s="87"/>
      <c r="O214" s="87"/>
      <c r="P214" s="105"/>
      <c r="Q214" s="87"/>
      <c r="R214" s="87"/>
      <c r="S214" s="87"/>
      <c r="T214" s="87"/>
      <c r="U214" s="87"/>
      <c r="V214" s="87"/>
      <c r="W214" s="87"/>
      <c r="X214" s="87"/>
      <c r="Y214" s="87"/>
      <c r="Z214" s="87"/>
      <c r="AA214" s="87"/>
      <c r="AB214" s="87"/>
      <c r="AC214" s="87"/>
      <c r="AD214" s="87"/>
      <c r="AE214" s="87"/>
      <c r="AF214" s="87"/>
      <c r="AG214" s="87"/>
      <c r="AH214" s="87"/>
      <c r="AI214" s="87"/>
      <c r="AJ214" s="87"/>
      <c r="AK214" s="87"/>
      <c r="AL214" s="87"/>
      <c r="AM214" s="87"/>
      <c r="AN214" s="87"/>
      <c r="AO214" s="87"/>
      <c r="AP214" s="87"/>
      <c r="AQ214" s="87"/>
      <c r="AR214" s="87"/>
      <c r="AS214" s="87"/>
      <c r="AT214" s="87"/>
    </row>
    <row r="215" spans="1:46" s="72" customFormat="1" ht="15" customHeight="1" thickBot="1">
      <c r="A215" s="95">
        <v>13</v>
      </c>
      <c r="B215" s="103"/>
      <c r="C215" s="87"/>
      <c r="D215" s="87"/>
      <c r="E215" s="87"/>
      <c r="F215" s="100">
        <f>F211+F213</f>
        <v>807789.43458333332</v>
      </c>
      <c r="G215" s="87"/>
      <c r="H215" s="87"/>
      <c r="I215" s="87"/>
      <c r="J215" s="100">
        <f>J211+J213</f>
        <v>807789</v>
      </c>
      <c r="K215" s="87"/>
      <c r="L215" s="100">
        <f>L211+L213</f>
        <v>807789</v>
      </c>
      <c r="M215" s="87"/>
      <c r="N215" s="87"/>
      <c r="O215" s="87"/>
      <c r="P215" s="100">
        <f>P211+P213</f>
        <v>807789</v>
      </c>
      <c r="Q215" s="87"/>
      <c r="R215" s="87"/>
      <c r="S215" s="87"/>
      <c r="T215" s="87"/>
      <c r="U215" s="87"/>
      <c r="V215" s="87"/>
      <c r="W215" s="87"/>
      <c r="X215" s="87"/>
      <c r="Y215" s="87"/>
      <c r="Z215" s="87"/>
      <c r="AA215" s="87"/>
      <c r="AB215" s="87"/>
      <c r="AC215" s="87"/>
      <c r="AD215" s="87"/>
      <c r="AE215" s="87"/>
      <c r="AF215" s="87"/>
      <c r="AG215" s="87"/>
      <c r="AH215" s="87"/>
      <c r="AI215" s="87"/>
      <c r="AJ215" s="87"/>
      <c r="AK215" s="87"/>
      <c r="AL215" s="87"/>
      <c r="AM215" s="87"/>
      <c r="AN215" s="87"/>
      <c r="AO215" s="87"/>
      <c r="AP215" s="87"/>
      <c r="AQ215" s="87"/>
      <c r="AR215" s="87"/>
      <c r="AS215" s="87"/>
      <c r="AT215" s="87"/>
    </row>
    <row r="216" spans="1:46" s="72" customFormat="1" ht="15" customHeight="1" thickTop="1">
      <c r="A216" s="95">
        <v>14</v>
      </c>
      <c r="B216" s="103"/>
      <c r="C216" s="87"/>
      <c r="D216" s="87"/>
      <c r="E216" s="87"/>
      <c r="F216" s="169"/>
      <c r="G216" s="87"/>
      <c r="H216" s="87"/>
      <c r="I216" s="87"/>
      <c r="J216" s="169"/>
      <c r="K216" s="87"/>
      <c r="L216" s="169"/>
      <c r="M216" s="87"/>
      <c r="N216" s="87"/>
      <c r="O216" s="87"/>
      <c r="P216" s="169"/>
      <c r="Q216" s="87"/>
      <c r="R216" s="87"/>
      <c r="S216" s="87"/>
      <c r="T216" s="87"/>
      <c r="U216" s="87"/>
      <c r="V216" s="87"/>
      <c r="W216" s="87"/>
      <c r="X216" s="87"/>
      <c r="Y216" s="87"/>
      <c r="Z216" s="87"/>
      <c r="AA216" s="87"/>
      <c r="AB216" s="87"/>
      <c r="AC216" s="87"/>
      <c r="AD216" s="87"/>
      <c r="AE216" s="87"/>
      <c r="AF216" s="87"/>
      <c r="AG216" s="87"/>
      <c r="AH216" s="87"/>
      <c r="AI216" s="87"/>
      <c r="AJ216" s="87"/>
      <c r="AK216" s="87"/>
      <c r="AL216" s="87"/>
      <c r="AM216" s="87"/>
      <c r="AN216" s="87"/>
      <c r="AO216" s="87"/>
      <c r="AP216" s="87"/>
      <c r="AQ216" s="87"/>
      <c r="AR216" s="87"/>
      <c r="AS216" s="87"/>
      <c r="AT216" s="87"/>
    </row>
    <row r="217" spans="1:46" s="72" customFormat="1" ht="15" customHeight="1">
      <c r="A217" s="95">
        <v>15</v>
      </c>
      <c r="B217" s="209"/>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7"/>
      <c r="AJ217" s="87"/>
      <c r="AK217" s="87"/>
      <c r="AL217" s="87"/>
      <c r="AM217" s="87"/>
      <c r="AN217" s="87"/>
      <c r="AO217" s="87"/>
      <c r="AP217" s="87"/>
      <c r="AQ217" s="87"/>
      <c r="AR217" s="87"/>
      <c r="AS217" s="87"/>
      <c r="AT217" s="87"/>
    </row>
    <row r="218" spans="1:46" s="72" customFormat="1" ht="15" customHeight="1">
      <c r="A218" s="95">
        <v>16</v>
      </c>
      <c r="B218" s="103"/>
      <c r="C218" s="165"/>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7"/>
      <c r="AJ218" s="87"/>
      <c r="AK218" s="87"/>
      <c r="AL218" s="87"/>
      <c r="AM218" s="87"/>
      <c r="AN218" s="87"/>
      <c r="AO218" s="87"/>
      <c r="AP218" s="87"/>
      <c r="AQ218" s="87"/>
      <c r="AR218" s="87"/>
      <c r="AS218" s="87"/>
      <c r="AT218" s="87"/>
    </row>
    <row r="219" spans="1:46" s="72" customFormat="1" ht="15" customHeight="1">
      <c r="A219" s="95">
        <v>17</v>
      </c>
      <c r="B219" s="103"/>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7"/>
      <c r="AJ219" s="87"/>
      <c r="AK219" s="87"/>
      <c r="AL219" s="87"/>
      <c r="AM219" s="87"/>
      <c r="AN219" s="87"/>
      <c r="AO219" s="87"/>
      <c r="AP219" s="87"/>
      <c r="AQ219" s="87"/>
      <c r="AR219" s="87"/>
      <c r="AS219" s="87"/>
      <c r="AT219" s="87"/>
    </row>
    <row r="220" spans="1:46" s="72" customFormat="1" ht="15" customHeight="1">
      <c r="A220" s="95">
        <v>18</v>
      </c>
      <c r="B220" s="103"/>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87"/>
      <c r="AN220" s="87"/>
      <c r="AO220" s="87"/>
      <c r="AP220" s="87"/>
      <c r="AQ220" s="87"/>
      <c r="AR220" s="87"/>
      <c r="AS220" s="87"/>
      <c r="AT220" s="87"/>
    </row>
    <row r="221" spans="1:46" s="72" customFormat="1" ht="15" customHeight="1">
      <c r="A221" s="95">
        <v>19</v>
      </c>
      <c r="B221" s="103"/>
      <c r="C221" s="165"/>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7"/>
      <c r="AJ221" s="87"/>
      <c r="AK221" s="87"/>
      <c r="AL221" s="87"/>
      <c r="AM221" s="87"/>
      <c r="AN221" s="87"/>
      <c r="AO221" s="87"/>
      <c r="AP221" s="87"/>
      <c r="AQ221" s="87"/>
      <c r="AR221" s="87"/>
      <c r="AS221" s="87"/>
      <c r="AT221" s="87"/>
    </row>
    <row r="222" spans="1:46" s="72" customFormat="1" ht="15" customHeight="1">
      <c r="A222" s="95"/>
      <c r="B222" s="103"/>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7"/>
      <c r="AJ222" s="87"/>
      <c r="AK222" s="87"/>
      <c r="AL222" s="87"/>
      <c r="AM222" s="87"/>
      <c r="AN222" s="87"/>
      <c r="AO222" s="87"/>
      <c r="AP222" s="87"/>
      <c r="AQ222" s="87"/>
      <c r="AR222" s="87"/>
      <c r="AS222" s="87"/>
      <c r="AT222" s="87"/>
    </row>
    <row r="223" spans="1:46" s="72" customFormat="1" ht="15" customHeight="1">
      <c r="A223" s="95"/>
      <c r="B223" s="103"/>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7"/>
      <c r="AJ223" s="87"/>
      <c r="AK223" s="87"/>
      <c r="AL223" s="87"/>
      <c r="AM223" s="87"/>
      <c r="AN223" s="87"/>
      <c r="AO223" s="87"/>
      <c r="AP223" s="87"/>
      <c r="AQ223" s="87"/>
      <c r="AR223" s="87"/>
      <c r="AS223" s="87"/>
      <c r="AT223" s="87"/>
    </row>
    <row r="224" spans="1:46" s="72" customFormat="1" ht="15" customHeight="1">
      <c r="A224" s="95"/>
      <c r="B224" s="103"/>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7"/>
      <c r="AJ224" s="87"/>
      <c r="AK224" s="87"/>
      <c r="AL224" s="87"/>
      <c r="AM224" s="87"/>
      <c r="AN224" s="87"/>
      <c r="AO224" s="87"/>
      <c r="AP224" s="87"/>
      <c r="AQ224" s="87"/>
      <c r="AR224" s="87"/>
      <c r="AS224" s="87"/>
      <c r="AT224" s="87"/>
    </row>
    <row r="225" spans="1:46" s="72" customFormat="1" ht="15" customHeight="1">
      <c r="A225" s="95"/>
      <c r="B225" s="103"/>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7"/>
      <c r="AJ225" s="87"/>
      <c r="AK225" s="87"/>
      <c r="AL225" s="87"/>
      <c r="AM225" s="87"/>
      <c r="AN225" s="87"/>
      <c r="AO225" s="87"/>
      <c r="AP225" s="87"/>
      <c r="AQ225" s="87"/>
      <c r="AR225" s="87"/>
      <c r="AS225" s="87"/>
      <c r="AT225" s="87"/>
    </row>
    <row r="226" spans="1:46" s="72" customFormat="1" ht="15" customHeight="1">
      <c r="A226" s="95"/>
      <c r="B226" s="103"/>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7"/>
      <c r="AJ226" s="87"/>
      <c r="AK226" s="87"/>
      <c r="AL226" s="87"/>
      <c r="AM226" s="87"/>
      <c r="AN226" s="87"/>
      <c r="AO226" s="87"/>
      <c r="AP226" s="87"/>
      <c r="AQ226" s="87"/>
      <c r="AR226" s="87"/>
      <c r="AS226" s="87"/>
      <c r="AT226" s="87"/>
    </row>
    <row r="227" spans="1:46" s="72" customFormat="1" ht="15" customHeight="1">
      <c r="A227" s="95"/>
      <c r="B227" s="209"/>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7"/>
      <c r="AJ227" s="87"/>
      <c r="AK227" s="87"/>
      <c r="AL227" s="87"/>
      <c r="AM227" s="87"/>
      <c r="AN227" s="87"/>
      <c r="AO227" s="87"/>
      <c r="AP227" s="87"/>
      <c r="AQ227" s="87"/>
      <c r="AR227" s="87"/>
      <c r="AS227" s="87"/>
      <c r="AT227" s="87"/>
    </row>
    <row r="228" spans="1:46" s="72" customFormat="1" ht="15" customHeight="1">
      <c r="A228" s="95"/>
      <c r="B228" s="103"/>
      <c r="C228" s="165"/>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87"/>
      <c r="AN228" s="87"/>
      <c r="AO228" s="87"/>
      <c r="AP228" s="87"/>
      <c r="AQ228" s="87"/>
      <c r="AR228" s="87"/>
      <c r="AS228" s="87"/>
      <c r="AT228" s="87"/>
    </row>
    <row r="229" spans="1:46" s="72" customFormat="1" ht="15" customHeight="1">
      <c r="A229" s="95"/>
      <c r="B229" s="103"/>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7"/>
      <c r="AJ229" s="87"/>
      <c r="AK229" s="87"/>
      <c r="AL229" s="87"/>
      <c r="AM229" s="87"/>
      <c r="AN229" s="87"/>
      <c r="AO229" s="87"/>
      <c r="AP229" s="87"/>
      <c r="AQ229" s="87"/>
      <c r="AR229" s="87"/>
      <c r="AS229" s="87"/>
      <c r="AT229" s="87"/>
    </row>
    <row r="230" spans="1:46" s="72" customFormat="1" ht="15" customHeight="1">
      <c r="A230" s="95"/>
      <c r="B230" s="103"/>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7"/>
      <c r="AJ230" s="87"/>
      <c r="AK230" s="87"/>
      <c r="AL230" s="87"/>
      <c r="AM230" s="87"/>
      <c r="AN230" s="87"/>
      <c r="AO230" s="87"/>
      <c r="AP230" s="87"/>
      <c r="AQ230" s="87"/>
      <c r="AR230" s="87"/>
      <c r="AS230" s="87"/>
      <c r="AT230" s="87"/>
    </row>
    <row r="231" spans="1:46" s="72" customFormat="1" ht="15" customHeight="1">
      <c r="A231" s="95"/>
      <c r="B231" s="103"/>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7"/>
      <c r="AJ231" s="87"/>
      <c r="AK231" s="87"/>
      <c r="AL231" s="87"/>
      <c r="AM231" s="87"/>
      <c r="AN231" s="87"/>
      <c r="AO231" s="87"/>
      <c r="AP231" s="87"/>
      <c r="AQ231" s="87"/>
      <c r="AR231" s="87"/>
      <c r="AS231" s="87"/>
      <c r="AT231" s="87"/>
    </row>
    <row r="232" spans="1:46" s="72" customFormat="1" ht="15" customHeight="1">
      <c r="A232" s="95"/>
      <c r="B232" s="103"/>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7"/>
      <c r="AJ232" s="87"/>
      <c r="AK232" s="87"/>
      <c r="AL232" s="87"/>
      <c r="AM232" s="87"/>
      <c r="AN232" s="87"/>
      <c r="AO232" s="87"/>
      <c r="AP232" s="87"/>
      <c r="AQ232" s="87"/>
      <c r="AR232" s="87"/>
      <c r="AS232" s="87"/>
      <c r="AT232" s="87"/>
    </row>
    <row r="233" spans="1:46" s="72" customFormat="1" ht="15" customHeight="1">
      <c r="A233" s="95"/>
      <c r="B233" s="103"/>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7"/>
      <c r="AJ233" s="87"/>
      <c r="AK233" s="87"/>
      <c r="AL233" s="87"/>
      <c r="AM233" s="87"/>
      <c r="AN233" s="87"/>
      <c r="AO233" s="87"/>
      <c r="AP233" s="87"/>
      <c r="AQ233" s="87"/>
      <c r="AR233" s="87"/>
      <c r="AS233" s="87"/>
      <c r="AT233" s="87"/>
    </row>
    <row r="234" spans="1:46" s="72" customFormat="1" ht="15" customHeight="1">
      <c r="A234" s="95"/>
      <c r="B234" s="103"/>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7"/>
      <c r="AJ234" s="87"/>
      <c r="AK234" s="87"/>
      <c r="AL234" s="87"/>
      <c r="AM234" s="87"/>
      <c r="AN234" s="87"/>
      <c r="AO234" s="87"/>
      <c r="AP234" s="87"/>
      <c r="AQ234" s="87"/>
      <c r="AR234" s="87"/>
      <c r="AS234" s="87"/>
      <c r="AT234" s="87"/>
    </row>
    <row r="235" spans="1:46" s="72" customFormat="1" ht="15" customHeight="1">
      <c r="A235" s="95"/>
      <c r="B235" s="103"/>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7"/>
      <c r="AJ235" s="87"/>
      <c r="AK235" s="87"/>
      <c r="AL235" s="87"/>
      <c r="AM235" s="87"/>
      <c r="AN235" s="87"/>
      <c r="AO235" s="87"/>
      <c r="AP235" s="87"/>
      <c r="AQ235" s="87"/>
      <c r="AR235" s="87"/>
      <c r="AS235" s="87"/>
      <c r="AT235" s="87"/>
    </row>
    <row r="236" spans="1:46" s="72" customFormat="1" ht="15" customHeight="1">
      <c r="A236" s="95"/>
      <c r="B236" s="209"/>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7"/>
      <c r="AJ236" s="87"/>
      <c r="AK236" s="87"/>
      <c r="AL236" s="87"/>
      <c r="AM236" s="87"/>
      <c r="AN236" s="87"/>
      <c r="AO236" s="87"/>
      <c r="AP236" s="87"/>
      <c r="AQ236" s="87"/>
      <c r="AR236" s="87"/>
      <c r="AS236" s="87"/>
      <c r="AT236" s="87"/>
    </row>
    <row r="237" spans="1:46" s="72" customFormat="1" ht="15" customHeight="1">
      <c r="A237" s="95"/>
      <c r="B237" s="103"/>
      <c r="C237" s="200"/>
      <c r="D237" s="156"/>
      <c r="E237" s="156"/>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7"/>
      <c r="AJ237" s="87"/>
      <c r="AK237" s="87"/>
      <c r="AL237" s="87"/>
      <c r="AM237" s="87"/>
      <c r="AN237" s="87"/>
      <c r="AO237" s="87"/>
      <c r="AP237" s="87"/>
      <c r="AQ237" s="87"/>
      <c r="AR237" s="87"/>
      <c r="AS237" s="87"/>
      <c r="AT237" s="87"/>
    </row>
    <row r="238" spans="1:46" s="72" customFormat="1" ht="15" customHeight="1">
      <c r="A238" s="95"/>
      <c r="B238" s="103"/>
      <c r="C238" s="156"/>
      <c r="D238" s="156"/>
      <c r="E238" s="156"/>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7"/>
      <c r="AJ238" s="87"/>
      <c r="AK238" s="87"/>
      <c r="AL238" s="87"/>
      <c r="AM238" s="87"/>
      <c r="AN238" s="87"/>
      <c r="AO238" s="87"/>
      <c r="AP238" s="87"/>
      <c r="AQ238" s="87"/>
      <c r="AR238" s="87"/>
      <c r="AS238" s="87"/>
      <c r="AT238" s="87"/>
    </row>
    <row r="239" spans="1:46" s="72" customFormat="1" ht="15" customHeight="1">
      <c r="A239" s="95"/>
      <c r="B239" s="87"/>
      <c r="C239" s="156"/>
      <c r="D239" s="156"/>
      <c r="E239" s="156"/>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7"/>
      <c r="AJ239" s="87"/>
      <c r="AK239" s="87"/>
      <c r="AL239" s="87"/>
      <c r="AM239" s="87"/>
      <c r="AN239" s="87"/>
      <c r="AO239" s="87"/>
      <c r="AP239" s="87"/>
      <c r="AQ239" s="87"/>
      <c r="AR239" s="87"/>
      <c r="AS239" s="87"/>
      <c r="AT239" s="87"/>
    </row>
    <row r="240" spans="1:46" s="72" customFormat="1" ht="15" customHeight="1">
      <c r="A240" s="95"/>
      <c r="B240" s="87"/>
      <c r="C240" s="156"/>
      <c r="D240" s="156"/>
      <c r="E240" s="156"/>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7"/>
      <c r="AJ240" s="87"/>
      <c r="AK240" s="87"/>
      <c r="AL240" s="87"/>
      <c r="AM240" s="87"/>
      <c r="AN240" s="87"/>
      <c r="AO240" s="87"/>
      <c r="AP240" s="87"/>
      <c r="AQ240" s="87"/>
      <c r="AR240" s="87"/>
      <c r="AS240" s="87"/>
      <c r="AT240" s="87"/>
    </row>
    <row r="241" spans="1:46" s="72" customFormat="1" ht="15" customHeight="1">
      <c r="A241" s="95"/>
      <c r="B241" s="87"/>
      <c r="C241" s="156"/>
      <c r="D241" s="156"/>
      <c r="E241" s="156"/>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7"/>
      <c r="AJ241" s="87"/>
      <c r="AK241" s="87"/>
      <c r="AL241" s="87"/>
      <c r="AM241" s="87"/>
      <c r="AN241" s="87"/>
      <c r="AO241" s="87"/>
      <c r="AP241" s="87"/>
      <c r="AQ241" s="87"/>
      <c r="AR241" s="87"/>
      <c r="AS241" s="87"/>
      <c r="AT241" s="87"/>
    </row>
    <row r="242" spans="1:46" s="72" customFormat="1" ht="15" customHeight="1">
      <c r="A242" s="95"/>
      <c r="B242" s="87"/>
      <c r="C242" s="156"/>
      <c r="D242" s="156"/>
      <c r="E242" s="156"/>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7"/>
      <c r="AJ242" s="87"/>
      <c r="AK242" s="87"/>
      <c r="AL242" s="87"/>
      <c r="AM242" s="87"/>
      <c r="AN242" s="87"/>
      <c r="AO242" s="87"/>
      <c r="AP242" s="87"/>
      <c r="AQ242" s="87"/>
      <c r="AR242" s="87"/>
      <c r="AS242" s="87"/>
      <c r="AT242" s="87"/>
    </row>
    <row r="243" spans="1:46" s="72" customFormat="1" ht="15" customHeight="1">
      <c r="A243" s="95"/>
      <c r="B243" s="87"/>
      <c r="C243" s="156"/>
      <c r="D243" s="156"/>
      <c r="E243" s="156"/>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7"/>
      <c r="AJ243" s="87"/>
      <c r="AK243" s="87"/>
      <c r="AL243" s="87"/>
      <c r="AM243" s="87"/>
      <c r="AN243" s="87"/>
      <c r="AO243" s="87"/>
      <c r="AP243" s="87"/>
      <c r="AQ243" s="87"/>
      <c r="AR243" s="87"/>
      <c r="AS243" s="87"/>
      <c r="AT243" s="87"/>
    </row>
    <row r="244" spans="1:46" s="72" customFormat="1" ht="15" customHeight="1">
      <c r="A244" s="95"/>
      <c r="B244" s="87"/>
      <c r="C244" s="156"/>
      <c r="D244" s="156"/>
      <c r="E244" s="156"/>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7"/>
      <c r="AJ244" s="87"/>
      <c r="AK244" s="87"/>
      <c r="AL244" s="87"/>
      <c r="AM244" s="87"/>
      <c r="AN244" s="87"/>
      <c r="AO244" s="87"/>
      <c r="AP244" s="87"/>
      <c r="AQ244" s="87"/>
      <c r="AR244" s="87"/>
      <c r="AS244" s="87"/>
      <c r="AT244" s="87"/>
    </row>
    <row r="245" spans="1:46" s="72" customFormat="1" ht="15" customHeight="1">
      <c r="A245" s="95"/>
      <c r="B245" s="87"/>
      <c r="C245" s="156"/>
      <c r="D245" s="156"/>
      <c r="E245" s="156"/>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7"/>
      <c r="AJ245" s="87"/>
      <c r="AK245" s="87"/>
      <c r="AL245" s="87"/>
      <c r="AM245" s="87"/>
      <c r="AN245" s="87"/>
      <c r="AO245" s="87"/>
      <c r="AP245" s="87"/>
      <c r="AQ245" s="87"/>
      <c r="AR245" s="87"/>
      <c r="AS245" s="87"/>
      <c r="AT245" s="87"/>
    </row>
    <row r="246" spans="1:46" s="72" customFormat="1" ht="15" customHeight="1">
      <c r="A246" s="95"/>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7"/>
      <c r="AJ246" s="87"/>
      <c r="AK246" s="87"/>
      <c r="AL246" s="87"/>
      <c r="AM246" s="87"/>
      <c r="AN246" s="87"/>
      <c r="AO246" s="87"/>
      <c r="AP246" s="87"/>
      <c r="AQ246" s="87"/>
      <c r="AR246" s="87"/>
      <c r="AS246" s="87"/>
      <c r="AT246" s="87"/>
    </row>
    <row r="247" spans="1:46" s="72" customFormat="1" ht="15" customHeight="1">
      <c r="A247" s="95"/>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7"/>
      <c r="AJ247" s="87"/>
      <c r="AK247" s="87"/>
      <c r="AL247" s="87"/>
      <c r="AM247" s="87"/>
      <c r="AN247" s="87"/>
      <c r="AO247" s="87"/>
      <c r="AP247" s="87"/>
      <c r="AQ247" s="87"/>
      <c r="AR247" s="87"/>
      <c r="AS247" s="87"/>
      <c r="AT247" s="87"/>
    </row>
    <row r="248" spans="1:46" s="72" customFormat="1" ht="15" customHeight="1">
      <c r="A248" s="95"/>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c r="AN248" s="87"/>
      <c r="AO248" s="87"/>
      <c r="AP248" s="87"/>
      <c r="AQ248" s="87"/>
      <c r="AR248" s="87"/>
      <c r="AS248" s="87"/>
      <c r="AT248" s="87"/>
    </row>
    <row r="249" spans="1:46" s="72" customFormat="1" ht="15" customHeight="1">
      <c r="A249" s="95"/>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c r="AN249" s="87"/>
      <c r="AO249" s="87"/>
      <c r="AP249" s="87"/>
      <c r="AQ249" s="87"/>
      <c r="AR249" s="87"/>
      <c r="AS249" s="87"/>
      <c r="AT249" s="87"/>
    </row>
    <row r="250" spans="1:46" s="72" customFormat="1" ht="15" customHeight="1">
      <c r="A250" s="95"/>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row>
    <row r="251" spans="1:46" s="72" customFormat="1" ht="15" customHeight="1">
      <c r="A251" s="95"/>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7"/>
      <c r="AJ251" s="87"/>
      <c r="AK251" s="87"/>
      <c r="AL251" s="87"/>
      <c r="AM251" s="87"/>
      <c r="AN251" s="87"/>
      <c r="AO251" s="87"/>
      <c r="AP251" s="87"/>
      <c r="AQ251" s="87"/>
      <c r="AR251" s="87"/>
      <c r="AS251" s="87"/>
      <c r="AT251" s="87"/>
    </row>
    <row r="252" spans="1:46" s="72" customFormat="1" ht="15" customHeight="1">
      <c r="A252" s="95"/>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87"/>
      <c r="AT252" s="87"/>
    </row>
    <row r="253" spans="1:46" s="72" customFormat="1" ht="15" customHeight="1">
      <c r="A253" s="86" t="str">
        <f>+A190</f>
        <v>KENTUCKY-AMERICAN WATER COMPANY</v>
      </c>
      <c r="B253" s="115"/>
      <c r="C253" s="115"/>
      <c r="D253" s="115"/>
      <c r="E253" s="115"/>
      <c r="F253" s="115"/>
      <c r="G253" s="115"/>
      <c r="H253" s="115"/>
      <c r="I253" s="115"/>
      <c r="J253" s="115"/>
      <c r="K253" s="115"/>
      <c r="L253" s="115"/>
      <c r="M253" s="115"/>
      <c r="N253" s="115"/>
      <c r="O253" s="115"/>
      <c r="P253" s="115"/>
    </row>
    <row r="254" spans="1:46" s="72" customFormat="1" ht="15" customHeight="1">
      <c r="A254" s="86" t="str">
        <f>+A191</f>
        <v>Case No. 2018-00358</v>
      </c>
      <c r="B254" s="115"/>
      <c r="C254" s="115"/>
      <c r="D254" s="115"/>
      <c r="E254" s="115"/>
      <c r="F254" s="115"/>
      <c r="G254" s="115"/>
      <c r="H254" s="115"/>
      <c r="I254" s="115"/>
      <c r="J254" s="115"/>
      <c r="K254" s="115"/>
      <c r="L254" s="115"/>
      <c r="M254" s="115"/>
      <c r="N254" s="115"/>
      <c r="O254" s="115"/>
      <c r="P254" s="115"/>
      <c r="Q254" s="87"/>
      <c r="R254" s="87"/>
      <c r="S254" s="87"/>
      <c r="T254" s="87"/>
      <c r="U254" s="87"/>
      <c r="V254" s="87"/>
      <c r="W254" s="87"/>
      <c r="X254" s="87"/>
      <c r="Y254" s="87"/>
      <c r="Z254" s="87"/>
      <c r="AA254" s="87"/>
      <c r="AB254" s="87"/>
      <c r="AC254" s="87"/>
      <c r="AD254" s="87"/>
      <c r="AE254" s="87"/>
      <c r="AF254" s="87"/>
      <c r="AG254" s="87"/>
      <c r="AH254" s="87"/>
      <c r="AI254" s="87"/>
      <c r="AJ254" s="87"/>
      <c r="AK254" s="87"/>
      <c r="AL254" s="87"/>
      <c r="AM254" s="87"/>
      <c r="AN254" s="87"/>
      <c r="AO254" s="87"/>
      <c r="AP254" s="87"/>
      <c r="AQ254" s="87"/>
      <c r="AR254" s="87"/>
      <c r="AS254" s="87"/>
      <c r="AT254" s="87"/>
    </row>
    <row r="255" spans="1:46" s="72" customFormat="1" ht="15" customHeight="1">
      <c r="A255" s="86" t="s">
        <v>471</v>
      </c>
      <c r="B255" s="115"/>
      <c r="C255" s="115"/>
      <c r="D255" s="115"/>
      <c r="E255" s="115"/>
      <c r="F255" s="115"/>
      <c r="G255" s="115"/>
      <c r="H255" s="115"/>
      <c r="I255" s="115"/>
      <c r="J255" s="115"/>
      <c r="K255" s="115"/>
      <c r="L255" s="115"/>
      <c r="M255" s="115"/>
      <c r="N255" s="115"/>
      <c r="O255" s="115"/>
      <c r="P255" s="115"/>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87"/>
      <c r="AS255" s="87"/>
      <c r="AT255" s="87"/>
    </row>
    <row r="256" spans="1:46" s="72" customFormat="1" ht="15" customHeight="1">
      <c r="A256" s="86" t="str">
        <f>+A130</f>
        <v>Base Year at 2/28/19</v>
      </c>
      <c r="B256" s="115"/>
      <c r="C256" s="115"/>
      <c r="D256" s="115"/>
      <c r="E256" s="115"/>
      <c r="F256" s="115"/>
      <c r="G256" s="115"/>
      <c r="H256" s="115"/>
      <c r="I256" s="115"/>
      <c r="J256" s="115"/>
      <c r="K256" s="115"/>
      <c r="L256" s="115"/>
      <c r="M256" s="115"/>
      <c r="N256" s="115"/>
      <c r="O256" s="115"/>
      <c r="P256" s="115"/>
      <c r="Q256" s="87"/>
      <c r="R256" s="87"/>
      <c r="S256" s="87"/>
      <c r="T256" s="87"/>
      <c r="U256" s="87"/>
      <c r="V256" s="87"/>
      <c r="W256" s="87"/>
      <c r="X256" s="87"/>
      <c r="Y256" s="87"/>
      <c r="Z256" s="87"/>
      <c r="AA256" s="87"/>
      <c r="AB256" s="87"/>
      <c r="AC256" s="87"/>
      <c r="AD256" s="87"/>
      <c r="AE256" s="87"/>
      <c r="AF256" s="87"/>
      <c r="AG256" s="87"/>
      <c r="AH256" s="87"/>
      <c r="AI256" s="87"/>
      <c r="AJ256" s="87"/>
      <c r="AK256" s="87"/>
      <c r="AL256" s="87"/>
      <c r="AM256" s="87"/>
      <c r="AN256" s="87"/>
      <c r="AO256" s="87"/>
      <c r="AP256" s="87"/>
      <c r="AQ256" s="87"/>
      <c r="AR256" s="87"/>
      <c r="AS256" s="87"/>
      <c r="AT256" s="87"/>
    </row>
    <row r="257" spans="1:46" s="72" customFormat="1" ht="15" customHeight="1">
      <c r="A257" s="115"/>
      <c r="B257" s="115"/>
      <c r="C257" s="115"/>
      <c r="D257" s="115"/>
      <c r="E257" s="115"/>
      <c r="F257" s="115"/>
      <c r="G257" s="115"/>
      <c r="H257" s="115"/>
      <c r="I257" s="115"/>
      <c r="J257" s="115"/>
      <c r="K257" s="115"/>
      <c r="L257" s="115"/>
      <c r="M257" s="115"/>
      <c r="N257" s="115"/>
      <c r="O257" s="90" t="s">
        <v>937</v>
      </c>
      <c r="P257" s="80"/>
      <c r="Q257" s="87"/>
      <c r="R257" s="87"/>
      <c r="S257" s="87"/>
      <c r="T257" s="87"/>
      <c r="U257" s="87"/>
      <c r="V257" s="87"/>
      <c r="W257" s="87"/>
      <c r="X257" s="87"/>
      <c r="Y257" s="87"/>
      <c r="Z257" s="87"/>
      <c r="AA257" s="87"/>
      <c r="AB257" s="87"/>
      <c r="AC257" s="87"/>
      <c r="AD257" s="87"/>
      <c r="AE257" s="87"/>
      <c r="AF257" s="87"/>
      <c r="AG257" s="87"/>
      <c r="AH257" s="87"/>
      <c r="AI257" s="87"/>
      <c r="AJ257" s="87"/>
      <c r="AK257" s="87"/>
      <c r="AL257" s="87"/>
      <c r="AM257" s="87"/>
      <c r="AN257" s="87"/>
      <c r="AO257" s="87"/>
      <c r="AP257" s="87"/>
      <c r="AQ257" s="87"/>
      <c r="AR257" s="87"/>
      <c r="AS257" s="87"/>
      <c r="AT257" s="87"/>
    </row>
    <row r="258" spans="1:46" s="66" customFormat="1">
      <c r="B258" s="70"/>
      <c r="D258" s="69"/>
      <c r="E258" s="69"/>
      <c r="F258" s="69"/>
      <c r="G258" s="69"/>
      <c r="H258" s="69"/>
      <c r="I258" s="69"/>
      <c r="J258" s="69"/>
      <c r="K258" s="69"/>
      <c r="L258" s="69"/>
      <c r="O258" s="91" t="str">
        <f ca="1">RIGHT(CELL("filename",$A$1),LEN(CELL("filename",$A$1))-SEARCH("\Rate Base",CELL("filename",$A$1),1))</f>
        <v>Rate Base\[KAWC 2018 Rate Case - Exhibit 37 Schedules B1 - B8.xlsx]Sch B-5</v>
      </c>
      <c r="P258" s="65"/>
    </row>
    <row r="259" spans="1:46" s="72" customFormat="1" ht="15" customHeight="1">
      <c r="A259" s="172" t="str">
        <f>+A133</f>
        <v>DATA: _X_ BASE PERIOD ___ FORECASTED PERIOD</v>
      </c>
      <c r="B259" s="87"/>
      <c r="C259" s="87"/>
      <c r="D259" s="87"/>
      <c r="E259" s="87"/>
      <c r="F259" s="87"/>
      <c r="G259" s="87"/>
      <c r="H259" s="87"/>
      <c r="I259" s="87"/>
      <c r="J259" s="87"/>
      <c r="K259" s="87"/>
      <c r="L259" s="87"/>
      <c r="M259" s="87"/>
      <c r="N259" s="87"/>
      <c r="O259" s="90" t="s">
        <v>292</v>
      </c>
      <c r="P259" s="80"/>
      <c r="Q259" s="87"/>
      <c r="R259" s="87"/>
      <c r="S259" s="87"/>
      <c r="T259" s="87"/>
      <c r="U259" s="87"/>
      <c r="V259" s="87"/>
      <c r="W259" s="87"/>
      <c r="X259" s="87"/>
      <c r="Y259" s="87"/>
      <c r="Z259" s="87"/>
      <c r="AA259" s="87"/>
      <c r="AB259" s="87"/>
      <c r="AC259" s="87"/>
      <c r="AD259" s="87"/>
      <c r="AE259" s="87"/>
      <c r="AF259" s="87"/>
      <c r="AG259" s="87"/>
      <c r="AH259" s="87"/>
      <c r="AI259" s="87"/>
      <c r="AJ259" s="87"/>
      <c r="AK259" s="87"/>
      <c r="AL259" s="87"/>
      <c r="AM259" s="87"/>
      <c r="AN259" s="87"/>
      <c r="AO259" s="87"/>
      <c r="AP259" s="87"/>
      <c r="AQ259" s="87"/>
      <c r="AR259" s="87"/>
      <c r="AS259" s="87"/>
      <c r="AT259" s="87"/>
    </row>
    <row r="260" spans="1:46" s="72" customFormat="1" ht="15" customHeight="1">
      <c r="A260" s="172" t="str">
        <f>+A134</f>
        <v>TYPE OF FILING:  _X_ ORIGINAL __ UPDATED __ REVISED</v>
      </c>
      <c r="B260" s="87"/>
      <c r="C260" s="87"/>
      <c r="D260" s="87"/>
      <c r="E260" s="87"/>
      <c r="F260" s="87"/>
      <c r="G260" s="87"/>
      <c r="H260" s="87"/>
      <c r="I260" s="87"/>
      <c r="J260" s="87"/>
      <c r="K260" s="87"/>
      <c r="L260" s="87"/>
      <c r="M260" s="87"/>
      <c r="N260" s="87"/>
      <c r="O260" s="208" t="str">
        <f>Control!D98</f>
        <v>Witness Responsible:   Melissa Schwarzell</v>
      </c>
      <c r="P260" s="80"/>
      <c r="Q260" s="87"/>
      <c r="R260" s="87"/>
      <c r="S260" s="87"/>
      <c r="T260" s="87"/>
      <c r="U260" s="87"/>
      <c r="V260" s="87"/>
      <c r="W260" s="87"/>
      <c r="X260" s="87"/>
      <c r="Y260" s="87"/>
      <c r="Z260" s="87"/>
      <c r="AA260" s="87"/>
      <c r="AB260" s="87"/>
      <c r="AC260" s="87"/>
      <c r="AD260" s="87"/>
      <c r="AE260" s="87"/>
      <c r="AF260" s="87"/>
      <c r="AG260" s="87"/>
      <c r="AH260" s="87"/>
      <c r="AI260" s="87"/>
      <c r="AJ260" s="87"/>
      <c r="AK260" s="87"/>
      <c r="AL260" s="87"/>
      <c r="AM260" s="87"/>
      <c r="AN260" s="87"/>
      <c r="AO260" s="87"/>
      <c r="AP260" s="87"/>
      <c r="AQ260" s="87"/>
      <c r="AR260" s="87"/>
      <c r="AS260" s="87"/>
      <c r="AT260" s="87"/>
    </row>
    <row r="261" spans="1:46" s="72" customFormat="1" ht="15" customHeight="1">
      <c r="A261" s="87" t="s">
        <v>121</v>
      </c>
      <c r="B261" s="87"/>
      <c r="C261" s="87"/>
      <c r="D261" s="87"/>
      <c r="E261" s="87"/>
      <c r="F261" s="87"/>
      <c r="G261" s="87"/>
      <c r="H261" s="87"/>
      <c r="I261" s="87"/>
      <c r="J261" s="87"/>
      <c r="K261" s="87"/>
      <c r="L261" s="87"/>
      <c r="M261" s="87"/>
      <c r="N261" s="87"/>
      <c r="O261" s="87"/>
      <c r="P261" s="80"/>
      <c r="Q261" s="87"/>
      <c r="R261" s="87"/>
      <c r="S261" s="87"/>
      <c r="T261" s="87"/>
      <c r="U261" s="87"/>
      <c r="V261" s="87"/>
      <c r="W261" s="87"/>
      <c r="X261" s="87"/>
      <c r="Y261" s="87"/>
      <c r="Z261" s="87"/>
      <c r="AA261" s="87"/>
      <c r="AB261" s="87"/>
      <c r="AC261" s="87"/>
      <c r="AD261" s="87"/>
      <c r="AE261" s="87"/>
      <c r="AF261" s="87"/>
      <c r="AG261" s="87"/>
      <c r="AH261" s="87"/>
      <c r="AI261" s="87"/>
      <c r="AJ261" s="87"/>
      <c r="AK261" s="87"/>
      <c r="AL261" s="87"/>
      <c r="AM261" s="87"/>
      <c r="AN261" s="87"/>
      <c r="AO261" s="87"/>
      <c r="AP261" s="87"/>
      <c r="AQ261" s="87"/>
      <c r="AR261" s="87"/>
      <c r="AS261" s="87"/>
      <c r="AT261" s="87"/>
    </row>
    <row r="262" spans="1:46" ht="15" customHeight="1" thickBot="1">
      <c r="P262" s="103"/>
    </row>
    <row r="263" spans="1:46" s="72" customFormat="1" ht="15" customHeight="1">
      <c r="A263" s="93"/>
      <c r="B263" s="93"/>
      <c r="C263" s="93"/>
      <c r="D263" s="93"/>
      <c r="E263" s="93"/>
      <c r="F263" s="93"/>
      <c r="G263" s="93"/>
      <c r="H263" s="93"/>
      <c r="I263" s="93"/>
      <c r="J263" s="93"/>
      <c r="K263" s="93"/>
      <c r="L263" s="93"/>
      <c r="M263" s="93"/>
      <c r="N263" s="93"/>
      <c r="O263" s="93"/>
      <c r="P263" s="103"/>
      <c r="Q263" s="87"/>
      <c r="R263" s="87"/>
      <c r="S263" s="87"/>
      <c r="T263" s="87"/>
      <c r="U263" s="87"/>
      <c r="V263" s="87"/>
      <c r="W263" s="87"/>
      <c r="X263" s="87"/>
      <c r="Y263" s="87"/>
      <c r="Z263" s="87"/>
      <c r="AA263" s="87"/>
      <c r="AB263" s="87"/>
      <c r="AC263" s="87"/>
      <c r="AD263" s="87"/>
      <c r="AE263" s="87"/>
      <c r="AF263" s="87"/>
      <c r="AG263" s="87"/>
      <c r="AH263" s="87"/>
      <c r="AI263" s="87"/>
      <c r="AJ263" s="87"/>
      <c r="AK263" s="87"/>
      <c r="AL263" s="87"/>
      <c r="AM263" s="87"/>
      <c r="AN263" s="87"/>
      <c r="AO263" s="87"/>
      <c r="AP263" s="87"/>
      <c r="AQ263" s="87"/>
      <c r="AR263" s="87"/>
      <c r="AS263" s="87"/>
      <c r="AT263" s="87"/>
    </row>
    <row r="264" spans="1:46" s="72" customFormat="1" ht="15" customHeight="1">
      <c r="A264" s="95" t="s">
        <v>448</v>
      </c>
      <c r="B264" s="87"/>
      <c r="C264" s="87"/>
      <c r="D264" s="87"/>
      <c r="E264" s="87"/>
      <c r="F264" s="87"/>
      <c r="G264" s="87"/>
      <c r="H264" s="87"/>
      <c r="I264" s="87"/>
      <c r="J264" s="87"/>
      <c r="K264" s="87"/>
      <c r="L264" s="80"/>
      <c r="M264" s="103"/>
      <c r="N264" s="103"/>
      <c r="O264" s="108"/>
      <c r="P264" s="566"/>
      <c r="Q264" s="87"/>
      <c r="R264" s="87"/>
      <c r="S264" s="87"/>
      <c r="T264" s="87"/>
      <c r="U264" s="87"/>
      <c r="V264" s="87"/>
      <c r="W264" s="87"/>
      <c r="X264" s="87"/>
      <c r="Y264" s="87"/>
      <c r="Z264" s="87"/>
      <c r="AA264" s="87"/>
      <c r="AB264" s="87"/>
      <c r="AC264" s="87"/>
      <c r="AD264" s="87"/>
      <c r="AE264" s="87"/>
      <c r="AF264" s="87"/>
      <c r="AG264" s="87"/>
      <c r="AH264" s="87"/>
      <c r="AI264" s="87"/>
      <c r="AJ264" s="87"/>
      <c r="AK264" s="87"/>
      <c r="AL264" s="87"/>
      <c r="AM264" s="87"/>
      <c r="AN264" s="87"/>
      <c r="AO264" s="87"/>
      <c r="AP264" s="87"/>
      <c r="AQ264" s="87"/>
      <c r="AR264" s="87"/>
      <c r="AS264" s="87"/>
      <c r="AT264" s="87"/>
    </row>
    <row r="265" spans="1:46" s="72" customFormat="1" ht="15" customHeight="1" thickBot="1">
      <c r="A265" s="95" t="s">
        <v>449</v>
      </c>
      <c r="B265" s="87"/>
      <c r="C265" s="87"/>
      <c r="D265" s="87"/>
      <c r="E265" s="95" t="s">
        <v>437</v>
      </c>
      <c r="F265" s="87"/>
      <c r="G265" s="87"/>
      <c r="H265" s="87"/>
      <c r="I265" s="87"/>
      <c r="J265" s="95" t="s">
        <v>234</v>
      </c>
      <c r="K265" s="87"/>
      <c r="L265" s="98" t="s">
        <v>424</v>
      </c>
      <c r="M265" s="156"/>
      <c r="N265" s="87"/>
      <c r="O265" s="107"/>
      <c r="P265" s="566"/>
      <c r="Q265" s="87"/>
      <c r="R265" s="87"/>
      <c r="S265" s="87"/>
      <c r="T265" s="87"/>
      <c r="U265" s="87"/>
      <c r="V265" s="87"/>
      <c r="W265" s="87"/>
      <c r="X265" s="87"/>
      <c r="Y265" s="87"/>
      <c r="Z265" s="87"/>
      <c r="AA265" s="87"/>
      <c r="AB265" s="87"/>
      <c r="AC265" s="87"/>
      <c r="AD265" s="87"/>
      <c r="AE265" s="87"/>
      <c r="AF265" s="87"/>
      <c r="AG265" s="87"/>
      <c r="AH265" s="87"/>
      <c r="AI265" s="87"/>
      <c r="AJ265" s="87"/>
      <c r="AK265" s="87"/>
      <c r="AL265" s="87"/>
      <c r="AM265" s="87"/>
      <c r="AN265" s="87"/>
      <c r="AO265" s="87"/>
      <c r="AP265" s="87"/>
      <c r="AQ265" s="87"/>
      <c r="AR265" s="87"/>
      <c r="AS265" s="87"/>
      <c r="AT265" s="87"/>
    </row>
    <row r="266" spans="1:46" s="72" customFormat="1" ht="15" customHeight="1">
      <c r="A266" s="94">
        <v>1</v>
      </c>
      <c r="B266" s="99"/>
      <c r="C266" s="99"/>
      <c r="D266" s="99"/>
      <c r="E266" s="99"/>
      <c r="F266" s="99"/>
      <c r="G266" s="99"/>
      <c r="H266" s="99"/>
      <c r="I266" s="99"/>
      <c r="J266" s="99"/>
      <c r="K266" s="99"/>
      <c r="L266" s="99"/>
      <c r="M266" s="99"/>
      <c r="N266" s="99"/>
      <c r="O266" s="80"/>
      <c r="P266" s="80"/>
      <c r="Q266" s="87"/>
      <c r="R266" s="87"/>
      <c r="S266" s="87"/>
      <c r="T266" s="87"/>
      <c r="U266" s="87"/>
      <c r="V266" s="87"/>
      <c r="W266" s="87"/>
      <c r="X266" s="87"/>
      <c r="Y266" s="87"/>
      <c r="Z266" s="87"/>
      <c r="AA266" s="87"/>
      <c r="AB266" s="87"/>
      <c r="AC266" s="87"/>
      <c r="AD266" s="87"/>
      <c r="AE266" s="87"/>
      <c r="AF266" s="87"/>
      <c r="AG266" s="87"/>
      <c r="AH266" s="87"/>
      <c r="AI266" s="87"/>
      <c r="AJ266" s="87"/>
      <c r="AK266" s="87"/>
      <c r="AL266" s="87"/>
      <c r="AM266" s="87"/>
      <c r="AN266" s="87"/>
      <c r="AO266" s="87"/>
      <c r="AP266" s="87"/>
      <c r="AQ266" s="87"/>
      <c r="AR266" s="87"/>
      <c r="AS266" s="87"/>
      <c r="AT266" s="87"/>
    </row>
    <row r="267" spans="1:46" s="72" customFormat="1" ht="15" customHeight="1">
      <c r="A267" s="95">
        <v>2</v>
      </c>
      <c r="B267" s="87"/>
      <c r="C267" s="87"/>
      <c r="D267" s="87"/>
      <c r="E267" s="87"/>
      <c r="F267" s="87"/>
      <c r="G267" s="87"/>
      <c r="H267" s="87"/>
      <c r="I267" s="87"/>
      <c r="J267" s="87"/>
      <c r="K267" s="87"/>
      <c r="L267" s="87"/>
      <c r="M267" s="87"/>
      <c r="N267" s="87"/>
      <c r="O267" s="87"/>
      <c r="P267" s="103"/>
      <c r="Q267" s="87"/>
      <c r="R267" s="87"/>
      <c r="S267" s="87"/>
      <c r="T267" s="87"/>
      <c r="U267" s="87"/>
      <c r="V267" s="87"/>
      <c r="W267" s="87"/>
      <c r="X267" s="87"/>
      <c r="Y267" s="87"/>
      <c r="Z267" s="87"/>
      <c r="AA267" s="87"/>
      <c r="AB267" s="87"/>
      <c r="AC267" s="87"/>
      <c r="AD267" s="87"/>
      <c r="AE267" s="87"/>
      <c r="AF267" s="87"/>
      <c r="AG267" s="87"/>
      <c r="AH267" s="87"/>
      <c r="AI267" s="87"/>
      <c r="AJ267" s="87"/>
      <c r="AK267" s="87"/>
      <c r="AL267" s="87"/>
      <c r="AM267" s="87"/>
      <c r="AN267" s="87"/>
      <c r="AO267" s="87"/>
      <c r="AP267" s="87"/>
      <c r="AQ267" s="87"/>
      <c r="AR267" s="87"/>
      <c r="AS267" s="87"/>
      <c r="AT267" s="87"/>
    </row>
    <row r="268" spans="1:46" s="72" customFormat="1" ht="15" customHeight="1" thickBot="1">
      <c r="A268" s="95">
        <v>3</v>
      </c>
      <c r="B268" s="87"/>
      <c r="C268" s="87"/>
      <c r="D268" s="87"/>
      <c r="E268" s="87" t="s">
        <v>625</v>
      </c>
      <c r="F268" s="87"/>
      <c r="G268" s="87"/>
      <c r="H268" s="87"/>
      <c r="I268" s="87"/>
      <c r="J268" s="87"/>
      <c r="K268" s="87"/>
      <c r="L268" s="100">
        <f>H365</f>
        <v>94952748.593490511</v>
      </c>
      <c r="M268" s="87"/>
      <c r="O268" s="90"/>
      <c r="P268" s="103"/>
      <c r="Q268" s="87"/>
      <c r="R268" s="87"/>
      <c r="S268" s="87"/>
      <c r="T268" s="87"/>
      <c r="U268" s="87"/>
      <c r="V268" s="87"/>
      <c r="W268" s="87"/>
      <c r="X268" s="87"/>
      <c r="Y268" s="87"/>
      <c r="Z268" s="87"/>
      <c r="AA268" s="87"/>
      <c r="AB268" s="87"/>
      <c r="AC268" s="87"/>
      <c r="AD268" s="87"/>
      <c r="AE268" s="87"/>
      <c r="AF268" s="87"/>
      <c r="AG268" s="87"/>
      <c r="AH268" s="87"/>
      <c r="AI268" s="87"/>
      <c r="AJ268" s="87"/>
      <c r="AK268" s="87"/>
      <c r="AL268" s="87"/>
      <c r="AM268" s="87"/>
      <c r="AN268" s="87"/>
      <c r="AO268" s="87"/>
      <c r="AP268" s="87"/>
      <c r="AQ268" s="87"/>
      <c r="AR268" s="87"/>
      <c r="AS268" s="87"/>
      <c r="AT268" s="87"/>
    </row>
    <row r="269" spans="1:46" s="72" customFormat="1" ht="15" customHeight="1" thickTop="1">
      <c r="A269" s="95">
        <v>4</v>
      </c>
      <c r="B269" s="87"/>
      <c r="C269" s="87"/>
      <c r="D269" s="87"/>
      <c r="E269" s="87"/>
      <c r="F269" s="87"/>
      <c r="G269" s="87"/>
      <c r="H269" s="87"/>
      <c r="I269" s="87"/>
      <c r="J269" s="87"/>
      <c r="K269" s="87"/>
      <c r="L269" s="169"/>
      <c r="M269" s="87"/>
      <c r="O269" s="87"/>
      <c r="P269" s="103"/>
      <c r="Q269" s="87"/>
      <c r="R269" s="87"/>
      <c r="S269" s="87"/>
      <c r="T269" s="87"/>
      <c r="U269" s="87"/>
      <c r="V269" s="87"/>
      <c r="W269" s="87"/>
      <c r="X269" s="87"/>
      <c r="Y269" s="87"/>
      <c r="Z269" s="87"/>
      <c r="AA269" s="87"/>
      <c r="AB269" s="87"/>
      <c r="AC269" s="87"/>
      <c r="AD269" s="87"/>
      <c r="AE269" s="87"/>
      <c r="AF269" s="87"/>
      <c r="AG269" s="87"/>
      <c r="AH269" s="87"/>
      <c r="AI269" s="87"/>
      <c r="AJ269" s="87"/>
      <c r="AK269" s="87"/>
      <c r="AL269" s="87"/>
      <c r="AM269" s="87"/>
      <c r="AN269" s="87"/>
      <c r="AO269" s="87"/>
      <c r="AP269" s="87"/>
      <c r="AQ269" s="87"/>
      <c r="AR269" s="87"/>
      <c r="AS269" s="87"/>
      <c r="AT269" s="87"/>
    </row>
    <row r="270" spans="1:46" s="72" customFormat="1" ht="15" customHeight="1">
      <c r="A270" s="95">
        <v>5</v>
      </c>
      <c r="B270" s="87"/>
      <c r="C270" s="87"/>
      <c r="D270" s="87"/>
      <c r="E270" s="87" t="s">
        <v>626</v>
      </c>
      <c r="F270" s="87"/>
      <c r="G270" s="87"/>
      <c r="H270" s="87"/>
      <c r="I270" s="87"/>
      <c r="J270" s="87"/>
      <c r="K270" s="87"/>
      <c r="L270" s="87">
        <f>ROUND(L268/365,0)</f>
        <v>260145</v>
      </c>
      <c r="M270" s="87"/>
      <c r="O270" s="87"/>
      <c r="P270" s="87"/>
      <c r="Q270" s="87"/>
      <c r="R270" s="87"/>
      <c r="S270" s="87"/>
      <c r="T270" s="87"/>
      <c r="U270" s="87"/>
      <c r="V270" s="87"/>
      <c r="W270" s="87"/>
      <c r="X270" s="87"/>
      <c r="Y270" s="87"/>
      <c r="Z270" s="87"/>
      <c r="AA270" s="87"/>
      <c r="AB270" s="87"/>
      <c r="AC270" s="87"/>
      <c r="AD270" s="87"/>
      <c r="AE270" s="87"/>
      <c r="AF270" s="87"/>
      <c r="AG270" s="87"/>
      <c r="AH270" s="87"/>
      <c r="AI270" s="87"/>
      <c r="AJ270" s="87"/>
      <c r="AK270" s="87"/>
      <c r="AL270" s="87"/>
      <c r="AM270" s="87"/>
      <c r="AN270" s="87"/>
      <c r="AO270" s="87"/>
      <c r="AP270" s="87"/>
      <c r="AQ270" s="87"/>
      <c r="AR270" s="87"/>
      <c r="AS270" s="87"/>
      <c r="AT270" s="87"/>
    </row>
    <row r="271" spans="1:46" s="72" customFormat="1" ht="15" customHeight="1">
      <c r="A271" s="95">
        <v>6</v>
      </c>
      <c r="B271" s="87"/>
      <c r="C271" s="87"/>
      <c r="D271" s="87"/>
      <c r="E271" s="87"/>
      <c r="F271" s="87"/>
      <c r="G271" s="87"/>
      <c r="H271" s="87"/>
      <c r="I271" s="87"/>
      <c r="J271" s="87"/>
      <c r="K271" s="87"/>
      <c r="L271" s="87"/>
      <c r="M271" s="87"/>
      <c r="O271" s="87"/>
      <c r="P271" s="87"/>
      <c r="Q271" s="87"/>
      <c r="R271" s="87"/>
      <c r="S271" s="87"/>
      <c r="T271" s="87"/>
      <c r="U271" s="87"/>
      <c r="V271" s="87"/>
      <c r="W271" s="87"/>
      <c r="X271" s="87"/>
      <c r="Y271" s="87"/>
      <c r="Z271" s="87"/>
      <c r="AA271" s="87"/>
      <c r="AB271" s="87"/>
      <c r="AC271" s="87"/>
      <c r="AD271" s="87"/>
      <c r="AE271" s="87"/>
      <c r="AF271" s="87"/>
      <c r="AG271" s="87"/>
      <c r="AH271" s="87"/>
      <c r="AI271" s="87"/>
      <c r="AJ271" s="87"/>
      <c r="AK271" s="87"/>
      <c r="AL271" s="87"/>
      <c r="AM271" s="87"/>
      <c r="AN271" s="87"/>
      <c r="AO271" s="87"/>
      <c r="AP271" s="87"/>
      <c r="AQ271" s="87"/>
      <c r="AR271" s="87"/>
      <c r="AS271" s="87"/>
      <c r="AT271" s="87"/>
    </row>
    <row r="272" spans="1:46" s="72" customFormat="1" ht="15" customHeight="1">
      <c r="A272" s="95">
        <v>7</v>
      </c>
      <c r="B272" s="87"/>
      <c r="C272" s="87"/>
      <c r="D272" s="87"/>
      <c r="E272" s="87" t="s">
        <v>627</v>
      </c>
      <c r="F272" s="87"/>
      <c r="G272" s="87"/>
      <c r="H272" s="87"/>
      <c r="I272" s="87"/>
      <c r="J272" s="87"/>
      <c r="K272" s="87"/>
      <c r="L272" s="87"/>
      <c r="M272" s="87"/>
      <c r="O272" s="87"/>
      <c r="P272" s="87"/>
      <c r="Q272" s="87"/>
      <c r="R272" s="87"/>
      <c r="S272" s="87"/>
      <c r="T272" s="87"/>
      <c r="U272" s="87"/>
      <c r="V272" s="87"/>
      <c r="W272" s="87"/>
      <c r="X272" s="87"/>
      <c r="Y272" s="87"/>
      <c r="Z272" s="87"/>
      <c r="AA272" s="87"/>
      <c r="AB272" s="87"/>
      <c r="AC272" s="87"/>
      <c r="AD272" s="87"/>
      <c r="AE272" s="87"/>
      <c r="AF272" s="87"/>
      <c r="AG272" s="87"/>
      <c r="AH272" s="87"/>
      <c r="AI272" s="87"/>
      <c r="AJ272" s="87"/>
      <c r="AK272" s="87"/>
      <c r="AL272" s="87"/>
      <c r="AM272" s="87"/>
      <c r="AN272" s="87"/>
      <c r="AO272" s="87"/>
      <c r="AP272" s="87"/>
      <c r="AQ272" s="87"/>
      <c r="AR272" s="87"/>
      <c r="AS272" s="87"/>
      <c r="AT272" s="87"/>
    </row>
    <row r="273" spans="1:46" s="72" customFormat="1" ht="15" customHeight="1">
      <c r="A273" s="95">
        <v>8</v>
      </c>
      <c r="B273" s="87"/>
      <c r="C273" s="87"/>
      <c r="D273" s="87"/>
      <c r="E273" s="87"/>
      <c r="F273" s="87"/>
      <c r="G273" s="87"/>
      <c r="H273" s="87"/>
      <c r="I273" s="87"/>
      <c r="J273" s="87"/>
      <c r="K273" s="87"/>
      <c r="L273" s="87"/>
      <c r="M273" s="87"/>
      <c r="O273" s="87"/>
      <c r="P273" s="87"/>
      <c r="Q273" s="87"/>
      <c r="R273" s="87"/>
      <c r="S273" s="87"/>
      <c r="T273" s="87"/>
      <c r="U273" s="87"/>
      <c r="V273" s="87"/>
      <c r="W273" s="87"/>
      <c r="X273" s="87"/>
      <c r="Y273" s="87"/>
      <c r="Z273" s="87"/>
      <c r="AA273" s="87"/>
      <c r="AB273" s="87"/>
      <c r="AC273" s="87"/>
      <c r="AD273" s="87"/>
      <c r="AE273" s="87"/>
      <c r="AF273" s="87"/>
      <c r="AG273" s="87"/>
      <c r="AH273" s="87"/>
      <c r="AI273" s="87"/>
      <c r="AJ273" s="87"/>
      <c r="AK273" s="87"/>
      <c r="AL273" s="87"/>
      <c r="AM273" s="87"/>
      <c r="AN273" s="87"/>
      <c r="AO273" s="87"/>
      <c r="AP273" s="87"/>
      <c r="AQ273" s="87"/>
      <c r="AR273" s="87"/>
      <c r="AS273" s="87"/>
      <c r="AT273" s="87"/>
    </row>
    <row r="274" spans="1:46" s="72" customFormat="1" ht="15" customHeight="1">
      <c r="A274" s="95">
        <v>9</v>
      </c>
      <c r="B274" s="87"/>
      <c r="C274" s="87"/>
      <c r="D274" s="87"/>
      <c r="E274" s="87" t="s">
        <v>628</v>
      </c>
      <c r="F274" s="87"/>
      <c r="G274" s="87"/>
      <c r="H274" s="87"/>
      <c r="I274" s="87"/>
      <c r="J274" s="215">
        <f>+L420</f>
        <v>43.37</v>
      </c>
      <c r="K274" s="87"/>
      <c r="L274" s="87"/>
      <c r="M274" s="87"/>
      <c r="O274" s="90"/>
      <c r="P274" s="87"/>
      <c r="Q274" s="87"/>
      <c r="R274" s="87"/>
      <c r="S274" s="87"/>
      <c r="T274" s="87"/>
      <c r="U274" s="87"/>
      <c r="V274" s="87"/>
      <c r="W274" s="87"/>
      <c r="X274" s="87"/>
      <c r="Y274" s="87"/>
      <c r="Z274" s="87"/>
      <c r="AA274" s="87"/>
      <c r="AB274" s="87"/>
      <c r="AC274" s="87"/>
      <c r="AD274" s="87"/>
      <c r="AE274" s="87"/>
      <c r="AF274" s="87"/>
      <c r="AG274" s="87"/>
      <c r="AH274" s="87"/>
      <c r="AI274" s="87"/>
      <c r="AJ274" s="87"/>
      <c r="AK274" s="87"/>
      <c r="AL274" s="87"/>
      <c r="AM274" s="87"/>
      <c r="AN274" s="87"/>
      <c r="AO274" s="87"/>
      <c r="AP274" s="87"/>
      <c r="AQ274" s="87"/>
      <c r="AR274" s="87"/>
      <c r="AS274" s="87"/>
      <c r="AT274" s="87"/>
    </row>
    <row r="275" spans="1:46" s="72" customFormat="1" ht="15" customHeight="1">
      <c r="A275" s="95">
        <v>10</v>
      </c>
      <c r="B275" s="87"/>
      <c r="C275" s="87"/>
      <c r="D275" s="87"/>
      <c r="E275" s="87"/>
      <c r="F275" s="87"/>
      <c r="G275" s="87"/>
      <c r="H275" s="87"/>
      <c r="I275" s="87"/>
      <c r="J275" s="216"/>
      <c r="K275" s="87"/>
      <c r="L275" s="87"/>
      <c r="M275" s="87"/>
      <c r="O275" s="87"/>
      <c r="P275" s="87"/>
      <c r="Q275" s="87"/>
      <c r="R275" s="87"/>
      <c r="S275" s="87"/>
      <c r="T275" s="87"/>
      <c r="U275" s="87"/>
      <c r="V275" s="87"/>
      <c r="W275" s="87"/>
      <c r="X275" s="87"/>
      <c r="Y275" s="87"/>
      <c r="Z275" s="87"/>
      <c r="AA275" s="87"/>
      <c r="AB275" s="87"/>
      <c r="AC275" s="87"/>
      <c r="AD275" s="87"/>
      <c r="AE275" s="87"/>
      <c r="AF275" s="87"/>
      <c r="AG275" s="87"/>
      <c r="AH275" s="87"/>
      <c r="AI275" s="87"/>
      <c r="AJ275" s="87"/>
      <c r="AK275" s="87"/>
      <c r="AL275" s="87"/>
      <c r="AM275" s="87"/>
      <c r="AN275" s="87"/>
      <c r="AO275" s="87"/>
      <c r="AP275" s="87"/>
      <c r="AQ275" s="87"/>
      <c r="AR275" s="87"/>
      <c r="AS275" s="87"/>
      <c r="AT275" s="87"/>
    </row>
    <row r="276" spans="1:46" s="72" customFormat="1" ht="15" customHeight="1">
      <c r="A276" s="95">
        <v>11</v>
      </c>
      <c r="B276" s="87"/>
      <c r="C276" s="87"/>
      <c r="D276" s="87"/>
      <c r="E276" s="87" t="s">
        <v>629</v>
      </c>
      <c r="F276" s="87"/>
      <c r="G276" s="87"/>
      <c r="H276" s="87"/>
      <c r="I276" s="87"/>
      <c r="J276" s="217">
        <f>+L368</f>
        <v>31.76</v>
      </c>
      <c r="K276" s="87"/>
      <c r="L276" s="87"/>
      <c r="M276" s="87"/>
      <c r="O276" s="90"/>
      <c r="P276" s="87"/>
      <c r="Q276" s="87"/>
      <c r="R276" s="87"/>
      <c r="S276" s="87"/>
      <c r="T276" s="87"/>
      <c r="U276" s="87"/>
      <c r="V276" s="87"/>
      <c r="W276" s="87"/>
      <c r="X276" s="87"/>
      <c r="Y276" s="87"/>
      <c r="Z276" s="87"/>
      <c r="AA276" s="87"/>
      <c r="AB276" s="87"/>
      <c r="AC276" s="87"/>
      <c r="AD276" s="87"/>
      <c r="AE276" s="87"/>
      <c r="AF276" s="87"/>
      <c r="AG276" s="87"/>
      <c r="AH276" s="87"/>
      <c r="AI276" s="87"/>
      <c r="AJ276" s="87"/>
      <c r="AK276" s="87"/>
      <c r="AL276" s="87"/>
      <c r="AM276" s="87"/>
      <c r="AN276" s="87"/>
      <c r="AO276" s="87"/>
      <c r="AP276" s="87"/>
      <c r="AQ276" s="87"/>
      <c r="AR276" s="87"/>
      <c r="AS276" s="87"/>
      <c r="AT276" s="87"/>
    </row>
    <row r="277" spans="1:46" s="72" customFormat="1" ht="15" customHeight="1">
      <c r="A277" s="95">
        <v>12</v>
      </c>
      <c r="B277" s="87"/>
      <c r="C277" s="87"/>
      <c r="D277" s="87"/>
      <c r="E277" s="87"/>
      <c r="F277" s="87"/>
      <c r="G277" s="87"/>
      <c r="H277" s="87"/>
      <c r="I277" s="87"/>
      <c r="J277" s="215"/>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7"/>
      <c r="AJ277" s="87"/>
      <c r="AK277" s="87"/>
      <c r="AL277" s="87"/>
      <c r="AM277" s="87"/>
      <c r="AN277" s="87"/>
      <c r="AO277" s="87"/>
      <c r="AP277" s="87"/>
      <c r="AQ277" s="87"/>
      <c r="AR277" s="87"/>
      <c r="AS277" s="87"/>
      <c r="AT277" s="87"/>
    </row>
    <row r="278" spans="1:46" s="72" customFormat="1" ht="15" customHeight="1" thickBot="1">
      <c r="A278" s="95">
        <v>13</v>
      </c>
      <c r="B278" s="87"/>
      <c r="C278" s="87"/>
      <c r="D278" s="87"/>
      <c r="E278" s="87" t="s">
        <v>630</v>
      </c>
      <c r="F278" s="87"/>
      <c r="G278" s="87"/>
      <c r="H278" s="87"/>
      <c r="I278" s="87"/>
      <c r="J278" s="218">
        <f>+J274-J276</f>
        <v>11.609999999999996</v>
      </c>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7"/>
      <c r="AJ278" s="87"/>
      <c r="AK278" s="87"/>
      <c r="AL278" s="87"/>
      <c r="AM278" s="87"/>
      <c r="AN278" s="87"/>
      <c r="AO278" s="87"/>
      <c r="AP278" s="87"/>
      <c r="AQ278" s="87"/>
      <c r="AR278" s="87"/>
      <c r="AS278" s="87"/>
      <c r="AT278" s="87"/>
    </row>
    <row r="279" spans="1:46" s="72" customFormat="1" ht="15" customHeight="1" thickTop="1">
      <c r="A279" s="95">
        <v>14</v>
      </c>
      <c r="B279" s="87"/>
      <c r="C279" s="87"/>
      <c r="D279" s="87"/>
      <c r="E279" s="87"/>
      <c r="F279" s="87"/>
      <c r="G279" s="87"/>
      <c r="H279" s="87"/>
      <c r="I279" s="87"/>
      <c r="J279" s="215"/>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7"/>
      <c r="AJ279" s="87"/>
      <c r="AK279" s="87"/>
      <c r="AL279" s="87"/>
      <c r="AM279" s="87"/>
      <c r="AN279" s="87"/>
      <c r="AO279" s="87"/>
      <c r="AP279" s="87"/>
      <c r="AQ279" s="87"/>
      <c r="AR279" s="87"/>
      <c r="AS279" s="87"/>
      <c r="AT279" s="87"/>
    </row>
    <row r="280" spans="1:46" s="72" customFormat="1" ht="15" customHeight="1" thickBot="1">
      <c r="A280" s="95">
        <v>15</v>
      </c>
      <c r="B280" s="87"/>
      <c r="C280" s="87"/>
      <c r="D280" s="87"/>
      <c r="E280" s="87"/>
      <c r="F280" s="87" t="s">
        <v>154</v>
      </c>
      <c r="G280" s="87"/>
      <c r="H280" s="87"/>
      <c r="I280" s="87"/>
      <c r="J280" s="87"/>
      <c r="K280" s="87"/>
      <c r="L280" s="219">
        <f>ROUND(J278*L270,0)</f>
        <v>3020283</v>
      </c>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7"/>
      <c r="AJ280" s="87"/>
      <c r="AK280" s="87"/>
      <c r="AL280" s="87"/>
      <c r="AM280" s="87"/>
      <c r="AN280" s="87"/>
      <c r="AO280" s="87"/>
      <c r="AP280" s="87"/>
      <c r="AQ280" s="87"/>
      <c r="AR280" s="87"/>
      <c r="AS280" s="87"/>
      <c r="AT280" s="87"/>
    </row>
    <row r="281" spans="1:46" s="72" customFormat="1" ht="15" customHeight="1" thickTop="1">
      <c r="A281" s="95">
        <v>16</v>
      </c>
      <c r="B281" s="87"/>
      <c r="C281" s="87"/>
      <c r="D281" s="87"/>
      <c r="E281" s="87"/>
      <c r="F281" s="87"/>
      <c r="G281" s="87"/>
      <c r="H281" s="87"/>
      <c r="I281" s="87"/>
      <c r="J281" s="87"/>
      <c r="K281" s="87"/>
      <c r="L281" s="169"/>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7"/>
      <c r="AJ281" s="87"/>
      <c r="AK281" s="87"/>
      <c r="AL281" s="87"/>
      <c r="AM281" s="87"/>
      <c r="AN281" s="87"/>
      <c r="AO281" s="87"/>
      <c r="AP281" s="87"/>
      <c r="AQ281" s="87"/>
      <c r="AR281" s="87"/>
      <c r="AS281" s="87"/>
      <c r="AT281" s="87"/>
    </row>
    <row r="282" spans="1:46" s="72" customFormat="1" ht="15" customHeight="1">
      <c r="A282" s="95">
        <v>17</v>
      </c>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7"/>
      <c r="AJ282" s="87"/>
      <c r="AK282" s="87"/>
      <c r="AL282" s="87"/>
      <c r="AM282" s="87"/>
      <c r="AN282" s="87"/>
      <c r="AO282" s="87"/>
      <c r="AP282" s="87"/>
      <c r="AQ282" s="87"/>
      <c r="AR282" s="87"/>
      <c r="AS282" s="87"/>
      <c r="AT282" s="87"/>
    </row>
    <row r="283" spans="1:46" s="72" customFormat="1" ht="15" customHeight="1" thickBot="1">
      <c r="A283" s="95">
        <v>18</v>
      </c>
      <c r="B283" s="87"/>
      <c r="C283" s="87"/>
      <c r="D283" s="87"/>
      <c r="E283" s="87"/>
      <c r="F283" s="87" t="s">
        <v>155</v>
      </c>
      <c r="G283" s="87"/>
      <c r="H283" s="87"/>
      <c r="I283" s="87"/>
      <c r="J283" s="87"/>
      <c r="K283" s="87"/>
      <c r="L283" s="100">
        <f>ROUND(L280,-3)</f>
        <v>3020000</v>
      </c>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7"/>
      <c r="AJ283" s="87"/>
      <c r="AK283" s="87"/>
      <c r="AL283" s="87"/>
      <c r="AM283" s="87"/>
      <c r="AN283" s="87"/>
      <c r="AO283" s="87"/>
      <c r="AP283" s="87"/>
      <c r="AQ283" s="87"/>
      <c r="AR283" s="87"/>
      <c r="AS283" s="87"/>
      <c r="AT283" s="87"/>
    </row>
    <row r="284" spans="1:46" s="72" customFormat="1" ht="15" customHeight="1" thickTop="1">
      <c r="A284" s="95"/>
      <c r="B284" s="87"/>
      <c r="C284" s="87"/>
      <c r="D284" s="87"/>
      <c r="E284" s="87"/>
      <c r="F284" s="87"/>
      <c r="G284" s="87"/>
      <c r="H284" s="87"/>
      <c r="I284" s="87"/>
      <c r="J284" s="87"/>
      <c r="K284" s="87"/>
      <c r="L284" s="169"/>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7"/>
      <c r="AJ284" s="87"/>
      <c r="AK284" s="87"/>
      <c r="AL284" s="87"/>
      <c r="AM284" s="87"/>
      <c r="AN284" s="87"/>
      <c r="AO284" s="87"/>
      <c r="AP284" s="87"/>
      <c r="AQ284" s="87"/>
      <c r="AR284" s="87"/>
      <c r="AS284" s="87"/>
      <c r="AT284" s="87"/>
    </row>
    <row r="285" spans="1:46" s="72" customFormat="1" ht="15" customHeight="1">
      <c r="A285" s="95"/>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7"/>
      <c r="AJ285" s="87"/>
      <c r="AK285" s="87"/>
      <c r="AL285" s="87"/>
      <c r="AM285" s="87"/>
      <c r="AN285" s="87"/>
      <c r="AO285" s="87"/>
      <c r="AP285" s="87"/>
      <c r="AQ285" s="87"/>
      <c r="AR285" s="87"/>
      <c r="AS285" s="87"/>
      <c r="AT285" s="87"/>
    </row>
    <row r="286" spans="1:46" s="72" customFormat="1" ht="15" customHeight="1">
      <c r="A286" s="95"/>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7"/>
      <c r="AJ286" s="87"/>
      <c r="AK286" s="87"/>
      <c r="AL286" s="87"/>
      <c r="AM286" s="87"/>
      <c r="AN286" s="87"/>
      <c r="AO286" s="87"/>
      <c r="AP286" s="87"/>
      <c r="AQ286" s="87"/>
      <c r="AR286" s="87"/>
      <c r="AS286" s="87"/>
      <c r="AT286" s="87"/>
    </row>
    <row r="287" spans="1:46" s="72" customFormat="1" ht="15" customHeight="1">
      <c r="A287" s="95"/>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7"/>
      <c r="AJ287" s="87"/>
      <c r="AK287" s="87"/>
      <c r="AL287" s="87"/>
      <c r="AM287" s="87"/>
      <c r="AN287" s="87"/>
      <c r="AO287" s="87"/>
      <c r="AP287" s="87"/>
      <c r="AQ287" s="87"/>
      <c r="AR287" s="87"/>
      <c r="AS287" s="87"/>
      <c r="AT287" s="87"/>
    </row>
    <row r="288" spans="1:46" s="72" customFormat="1" ht="15" customHeight="1">
      <c r="A288" s="95"/>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7"/>
      <c r="AJ288" s="87"/>
      <c r="AK288" s="87"/>
      <c r="AL288" s="87"/>
      <c r="AM288" s="87"/>
      <c r="AN288" s="87"/>
      <c r="AO288" s="87"/>
      <c r="AP288" s="87"/>
      <c r="AQ288" s="87"/>
      <c r="AR288" s="87"/>
      <c r="AS288" s="87"/>
      <c r="AT288" s="87"/>
    </row>
    <row r="289" spans="1:46" s="72" customFormat="1" ht="15" customHeight="1">
      <c r="A289" s="95"/>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7"/>
      <c r="AJ289" s="87"/>
      <c r="AK289" s="87"/>
      <c r="AL289" s="87"/>
      <c r="AM289" s="87"/>
      <c r="AN289" s="87"/>
      <c r="AO289" s="87"/>
      <c r="AP289" s="87"/>
      <c r="AQ289" s="87"/>
      <c r="AR289" s="87"/>
      <c r="AS289" s="87"/>
      <c r="AT289" s="87"/>
    </row>
    <row r="290" spans="1:46" s="72" customFormat="1" ht="15" customHeight="1">
      <c r="A290" s="95"/>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7"/>
      <c r="AJ290" s="87"/>
      <c r="AK290" s="87"/>
      <c r="AL290" s="87"/>
      <c r="AM290" s="87"/>
      <c r="AN290" s="87"/>
      <c r="AO290" s="87"/>
      <c r="AP290" s="87"/>
      <c r="AQ290" s="87"/>
      <c r="AR290" s="87"/>
      <c r="AS290" s="87"/>
      <c r="AT290" s="87"/>
    </row>
    <row r="291" spans="1:46" s="72" customFormat="1" ht="15" customHeight="1">
      <c r="A291" s="95"/>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7"/>
      <c r="AJ291" s="87"/>
      <c r="AK291" s="87"/>
      <c r="AL291" s="87"/>
      <c r="AM291" s="87"/>
      <c r="AN291" s="87"/>
      <c r="AO291" s="87"/>
      <c r="AP291" s="87"/>
      <c r="AQ291" s="87"/>
      <c r="AR291" s="87"/>
      <c r="AS291" s="87"/>
      <c r="AT291" s="87"/>
    </row>
    <row r="292" spans="1:46" s="72" customFormat="1" ht="15" customHeight="1">
      <c r="A292" s="95"/>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7"/>
      <c r="AJ292" s="87"/>
      <c r="AK292" s="87"/>
      <c r="AL292" s="87"/>
      <c r="AM292" s="87"/>
      <c r="AN292" s="87"/>
      <c r="AO292" s="87"/>
      <c r="AP292" s="87"/>
      <c r="AQ292" s="87"/>
      <c r="AR292" s="87"/>
      <c r="AS292" s="87"/>
      <c r="AT292" s="87"/>
    </row>
    <row r="293" spans="1:46" s="72" customFormat="1" ht="15" customHeight="1">
      <c r="A293" s="95"/>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7"/>
      <c r="AJ293" s="87"/>
      <c r="AK293" s="87"/>
      <c r="AL293" s="87"/>
      <c r="AM293" s="87"/>
      <c r="AN293" s="87"/>
      <c r="AO293" s="87"/>
      <c r="AP293" s="87"/>
      <c r="AQ293" s="87"/>
      <c r="AR293" s="87"/>
      <c r="AS293" s="87"/>
      <c r="AT293" s="87"/>
    </row>
    <row r="294" spans="1:46" s="72" customFormat="1" ht="15" customHeight="1">
      <c r="A294" s="95"/>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7"/>
      <c r="AJ294" s="87"/>
      <c r="AK294" s="87"/>
      <c r="AL294" s="87"/>
      <c r="AM294" s="87"/>
      <c r="AN294" s="87"/>
      <c r="AO294" s="87"/>
      <c r="AP294" s="87"/>
      <c r="AQ294" s="87"/>
      <c r="AR294" s="87"/>
      <c r="AS294" s="87"/>
      <c r="AT294" s="87"/>
    </row>
    <row r="295" spans="1:46" s="72" customFormat="1" ht="15" customHeight="1">
      <c r="A295" s="95"/>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7"/>
      <c r="AJ295" s="87"/>
      <c r="AK295" s="87"/>
      <c r="AL295" s="87"/>
      <c r="AM295" s="87"/>
      <c r="AN295" s="87"/>
      <c r="AO295" s="87"/>
      <c r="AP295" s="87"/>
      <c r="AQ295" s="87"/>
      <c r="AR295" s="87"/>
      <c r="AS295" s="87"/>
      <c r="AT295" s="87"/>
    </row>
    <row r="296" spans="1:46" s="72" customFormat="1" ht="15" customHeight="1">
      <c r="A296" s="95"/>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7"/>
      <c r="AJ296" s="87"/>
      <c r="AK296" s="87"/>
      <c r="AL296" s="87"/>
      <c r="AM296" s="87"/>
      <c r="AN296" s="87"/>
      <c r="AO296" s="87"/>
      <c r="AP296" s="87"/>
      <c r="AQ296" s="87"/>
      <c r="AR296" s="87"/>
      <c r="AS296" s="87"/>
      <c r="AT296" s="87"/>
    </row>
    <row r="297" spans="1:46" s="72" customFormat="1" ht="15" customHeight="1">
      <c r="A297" s="95"/>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7"/>
      <c r="AJ297" s="87"/>
      <c r="AK297" s="87"/>
      <c r="AL297" s="87"/>
      <c r="AM297" s="87"/>
      <c r="AN297" s="87"/>
      <c r="AO297" s="87"/>
      <c r="AP297" s="87"/>
      <c r="AQ297" s="87"/>
      <c r="AR297" s="87"/>
      <c r="AS297" s="87"/>
      <c r="AT297" s="87"/>
    </row>
    <row r="298" spans="1:46" s="72" customFormat="1" ht="15" customHeight="1">
      <c r="A298" s="95"/>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7"/>
      <c r="AJ298" s="87"/>
      <c r="AK298" s="87"/>
      <c r="AL298" s="87"/>
      <c r="AM298" s="87"/>
      <c r="AN298" s="87"/>
      <c r="AO298" s="87"/>
      <c r="AP298" s="87"/>
      <c r="AQ298" s="87"/>
      <c r="AR298" s="87"/>
      <c r="AS298" s="87"/>
      <c r="AT298" s="87"/>
    </row>
    <row r="299" spans="1:46" s="72" customFormat="1" ht="15" customHeight="1">
      <c r="A299" s="95"/>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7"/>
      <c r="AJ299" s="87"/>
      <c r="AK299" s="87"/>
      <c r="AL299" s="87"/>
      <c r="AM299" s="87"/>
      <c r="AN299" s="87"/>
      <c r="AO299" s="87"/>
      <c r="AP299" s="87"/>
      <c r="AQ299" s="87"/>
      <c r="AR299" s="87"/>
      <c r="AS299" s="87"/>
      <c r="AT299" s="87"/>
    </row>
    <row r="300" spans="1:46" s="72" customFormat="1" ht="15" customHeight="1">
      <c r="A300" s="95"/>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7"/>
      <c r="AJ300" s="87"/>
      <c r="AK300" s="87"/>
      <c r="AL300" s="87"/>
      <c r="AM300" s="87"/>
      <c r="AN300" s="87"/>
      <c r="AO300" s="87"/>
      <c r="AP300" s="87"/>
      <c r="AQ300" s="87"/>
      <c r="AR300" s="87"/>
      <c r="AS300" s="87"/>
      <c r="AT300" s="87"/>
    </row>
    <row r="301" spans="1:46" s="72" customFormat="1" ht="15" customHeight="1">
      <c r="A301" s="95"/>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7"/>
      <c r="AJ301" s="87"/>
      <c r="AK301" s="87"/>
      <c r="AL301" s="87"/>
      <c r="AM301" s="87"/>
      <c r="AN301" s="87"/>
      <c r="AO301" s="87"/>
      <c r="AP301" s="87"/>
      <c r="AQ301" s="87"/>
      <c r="AR301" s="87"/>
      <c r="AS301" s="87"/>
      <c r="AT301" s="87"/>
    </row>
    <row r="302" spans="1:46" s="72" customFormat="1" ht="15" customHeight="1">
      <c r="A302" s="95"/>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7"/>
      <c r="AJ302" s="87"/>
      <c r="AK302" s="87"/>
      <c r="AL302" s="87"/>
      <c r="AM302" s="87"/>
      <c r="AN302" s="87"/>
      <c r="AO302" s="87"/>
      <c r="AP302" s="87"/>
      <c r="AQ302" s="87"/>
      <c r="AR302" s="87"/>
      <c r="AS302" s="87"/>
      <c r="AT302" s="87"/>
    </row>
    <row r="303" spans="1:46" s="72" customFormat="1" ht="15" customHeight="1">
      <c r="A303" s="95"/>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7"/>
      <c r="AJ303" s="87"/>
      <c r="AK303" s="87"/>
      <c r="AL303" s="87"/>
      <c r="AM303" s="87"/>
      <c r="AN303" s="87"/>
      <c r="AO303" s="87"/>
      <c r="AP303" s="87"/>
      <c r="AQ303" s="87"/>
      <c r="AR303" s="87"/>
      <c r="AS303" s="87"/>
      <c r="AT303" s="87"/>
    </row>
    <row r="304" spans="1:46" s="72" customFormat="1" ht="15" customHeight="1">
      <c r="A304" s="95"/>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7"/>
      <c r="AJ304" s="87"/>
      <c r="AK304" s="87"/>
      <c r="AL304" s="87"/>
      <c r="AM304" s="87"/>
      <c r="AN304" s="87"/>
      <c r="AO304" s="87"/>
      <c r="AP304" s="87"/>
      <c r="AQ304" s="87"/>
      <c r="AR304" s="87"/>
      <c r="AS304" s="87"/>
      <c r="AT304" s="87"/>
    </row>
    <row r="305" spans="1:46" s="72" customFormat="1" ht="15" customHeight="1">
      <c r="A305" s="95"/>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7"/>
      <c r="AJ305" s="87"/>
      <c r="AK305" s="87"/>
      <c r="AL305" s="87"/>
      <c r="AM305" s="87"/>
      <c r="AN305" s="87"/>
      <c r="AO305" s="87"/>
      <c r="AP305" s="87"/>
      <c r="AQ305" s="87"/>
      <c r="AR305" s="87"/>
      <c r="AS305" s="87"/>
      <c r="AT305" s="87"/>
    </row>
    <row r="306" spans="1:46" s="72" customFormat="1" ht="15" customHeight="1">
      <c r="A306" s="95"/>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7"/>
      <c r="AJ306" s="87"/>
      <c r="AK306" s="87"/>
      <c r="AL306" s="87"/>
      <c r="AM306" s="87"/>
      <c r="AN306" s="87"/>
      <c r="AO306" s="87"/>
      <c r="AP306" s="87"/>
      <c r="AQ306" s="87"/>
      <c r="AR306" s="87"/>
      <c r="AS306" s="87"/>
      <c r="AT306" s="87"/>
    </row>
    <row r="307" spans="1:46" s="72" customFormat="1" ht="15" customHeight="1">
      <c r="A307" s="95"/>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7"/>
      <c r="AJ307" s="87"/>
      <c r="AK307" s="87"/>
      <c r="AL307" s="87"/>
      <c r="AM307" s="87"/>
      <c r="AN307" s="87"/>
      <c r="AO307" s="87"/>
      <c r="AP307" s="87"/>
      <c r="AQ307" s="87"/>
      <c r="AR307" s="87"/>
      <c r="AS307" s="87"/>
      <c r="AT307" s="87"/>
    </row>
    <row r="308" spans="1:46" s="72" customFormat="1" ht="15" customHeight="1">
      <c r="A308" s="95"/>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7"/>
      <c r="AJ308" s="87"/>
      <c r="AK308" s="87"/>
      <c r="AL308" s="87"/>
      <c r="AM308" s="87"/>
      <c r="AN308" s="87"/>
      <c r="AO308" s="87"/>
      <c r="AP308" s="87"/>
      <c r="AQ308" s="87"/>
      <c r="AR308" s="87"/>
      <c r="AS308" s="87"/>
      <c r="AT308" s="87"/>
    </row>
    <row r="309" spans="1:46" s="72" customFormat="1" ht="15" customHeight="1">
      <c r="A309" s="95"/>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7"/>
      <c r="AJ309" s="87"/>
      <c r="AK309" s="87"/>
      <c r="AL309" s="87"/>
      <c r="AM309" s="87"/>
      <c r="AN309" s="87"/>
      <c r="AO309" s="87"/>
      <c r="AP309" s="87"/>
      <c r="AQ309" s="87"/>
      <c r="AR309" s="87"/>
      <c r="AS309" s="87"/>
      <c r="AT309" s="87"/>
    </row>
    <row r="310" spans="1:46" s="72" customFormat="1" ht="15" customHeight="1">
      <c r="A310" s="95"/>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7"/>
      <c r="AJ310" s="87"/>
      <c r="AK310" s="87"/>
      <c r="AL310" s="87"/>
      <c r="AM310" s="87"/>
      <c r="AN310" s="87"/>
      <c r="AO310" s="87"/>
      <c r="AP310" s="87"/>
      <c r="AQ310" s="87"/>
      <c r="AR310" s="87"/>
      <c r="AS310" s="87"/>
      <c r="AT310" s="87"/>
    </row>
    <row r="311" spans="1:46" s="72" customFormat="1" ht="15" customHeight="1">
      <c r="A311" s="95"/>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7"/>
      <c r="AJ311" s="87"/>
      <c r="AK311" s="87"/>
      <c r="AL311" s="87"/>
      <c r="AM311" s="87"/>
      <c r="AN311" s="87"/>
      <c r="AO311" s="87"/>
      <c r="AP311" s="87"/>
      <c r="AQ311" s="87"/>
      <c r="AR311" s="87"/>
      <c r="AS311" s="87"/>
      <c r="AT311" s="87"/>
    </row>
    <row r="312" spans="1:46" s="72" customFormat="1" ht="15" customHeight="1">
      <c r="A312" s="95"/>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7"/>
      <c r="AJ312" s="87"/>
      <c r="AK312" s="87"/>
      <c r="AL312" s="87"/>
      <c r="AM312" s="87"/>
      <c r="AN312" s="87"/>
      <c r="AO312" s="87"/>
      <c r="AP312" s="87"/>
      <c r="AQ312" s="87"/>
      <c r="AR312" s="87"/>
      <c r="AS312" s="87"/>
      <c r="AT312" s="87"/>
    </row>
    <row r="313" spans="1:46" s="72" customFormat="1" ht="15" customHeight="1">
      <c r="A313" s="95"/>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7"/>
      <c r="AJ313" s="87"/>
      <c r="AK313" s="87"/>
      <c r="AL313" s="87"/>
      <c r="AM313" s="87"/>
      <c r="AN313" s="87"/>
      <c r="AO313" s="87"/>
      <c r="AP313" s="87"/>
      <c r="AQ313" s="87"/>
      <c r="AR313" s="87"/>
      <c r="AS313" s="87"/>
      <c r="AT313" s="87"/>
    </row>
    <row r="314" spans="1:46" s="72" customFormat="1" ht="15" customHeight="1">
      <c r="A314" s="95"/>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7"/>
      <c r="AJ314" s="87"/>
      <c r="AK314" s="87"/>
      <c r="AL314" s="87"/>
      <c r="AM314" s="87"/>
      <c r="AN314" s="87"/>
      <c r="AO314" s="87"/>
      <c r="AP314" s="87"/>
      <c r="AQ314" s="87"/>
      <c r="AR314" s="87"/>
      <c r="AS314" s="87"/>
      <c r="AT314" s="87"/>
    </row>
    <row r="315" spans="1:46" s="72" customFormat="1" ht="15" customHeight="1">
      <c r="A315" s="95"/>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7"/>
      <c r="AJ315" s="87"/>
      <c r="AK315" s="87"/>
      <c r="AL315" s="87"/>
      <c r="AM315" s="87"/>
      <c r="AN315" s="87"/>
      <c r="AO315" s="87"/>
      <c r="AP315" s="87"/>
      <c r="AQ315" s="87"/>
      <c r="AR315" s="87"/>
      <c r="AS315" s="87"/>
      <c r="AT315" s="87"/>
    </row>
    <row r="316" spans="1:46" s="72" customFormat="1" ht="15" customHeight="1">
      <c r="A316" s="86" t="str">
        <f>+A253</f>
        <v>KENTUCKY-AMERICAN WATER COMPANY</v>
      </c>
      <c r="B316" s="115"/>
      <c r="C316" s="115"/>
      <c r="D316" s="115"/>
      <c r="E316" s="115"/>
      <c r="F316" s="115"/>
      <c r="G316" s="115"/>
      <c r="H316" s="115"/>
      <c r="I316" s="115"/>
      <c r="J316" s="115"/>
      <c r="K316" s="115"/>
      <c r="L316" s="115"/>
      <c r="M316" s="115"/>
      <c r="N316" s="115"/>
      <c r="O316" s="115"/>
      <c r="P316" s="115"/>
    </row>
    <row r="317" spans="1:46" s="72" customFormat="1" ht="15" customHeight="1">
      <c r="A317" s="86" t="str">
        <f>+A254</f>
        <v>Case No. 2018-00358</v>
      </c>
      <c r="B317" s="115"/>
      <c r="C317" s="115"/>
      <c r="D317" s="115"/>
      <c r="E317" s="115"/>
      <c r="F317" s="115"/>
      <c r="G317" s="115"/>
      <c r="H317" s="115"/>
      <c r="I317" s="115"/>
      <c r="J317" s="115"/>
      <c r="K317" s="115"/>
      <c r="L317" s="115"/>
      <c r="M317" s="115"/>
      <c r="N317" s="115"/>
      <c r="O317" s="115"/>
      <c r="P317" s="115"/>
      <c r="Q317" s="87"/>
      <c r="R317" s="87"/>
      <c r="S317" s="87"/>
      <c r="T317" s="87"/>
      <c r="U317" s="87"/>
      <c r="V317" s="87"/>
      <c r="W317" s="87"/>
      <c r="X317" s="87"/>
      <c r="Y317" s="87"/>
      <c r="Z317" s="87"/>
      <c r="AA317" s="87"/>
      <c r="AB317" s="87"/>
      <c r="AC317" s="87"/>
      <c r="AD317" s="87"/>
      <c r="AE317" s="87"/>
      <c r="AF317" s="87"/>
      <c r="AG317" s="87"/>
      <c r="AH317" s="87"/>
      <c r="AI317" s="87"/>
      <c r="AJ317" s="87"/>
      <c r="AK317" s="87"/>
      <c r="AL317" s="87"/>
      <c r="AM317" s="87"/>
      <c r="AN317" s="87"/>
      <c r="AO317" s="87"/>
      <c r="AP317" s="87"/>
      <c r="AQ317" s="87"/>
      <c r="AR317" s="87"/>
      <c r="AS317" s="87"/>
      <c r="AT317" s="87"/>
    </row>
    <row r="318" spans="1:46" s="72" customFormat="1" ht="15" customHeight="1">
      <c r="A318" s="86" t="s">
        <v>471</v>
      </c>
      <c r="B318" s="115"/>
      <c r="C318" s="115"/>
      <c r="D318" s="115"/>
      <c r="E318" s="115"/>
      <c r="F318" s="115"/>
      <c r="G318" s="115"/>
      <c r="H318" s="115"/>
      <c r="I318" s="115"/>
      <c r="J318" s="115"/>
      <c r="K318" s="115"/>
      <c r="L318" s="115"/>
      <c r="M318" s="115"/>
      <c r="N318" s="115"/>
      <c r="O318" s="115"/>
      <c r="P318" s="115"/>
      <c r="Q318" s="87"/>
      <c r="R318" s="87"/>
      <c r="S318" s="87"/>
      <c r="T318" s="87"/>
      <c r="U318" s="87"/>
      <c r="V318" s="87"/>
      <c r="W318" s="87"/>
      <c r="X318" s="87"/>
      <c r="Y318" s="87"/>
      <c r="Z318" s="87"/>
      <c r="AA318" s="87"/>
      <c r="AB318" s="87"/>
      <c r="AC318" s="87"/>
      <c r="AD318" s="87"/>
      <c r="AE318" s="87"/>
      <c r="AF318" s="87"/>
      <c r="AG318" s="87"/>
      <c r="AH318" s="87"/>
      <c r="AI318" s="87"/>
      <c r="AJ318" s="87"/>
      <c r="AK318" s="87"/>
      <c r="AL318" s="87"/>
      <c r="AM318" s="87"/>
      <c r="AN318" s="87"/>
      <c r="AO318" s="87"/>
      <c r="AP318" s="87"/>
      <c r="AQ318" s="87"/>
      <c r="AR318" s="87"/>
      <c r="AS318" s="87"/>
      <c r="AT318" s="87"/>
    </row>
    <row r="319" spans="1:46" s="72" customFormat="1" ht="15" customHeight="1">
      <c r="A319" s="86" t="str">
        <f>+A256</f>
        <v>Base Year at 2/28/19</v>
      </c>
      <c r="B319" s="115"/>
      <c r="C319" s="115"/>
      <c r="D319" s="115"/>
      <c r="E319" s="115"/>
      <c r="F319" s="115"/>
      <c r="G319" s="115"/>
      <c r="H319" s="115"/>
      <c r="I319" s="115"/>
      <c r="J319" s="115"/>
      <c r="K319" s="115"/>
      <c r="L319" s="115"/>
      <c r="M319" s="115"/>
      <c r="N319" s="115"/>
      <c r="O319" s="115"/>
      <c r="P319" s="115"/>
      <c r="Q319" s="87"/>
      <c r="R319" s="87"/>
      <c r="S319" s="87"/>
      <c r="T319" s="87"/>
      <c r="U319" s="87"/>
      <c r="V319" s="87"/>
      <c r="W319" s="87"/>
      <c r="X319" s="87"/>
      <c r="Y319" s="87"/>
      <c r="Z319" s="87"/>
      <c r="AA319" s="87"/>
      <c r="AB319" s="87"/>
      <c r="AC319" s="87"/>
      <c r="AD319" s="87"/>
      <c r="AE319" s="87"/>
      <c r="AF319" s="87"/>
      <c r="AG319" s="87"/>
      <c r="AH319" s="87"/>
      <c r="AI319" s="87"/>
      <c r="AJ319" s="87"/>
      <c r="AK319" s="87"/>
      <c r="AL319" s="87"/>
      <c r="AM319" s="87"/>
      <c r="AN319" s="87"/>
      <c r="AO319" s="87"/>
      <c r="AP319" s="87"/>
      <c r="AQ319" s="87"/>
      <c r="AR319" s="87"/>
      <c r="AS319" s="87"/>
      <c r="AT319" s="87"/>
    </row>
    <row r="320" spans="1:46" s="72" customFormat="1" ht="15" customHeight="1">
      <c r="A320" s="115"/>
      <c r="B320" s="115"/>
      <c r="C320" s="115"/>
      <c r="D320" s="115"/>
      <c r="E320" s="115"/>
      <c r="F320" s="115"/>
      <c r="G320" s="115"/>
      <c r="H320" s="115"/>
      <c r="I320" s="115"/>
      <c r="J320" s="115"/>
      <c r="K320" s="115"/>
      <c r="L320" s="115"/>
      <c r="M320" s="115"/>
      <c r="N320" s="115"/>
      <c r="O320" s="90" t="s">
        <v>937</v>
      </c>
      <c r="Q320" s="87"/>
      <c r="R320" s="87"/>
      <c r="S320" s="87"/>
      <c r="T320" s="87"/>
      <c r="U320" s="87"/>
      <c r="V320" s="87"/>
      <c r="W320" s="87"/>
      <c r="X320" s="87"/>
      <c r="Y320" s="87"/>
      <c r="Z320" s="87"/>
      <c r="AA320" s="87"/>
      <c r="AB320" s="87"/>
      <c r="AC320" s="87"/>
      <c r="AD320" s="87"/>
      <c r="AE320" s="87"/>
      <c r="AF320" s="87"/>
      <c r="AG320" s="87"/>
      <c r="AH320" s="87"/>
      <c r="AI320" s="87"/>
      <c r="AJ320" s="87"/>
      <c r="AK320" s="87"/>
      <c r="AL320" s="87"/>
      <c r="AM320" s="87"/>
      <c r="AN320" s="87"/>
      <c r="AO320" s="87"/>
      <c r="AP320" s="87"/>
      <c r="AQ320" s="87"/>
      <c r="AR320" s="87"/>
      <c r="AS320" s="87"/>
      <c r="AT320" s="87"/>
    </row>
    <row r="321" spans="1:46" s="66" customFormat="1">
      <c r="B321" s="70"/>
      <c r="D321" s="69"/>
      <c r="E321" s="69"/>
      <c r="F321" s="69"/>
      <c r="G321" s="69"/>
      <c r="H321" s="69"/>
      <c r="I321" s="69"/>
      <c r="J321" s="69"/>
      <c r="K321" s="69"/>
      <c r="L321" s="69"/>
      <c r="O321" s="91" t="str">
        <f ca="1">RIGHT(CELL("filename",$A$1),LEN(CELL("filename",$A$1))-SEARCH("\Rate Base",CELL("filename",$A$1),1))</f>
        <v>Rate Base\[KAWC 2018 Rate Case - Exhibit 37 Schedules B1 - B8.xlsx]Sch B-5</v>
      </c>
    </row>
    <row r="322" spans="1:46" s="72" customFormat="1" ht="15" customHeight="1">
      <c r="A322" s="172" t="str">
        <f>+A259</f>
        <v>DATA: _X_ BASE PERIOD ___ FORECASTED PERIOD</v>
      </c>
      <c r="B322" s="87"/>
      <c r="C322" s="87"/>
      <c r="D322" s="87"/>
      <c r="E322" s="87"/>
      <c r="F322" s="87"/>
      <c r="G322" s="87"/>
      <c r="H322" s="87"/>
      <c r="I322" s="87"/>
      <c r="J322" s="87"/>
      <c r="K322" s="87"/>
      <c r="L322" s="87"/>
      <c r="M322" s="87"/>
      <c r="N322" s="87"/>
      <c r="O322" s="90" t="s">
        <v>293</v>
      </c>
      <c r="Q322" s="87"/>
      <c r="R322" s="87"/>
      <c r="S322" s="87"/>
      <c r="T322" s="87"/>
      <c r="U322" s="87"/>
      <c r="V322" s="87"/>
      <c r="W322" s="87"/>
      <c r="X322" s="87"/>
      <c r="Y322" s="87"/>
      <c r="Z322" s="87"/>
      <c r="AA322" s="87"/>
      <c r="AB322" s="87"/>
      <c r="AC322" s="87"/>
      <c r="AD322" s="87"/>
      <c r="AE322" s="87"/>
      <c r="AF322" s="87"/>
      <c r="AG322" s="87"/>
      <c r="AH322" s="87"/>
      <c r="AI322" s="87"/>
      <c r="AJ322" s="87"/>
      <c r="AK322" s="87"/>
      <c r="AL322" s="87"/>
      <c r="AM322" s="87"/>
      <c r="AN322" s="87"/>
      <c r="AO322" s="87"/>
      <c r="AP322" s="87"/>
      <c r="AQ322" s="87"/>
      <c r="AR322" s="87"/>
      <c r="AS322" s="87"/>
      <c r="AT322" s="87"/>
    </row>
    <row r="323" spans="1:46" s="72" customFormat="1" ht="15" customHeight="1">
      <c r="A323" s="172" t="str">
        <f>+A260</f>
        <v>TYPE OF FILING:  _X_ ORIGINAL __ UPDATED __ REVISED</v>
      </c>
      <c r="B323" s="87"/>
      <c r="C323" s="87"/>
      <c r="D323" s="87"/>
      <c r="E323" s="87"/>
      <c r="F323" s="87"/>
      <c r="G323" s="87"/>
      <c r="H323" s="87"/>
      <c r="I323" s="87"/>
      <c r="J323" s="87"/>
      <c r="K323" s="87"/>
      <c r="L323" s="87"/>
      <c r="M323" s="87"/>
      <c r="N323" s="87"/>
      <c r="O323" s="208" t="str">
        <f>Control!$D$100</f>
        <v>Witness Responsible:   Melissa Schwarzell</v>
      </c>
      <c r="Q323" s="87"/>
      <c r="R323" s="87"/>
      <c r="S323" s="87"/>
      <c r="T323" s="87"/>
      <c r="U323" s="87"/>
      <c r="V323" s="87"/>
      <c r="W323" s="87"/>
      <c r="X323" s="87"/>
      <c r="Y323" s="87"/>
      <c r="Z323" s="87"/>
      <c r="AA323" s="87"/>
      <c r="AB323" s="87"/>
      <c r="AC323" s="87"/>
      <c r="AD323" s="87"/>
      <c r="AE323" s="87"/>
      <c r="AF323" s="87"/>
      <c r="AG323" s="87"/>
      <c r="AH323" s="87"/>
      <c r="AI323" s="87"/>
      <c r="AJ323" s="87"/>
      <c r="AK323" s="87"/>
      <c r="AL323" s="87"/>
      <c r="AM323" s="87"/>
      <c r="AN323" s="87"/>
      <c r="AO323" s="87"/>
      <c r="AP323" s="87"/>
      <c r="AQ323" s="87"/>
      <c r="AR323" s="87"/>
      <c r="AS323" s="87"/>
      <c r="AT323" s="87"/>
    </row>
    <row r="324" spans="1:46" s="72" customFormat="1" ht="15" customHeight="1">
      <c r="A324" s="87" t="s">
        <v>472</v>
      </c>
      <c r="B324" s="87"/>
      <c r="C324" s="87"/>
      <c r="D324" s="87"/>
      <c r="E324" s="87"/>
      <c r="F324" s="87"/>
      <c r="G324" s="87"/>
      <c r="H324" s="87"/>
      <c r="I324" s="87"/>
      <c r="J324" s="87"/>
      <c r="K324" s="87"/>
      <c r="L324" s="87"/>
      <c r="M324" s="87"/>
      <c r="N324" s="87"/>
      <c r="O324" s="87"/>
      <c r="Q324" s="87"/>
      <c r="R324" s="87"/>
      <c r="S324" s="87"/>
      <c r="T324" s="87"/>
      <c r="U324" s="87"/>
      <c r="V324" s="87"/>
      <c r="W324" s="87"/>
      <c r="X324" s="87"/>
      <c r="Y324" s="87"/>
      <c r="Z324" s="87"/>
      <c r="AA324" s="87"/>
      <c r="AB324" s="87"/>
      <c r="AC324" s="87"/>
      <c r="AD324" s="87"/>
      <c r="AE324" s="87"/>
      <c r="AF324" s="87"/>
      <c r="AG324" s="87"/>
      <c r="AH324" s="87"/>
      <c r="AI324" s="87"/>
      <c r="AJ324" s="87"/>
      <c r="AK324" s="87"/>
      <c r="AL324" s="87"/>
      <c r="AM324" s="87"/>
      <c r="AN324" s="87"/>
      <c r="AO324" s="87"/>
      <c r="AP324" s="87"/>
      <c r="AQ324" s="87"/>
      <c r="AR324" s="87"/>
      <c r="AS324" s="87"/>
      <c r="AT324" s="87"/>
    </row>
    <row r="325" spans="1:46" ht="15" customHeight="1" thickBot="1">
      <c r="K325" s="107"/>
      <c r="P325" s="103"/>
    </row>
    <row r="326" spans="1:46" s="72" customFormat="1" ht="15" customHeight="1">
      <c r="A326" s="93"/>
      <c r="B326" s="93"/>
      <c r="C326" s="93"/>
      <c r="D326" s="93"/>
      <c r="E326" s="93"/>
      <c r="F326" s="93"/>
      <c r="G326" s="93"/>
      <c r="H326" s="93"/>
      <c r="I326" s="93"/>
      <c r="J326" s="94" t="s">
        <v>240</v>
      </c>
      <c r="K326" s="80"/>
      <c r="L326" s="93"/>
      <c r="M326" s="93"/>
      <c r="N326" s="93"/>
      <c r="O326" s="93"/>
      <c r="P326" s="103"/>
      <c r="Q326" s="87"/>
      <c r="R326" s="87"/>
      <c r="S326" s="87"/>
      <c r="T326" s="87"/>
      <c r="U326" s="87"/>
      <c r="V326" s="87"/>
      <c r="W326" s="87"/>
      <c r="X326" s="87"/>
      <c r="Y326" s="87"/>
      <c r="Z326" s="87"/>
      <c r="AA326" s="87"/>
      <c r="AB326" s="87"/>
      <c r="AC326" s="87"/>
      <c r="AD326" s="87"/>
      <c r="AE326" s="87"/>
      <c r="AF326" s="87"/>
      <c r="AG326" s="87"/>
      <c r="AH326" s="87"/>
      <c r="AI326" s="87"/>
      <c r="AJ326" s="87"/>
      <c r="AK326" s="87"/>
      <c r="AL326" s="87"/>
      <c r="AM326" s="87"/>
      <c r="AN326" s="87"/>
      <c r="AO326" s="87"/>
      <c r="AP326" s="87"/>
      <c r="AQ326" s="87"/>
      <c r="AR326" s="87"/>
      <c r="AS326" s="87"/>
      <c r="AT326" s="87"/>
    </row>
    <row r="327" spans="1:46" s="72" customFormat="1" ht="15" customHeight="1">
      <c r="A327" s="95" t="s">
        <v>448</v>
      </c>
      <c r="B327" s="87"/>
      <c r="C327" s="87"/>
      <c r="D327" s="87"/>
      <c r="E327" s="87"/>
      <c r="F327" s="87"/>
      <c r="H327" s="80"/>
      <c r="I327" s="103"/>
      <c r="J327" s="95" t="s">
        <v>241</v>
      </c>
      <c r="M327" s="103"/>
      <c r="N327" s="103"/>
      <c r="O327" s="103"/>
      <c r="P327" s="103"/>
      <c r="Q327" s="87"/>
      <c r="R327" s="87"/>
      <c r="S327" s="87"/>
      <c r="T327" s="87"/>
      <c r="U327" s="87"/>
      <c r="V327" s="87"/>
      <c r="W327" s="87"/>
      <c r="X327" s="87"/>
      <c r="Y327" s="87"/>
      <c r="Z327" s="87"/>
      <c r="AA327" s="87"/>
      <c r="AB327" s="87"/>
      <c r="AC327" s="87"/>
      <c r="AD327" s="87"/>
      <c r="AE327" s="87"/>
      <c r="AF327" s="87"/>
      <c r="AG327" s="87"/>
      <c r="AH327" s="87"/>
      <c r="AI327" s="87"/>
      <c r="AJ327" s="87"/>
      <c r="AK327" s="87"/>
      <c r="AL327" s="87"/>
      <c r="AM327" s="87"/>
      <c r="AN327" s="87"/>
      <c r="AO327" s="87"/>
      <c r="AP327" s="87"/>
      <c r="AQ327" s="87"/>
      <c r="AR327" s="87"/>
      <c r="AS327" s="87"/>
      <c r="AT327" s="87"/>
    </row>
    <row r="328" spans="1:46" s="72" customFormat="1" ht="15" customHeight="1" thickBot="1">
      <c r="A328" s="95" t="s">
        <v>449</v>
      </c>
      <c r="B328" s="87"/>
      <c r="C328" s="87"/>
      <c r="D328" s="87"/>
      <c r="E328" s="95" t="s">
        <v>437</v>
      </c>
      <c r="F328" s="87"/>
      <c r="G328" s="97"/>
      <c r="H328" s="98" t="s">
        <v>424</v>
      </c>
      <c r="I328" s="161"/>
      <c r="J328" s="95" t="s">
        <v>242</v>
      </c>
      <c r="K328" s="97"/>
      <c r="L328" s="108" t="s">
        <v>267</v>
      </c>
      <c r="M328" s="161"/>
      <c r="N328" s="161"/>
      <c r="O328" s="220"/>
      <c r="P328" s="565"/>
      <c r="Q328" s="87"/>
      <c r="S328" s="87"/>
      <c r="U328" s="87"/>
      <c r="V328" s="87"/>
      <c r="W328" s="87"/>
      <c r="X328" s="87"/>
      <c r="Y328" s="87"/>
      <c r="Z328" s="87"/>
      <c r="AA328" s="87"/>
      <c r="AB328" s="87"/>
      <c r="AC328" s="87"/>
      <c r="AD328" s="87"/>
      <c r="AE328" s="87"/>
      <c r="AF328" s="87"/>
      <c r="AG328" s="87"/>
      <c r="AH328" s="87"/>
      <c r="AI328" s="87"/>
      <c r="AJ328" s="87"/>
      <c r="AK328" s="87"/>
      <c r="AL328" s="87"/>
      <c r="AM328" s="87"/>
      <c r="AN328" s="87"/>
      <c r="AO328" s="87"/>
      <c r="AP328" s="87"/>
      <c r="AQ328" s="87"/>
      <c r="AR328" s="87"/>
      <c r="AS328" s="87"/>
      <c r="AT328" s="87"/>
    </row>
    <row r="329" spans="1:46" s="72" customFormat="1" ht="15" customHeight="1">
      <c r="A329" s="94">
        <v>1</v>
      </c>
      <c r="B329" s="99"/>
      <c r="C329" s="99"/>
      <c r="D329" s="99"/>
      <c r="E329" s="99"/>
      <c r="F329" s="99"/>
      <c r="G329" s="80"/>
      <c r="H329" s="99"/>
      <c r="I329" s="99"/>
      <c r="J329" s="99"/>
      <c r="K329" s="80"/>
      <c r="L329" s="99"/>
      <c r="M329" s="99"/>
      <c r="N329" s="99"/>
      <c r="O329" s="80"/>
      <c r="P329" s="80"/>
      <c r="Q329" s="87"/>
      <c r="S329" s="87"/>
      <c r="T329" s="87"/>
      <c r="U329" s="87"/>
      <c r="V329" s="87"/>
      <c r="W329" s="87"/>
      <c r="X329" s="87"/>
      <c r="Y329" s="87"/>
      <c r="Z329" s="87"/>
      <c r="AA329" s="87"/>
      <c r="AB329" s="87"/>
      <c r="AC329" s="87"/>
      <c r="AD329" s="87"/>
      <c r="AE329" s="87"/>
      <c r="AF329" s="87"/>
      <c r="AG329" s="87"/>
      <c r="AH329" s="87"/>
      <c r="AI329" s="87"/>
      <c r="AJ329" s="87"/>
      <c r="AK329" s="87"/>
      <c r="AL329" s="87"/>
      <c r="AM329" s="87"/>
      <c r="AN329" s="87"/>
      <c r="AO329" s="87"/>
      <c r="AP329" s="87"/>
      <c r="AQ329" s="87"/>
      <c r="AR329" s="87"/>
      <c r="AS329" s="87"/>
      <c r="AT329" s="87"/>
    </row>
    <row r="330" spans="1:46" s="72" customFormat="1" ht="15" customHeight="1">
      <c r="A330" s="95">
        <v>2</v>
      </c>
      <c r="B330" s="87"/>
      <c r="C330" s="87"/>
      <c r="D330" s="87"/>
      <c r="E330" s="87"/>
      <c r="F330" s="87"/>
      <c r="H330" s="87"/>
      <c r="I330" s="87"/>
      <c r="J330" s="87"/>
      <c r="L330" s="87"/>
      <c r="M330" s="87"/>
      <c r="N330" s="87"/>
      <c r="P330" s="103"/>
      <c r="Q330" s="87"/>
      <c r="S330" s="87"/>
      <c r="T330" s="87"/>
      <c r="U330" s="87"/>
      <c r="V330" s="87"/>
      <c r="W330" s="87"/>
      <c r="X330" s="87"/>
      <c r="Y330" s="87"/>
      <c r="Z330" s="87"/>
      <c r="AA330" s="87"/>
      <c r="AB330" s="87"/>
      <c r="AC330" s="87"/>
      <c r="AD330" s="87"/>
      <c r="AE330" s="87"/>
      <c r="AF330" s="87"/>
      <c r="AG330" s="87"/>
      <c r="AH330" s="87"/>
      <c r="AI330" s="87"/>
      <c r="AJ330" s="87"/>
      <c r="AK330" s="87"/>
      <c r="AL330" s="87"/>
      <c r="AM330" s="87"/>
      <c r="AN330" s="87"/>
      <c r="AO330" s="87"/>
      <c r="AP330" s="87"/>
      <c r="AQ330" s="87"/>
      <c r="AR330" s="87"/>
      <c r="AS330" s="87"/>
      <c r="AT330" s="87"/>
    </row>
    <row r="331" spans="1:46" s="72" customFormat="1" ht="15" customHeight="1">
      <c r="A331" s="95">
        <v>3</v>
      </c>
      <c r="B331" s="87"/>
      <c r="C331" s="87"/>
      <c r="D331" s="87" t="s">
        <v>777</v>
      </c>
      <c r="E331" s="87"/>
      <c r="F331" s="87"/>
      <c r="H331" s="221">
        <f>Linkin!E10</f>
        <v>7184124</v>
      </c>
      <c r="I331" s="100"/>
      <c r="J331" s="222">
        <f>Linkin!B222</f>
        <v>12</v>
      </c>
      <c r="L331" s="100">
        <f>ROUND(H331*J331,0)</f>
        <v>86209488</v>
      </c>
      <c r="M331" s="100"/>
      <c r="N331" s="100"/>
      <c r="O331" s="222"/>
      <c r="P331" s="90"/>
      <c r="Q331" s="87"/>
      <c r="R331" s="121"/>
      <c r="S331" s="87"/>
      <c r="T331" s="87"/>
      <c r="U331" s="87"/>
      <c r="V331" s="87"/>
      <c r="W331" s="87"/>
      <c r="X331" s="87"/>
      <c r="Y331" s="87"/>
      <c r="Z331" s="87"/>
      <c r="AA331" s="87"/>
      <c r="AB331" s="87"/>
      <c r="AC331" s="87"/>
      <c r="AD331" s="87"/>
      <c r="AE331" s="87"/>
      <c r="AF331" s="87"/>
      <c r="AG331" s="87"/>
      <c r="AH331" s="87"/>
      <c r="AI331" s="87"/>
      <c r="AJ331" s="87"/>
      <c r="AK331" s="87"/>
      <c r="AL331" s="87"/>
      <c r="AM331" s="87"/>
      <c r="AN331" s="87"/>
      <c r="AO331" s="87"/>
      <c r="AP331" s="87"/>
      <c r="AQ331" s="87"/>
      <c r="AR331" s="87"/>
      <c r="AS331" s="87"/>
      <c r="AT331" s="87"/>
    </row>
    <row r="332" spans="1:46" s="72" customFormat="1" ht="15" customHeight="1">
      <c r="A332" s="95">
        <v>4</v>
      </c>
      <c r="B332" s="87"/>
      <c r="C332" s="87"/>
      <c r="D332" s="87" t="s">
        <v>631</v>
      </c>
      <c r="E332" s="87"/>
      <c r="F332" s="87"/>
      <c r="H332" s="102">
        <f>Linkin!E14</f>
        <v>4136407.9799161823</v>
      </c>
      <c r="I332" s="87"/>
      <c r="J332" s="222">
        <f>Linkin!B209</f>
        <v>26.40159918137627</v>
      </c>
      <c r="L332" s="87">
        <f>ROUND(H332*J332,0)</f>
        <v>109207786</v>
      </c>
      <c r="M332" s="100"/>
      <c r="N332" s="100"/>
      <c r="O332" s="222"/>
      <c r="P332" s="90"/>
      <c r="Q332" s="87"/>
      <c r="R332" s="121"/>
      <c r="S332" s="87"/>
      <c r="T332" s="87"/>
      <c r="U332" s="87"/>
      <c r="V332" s="87"/>
      <c r="W332" s="87"/>
      <c r="X332" s="87"/>
      <c r="Y332" s="87"/>
      <c r="Z332" s="87"/>
      <c r="AA332" s="87"/>
      <c r="AB332" s="87"/>
      <c r="AC332" s="87"/>
      <c r="AD332" s="87"/>
      <c r="AE332" s="87"/>
      <c r="AF332" s="87"/>
      <c r="AG332" s="87"/>
      <c r="AH332" s="87"/>
      <c r="AI332" s="87"/>
      <c r="AJ332" s="87"/>
      <c r="AK332" s="87"/>
      <c r="AL332" s="87"/>
      <c r="AM332" s="87"/>
      <c r="AN332" s="87"/>
      <c r="AO332" s="87"/>
      <c r="AP332" s="87"/>
      <c r="AQ332" s="87"/>
      <c r="AR332" s="87"/>
      <c r="AS332" s="87"/>
      <c r="AT332" s="87"/>
    </row>
    <row r="333" spans="1:46" s="72" customFormat="1" ht="15" customHeight="1">
      <c r="A333" s="95">
        <v>5</v>
      </c>
      <c r="B333" s="87"/>
      <c r="C333" s="87"/>
      <c r="D333" s="87" t="s">
        <v>632</v>
      </c>
      <c r="E333" s="87"/>
      <c r="F333" s="87"/>
      <c r="H333" s="87">
        <f>Linkin!E15</f>
        <v>1902436.9872043957</v>
      </c>
      <c r="I333" s="87"/>
      <c r="J333" s="222">
        <f>Linkin!B205</f>
        <v>41.38910668832149</v>
      </c>
      <c r="L333" s="87">
        <f>ROUND(H333*J333,0)</f>
        <v>78740167</v>
      </c>
      <c r="M333" s="100"/>
      <c r="N333" s="100"/>
      <c r="O333" s="222"/>
      <c r="P333" s="90"/>
      <c r="Q333" s="87"/>
      <c r="R333" s="121"/>
      <c r="S333" s="87"/>
      <c r="T333" s="87"/>
      <c r="U333" s="87"/>
      <c r="V333" s="87"/>
      <c r="W333" s="87"/>
      <c r="X333" s="87"/>
      <c r="Y333" s="87"/>
      <c r="Z333" s="87"/>
      <c r="AA333" s="87"/>
      <c r="AB333" s="87"/>
      <c r="AC333" s="87"/>
      <c r="AD333" s="87"/>
      <c r="AE333" s="87"/>
      <c r="AF333" s="87"/>
      <c r="AG333" s="87"/>
      <c r="AH333" s="87"/>
      <c r="AI333" s="87"/>
      <c r="AJ333" s="87"/>
      <c r="AK333" s="87"/>
      <c r="AL333" s="87"/>
      <c r="AM333" s="87"/>
      <c r="AN333" s="87"/>
      <c r="AO333" s="87"/>
      <c r="AP333" s="87"/>
      <c r="AQ333" s="87"/>
      <c r="AR333" s="87"/>
      <c r="AS333" s="87"/>
      <c r="AT333" s="87"/>
    </row>
    <row r="334" spans="1:46" s="72" customFormat="1" ht="15" customHeight="1">
      <c r="A334" s="95">
        <v>6</v>
      </c>
      <c r="B334" s="87"/>
      <c r="C334" s="87"/>
      <c r="D334" s="72" t="s">
        <v>128</v>
      </c>
      <c r="H334" s="72">
        <f>Linkin!E29</f>
        <v>299237</v>
      </c>
      <c r="J334" s="121">
        <f>Linkin!B218</f>
        <v>52.54147037580239</v>
      </c>
      <c r="L334" s="87">
        <f>ROUND(H334*J334,0)</f>
        <v>15722352</v>
      </c>
      <c r="M334" s="100"/>
      <c r="N334" s="100"/>
      <c r="O334" s="222"/>
      <c r="P334" s="90"/>
      <c r="Q334" s="87"/>
      <c r="R334" s="121"/>
      <c r="S334" s="87"/>
      <c r="T334" s="87"/>
      <c r="U334" s="87"/>
      <c r="V334" s="87"/>
      <c r="W334" s="87"/>
      <c r="X334" s="87"/>
      <c r="Y334" s="87"/>
      <c r="Z334" s="87"/>
      <c r="AA334" s="87"/>
      <c r="AB334" s="87"/>
      <c r="AC334" s="87"/>
      <c r="AD334" s="87"/>
      <c r="AE334" s="87"/>
      <c r="AF334" s="87"/>
      <c r="AG334" s="87"/>
      <c r="AH334" s="87"/>
      <c r="AI334" s="87"/>
      <c r="AJ334" s="87"/>
      <c r="AK334" s="87"/>
      <c r="AL334" s="87"/>
      <c r="AM334" s="87"/>
      <c r="AN334" s="87"/>
      <c r="AO334" s="87"/>
      <c r="AP334" s="87"/>
      <c r="AQ334" s="87"/>
      <c r="AR334" s="87"/>
      <c r="AS334" s="87"/>
      <c r="AT334" s="87"/>
    </row>
    <row r="335" spans="1:46" s="72" customFormat="1" ht="15" customHeight="1">
      <c r="A335" s="95">
        <v>7</v>
      </c>
      <c r="B335" s="87"/>
      <c r="C335" s="87"/>
      <c r="D335" s="87" t="s">
        <v>137</v>
      </c>
      <c r="E335" s="87"/>
      <c r="F335" s="87"/>
      <c r="G335" s="87"/>
      <c r="H335" s="87">
        <f>Linkin!E28</f>
        <v>510056</v>
      </c>
      <c r="I335" s="103"/>
      <c r="J335" s="222">
        <f>Linkin!B221</f>
        <v>241.51</v>
      </c>
      <c r="L335" s="87">
        <f t="shared" ref="L335:L350" si="0">ROUND(H335*J335,0)</f>
        <v>123183625</v>
      </c>
      <c r="M335" s="100"/>
      <c r="N335" s="100"/>
      <c r="O335" s="222"/>
      <c r="P335" s="90"/>
      <c r="Q335" s="87"/>
      <c r="R335" s="121"/>
      <c r="S335" s="87"/>
      <c r="T335" s="87"/>
      <c r="U335" s="87"/>
      <c r="V335" s="87"/>
      <c r="W335" s="87"/>
      <c r="X335" s="87"/>
      <c r="Y335" s="87"/>
      <c r="Z335" s="87"/>
      <c r="AA335" s="87"/>
      <c r="AB335" s="87"/>
      <c r="AC335" s="87"/>
      <c r="AD335" s="87"/>
      <c r="AE335" s="87"/>
      <c r="AF335" s="87"/>
      <c r="AG335" s="87"/>
      <c r="AH335" s="87"/>
      <c r="AI335" s="87"/>
      <c r="AJ335" s="87"/>
      <c r="AK335" s="87"/>
      <c r="AL335" s="87"/>
      <c r="AM335" s="87"/>
      <c r="AN335" s="87"/>
      <c r="AO335" s="87"/>
      <c r="AP335" s="87"/>
      <c r="AQ335" s="87"/>
      <c r="AR335" s="87"/>
      <c r="AS335" s="87"/>
      <c r="AT335" s="87"/>
    </row>
    <row r="336" spans="1:46" s="72" customFormat="1" ht="15" customHeight="1">
      <c r="A336" s="95">
        <v>8</v>
      </c>
      <c r="B336" s="87"/>
      <c r="C336" s="87"/>
      <c r="D336" s="87" t="s">
        <v>633</v>
      </c>
      <c r="E336" s="87"/>
      <c r="F336" s="87"/>
      <c r="H336" s="102">
        <f>Linkin!E16</f>
        <v>9384894</v>
      </c>
      <c r="J336" s="222">
        <f>Linkin!B224</f>
        <v>-3.5042</v>
      </c>
      <c r="L336" s="87">
        <f t="shared" si="0"/>
        <v>-32886546</v>
      </c>
      <c r="M336" s="100"/>
      <c r="N336" s="100"/>
      <c r="O336" s="222"/>
      <c r="P336" s="90"/>
      <c r="Q336" s="87"/>
      <c r="R336" s="121"/>
      <c r="S336" s="87"/>
      <c r="T336" s="87"/>
      <c r="U336" s="87"/>
      <c r="V336" s="87"/>
      <c r="W336" s="87"/>
      <c r="X336" s="87"/>
      <c r="Y336" s="87"/>
      <c r="Z336" s="87"/>
      <c r="AA336" s="87"/>
      <c r="AB336" s="87"/>
      <c r="AC336" s="87"/>
      <c r="AD336" s="87"/>
      <c r="AE336" s="87"/>
      <c r="AF336" s="87"/>
      <c r="AG336" s="87"/>
      <c r="AH336" s="87"/>
      <c r="AI336" s="87"/>
      <c r="AJ336" s="87"/>
      <c r="AK336" s="87"/>
      <c r="AL336" s="87"/>
      <c r="AM336" s="87"/>
      <c r="AN336" s="87"/>
      <c r="AO336" s="87"/>
      <c r="AP336" s="87"/>
      <c r="AQ336" s="87"/>
      <c r="AR336" s="87"/>
      <c r="AS336" s="87"/>
      <c r="AT336" s="87"/>
    </row>
    <row r="337" spans="1:46" s="72" customFormat="1" ht="15" customHeight="1">
      <c r="A337" s="95">
        <v>9</v>
      </c>
      <c r="B337" s="87"/>
      <c r="C337" s="87"/>
      <c r="D337" s="87" t="s">
        <v>778</v>
      </c>
      <c r="E337" s="87"/>
      <c r="F337" s="87"/>
      <c r="H337" s="102">
        <f>Linkin!E17</f>
        <v>914525</v>
      </c>
      <c r="J337" s="222">
        <f>Linkin!B206</f>
        <v>53.366324295175033</v>
      </c>
      <c r="L337" s="87">
        <f t="shared" si="0"/>
        <v>48804838</v>
      </c>
      <c r="M337" s="100"/>
      <c r="N337" s="100"/>
      <c r="O337" s="222"/>
      <c r="P337" s="90"/>
      <c r="Q337" s="87"/>
      <c r="R337" s="121"/>
      <c r="S337" s="87"/>
      <c r="T337" s="87"/>
      <c r="U337" s="87"/>
      <c r="V337" s="87"/>
      <c r="W337" s="87"/>
      <c r="X337" s="87"/>
      <c r="Y337" s="87"/>
      <c r="Z337" s="87"/>
      <c r="AA337" s="87"/>
      <c r="AB337" s="87"/>
      <c r="AC337" s="87"/>
      <c r="AD337" s="87"/>
      <c r="AE337" s="87"/>
      <c r="AF337" s="87"/>
      <c r="AG337" s="87"/>
      <c r="AH337" s="87"/>
      <c r="AI337" s="87"/>
      <c r="AJ337" s="87"/>
      <c r="AK337" s="87"/>
      <c r="AL337" s="87"/>
      <c r="AM337" s="87"/>
      <c r="AN337" s="87"/>
      <c r="AO337" s="87"/>
      <c r="AP337" s="87"/>
      <c r="AQ337" s="87"/>
      <c r="AR337" s="87"/>
      <c r="AS337" s="87"/>
      <c r="AT337" s="87"/>
    </row>
    <row r="338" spans="1:46" s="72" customFormat="1" ht="15" customHeight="1">
      <c r="A338" s="95">
        <v>10</v>
      </c>
      <c r="B338" s="87"/>
      <c r="C338" s="87"/>
      <c r="D338" s="87" t="s">
        <v>426</v>
      </c>
      <c r="E338" s="87"/>
      <c r="F338" s="87"/>
      <c r="H338" s="87">
        <f>Linkin!E18</f>
        <v>1415517</v>
      </c>
      <c r="I338" s="87"/>
      <c r="J338" s="222">
        <f>Linkin!B210</f>
        <v>10.309573549111946</v>
      </c>
      <c r="L338" s="87">
        <f t="shared" si="0"/>
        <v>14593377</v>
      </c>
      <c r="M338" s="100"/>
      <c r="N338" s="100"/>
      <c r="O338" s="222"/>
      <c r="P338" s="90"/>
      <c r="Q338" s="87"/>
      <c r="R338" s="121"/>
      <c r="S338" s="87"/>
      <c r="T338" s="87"/>
      <c r="U338" s="87"/>
      <c r="V338" s="87"/>
      <c r="W338" s="87"/>
      <c r="X338" s="87"/>
      <c r="Y338" s="87"/>
      <c r="Z338" s="87"/>
      <c r="AA338" s="87"/>
      <c r="AB338" s="87"/>
      <c r="AC338" s="87"/>
      <c r="AD338" s="87"/>
      <c r="AE338" s="87"/>
      <c r="AF338" s="87"/>
      <c r="AG338" s="87"/>
      <c r="AH338" s="87"/>
      <c r="AI338" s="87"/>
      <c r="AJ338" s="87"/>
      <c r="AK338" s="87"/>
      <c r="AL338" s="87"/>
      <c r="AM338" s="87"/>
      <c r="AN338" s="87"/>
      <c r="AO338" s="87"/>
      <c r="AP338" s="87"/>
      <c r="AQ338" s="87"/>
      <c r="AR338" s="87"/>
      <c r="AS338" s="87"/>
      <c r="AT338" s="87"/>
    </row>
    <row r="339" spans="1:46" s="72" customFormat="1" ht="15" customHeight="1">
      <c r="A339" s="95">
        <v>11</v>
      </c>
      <c r="B339" s="87"/>
      <c r="C339" s="87"/>
      <c r="D339" s="87" t="s">
        <v>634</v>
      </c>
      <c r="E339" s="87"/>
      <c r="F339" s="87"/>
      <c r="H339" s="87">
        <f>Linkin!E19</f>
        <v>114601</v>
      </c>
      <c r="J339" s="222">
        <f>Linkin!B223</f>
        <v>141.5</v>
      </c>
      <c r="L339" s="87">
        <f t="shared" si="0"/>
        <v>16216042</v>
      </c>
      <c r="M339" s="100"/>
      <c r="N339" s="100"/>
      <c r="O339" s="222"/>
      <c r="P339" s="90"/>
      <c r="Q339" s="87"/>
      <c r="R339" s="121"/>
      <c r="S339" s="87"/>
      <c r="T339" s="87"/>
      <c r="U339" s="87"/>
      <c r="V339" s="87"/>
      <c r="W339" s="87"/>
      <c r="X339" s="87"/>
      <c r="Y339" s="87"/>
      <c r="Z339" s="87"/>
      <c r="AA339" s="87"/>
      <c r="AB339" s="87"/>
      <c r="AC339" s="87"/>
      <c r="AD339" s="87"/>
      <c r="AE339" s="87"/>
      <c r="AF339" s="87"/>
      <c r="AG339" s="87"/>
      <c r="AH339" s="87"/>
      <c r="AI339" s="87"/>
      <c r="AJ339" s="87"/>
      <c r="AK339" s="87"/>
      <c r="AL339" s="87"/>
      <c r="AM339" s="87"/>
      <c r="AN339" s="87"/>
      <c r="AO339" s="87"/>
      <c r="AP339" s="87"/>
      <c r="AQ339" s="87"/>
      <c r="AR339" s="87"/>
      <c r="AS339" s="87"/>
      <c r="AT339" s="87"/>
    </row>
    <row r="340" spans="1:46" s="72" customFormat="1" ht="15" customHeight="1">
      <c r="A340" s="95">
        <v>12</v>
      </c>
      <c r="B340" s="87"/>
      <c r="C340" s="87"/>
      <c r="D340" s="87" t="s">
        <v>779</v>
      </c>
      <c r="E340" s="87"/>
      <c r="F340" s="87"/>
      <c r="H340" s="87">
        <f>Linkin!E20</f>
        <v>578137</v>
      </c>
      <c r="J340" s="222">
        <f>Linkin!B230</f>
        <v>10.100294876603503</v>
      </c>
      <c r="L340" s="87">
        <f t="shared" si="0"/>
        <v>5839354</v>
      </c>
      <c r="M340" s="100"/>
      <c r="N340" s="100"/>
      <c r="O340" s="222"/>
      <c r="P340" s="90"/>
      <c r="Q340" s="87"/>
      <c r="R340" s="121"/>
      <c r="S340" s="87"/>
      <c r="T340" s="87"/>
      <c r="U340" s="87"/>
      <c r="V340" s="87"/>
      <c r="W340" s="87"/>
      <c r="X340" s="87"/>
      <c r="Y340" s="87"/>
      <c r="Z340" s="87"/>
      <c r="AA340" s="87"/>
      <c r="AB340" s="87"/>
      <c r="AC340" s="87"/>
      <c r="AD340" s="87"/>
      <c r="AE340" s="87"/>
      <c r="AF340" s="87"/>
      <c r="AG340" s="87"/>
      <c r="AH340" s="87"/>
      <c r="AI340" s="87"/>
      <c r="AJ340" s="87"/>
      <c r="AK340" s="87"/>
      <c r="AL340" s="87"/>
      <c r="AM340" s="87"/>
      <c r="AN340" s="87"/>
      <c r="AO340" s="87"/>
      <c r="AP340" s="87"/>
      <c r="AQ340" s="87"/>
      <c r="AR340" s="87"/>
      <c r="AS340" s="87"/>
      <c r="AT340" s="87"/>
    </row>
    <row r="341" spans="1:46" s="72" customFormat="1" ht="15" customHeight="1">
      <c r="A341" s="95">
        <v>13</v>
      </c>
      <c r="B341" s="87"/>
      <c r="C341" s="87"/>
      <c r="D341" s="87" t="s">
        <v>433</v>
      </c>
      <c r="E341" s="87"/>
      <c r="F341" s="87"/>
      <c r="H341" s="87">
        <f>Linkin!E21</f>
        <v>439161</v>
      </c>
      <c r="I341" s="87"/>
      <c r="J341" s="222">
        <f>Linkin!B216</f>
        <v>-0.75</v>
      </c>
      <c r="L341" s="87">
        <f t="shared" si="0"/>
        <v>-329371</v>
      </c>
      <c r="M341" s="100"/>
      <c r="N341" s="100"/>
      <c r="O341" s="222"/>
      <c r="P341" s="90"/>
      <c r="Q341" s="87"/>
      <c r="R341" s="121"/>
      <c r="S341" s="87"/>
      <c r="T341" s="87"/>
      <c r="U341" s="87"/>
      <c r="V341" s="87"/>
      <c r="W341" s="87"/>
      <c r="X341" s="87"/>
      <c r="Y341" s="87"/>
      <c r="Z341" s="87"/>
      <c r="AA341" s="87"/>
      <c r="AB341" s="87"/>
      <c r="AC341" s="87"/>
      <c r="AD341" s="87"/>
      <c r="AE341" s="87"/>
      <c r="AF341" s="87"/>
      <c r="AG341" s="87"/>
      <c r="AH341" s="87"/>
      <c r="AI341" s="87"/>
      <c r="AJ341" s="87"/>
      <c r="AK341" s="87"/>
      <c r="AL341" s="87"/>
      <c r="AM341" s="87"/>
      <c r="AN341" s="87"/>
      <c r="AO341" s="87"/>
      <c r="AP341" s="87"/>
      <c r="AQ341" s="87"/>
      <c r="AR341" s="87"/>
      <c r="AS341" s="87"/>
      <c r="AT341" s="87"/>
    </row>
    <row r="342" spans="1:46" s="72" customFormat="1" ht="15" customHeight="1">
      <c r="A342" s="95">
        <v>14</v>
      </c>
      <c r="B342" s="87"/>
      <c r="C342" s="87"/>
      <c r="D342" s="87" t="s">
        <v>635</v>
      </c>
      <c r="E342" s="87"/>
      <c r="F342" s="87"/>
      <c r="H342" s="87">
        <f>Linkin!E22</f>
        <v>686069</v>
      </c>
      <c r="J342" s="222">
        <f>Linkin!B211</f>
        <v>-41.600053570249209</v>
      </c>
      <c r="L342" s="87">
        <f t="shared" si="0"/>
        <v>-28540507</v>
      </c>
      <c r="M342" s="100"/>
      <c r="N342" s="100"/>
      <c r="O342" s="222"/>
      <c r="P342" s="90"/>
      <c r="Q342" s="87"/>
      <c r="R342" s="121"/>
      <c r="S342" s="87"/>
      <c r="T342" s="87"/>
      <c r="U342" s="87"/>
      <c r="V342" s="87"/>
      <c r="W342" s="87"/>
      <c r="X342" s="87"/>
      <c r="Y342" s="87"/>
      <c r="Z342" s="87"/>
      <c r="AA342" s="87"/>
      <c r="AB342" s="87"/>
      <c r="AC342" s="87"/>
      <c r="AD342" s="87"/>
      <c r="AE342" s="87"/>
      <c r="AF342" s="87"/>
      <c r="AG342" s="87"/>
      <c r="AH342" s="87"/>
      <c r="AI342" s="87"/>
      <c r="AJ342" s="87"/>
      <c r="AK342" s="87"/>
      <c r="AL342" s="87"/>
      <c r="AM342" s="87"/>
      <c r="AN342" s="87"/>
      <c r="AO342" s="87"/>
      <c r="AP342" s="87"/>
      <c r="AQ342" s="87"/>
      <c r="AR342" s="87"/>
      <c r="AS342" s="87"/>
      <c r="AT342" s="87"/>
    </row>
    <row r="343" spans="1:46" s="72" customFormat="1" ht="15" customHeight="1">
      <c r="A343" s="95">
        <v>15</v>
      </c>
      <c r="B343" s="87"/>
      <c r="C343" s="87"/>
      <c r="D343" s="87" t="s">
        <v>427</v>
      </c>
      <c r="E343" s="87"/>
      <c r="F343" s="87"/>
      <c r="H343" s="87">
        <f>Linkin!E24</f>
        <v>22122</v>
      </c>
      <c r="J343" s="222">
        <f>Linkin!B219</f>
        <v>-75.102876697334693</v>
      </c>
      <c r="L343" s="87">
        <f t="shared" si="0"/>
        <v>-1661426</v>
      </c>
      <c r="M343" s="100"/>
      <c r="N343" s="100"/>
      <c r="O343" s="222"/>
      <c r="P343" s="90"/>
      <c r="Q343" s="87"/>
      <c r="R343" s="121"/>
      <c r="S343" s="87"/>
      <c r="T343" s="87"/>
      <c r="U343" s="87"/>
      <c r="V343" s="87"/>
      <c r="W343" s="87"/>
      <c r="X343" s="87"/>
      <c r="Y343" s="87"/>
      <c r="Z343" s="87"/>
      <c r="AA343" s="87"/>
      <c r="AB343" s="87"/>
      <c r="AC343" s="87"/>
      <c r="AD343" s="87"/>
      <c r="AE343" s="87"/>
      <c r="AF343" s="87"/>
      <c r="AG343" s="87"/>
      <c r="AH343" s="87"/>
      <c r="AI343" s="87"/>
      <c r="AJ343" s="87"/>
      <c r="AK343" s="87"/>
      <c r="AL343" s="87"/>
      <c r="AM343" s="87"/>
      <c r="AN343" s="87"/>
      <c r="AO343" s="87"/>
      <c r="AP343" s="87"/>
      <c r="AQ343" s="87"/>
      <c r="AR343" s="87"/>
      <c r="AS343" s="87"/>
      <c r="AT343" s="87"/>
    </row>
    <row r="344" spans="1:46" s="72" customFormat="1" ht="15" customHeight="1">
      <c r="A344" s="95">
        <v>16</v>
      </c>
      <c r="B344" s="87"/>
      <c r="C344" s="87"/>
      <c r="D344" s="87" t="s">
        <v>129</v>
      </c>
      <c r="E344" s="87"/>
      <c r="F344" s="87"/>
      <c r="H344" s="102">
        <f>Linkin!E23</f>
        <v>289720</v>
      </c>
      <c r="I344" s="87"/>
      <c r="J344" s="222">
        <v>0</v>
      </c>
      <c r="L344" s="87">
        <f t="shared" si="0"/>
        <v>0</v>
      </c>
      <c r="M344" s="113"/>
      <c r="N344" s="113"/>
      <c r="O344" s="222"/>
      <c r="P344" s="90"/>
      <c r="Q344" s="87"/>
      <c r="R344" s="121"/>
      <c r="S344" s="87"/>
      <c r="T344" s="87"/>
      <c r="U344" s="87"/>
      <c r="V344" s="87"/>
      <c r="W344" s="87"/>
      <c r="X344" s="87"/>
      <c r="Y344" s="87"/>
      <c r="Z344" s="87"/>
      <c r="AA344" s="87"/>
      <c r="AB344" s="87"/>
      <c r="AC344" s="87"/>
      <c r="AD344" s="87"/>
      <c r="AE344" s="87"/>
      <c r="AF344" s="87"/>
      <c r="AG344" s="87"/>
      <c r="AH344" s="87"/>
      <c r="AI344" s="87"/>
      <c r="AJ344" s="87"/>
      <c r="AK344" s="87"/>
      <c r="AL344" s="87"/>
      <c r="AM344" s="87"/>
      <c r="AN344" s="87"/>
      <c r="AO344" s="87"/>
      <c r="AP344" s="87"/>
      <c r="AQ344" s="87"/>
      <c r="AR344" s="87"/>
      <c r="AS344" s="87"/>
      <c r="AT344" s="87"/>
    </row>
    <row r="345" spans="1:46" s="72" customFormat="1" ht="15" customHeight="1">
      <c r="A345" s="95">
        <v>17</v>
      </c>
      <c r="B345" s="87"/>
      <c r="C345" s="87"/>
      <c r="D345" s="87" t="s">
        <v>780</v>
      </c>
      <c r="E345" s="87"/>
      <c r="F345" s="87"/>
      <c r="G345" s="102"/>
      <c r="H345" s="102">
        <f>Linkin!E25</f>
        <v>1124817</v>
      </c>
      <c r="J345" s="222">
        <f>Linkin!B213</f>
        <v>39.829750486875184</v>
      </c>
      <c r="L345" s="87">
        <f t="shared" si="0"/>
        <v>44801180</v>
      </c>
      <c r="M345" s="113"/>
      <c r="N345" s="113"/>
      <c r="O345" s="222"/>
      <c r="P345" s="90"/>
      <c r="Q345" s="87"/>
      <c r="R345" s="121"/>
      <c r="S345" s="87"/>
      <c r="T345" s="87"/>
      <c r="U345" s="87"/>
      <c r="V345" s="87"/>
      <c r="W345" s="87"/>
      <c r="X345" s="87"/>
      <c r="Y345" s="87"/>
      <c r="Z345" s="87"/>
      <c r="AA345" s="87"/>
      <c r="AB345" s="87"/>
      <c r="AC345" s="87"/>
      <c r="AD345" s="87"/>
      <c r="AE345" s="87"/>
      <c r="AF345" s="87"/>
      <c r="AG345" s="87"/>
      <c r="AH345" s="87"/>
      <c r="AI345" s="87"/>
      <c r="AJ345" s="87"/>
      <c r="AK345" s="87"/>
      <c r="AL345" s="87"/>
      <c r="AM345" s="87"/>
      <c r="AN345" s="87"/>
      <c r="AO345" s="87"/>
      <c r="AP345" s="87"/>
      <c r="AQ345" s="87"/>
      <c r="AR345" s="87"/>
      <c r="AS345" s="87"/>
      <c r="AT345" s="87"/>
    </row>
    <row r="346" spans="1:46" s="72" customFormat="1" ht="15" customHeight="1">
      <c r="A346" s="95">
        <v>18</v>
      </c>
      <c r="B346" s="87"/>
      <c r="C346" s="87"/>
      <c r="D346" s="87" t="s">
        <v>425</v>
      </c>
      <c r="E346" s="87"/>
      <c r="F346" s="87"/>
      <c r="H346" s="102">
        <f>Linkin!E26</f>
        <v>839228</v>
      </c>
      <c r="I346" s="87"/>
      <c r="J346" s="222">
        <v>0</v>
      </c>
      <c r="L346" s="102">
        <f t="shared" si="0"/>
        <v>0</v>
      </c>
      <c r="M346" s="113"/>
      <c r="N346" s="113"/>
      <c r="O346" s="222"/>
      <c r="P346" s="90"/>
      <c r="Q346" s="87"/>
      <c r="R346" s="121"/>
      <c r="S346" s="87"/>
      <c r="T346" s="87"/>
      <c r="U346" s="87"/>
      <c r="V346" s="87"/>
      <c r="W346" s="87"/>
      <c r="X346" s="87"/>
      <c r="Y346" s="87"/>
      <c r="Z346" s="87"/>
      <c r="AA346" s="87"/>
      <c r="AB346" s="87"/>
      <c r="AC346" s="87"/>
      <c r="AD346" s="87"/>
      <c r="AE346" s="87"/>
      <c r="AF346" s="87"/>
      <c r="AG346" s="87"/>
      <c r="AH346" s="87"/>
      <c r="AI346" s="87"/>
      <c r="AJ346" s="87"/>
      <c r="AK346" s="87"/>
      <c r="AL346" s="87"/>
      <c r="AM346" s="87"/>
      <c r="AN346" s="87"/>
      <c r="AO346" s="87"/>
      <c r="AP346" s="87"/>
      <c r="AQ346" s="87"/>
      <c r="AR346" s="87"/>
      <c r="AS346" s="87"/>
      <c r="AT346" s="87"/>
    </row>
    <row r="347" spans="1:46" s="72" customFormat="1" ht="15" customHeight="1">
      <c r="A347" s="95">
        <v>19</v>
      </c>
      <c r="B347" s="87"/>
      <c r="C347" s="87"/>
      <c r="D347" s="87" t="s">
        <v>428</v>
      </c>
      <c r="E347" s="87"/>
      <c r="F347" s="87"/>
      <c r="H347" s="87">
        <f>Linkin!E27</f>
        <v>859138.83800327987</v>
      </c>
      <c r="I347" s="80"/>
      <c r="J347" s="222">
        <v>0</v>
      </c>
      <c r="L347" s="102">
        <f t="shared" si="0"/>
        <v>0</v>
      </c>
      <c r="M347" s="113"/>
      <c r="N347" s="113"/>
      <c r="O347" s="222"/>
      <c r="P347" s="90"/>
      <c r="Q347" s="87"/>
      <c r="R347" s="121"/>
      <c r="S347" s="87"/>
      <c r="T347" s="87"/>
      <c r="U347" s="87"/>
      <c r="V347" s="87"/>
      <c r="W347" s="87"/>
      <c r="X347" s="87"/>
      <c r="Y347" s="87"/>
      <c r="Z347" s="87"/>
      <c r="AA347" s="87"/>
      <c r="AB347" s="87"/>
      <c r="AC347" s="87"/>
      <c r="AD347" s="87"/>
      <c r="AE347" s="87"/>
      <c r="AF347" s="87"/>
      <c r="AG347" s="87"/>
      <c r="AH347" s="87"/>
      <c r="AI347" s="87"/>
      <c r="AJ347" s="87"/>
      <c r="AK347" s="87"/>
      <c r="AL347" s="87"/>
      <c r="AM347" s="87"/>
      <c r="AN347" s="87"/>
      <c r="AO347" s="87"/>
      <c r="AP347" s="87"/>
      <c r="AQ347" s="87"/>
      <c r="AR347" s="87"/>
      <c r="AS347" s="87"/>
      <c r="AT347" s="87"/>
    </row>
    <row r="348" spans="1:46" s="72" customFormat="1" ht="15" customHeight="1">
      <c r="A348" s="95">
        <v>20</v>
      </c>
      <c r="B348" s="87"/>
      <c r="C348" s="87"/>
      <c r="D348" s="87" t="s">
        <v>781</v>
      </c>
      <c r="E348" s="87"/>
      <c r="F348" s="87"/>
      <c r="H348" s="87">
        <f>Linkin!E11</f>
        <v>285259</v>
      </c>
      <c r="I348" s="80"/>
      <c r="J348" s="222">
        <f>Linkin!B214</f>
        <v>45.317908443129809</v>
      </c>
      <c r="L348" s="102">
        <f t="shared" si="0"/>
        <v>12927341</v>
      </c>
      <c r="M348" s="113"/>
      <c r="N348" s="113"/>
      <c r="O348" s="222"/>
      <c r="P348" s="90"/>
      <c r="Q348" s="87"/>
      <c r="R348" s="121"/>
      <c r="S348" s="87"/>
      <c r="T348" s="87"/>
      <c r="U348" s="87"/>
      <c r="V348" s="87"/>
      <c r="W348" s="87"/>
      <c r="X348" s="87"/>
      <c r="Y348" s="87"/>
      <c r="Z348" s="87"/>
      <c r="AA348" s="87"/>
      <c r="AB348" s="87"/>
      <c r="AC348" s="87"/>
      <c r="AD348" s="87"/>
      <c r="AE348" s="87"/>
      <c r="AF348" s="87"/>
      <c r="AG348" s="87"/>
      <c r="AH348" s="87"/>
      <c r="AI348" s="87"/>
      <c r="AJ348" s="87"/>
      <c r="AK348" s="87"/>
      <c r="AL348" s="87"/>
      <c r="AM348" s="87"/>
      <c r="AN348" s="87"/>
      <c r="AO348" s="87"/>
      <c r="AP348" s="87"/>
      <c r="AQ348" s="87"/>
      <c r="AR348" s="87"/>
      <c r="AS348" s="87"/>
      <c r="AT348" s="87"/>
    </row>
    <row r="349" spans="1:46" s="72" customFormat="1" ht="15" customHeight="1">
      <c r="A349" s="95">
        <v>21</v>
      </c>
      <c r="B349" s="87"/>
      <c r="C349" s="87"/>
      <c r="D349" s="72" t="s">
        <v>782</v>
      </c>
      <c r="E349" s="87"/>
      <c r="F349" s="87"/>
      <c r="H349" s="87">
        <f>Linkin!E12</f>
        <v>126714</v>
      </c>
      <c r="I349" s="80"/>
      <c r="J349" s="222">
        <f>Linkin!B208</f>
        <v>66.055713278265017</v>
      </c>
      <c r="L349" s="102">
        <f t="shared" si="0"/>
        <v>8370184</v>
      </c>
      <c r="M349" s="113"/>
      <c r="N349" s="113"/>
      <c r="O349" s="222"/>
      <c r="P349" s="90"/>
      <c r="Q349" s="87"/>
      <c r="R349" s="121"/>
      <c r="S349" s="87"/>
      <c r="T349" s="87"/>
      <c r="U349" s="87"/>
      <c r="V349" s="87"/>
      <c r="W349" s="87"/>
      <c r="X349" s="87"/>
      <c r="Y349" s="87"/>
      <c r="Z349" s="87"/>
      <c r="AA349" s="87"/>
      <c r="AB349" s="87"/>
      <c r="AC349" s="87"/>
      <c r="AD349" s="87"/>
      <c r="AE349" s="87"/>
      <c r="AF349" s="87"/>
      <c r="AG349" s="87"/>
      <c r="AH349" s="87"/>
      <c r="AI349" s="87"/>
      <c r="AJ349" s="87"/>
      <c r="AK349" s="87"/>
      <c r="AL349" s="87"/>
      <c r="AM349" s="87"/>
      <c r="AN349" s="87"/>
      <c r="AO349" s="87"/>
      <c r="AP349" s="87"/>
      <c r="AQ349" s="87"/>
      <c r="AR349" s="87"/>
      <c r="AS349" s="87"/>
      <c r="AT349" s="87"/>
    </row>
    <row r="350" spans="1:46" s="72" customFormat="1" ht="15" customHeight="1">
      <c r="A350" s="95">
        <v>22</v>
      </c>
      <c r="B350" s="87"/>
      <c r="C350" s="87"/>
      <c r="D350" s="87" t="s">
        <v>636</v>
      </c>
      <c r="E350" s="87"/>
      <c r="F350" s="87"/>
      <c r="H350" s="92">
        <f>Linkin!E30</f>
        <v>3173469.1948761423</v>
      </c>
      <c r="I350" s="103"/>
      <c r="J350" s="223">
        <f>Linkin!B231</f>
        <v>38.230313649160188</v>
      </c>
      <c r="L350" s="87">
        <f t="shared" si="0"/>
        <v>121322723</v>
      </c>
      <c r="M350" s="113"/>
      <c r="N350" s="113"/>
      <c r="O350" s="222"/>
      <c r="P350" s="90"/>
      <c r="Q350" s="111"/>
      <c r="R350" s="894"/>
      <c r="S350" s="111"/>
      <c r="T350" s="111"/>
      <c r="U350" s="87"/>
      <c r="V350" s="87"/>
      <c r="W350" s="87"/>
      <c r="X350" s="87"/>
      <c r="Y350" s="87"/>
      <c r="Z350" s="87"/>
      <c r="AA350" s="87"/>
      <c r="AB350" s="87"/>
      <c r="AC350" s="87"/>
      <c r="AD350" s="87"/>
      <c r="AE350" s="87"/>
      <c r="AF350" s="87"/>
      <c r="AG350" s="87"/>
      <c r="AH350" s="87"/>
      <c r="AI350" s="87"/>
      <c r="AJ350" s="87"/>
      <c r="AK350" s="87"/>
      <c r="AL350" s="87"/>
      <c r="AM350" s="87"/>
      <c r="AN350" s="87"/>
      <c r="AO350" s="87"/>
      <c r="AP350" s="87"/>
      <c r="AQ350" s="87"/>
      <c r="AR350" s="87"/>
      <c r="AS350" s="87"/>
      <c r="AT350" s="87"/>
    </row>
    <row r="351" spans="1:46" s="72" customFormat="1" ht="15" customHeight="1">
      <c r="A351" s="95">
        <v>23</v>
      </c>
      <c r="B351" s="87"/>
      <c r="C351" s="87"/>
      <c r="D351" s="87"/>
      <c r="E351" s="87" t="s">
        <v>156</v>
      </c>
      <c r="F351" s="87"/>
      <c r="H351" s="105">
        <f>SUM(H331:H350)</f>
        <v>34285634</v>
      </c>
      <c r="I351" s="80"/>
      <c r="J351" s="215"/>
      <c r="L351" s="105">
        <f>SUM(L331:L350)</f>
        <v>622520607</v>
      </c>
      <c r="M351" s="113"/>
      <c r="N351" s="113"/>
      <c r="O351" s="222"/>
      <c r="P351" s="103"/>
      <c r="Q351" s="105"/>
      <c r="R351" s="80"/>
      <c r="S351" s="80"/>
      <c r="T351" s="80"/>
      <c r="U351" s="87"/>
      <c r="V351" s="87"/>
      <c r="W351" s="87"/>
      <c r="X351" s="87"/>
      <c r="Y351" s="87"/>
      <c r="Z351" s="87"/>
      <c r="AA351" s="87"/>
      <c r="AB351" s="87"/>
      <c r="AC351" s="87"/>
      <c r="AD351" s="87"/>
      <c r="AE351" s="87"/>
      <c r="AF351" s="87"/>
      <c r="AG351" s="87"/>
      <c r="AH351" s="87"/>
      <c r="AI351" s="87"/>
      <c r="AJ351" s="87"/>
      <c r="AK351" s="87"/>
      <c r="AL351" s="87"/>
      <c r="AM351" s="87"/>
      <c r="AN351" s="87"/>
      <c r="AO351" s="87"/>
      <c r="AP351" s="87"/>
      <c r="AQ351" s="87"/>
      <c r="AR351" s="87"/>
      <c r="AS351" s="87"/>
      <c r="AT351" s="87"/>
    </row>
    <row r="352" spans="1:46" s="72" customFormat="1" ht="15" customHeight="1">
      <c r="A352" s="95">
        <v>24</v>
      </c>
      <c r="B352" s="87"/>
      <c r="C352" s="87"/>
      <c r="D352" s="87"/>
      <c r="E352" s="87"/>
      <c r="F352" s="87"/>
      <c r="H352" s="87"/>
      <c r="I352" s="103"/>
      <c r="J352" s="216"/>
      <c r="L352" s="87"/>
      <c r="M352" s="80"/>
      <c r="N352" s="80"/>
      <c r="O352" s="215"/>
      <c r="P352" s="90"/>
      <c r="Q352" s="87"/>
      <c r="R352" s="87"/>
      <c r="S352" s="87"/>
      <c r="T352" s="87"/>
      <c r="U352" s="87"/>
      <c r="V352" s="87"/>
      <c r="W352" s="87"/>
      <c r="X352" s="87"/>
      <c r="Y352" s="87"/>
      <c r="Z352" s="87"/>
      <c r="AA352" s="87"/>
      <c r="AB352" s="87"/>
      <c r="AC352" s="87"/>
      <c r="AD352" s="87"/>
      <c r="AE352" s="87"/>
      <c r="AF352" s="87"/>
      <c r="AG352" s="87"/>
      <c r="AH352" s="87"/>
      <c r="AI352" s="87"/>
      <c r="AJ352" s="87"/>
      <c r="AK352" s="87"/>
      <c r="AL352" s="87"/>
      <c r="AM352" s="87"/>
      <c r="AN352" s="87"/>
      <c r="AO352" s="87"/>
      <c r="AP352" s="87"/>
      <c r="AQ352" s="87"/>
      <c r="AR352" s="87"/>
      <c r="AS352" s="87"/>
      <c r="AT352" s="87"/>
    </row>
    <row r="353" spans="1:46" s="72" customFormat="1" ht="15" customHeight="1">
      <c r="A353" s="95">
        <v>25</v>
      </c>
      <c r="B353" s="87"/>
      <c r="C353" s="87"/>
      <c r="D353" s="87" t="s">
        <v>637</v>
      </c>
      <c r="E353" s="87"/>
      <c r="F353" s="87"/>
      <c r="H353" s="87">
        <f>Linkin!E34</f>
        <v>16551585</v>
      </c>
      <c r="I353" s="103"/>
      <c r="J353" s="222">
        <v>0</v>
      </c>
      <c r="L353" s="102">
        <f>ROUND(H353*J353,0)</f>
        <v>0</v>
      </c>
      <c r="M353" s="103"/>
      <c r="N353" s="103"/>
      <c r="O353" s="216"/>
      <c r="P353" s="90"/>
      <c r="Q353" s="87"/>
      <c r="R353" s="121"/>
      <c r="S353" s="87"/>
      <c r="T353" s="87"/>
      <c r="U353" s="87"/>
      <c r="V353" s="87"/>
      <c r="W353" s="87"/>
      <c r="X353" s="87"/>
      <c r="Y353" s="87"/>
      <c r="Z353" s="87"/>
      <c r="AA353" s="87"/>
      <c r="AB353" s="87"/>
      <c r="AC353" s="87"/>
      <c r="AD353" s="87"/>
      <c r="AE353" s="87"/>
      <c r="AF353" s="87"/>
      <c r="AG353" s="87"/>
      <c r="AH353" s="87"/>
      <c r="AI353" s="87"/>
      <c r="AJ353" s="87"/>
      <c r="AK353" s="87"/>
      <c r="AL353" s="87"/>
      <c r="AM353" s="87"/>
      <c r="AN353" s="87"/>
      <c r="AO353" s="87"/>
      <c r="AP353" s="87"/>
      <c r="AQ353" s="87"/>
      <c r="AR353" s="87"/>
      <c r="AS353" s="87"/>
      <c r="AT353" s="87"/>
    </row>
    <row r="354" spans="1:46" s="72" customFormat="1" ht="15" customHeight="1">
      <c r="A354" s="95">
        <v>26</v>
      </c>
      <c r="B354" s="87"/>
      <c r="C354" s="87"/>
      <c r="D354" s="87" t="s">
        <v>783</v>
      </c>
      <c r="E354" s="87"/>
      <c r="F354" s="87"/>
      <c r="H354" s="87">
        <f>Linkin!E35</f>
        <v>6602250</v>
      </c>
      <c r="I354" s="103"/>
      <c r="J354" s="216">
        <f>Linkin!B217</f>
        <v>159.7382832718522</v>
      </c>
      <c r="L354" s="102">
        <f>ROUND(H354*J354,0)</f>
        <v>1054632081</v>
      </c>
      <c r="M354" s="113"/>
      <c r="N354" s="113"/>
      <c r="O354" s="222"/>
      <c r="P354" s="90"/>
      <c r="Q354" s="87"/>
      <c r="R354" s="121"/>
      <c r="S354" s="87"/>
      <c r="T354" s="87"/>
      <c r="U354" s="87"/>
      <c r="V354" s="87"/>
      <c r="W354" s="87"/>
      <c r="X354" s="87"/>
      <c r="Y354" s="87"/>
      <c r="Z354" s="87"/>
      <c r="AA354" s="87"/>
      <c r="AB354" s="87"/>
      <c r="AC354" s="87"/>
      <c r="AD354" s="87"/>
      <c r="AE354" s="87"/>
      <c r="AF354" s="87"/>
      <c r="AG354" s="87"/>
      <c r="AH354" s="87"/>
      <c r="AI354" s="87"/>
      <c r="AJ354" s="87"/>
      <c r="AK354" s="87"/>
      <c r="AL354" s="87"/>
      <c r="AM354" s="87"/>
      <c r="AN354" s="87"/>
      <c r="AO354" s="87"/>
      <c r="AP354" s="87"/>
      <c r="AQ354" s="87"/>
      <c r="AR354" s="87"/>
      <c r="AS354" s="87"/>
      <c r="AT354" s="87"/>
    </row>
    <row r="355" spans="1:46" s="72" customFormat="1" ht="15" customHeight="1">
      <c r="A355" s="95">
        <v>27</v>
      </c>
      <c r="B355" s="87"/>
      <c r="C355" s="87"/>
      <c r="D355" s="87" t="s">
        <v>126</v>
      </c>
      <c r="E355" s="87"/>
      <c r="F355" s="87"/>
      <c r="H355" s="87">
        <f>Linkin!E36</f>
        <v>193619</v>
      </c>
      <c r="I355" s="103"/>
      <c r="J355" s="222">
        <f>Linkin!B227</f>
        <v>-155.99</v>
      </c>
      <c r="L355" s="87">
        <f>ROUND(H355*J355,0)</f>
        <v>-30202628</v>
      </c>
      <c r="M355" s="103"/>
      <c r="N355" s="103"/>
      <c r="O355" s="216"/>
      <c r="P355" s="90"/>
      <c r="Q355" s="87"/>
      <c r="R355" s="121"/>
      <c r="S355" s="87"/>
      <c r="T355" s="87"/>
      <c r="U355" s="87"/>
      <c r="V355" s="87"/>
      <c r="W355" s="87"/>
      <c r="X355" s="87"/>
      <c r="Y355" s="87"/>
      <c r="Z355" s="87"/>
      <c r="AA355" s="87"/>
      <c r="AB355" s="87"/>
      <c r="AC355" s="87"/>
      <c r="AD355" s="87"/>
      <c r="AE355" s="87"/>
      <c r="AF355" s="87"/>
      <c r="AG355" s="87"/>
      <c r="AH355" s="87"/>
      <c r="AI355" s="87"/>
      <c r="AJ355" s="87"/>
      <c r="AK355" s="87"/>
      <c r="AL355" s="87"/>
      <c r="AM355" s="87"/>
      <c r="AN355" s="87"/>
      <c r="AO355" s="87"/>
      <c r="AP355" s="87"/>
      <c r="AQ355" s="87"/>
      <c r="AR355" s="87"/>
      <c r="AS355" s="87"/>
      <c r="AT355" s="87"/>
    </row>
    <row r="356" spans="1:46" s="72" customFormat="1" ht="15" customHeight="1">
      <c r="A356" s="95">
        <v>28</v>
      </c>
      <c r="B356" s="87"/>
      <c r="C356" s="87"/>
      <c r="D356" s="87" t="s">
        <v>784</v>
      </c>
      <c r="E356" s="87"/>
      <c r="F356" s="87"/>
      <c r="H356" s="87">
        <f>Linkin!E37</f>
        <v>566558</v>
      </c>
      <c r="I356" s="103"/>
      <c r="J356" s="222">
        <f>Linkin!B215</f>
        <v>12.000000000000002</v>
      </c>
      <c r="L356" s="87">
        <f>ROUND(H356*J356,0)</f>
        <v>6798696</v>
      </c>
      <c r="M356" s="113"/>
      <c r="N356" s="113"/>
      <c r="O356" s="222"/>
      <c r="P356" s="90"/>
      <c r="Q356" s="87"/>
      <c r="R356" s="121"/>
      <c r="S356" s="87"/>
      <c r="T356" s="87"/>
      <c r="U356" s="87"/>
      <c r="V356" s="87"/>
      <c r="W356" s="87"/>
      <c r="X356" s="87"/>
      <c r="Y356" s="87"/>
      <c r="Z356" s="87"/>
      <c r="AA356" s="87"/>
      <c r="AB356" s="87"/>
      <c r="AC356" s="87"/>
      <c r="AD356" s="87"/>
      <c r="AE356" s="87"/>
      <c r="AF356" s="87"/>
      <c r="AG356" s="87"/>
      <c r="AH356" s="87"/>
      <c r="AI356" s="87"/>
      <c r="AJ356" s="87"/>
      <c r="AK356" s="87"/>
      <c r="AL356" s="87"/>
      <c r="AM356" s="87"/>
      <c r="AN356" s="87"/>
      <c r="AO356" s="87"/>
      <c r="AP356" s="87"/>
      <c r="AQ356" s="87"/>
      <c r="AR356" s="87"/>
      <c r="AS356" s="87"/>
      <c r="AT356" s="87"/>
    </row>
    <row r="357" spans="1:46" s="72" customFormat="1" ht="15" customHeight="1">
      <c r="A357" s="95">
        <v>29</v>
      </c>
      <c r="B357" s="87"/>
      <c r="C357" s="87"/>
      <c r="D357" s="87" t="s">
        <v>638</v>
      </c>
      <c r="E357" s="87"/>
      <c r="F357" s="87"/>
      <c r="G357" s="87"/>
      <c r="H357" s="87">
        <f>Linkin!E38</f>
        <v>1059899.1223152166</v>
      </c>
      <c r="I357" s="103"/>
      <c r="J357" s="222">
        <f>Linkin!B229</f>
        <v>46.26</v>
      </c>
      <c r="L357" s="87">
        <f t="shared" ref="L357:L363" si="1">ROUND(H357*J357,0)</f>
        <v>49030933</v>
      </c>
      <c r="M357" s="113"/>
      <c r="N357" s="113"/>
      <c r="O357" s="222"/>
      <c r="P357" s="90"/>
      <c r="Q357" s="87"/>
      <c r="R357" s="121"/>
      <c r="S357" s="87"/>
      <c r="T357" s="87"/>
      <c r="U357" s="87"/>
      <c r="V357" s="87"/>
      <c r="W357" s="87"/>
      <c r="X357" s="87"/>
      <c r="Y357" s="87"/>
      <c r="Z357" s="87"/>
      <c r="AA357" s="87"/>
      <c r="AB357" s="87"/>
      <c r="AC357" s="87"/>
      <c r="AD357" s="87"/>
      <c r="AE357" s="87"/>
      <c r="AF357" s="87"/>
      <c r="AG357" s="87"/>
      <c r="AH357" s="87"/>
      <c r="AI357" s="87"/>
      <c r="AJ357" s="87"/>
      <c r="AK357" s="87"/>
      <c r="AL357" s="87"/>
      <c r="AM357" s="87"/>
      <c r="AN357" s="87"/>
      <c r="AO357" s="87"/>
      <c r="AP357" s="87"/>
      <c r="AQ357" s="87"/>
      <c r="AR357" s="87"/>
      <c r="AS357" s="87"/>
      <c r="AT357" s="87"/>
    </row>
    <row r="358" spans="1:46" s="72" customFormat="1" ht="15" customHeight="1">
      <c r="A358" s="95">
        <v>30</v>
      </c>
      <c r="B358" s="87"/>
      <c r="C358" s="87"/>
      <c r="D358" s="87" t="s">
        <v>639</v>
      </c>
      <c r="E358" s="87"/>
      <c r="F358" s="87"/>
      <c r="G358" s="87"/>
      <c r="H358" s="87">
        <f>Linkin!E39</f>
        <v>4902251.8913184591</v>
      </c>
      <c r="I358" s="103"/>
      <c r="J358" s="222">
        <f>Linkin!B228</f>
        <v>36.75</v>
      </c>
      <c r="L358" s="87">
        <f t="shared" si="1"/>
        <v>180157757</v>
      </c>
      <c r="M358" s="113"/>
      <c r="N358" s="113"/>
      <c r="O358" s="222"/>
      <c r="P358" s="90"/>
      <c r="Q358" s="87"/>
      <c r="R358" s="121"/>
      <c r="S358" s="87"/>
      <c r="T358" s="87"/>
      <c r="U358" s="87"/>
      <c r="V358" s="87"/>
      <c r="W358" s="87"/>
      <c r="X358" s="87"/>
      <c r="Y358" s="87"/>
      <c r="Z358" s="87"/>
      <c r="AA358" s="87"/>
      <c r="AB358" s="87"/>
      <c r="AC358" s="87"/>
      <c r="AD358" s="87"/>
      <c r="AE358" s="87"/>
      <c r="AF358" s="87"/>
      <c r="AG358" s="87"/>
      <c r="AH358" s="87"/>
      <c r="AI358" s="87"/>
      <c r="AJ358" s="87"/>
      <c r="AK358" s="87"/>
      <c r="AL358" s="87"/>
      <c r="AM358" s="87"/>
      <c r="AN358" s="87"/>
      <c r="AO358" s="87"/>
      <c r="AP358" s="87"/>
      <c r="AQ358" s="87"/>
      <c r="AR358" s="87"/>
      <c r="AS358" s="87"/>
      <c r="AT358" s="87"/>
    </row>
    <row r="359" spans="1:46" s="72" customFormat="1" ht="15" customHeight="1">
      <c r="A359" s="95">
        <v>31</v>
      </c>
      <c r="B359" s="87"/>
      <c r="C359" s="87"/>
      <c r="D359" s="87" t="s">
        <v>316</v>
      </c>
      <c r="E359" s="87"/>
      <c r="F359" s="87"/>
      <c r="G359" s="87"/>
      <c r="H359" s="87">
        <f>Linkin!E40</f>
        <v>-897555.27436302335</v>
      </c>
      <c r="I359" s="103"/>
      <c r="J359" s="222">
        <v>0</v>
      </c>
      <c r="L359" s="87">
        <f t="shared" si="1"/>
        <v>0</v>
      </c>
      <c r="M359" s="113"/>
      <c r="N359" s="113"/>
      <c r="O359" s="222"/>
      <c r="P359" s="90"/>
      <c r="Q359" s="87"/>
      <c r="R359" s="121"/>
      <c r="S359" s="87"/>
      <c r="T359" s="87"/>
      <c r="U359" s="87"/>
      <c r="V359" s="87"/>
      <c r="W359" s="87"/>
      <c r="X359" s="87"/>
      <c r="Y359" s="87"/>
      <c r="Z359" s="87"/>
      <c r="AA359" s="87"/>
      <c r="AB359" s="87"/>
      <c r="AC359" s="87"/>
      <c r="AD359" s="87"/>
      <c r="AE359" s="87"/>
      <c r="AF359" s="87"/>
      <c r="AG359" s="87"/>
      <c r="AH359" s="87"/>
      <c r="AI359" s="87"/>
      <c r="AJ359" s="87"/>
      <c r="AK359" s="87"/>
      <c r="AL359" s="87"/>
      <c r="AM359" s="87"/>
      <c r="AN359" s="87"/>
      <c r="AO359" s="87"/>
      <c r="AP359" s="87"/>
      <c r="AQ359" s="87"/>
      <c r="AR359" s="87"/>
      <c r="AS359" s="87"/>
      <c r="AT359" s="87"/>
    </row>
    <row r="360" spans="1:46" s="72" customFormat="1" ht="15" customHeight="1">
      <c r="A360" s="95">
        <v>32</v>
      </c>
      <c r="B360" s="87"/>
      <c r="C360" s="87"/>
      <c r="D360" s="87" t="s">
        <v>640</v>
      </c>
      <c r="E360" s="87"/>
      <c r="F360" s="87"/>
      <c r="H360" s="87">
        <f>Linkin!E41</f>
        <v>12233304</v>
      </c>
      <c r="I360" s="103"/>
      <c r="J360" s="222">
        <f>Linkin!B212</f>
        <v>91.701026099098712</v>
      </c>
      <c r="L360" s="87">
        <f t="shared" si="1"/>
        <v>1121806529</v>
      </c>
      <c r="M360" s="113"/>
      <c r="N360" s="113"/>
      <c r="O360" s="222"/>
      <c r="P360" s="103"/>
      <c r="Q360" s="87"/>
      <c r="R360" s="121"/>
      <c r="S360" s="87"/>
      <c r="T360" s="87"/>
      <c r="U360" s="87"/>
      <c r="V360" s="87"/>
      <c r="W360" s="87"/>
      <c r="X360" s="87"/>
      <c r="Y360" s="87"/>
      <c r="Z360" s="87"/>
      <c r="AA360" s="87"/>
      <c r="AB360" s="87"/>
      <c r="AC360" s="87"/>
      <c r="AD360" s="87"/>
      <c r="AE360" s="87"/>
      <c r="AF360" s="87"/>
      <c r="AG360" s="87"/>
      <c r="AH360" s="87"/>
      <c r="AI360" s="87"/>
      <c r="AJ360" s="87"/>
      <c r="AK360" s="87"/>
      <c r="AL360" s="87"/>
      <c r="AM360" s="87"/>
      <c r="AN360" s="87"/>
      <c r="AO360" s="87"/>
      <c r="AP360" s="87"/>
      <c r="AQ360" s="87"/>
      <c r="AR360" s="87"/>
      <c r="AS360" s="87"/>
      <c r="AT360" s="87"/>
    </row>
    <row r="361" spans="1:46" s="72" customFormat="1" ht="15" customHeight="1">
      <c r="A361" s="95">
        <v>33</v>
      </c>
      <c r="B361" s="87"/>
      <c r="C361" s="87"/>
      <c r="D361" s="87" t="s">
        <v>641</v>
      </c>
      <c r="E361" s="87"/>
      <c r="F361" s="87"/>
      <c r="H361" s="87">
        <f>Linkin!E42</f>
        <v>244370</v>
      </c>
      <c r="I361" s="103"/>
      <c r="J361" s="222">
        <f>Linkin!B220</f>
        <v>18.896262600395993</v>
      </c>
      <c r="L361" s="87">
        <f t="shared" si="1"/>
        <v>4617680</v>
      </c>
      <c r="M361" s="113"/>
      <c r="N361" s="113"/>
      <c r="O361" s="222"/>
      <c r="P361" s="103"/>
      <c r="Q361" s="87"/>
      <c r="R361" s="121"/>
      <c r="S361" s="87"/>
      <c r="T361" s="87"/>
      <c r="U361" s="87"/>
      <c r="V361" s="87"/>
      <c r="W361" s="87"/>
      <c r="X361" s="87"/>
      <c r="Y361" s="87"/>
      <c r="Z361" s="87"/>
      <c r="AA361" s="87"/>
      <c r="AB361" s="87"/>
      <c r="AC361" s="87"/>
      <c r="AD361" s="87"/>
      <c r="AE361" s="87"/>
      <c r="AF361" s="87"/>
      <c r="AG361" s="87"/>
      <c r="AH361" s="87"/>
      <c r="AI361" s="87"/>
      <c r="AJ361" s="87"/>
      <c r="AK361" s="87"/>
      <c r="AL361" s="87"/>
      <c r="AM361" s="87"/>
      <c r="AN361" s="87"/>
      <c r="AO361" s="87"/>
      <c r="AP361" s="87"/>
      <c r="AQ361" s="87"/>
      <c r="AR361" s="87"/>
      <c r="AS361" s="87"/>
      <c r="AT361" s="87"/>
    </row>
    <row r="362" spans="1:46" s="72" customFormat="1" ht="15" customHeight="1">
      <c r="A362" s="95">
        <v>34</v>
      </c>
      <c r="B362" s="87"/>
      <c r="C362" s="87"/>
      <c r="D362" s="87" t="s">
        <v>642</v>
      </c>
      <c r="E362" s="87"/>
      <c r="F362" s="87"/>
      <c r="H362" s="87">
        <f>Linkin!E44</f>
        <v>127578</v>
      </c>
      <c r="I362" s="103"/>
      <c r="J362" s="222">
        <f>Linkin!B232</f>
        <v>46.125</v>
      </c>
      <c r="L362" s="87">
        <f t="shared" si="1"/>
        <v>5884535</v>
      </c>
      <c r="M362" s="113"/>
      <c r="N362" s="113"/>
      <c r="O362" s="222"/>
      <c r="P362" s="103"/>
      <c r="Q362" s="87"/>
      <c r="R362" s="121"/>
      <c r="S362" s="87"/>
      <c r="T362" s="87"/>
      <c r="U362" s="87"/>
      <c r="V362" s="87"/>
      <c r="W362" s="87"/>
      <c r="X362" s="87"/>
      <c r="Y362" s="87"/>
      <c r="Z362" s="87"/>
      <c r="AA362" s="87"/>
      <c r="AB362" s="87"/>
      <c r="AC362" s="87"/>
      <c r="AD362" s="87"/>
      <c r="AE362" s="87"/>
      <c r="AF362" s="87"/>
      <c r="AG362" s="87"/>
      <c r="AH362" s="87"/>
      <c r="AI362" s="87"/>
      <c r="AJ362" s="87"/>
      <c r="AK362" s="87"/>
      <c r="AL362" s="87"/>
      <c r="AM362" s="87"/>
      <c r="AN362" s="87"/>
      <c r="AO362" s="87"/>
      <c r="AP362" s="87"/>
      <c r="AQ362" s="87"/>
      <c r="AR362" s="87"/>
      <c r="AS362" s="87"/>
      <c r="AT362" s="87"/>
    </row>
    <row r="363" spans="1:46" s="72" customFormat="1" ht="15" customHeight="1">
      <c r="A363" s="95">
        <v>35</v>
      </c>
      <c r="B363" s="87"/>
      <c r="C363" s="87"/>
      <c r="D363" s="87" t="s">
        <v>430</v>
      </c>
      <c r="E363" s="87"/>
      <c r="F363" s="87"/>
      <c r="H363" s="87">
        <f>Linkin!E45</f>
        <v>19083254.854219861</v>
      </c>
      <c r="I363" s="103"/>
      <c r="J363" s="222">
        <v>0</v>
      </c>
      <c r="L363" s="102">
        <f t="shared" si="1"/>
        <v>0</v>
      </c>
      <c r="M363" s="113"/>
      <c r="N363" s="113"/>
      <c r="O363" s="222"/>
      <c r="P363" s="103"/>
      <c r="Q363" s="111"/>
      <c r="R363" s="894"/>
      <c r="S363" s="111"/>
      <c r="T363" s="111"/>
      <c r="U363" s="87"/>
      <c r="V363" s="87"/>
      <c r="W363" s="87"/>
      <c r="X363" s="87"/>
      <c r="Y363" s="87"/>
      <c r="Z363" s="87"/>
      <c r="AA363" s="87"/>
      <c r="AB363" s="87"/>
      <c r="AC363" s="87"/>
      <c r="AD363" s="87"/>
      <c r="AE363" s="87"/>
      <c r="AF363" s="87"/>
      <c r="AG363" s="87"/>
      <c r="AH363" s="87"/>
      <c r="AI363" s="87"/>
      <c r="AJ363" s="87"/>
      <c r="AK363" s="87"/>
      <c r="AL363" s="87"/>
      <c r="AM363" s="87"/>
      <c r="AN363" s="87"/>
      <c r="AO363" s="87"/>
      <c r="AP363" s="87"/>
      <c r="AQ363" s="87"/>
      <c r="AR363" s="87"/>
      <c r="AS363" s="87"/>
      <c r="AT363" s="87"/>
    </row>
    <row r="364" spans="1:46" s="72" customFormat="1" ht="15" customHeight="1">
      <c r="A364" s="95">
        <v>36</v>
      </c>
      <c r="B364" s="87"/>
      <c r="C364" s="87"/>
      <c r="D364" s="87"/>
      <c r="E364" s="87"/>
      <c r="F364" s="87"/>
      <c r="H364" s="105"/>
      <c r="I364" s="103"/>
      <c r="J364" s="80"/>
      <c r="K364" s="216"/>
      <c r="L364" s="105"/>
      <c r="M364" s="103"/>
      <c r="N364" s="103"/>
      <c r="O364" s="216"/>
      <c r="P364" s="103"/>
      <c r="Q364" s="87"/>
      <c r="R364" s="87"/>
      <c r="S364" s="87"/>
      <c r="T364" s="87"/>
      <c r="U364" s="87"/>
      <c r="V364" s="87"/>
      <c r="W364" s="87"/>
      <c r="X364" s="87"/>
      <c r="Y364" s="87"/>
      <c r="Z364" s="87"/>
      <c r="AA364" s="87"/>
      <c r="AB364" s="87"/>
      <c r="AC364" s="87"/>
      <c r="AD364" s="87"/>
      <c r="AE364" s="87"/>
      <c r="AF364" s="87"/>
      <c r="AG364" s="87"/>
      <c r="AH364" s="87"/>
      <c r="AI364" s="87"/>
      <c r="AJ364" s="87"/>
      <c r="AK364" s="87"/>
      <c r="AL364" s="87"/>
      <c r="AM364" s="87"/>
      <c r="AN364" s="87"/>
      <c r="AO364" s="87"/>
      <c r="AP364" s="87"/>
      <c r="AQ364" s="87"/>
      <c r="AR364" s="87"/>
      <c r="AS364" s="87"/>
      <c r="AT364" s="87"/>
    </row>
    <row r="365" spans="1:46" s="72" customFormat="1" ht="15" customHeight="1" thickBot="1">
      <c r="A365" s="95">
        <v>37</v>
      </c>
      <c r="B365" s="87"/>
      <c r="C365" s="87"/>
      <c r="D365" s="87" t="s">
        <v>643</v>
      </c>
      <c r="E365" s="87"/>
      <c r="F365" s="87"/>
      <c r="H365" s="114">
        <f>SUM(H351:H363)</f>
        <v>94952748.593490511</v>
      </c>
      <c r="I365" s="113"/>
      <c r="J365" s="113"/>
      <c r="K365" s="216"/>
      <c r="L365" s="100">
        <f>SUM(L351:L363)</f>
        <v>3015246190</v>
      </c>
      <c r="M365" s="113"/>
      <c r="N365" s="113"/>
      <c r="O365" s="113"/>
      <c r="P365" s="103"/>
      <c r="Q365" s="114"/>
      <c r="R365" s="114"/>
      <c r="S365" s="114"/>
      <c r="T365" s="114"/>
      <c r="U365" s="87"/>
      <c r="V365" s="87"/>
      <c r="W365" s="87"/>
      <c r="X365" s="87"/>
      <c r="Y365" s="87"/>
      <c r="Z365" s="87"/>
      <c r="AA365" s="87"/>
      <c r="AB365" s="87"/>
      <c r="AC365" s="87"/>
      <c r="AD365" s="87"/>
      <c r="AE365" s="87"/>
      <c r="AF365" s="87"/>
      <c r="AG365" s="87"/>
      <c r="AH365" s="87"/>
      <c r="AI365" s="87"/>
      <c r="AJ365" s="87"/>
      <c r="AK365" s="87"/>
      <c r="AL365" s="87"/>
      <c r="AM365" s="87"/>
      <c r="AN365" s="87"/>
      <c r="AO365" s="87"/>
      <c r="AP365" s="87"/>
      <c r="AQ365" s="87"/>
      <c r="AR365" s="87"/>
      <c r="AS365" s="87"/>
      <c r="AT365" s="87"/>
    </row>
    <row r="366" spans="1:46" s="72" customFormat="1" ht="15" customHeight="1" thickTop="1">
      <c r="A366" s="95">
        <v>38</v>
      </c>
      <c r="B366" s="87"/>
      <c r="C366" s="87"/>
      <c r="D366" s="87"/>
      <c r="E366" s="87"/>
      <c r="F366" s="87"/>
      <c r="G366" s="87"/>
      <c r="H366" s="80"/>
      <c r="I366" s="80"/>
      <c r="J366" s="103"/>
      <c r="K366" s="216"/>
      <c r="L366" s="169"/>
      <c r="M366" s="103"/>
      <c r="N366" s="103"/>
      <c r="O366" s="80"/>
      <c r="P366" s="103"/>
      <c r="Q366" s="87"/>
      <c r="R366" s="87"/>
      <c r="S366" s="87"/>
      <c r="T366" s="87"/>
      <c r="U366" s="87"/>
      <c r="V366" s="87"/>
      <c r="W366" s="87"/>
      <c r="X366" s="87"/>
      <c r="Y366" s="87"/>
      <c r="Z366" s="87"/>
      <c r="AA366" s="87"/>
      <c r="AB366" s="87"/>
      <c r="AC366" s="87"/>
      <c r="AD366" s="87"/>
      <c r="AE366" s="87"/>
      <c r="AF366" s="87"/>
      <c r="AG366" s="87"/>
      <c r="AH366" s="87"/>
      <c r="AI366" s="87"/>
      <c r="AJ366" s="87"/>
      <c r="AK366" s="87"/>
      <c r="AL366" s="87"/>
      <c r="AM366" s="87"/>
      <c r="AN366" s="87"/>
      <c r="AO366" s="87"/>
      <c r="AP366" s="87"/>
      <c r="AQ366" s="87"/>
      <c r="AR366" s="87"/>
      <c r="AS366" s="87"/>
      <c r="AT366" s="87"/>
    </row>
    <row r="367" spans="1:46" s="72" customFormat="1" ht="15" customHeight="1">
      <c r="A367" s="95">
        <v>39</v>
      </c>
      <c r="B367" s="87"/>
      <c r="C367" s="87"/>
      <c r="D367" s="87"/>
      <c r="E367" s="87"/>
      <c r="F367" s="87"/>
      <c r="G367" s="87"/>
      <c r="I367" s="87"/>
      <c r="J367" s="87"/>
      <c r="K367" s="216"/>
      <c r="L367" s="87"/>
      <c r="M367" s="103"/>
      <c r="N367" s="103"/>
      <c r="O367" s="103"/>
      <c r="P367" s="87"/>
      <c r="Q367" s="87"/>
      <c r="R367" s="87"/>
      <c r="S367" s="87"/>
      <c r="T367" s="87"/>
      <c r="U367" s="87"/>
      <c r="V367" s="87"/>
      <c r="W367" s="87"/>
      <c r="X367" s="87"/>
      <c r="Y367" s="87"/>
      <c r="Z367" s="87"/>
      <c r="AA367" s="87"/>
      <c r="AB367" s="87"/>
      <c r="AC367" s="87"/>
      <c r="AD367" s="87"/>
      <c r="AE367" s="87"/>
      <c r="AF367" s="87"/>
      <c r="AG367" s="87"/>
      <c r="AH367" s="87"/>
      <c r="AI367" s="87"/>
      <c r="AJ367" s="87"/>
      <c r="AK367" s="87"/>
      <c r="AL367" s="87"/>
      <c r="AM367" s="87"/>
      <c r="AN367" s="87"/>
      <c r="AO367" s="87"/>
      <c r="AP367" s="87"/>
      <c r="AQ367" s="87"/>
      <c r="AR367" s="87"/>
      <c r="AS367" s="87"/>
      <c r="AT367" s="87"/>
    </row>
    <row r="368" spans="1:46" s="72" customFormat="1" ht="15" customHeight="1" thickBot="1">
      <c r="A368" s="95">
        <v>40</v>
      </c>
      <c r="B368" s="87"/>
      <c r="C368" s="87"/>
      <c r="D368" s="87" t="s">
        <v>644</v>
      </c>
      <c r="E368" s="87"/>
      <c r="F368" s="87"/>
      <c r="G368" s="87"/>
      <c r="I368" s="87"/>
      <c r="J368" s="87"/>
      <c r="K368" s="224"/>
      <c r="L368" s="218">
        <f>IF(H365=0,0,ROUND(L365/H365,2))</f>
        <v>31.76</v>
      </c>
      <c r="M368" s="224"/>
      <c r="N368" s="224"/>
      <c r="O368" s="224"/>
      <c r="P368" s="87"/>
      <c r="Q368" s="87"/>
      <c r="R368" s="87"/>
      <c r="S368" s="216"/>
      <c r="T368" s="218"/>
      <c r="U368" s="87"/>
      <c r="V368" s="87"/>
      <c r="W368" s="87"/>
      <c r="X368" s="87"/>
      <c r="Y368" s="87"/>
      <c r="Z368" s="87"/>
      <c r="AA368" s="87"/>
      <c r="AB368" s="87"/>
      <c r="AC368" s="87"/>
      <c r="AD368" s="87"/>
      <c r="AE368" s="87"/>
      <c r="AF368" s="87"/>
      <c r="AG368" s="87"/>
      <c r="AH368" s="87"/>
      <c r="AI368" s="87"/>
      <c r="AJ368" s="87"/>
      <c r="AK368" s="87"/>
      <c r="AL368" s="87"/>
      <c r="AM368" s="87"/>
      <c r="AN368" s="87"/>
      <c r="AO368" s="87"/>
      <c r="AP368" s="87"/>
      <c r="AQ368" s="87"/>
      <c r="AR368" s="87"/>
      <c r="AS368" s="87"/>
      <c r="AT368" s="87"/>
    </row>
    <row r="369" spans="1:46" s="72" customFormat="1" ht="15" customHeight="1" thickTop="1">
      <c r="A369" s="95">
        <v>41</v>
      </c>
      <c r="B369" s="87"/>
      <c r="C369" s="87"/>
      <c r="D369" s="87"/>
      <c r="E369" s="87"/>
      <c r="F369" s="87"/>
      <c r="G369" s="87"/>
      <c r="I369" s="87"/>
      <c r="J369" s="87"/>
      <c r="K369" s="80"/>
      <c r="L369" s="87"/>
      <c r="M369" s="103"/>
      <c r="N369" s="103"/>
      <c r="O369" s="103"/>
      <c r="P369" s="87"/>
      <c r="Q369" s="87"/>
      <c r="R369" s="87"/>
      <c r="S369" s="87"/>
      <c r="T369" s="87"/>
      <c r="U369" s="87"/>
      <c r="V369" s="87"/>
      <c r="W369" s="87"/>
      <c r="X369" s="87"/>
      <c r="Y369" s="87"/>
      <c r="Z369" s="87"/>
      <c r="AA369" s="87"/>
      <c r="AB369" s="87"/>
      <c r="AC369" s="87"/>
      <c r="AD369" s="87"/>
      <c r="AE369" s="87"/>
      <c r="AF369" s="87"/>
      <c r="AG369" s="87"/>
      <c r="AH369" s="87"/>
      <c r="AI369" s="87"/>
      <c r="AJ369" s="87"/>
      <c r="AK369" s="87"/>
      <c r="AL369" s="87"/>
      <c r="AM369" s="87"/>
      <c r="AN369" s="87"/>
      <c r="AO369" s="87"/>
      <c r="AP369" s="87"/>
      <c r="AQ369" s="87"/>
      <c r="AR369" s="87"/>
      <c r="AS369" s="87"/>
      <c r="AT369" s="87"/>
    </row>
    <row r="370" spans="1:46" s="72" customFormat="1" ht="15" customHeight="1">
      <c r="A370" s="95">
        <v>42</v>
      </c>
      <c r="B370" s="87"/>
      <c r="C370" s="87"/>
      <c r="D370" s="87"/>
      <c r="E370" s="87"/>
      <c r="F370" s="87"/>
      <c r="G370" s="87"/>
      <c r="H370" s="87"/>
      <c r="I370" s="87"/>
      <c r="J370" s="87"/>
      <c r="K370" s="87"/>
      <c r="L370" s="87"/>
      <c r="M370" s="103"/>
      <c r="N370" s="103"/>
      <c r="O370" s="103"/>
      <c r="P370" s="87"/>
      <c r="Q370" s="87"/>
      <c r="R370" s="87"/>
      <c r="S370" s="87"/>
      <c r="T370" s="87"/>
      <c r="U370" s="87"/>
      <c r="V370" s="87"/>
      <c r="W370" s="87"/>
      <c r="X370" s="87"/>
      <c r="Y370" s="87"/>
      <c r="Z370" s="87"/>
      <c r="AA370" s="87"/>
      <c r="AB370" s="87"/>
      <c r="AC370" s="87"/>
      <c r="AD370" s="87"/>
      <c r="AE370" s="87"/>
      <c r="AF370" s="87"/>
      <c r="AG370" s="87"/>
      <c r="AH370" s="87"/>
      <c r="AI370" s="87"/>
      <c r="AJ370" s="87"/>
      <c r="AK370" s="87"/>
      <c r="AL370" s="87"/>
      <c r="AM370" s="87"/>
      <c r="AN370" s="87"/>
      <c r="AO370" s="87"/>
      <c r="AP370" s="87"/>
      <c r="AQ370" s="87"/>
      <c r="AR370" s="87"/>
      <c r="AS370" s="87"/>
      <c r="AT370" s="87"/>
    </row>
    <row r="371" spans="1:46" s="72" customFormat="1" ht="15" customHeight="1">
      <c r="A371" s="95">
        <v>43</v>
      </c>
      <c r="B371" s="87"/>
      <c r="C371" s="87"/>
      <c r="D371" s="87"/>
      <c r="E371" s="87"/>
      <c r="F371" s="87"/>
      <c r="G371" s="87"/>
      <c r="H371" s="87"/>
      <c r="I371" s="87"/>
      <c r="J371" s="87"/>
      <c r="K371" s="87"/>
      <c r="L371" s="87"/>
      <c r="M371" s="103"/>
      <c r="N371" s="103"/>
      <c r="O371" s="103"/>
      <c r="P371" s="87"/>
      <c r="Q371" s="87"/>
      <c r="R371" s="87"/>
      <c r="S371" s="87"/>
      <c r="T371" s="87"/>
      <c r="U371" s="87"/>
      <c r="V371" s="87"/>
      <c r="W371" s="87"/>
      <c r="X371" s="87"/>
      <c r="Y371" s="87"/>
      <c r="Z371" s="87"/>
      <c r="AA371" s="87"/>
      <c r="AB371" s="87"/>
      <c r="AC371" s="87"/>
      <c r="AD371" s="87"/>
      <c r="AE371" s="87"/>
      <c r="AF371" s="87"/>
      <c r="AG371" s="87"/>
      <c r="AH371" s="87"/>
      <c r="AI371" s="87"/>
      <c r="AJ371" s="87"/>
      <c r="AK371" s="87"/>
      <c r="AL371" s="87"/>
      <c r="AM371" s="87"/>
      <c r="AN371" s="87"/>
      <c r="AO371" s="87"/>
      <c r="AP371" s="87"/>
      <c r="AQ371" s="87"/>
      <c r="AR371" s="87"/>
      <c r="AS371" s="87"/>
      <c r="AT371" s="87"/>
    </row>
    <row r="372" spans="1:46" s="72" customFormat="1" ht="15" customHeight="1">
      <c r="A372" s="95">
        <v>44</v>
      </c>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7"/>
      <c r="AJ372" s="87"/>
      <c r="AK372" s="87"/>
      <c r="AL372" s="87"/>
      <c r="AM372" s="87"/>
      <c r="AN372" s="87"/>
      <c r="AO372" s="87"/>
      <c r="AP372" s="87"/>
      <c r="AQ372" s="87"/>
      <c r="AR372" s="87"/>
      <c r="AS372" s="87"/>
      <c r="AT372" s="87"/>
    </row>
    <row r="373" spans="1:46" s="72" customFormat="1" ht="15" customHeight="1">
      <c r="A373" s="95"/>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7"/>
      <c r="AJ373" s="87"/>
      <c r="AK373" s="87"/>
      <c r="AL373" s="87"/>
      <c r="AM373" s="87"/>
      <c r="AN373" s="87"/>
      <c r="AO373" s="87"/>
      <c r="AP373" s="87"/>
      <c r="AQ373" s="87"/>
      <c r="AR373" s="87"/>
      <c r="AS373" s="87"/>
      <c r="AT373" s="87"/>
    </row>
    <row r="374" spans="1:46" s="72" customFormat="1" ht="15" customHeight="1">
      <c r="A374" s="95"/>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7"/>
      <c r="AJ374" s="87"/>
      <c r="AK374" s="87"/>
      <c r="AL374" s="87"/>
      <c r="AM374" s="87"/>
      <c r="AN374" s="87"/>
      <c r="AO374" s="87"/>
      <c r="AP374" s="87"/>
      <c r="AQ374" s="87"/>
      <c r="AR374" s="87"/>
      <c r="AS374" s="87"/>
      <c r="AT374" s="87"/>
    </row>
    <row r="375" spans="1:46" s="72" customFormat="1" ht="15" customHeight="1">
      <c r="A375" s="95"/>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7"/>
      <c r="AJ375" s="87"/>
      <c r="AK375" s="87"/>
      <c r="AL375" s="87"/>
      <c r="AM375" s="87"/>
      <c r="AN375" s="87"/>
      <c r="AO375" s="87"/>
      <c r="AP375" s="87"/>
      <c r="AQ375" s="87"/>
      <c r="AR375" s="87"/>
      <c r="AS375" s="87"/>
      <c r="AT375" s="87"/>
    </row>
    <row r="376" spans="1:46" s="72" customFormat="1" ht="15" customHeight="1">
      <c r="A376" s="95"/>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7"/>
      <c r="AJ376" s="87"/>
      <c r="AK376" s="87"/>
      <c r="AL376" s="87"/>
      <c r="AM376" s="87"/>
      <c r="AN376" s="87"/>
      <c r="AO376" s="87"/>
      <c r="AP376" s="87"/>
      <c r="AQ376" s="87"/>
      <c r="AR376" s="87"/>
      <c r="AS376" s="87"/>
      <c r="AT376" s="87"/>
    </row>
    <row r="377" spans="1:46" s="72" customFormat="1" ht="15" customHeight="1">
      <c r="A377" s="95"/>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7"/>
      <c r="AJ377" s="87"/>
      <c r="AK377" s="87"/>
      <c r="AL377" s="87"/>
      <c r="AM377" s="87"/>
      <c r="AN377" s="87"/>
      <c r="AO377" s="87"/>
      <c r="AP377" s="87"/>
      <c r="AQ377" s="87"/>
      <c r="AR377" s="87"/>
      <c r="AS377" s="87"/>
      <c r="AT377" s="87"/>
    </row>
    <row r="378" spans="1:46" s="72" customFormat="1" ht="15" customHeight="1">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7"/>
      <c r="AJ378" s="87"/>
      <c r="AK378" s="87"/>
      <c r="AL378" s="87"/>
      <c r="AM378" s="87"/>
      <c r="AN378" s="87"/>
      <c r="AO378" s="87"/>
      <c r="AP378" s="87"/>
      <c r="AQ378" s="87"/>
      <c r="AR378" s="87"/>
      <c r="AS378" s="87"/>
      <c r="AT378" s="87"/>
    </row>
    <row r="379" spans="1:46" s="72" customFormat="1" ht="15" customHeight="1">
      <c r="A379" s="86" t="str">
        <f>+A316</f>
        <v>KENTUCKY-AMERICAN WATER COMPANY</v>
      </c>
      <c r="B379" s="86"/>
      <c r="C379" s="86"/>
      <c r="D379" s="86"/>
      <c r="E379" s="86"/>
      <c r="F379" s="86"/>
      <c r="G379" s="86"/>
      <c r="H379" s="86"/>
      <c r="I379" s="86"/>
      <c r="J379" s="86"/>
      <c r="K379" s="86"/>
      <c r="L379" s="86"/>
      <c r="M379" s="86"/>
      <c r="N379" s="86"/>
      <c r="O379" s="86"/>
      <c r="P379" s="86"/>
    </row>
    <row r="380" spans="1:46" s="72" customFormat="1" ht="15" customHeight="1">
      <c r="A380" s="86" t="str">
        <f>+A317</f>
        <v>Case No. 2018-00358</v>
      </c>
      <c r="B380" s="86"/>
      <c r="C380" s="86"/>
      <c r="D380" s="86"/>
      <c r="E380" s="86"/>
      <c r="F380" s="86"/>
      <c r="G380" s="86"/>
      <c r="H380" s="86"/>
      <c r="I380" s="86"/>
      <c r="J380" s="86"/>
      <c r="K380" s="86"/>
      <c r="L380" s="86"/>
      <c r="M380" s="86"/>
      <c r="N380" s="86"/>
      <c r="O380" s="86"/>
      <c r="P380" s="86"/>
      <c r="Q380" s="87"/>
      <c r="R380" s="87"/>
      <c r="S380" s="87"/>
      <c r="T380" s="87"/>
      <c r="U380" s="87"/>
      <c r="V380" s="87"/>
      <c r="W380" s="87"/>
      <c r="X380" s="87"/>
      <c r="Y380" s="87"/>
      <c r="Z380" s="87"/>
      <c r="AA380" s="87"/>
      <c r="AB380" s="87"/>
      <c r="AC380" s="87"/>
      <c r="AD380" s="87"/>
      <c r="AE380" s="87"/>
      <c r="AF380" s="87"/>
      <c r="AG380" s="87"/>
      <c r="AH380" s="87"/>
      <c r="AI380" s="87"/>
      <c r="AJ380" s="87"/>
      <c r="AK380" s="87"/>
      <c r="AL380" s="87"/>
      <c r="AM380" s="87"/>
      <c r="AN380" s="87"/>
      <c r="AO380" s="87"/>
      <c r="AP380" s="87"/>
      <c r="AQ380" s="87"/>
      <c r="AR380" s="87"/>
      <c r="AS380" s="87"/>
      <c r="AT380" s="87"/>
    </row>
    <row r="381" spans="1:46" s="72" customFormat="1" ht="15" customHeight="1">
      <c r="A381" s="86" t="s">
        <v>471</v>
      </c>
      <c r="B381" s="86"/>
      <c r="C381" s="86"/>
      <c r="D381" s="86"/>
      <c r="E381" s="86"/>
      <c r="F381" s="86"/>
      <c r="G381" s="86"/>
      <c r="H381" s="86"/>
      <c r="I381" s="86"/>
      <c r="J381" s="86"/>
      <c r="K381" s="86"/>
      <c r="L381" s="86"/>
      <c r="M381" s="86"/>
      <c r="N381" s="86"/>
      <c r="O381" s="86"/>
      <c r="P381" s="86"/>
      <c r="Q381" s="87"/>
      <c r="R381" s="87"/>
      <c r="S381" s="87"/>
      <c r="T381" s="87"/>
      <c r="U381" s="87"/>
      <c r="V381" s="87"/>
      <c r="W381" s="87"/>
      <c r="X381" s="87"/>
      <c r="Y381" s="87"/>
      <c r="Z381" s="87"/>
      <c r="AA381" s="87"/>
      <c r="AB381" s="87"/>
      <c r="AC381" s="87"/>
      <c r="AD381" s="87"/>
      <c r="AE381" s="87"/>
      <c r="AF381" s="87"/>
      <c r="AG381" s="87"/>
      <c r="AH381" s="87"/>
      <c r="AI381" s="87"/>
      <c r="AJ381" s="87"/>
      <c r="AK381" s="87"/>
      <c r="AL381" s="87"/>
      <c r="AM381" s="87"/>
      <c r="AN381" s="87"/>
      <c r="AO381" s="87"/>
      <c r="AP381" s="87"/>
      <c r="AQ381" s="87"/>
      <c r="AR381" s="87"/>
      <c r="AS381" s="87"/>
      <c r="AT381" s="87"/>
    </row>
    <row r="382" spans="1:46" s="72" customFormat="1" ht="15" customHeight="1">
      <c r="A382" s="86" t="str">
        <f>+A319</f>
        <v>Base Year at 2/28/19</v>
      </c>
      <c r="B382" s="86"/>
      <c r="C382" s="86"/>
      <c r="D382" s="86"/>
      <c r="E382" s="86"/>
      <c r="F382" s="86"/>
      <c r="G382" s="86"/>
      <c r="H382" s="86"/>
      <c r="I382" s="86"/>
      <c r="J382" s="86"/>
      <c r="K382" s="86"/>
      <c r="L382" s="86"/>
      <c r="M382" s="86"/>
      <c r="N382" s="86"/>
      <c r="O382" s="86"/>
      <c r="P382" s="86"/>
      <c r="Q382" s="87"/>
      <c r="R382" s="87"/>
      <c r="S382" s="87"/>
      <c r="T382" s="87"/>
      <c r="U382" s="87"/>
      <c r="V382" s="87"/>
      <c r="W382" s="87"/>
      <c r="X382" s="87"/>
      <c r="Y382" s="87"/>
      <c r="Z382" s="87"/>
      <c r="AA382" s="87"/>
      <c r="AB382" s="87"/>
      <c r="AC382" s="87"/>
      <c r="AD382" s="87"/>
      <c r="AE382" s="87"/>
      <c r="AF382" s="87"/>
      <c r="AG382" s="87"/>
      <c r="AH382" s="87"/>
      <c r="AI382" s="87"/>
      <c r="AJ382" s="87"/>
      <c r="AK382" s="87"/>
      <c r="AL382" s="87"/>
      <c r="AM382" s="87"/>
      <c r="AN382" s="87"/>
      <c r="AO382" s="87"/>
      <c r="AP382" s="87"/>
      <c r="AQ382" s="87"/>
      <c r="AR382" s="87"/>
      <c r="AS382" s="87"/>
      <c r="AT382" s="87"/>
    </row>
    <row r="383" spans="1:46" s="72" customFormat="1" ht="15" customHeight="1">
      <c r="A383" s="115"/>
      <c r="B383" s="115"/>
      <c r="C383" s="115"/>
      <c r="D383" s="115"/>
      <c r="E383" s="115"/>
      <c r="F383" s="115"/>
      <c r="G383" s="115"/>
      <c r="H383" s="115"/>
      <c r="I383" s="115"/>
      <c r="J383" s="115"/>
      <c r="K383" s="115"/>
      <c r="L383" s="115"/>
      <c r="M383" s="115"/>
      <c r="N383" s="115"/>
      <c r="O383" s="90" t="s">
        <v>937</v>
      </c>
      <c r="Q383" s="87"/>
      <c r="R383" s="87"/>
      <c r="S383" s="87"/>
      <c r="T383" s="87"/>
      <c r="U383" s="87"/>
      <c r="V383" s="87"/>
      <c r="W383" s="87"/>
      <c r="X383" s="87"/>
      <c r="Y383" s="87"/>
      <c r="Z383" s="87"/>
      <c r="AA383" s="87"/>
      <c r="AB383" s="87"/>
      <c r="AC383" s="87"/>
      <c r="AD383" s="87"/>
      <c r="AE383" s="87"/>
      <c r="AF383" s="87"/>
      <c r="AG383" s="87"/>
      <c r="AH383" s="87"/>
      <c r="AI383" s="87"/>
      <c r="AJ383" s="87"/>
      <c r="AK383" s="87"/>
      <c r="AL383" s="87"/>
      <c r="AM383" s="87"/>
      <c r="AN383" s="87"/>
      <c r="AO383" s="87"/>
      <c r="AP383" s="87"/>
      <c r="AQ383" s="87"/>
      <c r="AR383" s="87"/>
      <c r="AS383" s="87"/>
      <c r="AT383" s="87"/>
    </row>
    <row r="384" spans="1:46" s="66" customFormat="1">
      <c r="B384" s="70"/>
      <c r="D384" s="69"/>
      <c r="E384" s="69"/>
      <c r="F384" s="69"/>
      <c r="G384" s="69"/>
      <c r="H384" s="69"/>
      <c r="I384" s="69"/>
      <c r="J384" s="69"/>
      <c r="K384" s="69"/>
      <c r="L384" s="69"/>
      <c r="O384" s="91" t="str">
        <f ca="1">RIGHT(CELL("filename",$A$1),LEN(CELL("filename",$A$1))-SEARCH("\Rate Base",CELL("filename",$A$1),1))</f>
        <v>Rate Base\[KAWC 2018 Rate Case - Exhibit 37 Schedules B1 - B8.xlsx]Sch B-5</v>
      </c>
    </row>
    <row r="385" spans="1:46" s="72" customFormat="1" ht="15" customHeight="1">
      <c r="A385" s="172" t="str">
        <f>+A322</f>
        <v>DATA: _X_ BASE PERIOD ___ FORECASTED PERIOD</v>
      </c>
      <c r="B385" s="87"/>
      <c r="C385" s="87"/>
      <c r="D385" s="87"/>
      <c r="E385" s="87"/>
      <c r="F385" s="87"/>
      <c r="G385" s="87"/>
      <c r="H385" s="87"/>
      <c r="I385" s="87"/>
      <c r="J385" s="87"/>
      <c r="K385" s="87"/>
      <c r="L385" s="87"/>
      <c r="M385" s="87"/>
      <c r="N385" s="87"/>
      <c r="O385" s="90" t="s">
        <v>294</v>
      </c>
      <c r="Q385" s="87"/>
      <c r="R385" s="87"/>
      <c r="S385" s="87"/>
      <c r="T385" s="87"/>
      <c r="U385" s="87"/>
      <c r="V385" s="87"/>
      <c r="W385" s="87"/>
      <c r="X385" s="87"/>
      <c r="Y385" s="87"/>
      <c r="Z385" s="87"/>
      <c r="AA385" s="87"/>
      <c r="AB385" s="87"/>
      <c r="AC385" s="87"/>
      <c r="AD385" s="87"/>
      <c r="AE385" s="87"/>
      <c r="AF385" s="87"/>
      <c r="AG385" s="87"/>
      <c r="AH385" s="87"/>
      <c r="AI385" s="87"/>
      <c r="AJ385" s="87"/>
      <c r="AK385" s="87"/>
      <c r="AL385" s="87"/>
      <c r="AM385" s="87"/>
      <c r="AN385" s="87"/>
      <c r="AO385" s="87"/>
      <c r="AP385" s="87"/>
      <c r="AQ385" s="87"/>
      <c r="AR385" s="87"/>
      <c r="AS385" s="87"/>
      <c r="AT385" s="87"/>
    </row>
    <row r="386" spans="1:46" s="72" customFormat="1" ht="15" customHeight="1">
      <c r="A386" s="172" t="str">
        <f>+A260</f>
        <v>TYPE OF FILING:  _X_ ORIGINAL __ UPDATED __ REVISED</v>
      </c>
      <c r="B386" s="87"/>
      <c r="C386" s="87"/>
      <c r="D386" s="87"/>
      <c r="E386" s="87"/>
      <c r="F386" s="87"/>
      <c r="G386" s="87"/>
      <c r="H386" s="87"/>
      <c r="I386" s="87"/>
      <c r="J386" s="87"/>
      <c r="K386" s="87"/>
      <c r="L386" s="87"/>
      <c r="M386" s="87"/>
      <c r="N386" s="87"/>
      <c r="O386" s="208" t="str">
        <f>Control!D102</f>
        <v>Witness Responsible:   Melissa Schwarzell</v>
      </c>
      <c r="Q386" s="87"/>
      <c r="R386" s="87"/>
      <c r="S386" s="87"/>
      <c r="T386" s="87"/>
      <c r="U386" s="87"/>
      <c r="V386" s="87"/>
      <c r="W386" s="87"/>
      <c r="X386" s="87"/>
      <c r="Y386" s="87"/>
      <c r="Z386" s="87"/>
      <c r="AA386" s="87"/>
      <c r="AB386" s="87"/>
      <c r="AC386" s="87"/>
      <c r="AD386" s="87"/>
      <c r="AE386" s="87"/>
      <c r="AF386" s="87"/>
      <c r="AG386" s="87"/>
      <c r="AH386" s="87"/>
      <c r="AI386" s="87"/>
      <c r="AJ386" s="87"/>
      <c r="AK386" s="87"/>
      <c r="AL386" s="87"/>
      <c r="AM386" s="87"/>
      <c r="AN386" s="87"/>
      <c r="AO386" s="87"/>
      <c r="AP386" s="87"/>
      <c r="AQ386" s="87"/>
      <c r="AR386" s="87"/>
      <c r="AS386" s="87"/>
      <c r="AT386" s="87"/>
    </row>
    <row r="387" spans="1:46" s="72" customFormat="1" ht="15" customHeight="1">
      <c r="A387" s="87" t="s">
        <v>472</v>
      </c>
      <c r="B387" s="87"/>
      <c r="C387" s="87"/>
      <c r="D387" s="87"/>
      <c r="E387" s="87"/>
      <c r="F387" s="87"/>
      <c r="G387" s="87"/>
      <c r="H387" s="87"/>
      <c r="I387" s="87"/>
      <c r="J387" s="87"/>
      <c r="K387" s="87"/>
      <c r="L387" s="87"/>
      <c r="M387" s="87"/>
      <c r="N387" s="87"/>
      <c r="O387" s="87"/>
      <c r="P387" s="80"/>
      <c r="Q387" s="87"/>
      <c r="R387" s="87"/>
      <c r="S387" s="87"/>
      <c r="T387" s="87"/>
      <c r="U387" s="87"/>
      <c r="V387" s="87"/>
      <c r="W387" s="87"/>
      <c r="X387" s="87"/>
      <c r="Y387" s="87"/>
      <c r="Z387" s="87"/>
      <c r="AA387" s="87"/>
      <c r="AB387" s="87"/>
      <c r="AC387" s="87"/>
      <c r="AD387" s="87"/>
      <c r="AE387" s="87"/>
      <c r="AF387" s="87"/>
      <c r="AG387" s="87"/>
      <c r="AH387" s="87"/>
      <c r="AI387" s="87"/>
      <c r="AJ387" s="87"/>
      <c r="AK387" s="87"/>
      <c r="AL387" s="87"/>
      <c r="AM387" s="87"/>
      <c r="AN387" s="87"/>
      <c r="AO387" s="87"/>
      <c r="AP387" s="87"/>
      <c r="AQ387" s="87"/>
      <c r="AR387" s="87"/>
      <c r="AS387" s="87"/>
      <c r="AT387" s="87"/>
    </row>
    <row r="388" spans="1:46" ht="15" customHeight="1" thickBot="1">
      <c r="P388" s="103"/>
    </row>
    <row r="389" spans="1:46" s="72" customFormat="1" ht="15" customHeight="1">
      <c r="A389" s="93"/>
      <c r="B389" s="93"/>
      <c r="C389" s="93"/>
      <c r="D389" s="93"/>
      <c r="E389" s="93"/>
      <c r="F389" s="93"/>
      <c r="G389" s="93"/>
      <c r="H389" s="93"/>
      <c r="I389" s="93"/>
      <c r="J389" s="93"/>
      <c r="K389" s="93"/>
      <c r="L389" s="93"/>
      <c r="M389" s="93"/>
      <c r="N389" s="93"/>
      <c r="O389" s="93"/>
      <c r="P389" s="103"/>
      <c r="Q389" s="87"/>
      <c r="R389" s="87"/>
      <c r="S389" s="87"/>
      <c r="T389" s="87"/>
      <c r="U389" s="87"/>
      <c r="V389" s="87"/>
      <c r="W389" s="87"/>
      <c r="X389" s="87"/>
      <c r="Y389" s="87"/>
      <c r="Z389" s="87"/>
      <c r="AA389" s="87"/>
      <c r="AB389" s="87"/>
      <c r="AC389" s="87"/>
      <c r="AD389" s="87"/>
      <c r="AE389" s="87"/>
      <c r="AF389" s="87"/>
      <c r="AG389" s="87"/>
      <c r="AH389" s="87"/>
      <c r="AI389" s="87"/>
      <c r="AJ389" s="87"/>
      <c r="AK389" s="87"/>
      <c r="AL389" s="87"/>
      <c r="AM389" s="87"/>
      <c r="AN389" s="87"/>
      <c r="AO389" s="87"/>
      <c r="AP389" s="87"/>
      <c r="AQ389" s="87"/>
      <c r="AR389" s="87"/>
      <c r="AS389" s="87"/>
      <c r="AT389" s="87"/>
    </row>
    <row r="390" spans="1:46" s="72" customFormat="1" ht="15" customHeight="1">
      <c r="A390" s="95" t="s">
        <v>448</v>
      </c>
      <c r="B390" s="87"/>
      <c r="C390" s="87"/>
      <c r="D390" s="87"/>
      <c r="E390" s="87"/>
      <c r="F390" s="87"/>
      <c r="G390" s="87"/>
      <c r="H390" s="87"/>
      <c r="I390" s="95" t="s">
        <v>220</v>
      </c>
      <c r="J390" s="87"/>
      <c r="K390" s="95" t="s">
        <v>243</v>
      </c>
      <c r="L390" s="87"/>
      <c r="M390" s="87"/>
      <c r="N390" s="87"/>
      <c r="O390" s="87"/>
      <c r="P390" s="103"/>
      <c r="Q390" s="87"/>
      <c r="R390" s="87"/>
      <c r="S390" s="87"/>
      <c r="T390" s="87"/>
      <c r="U390" s="87"/>
      <c r="V390" s="87"/>
      <c r="W390" s="87"/>
      <c r="X390" s="87"/>
      <c r="Y390" s="87"/>
      <c r="Z390" s="87"/>
      <c r="AA390" s="87"/>
      <c r="AB390" s="87"/>
      <c r="AC390" s="87"/>
      <c r="AD390" s="87"/>
      <c r="AE390" s="87"/>
      <c r="AF390" s="87"/>
      <c r="AG390" s="87"/>
      <c r="AH390" s="87"/>
      <c r="AI390" s="87"/>
      <c r="AJ390" s="87"/>
      <c r="AK390" s="87"/>
      <c r="AL390" s="87"/>
      <c r="AM390" s="87"/>
      <c r="AN390" s="87"/>
      <c r="AO390" s="87"/>
      <c r="AP390" s="87"/>
      <c r="AQ390" s="87"/>
      <c r="AR390" s="87"/>
      <c r="AS390" s="87"/>
      <c r="AT390" s="87"/>
    </row>
    <row r="391" spans="1:46" s="72" customFormat="1" ht="15" customHeight="1" thickBot="1">
      <c r="A391" s="95" t="s">
        <v>449</v>
      </c>
      <c r="B391" s="87"/>
      <c r="C391" s="87"/>
      <c r="D391" s="156"/>
      <c r="E391" s="87"/>
      <c r="F391" s="87"/>
      <c r="G391" s="87"/>
      <c r="H391" s="87"/>
      <c r="I391" s="95" t="s">
        <v>424</v>
      </c>
      <c r="J391" s="87"/>
      <c r="K391" s="95" t="s">
        <v>244</v>
      </c>
      <c r="L391" s="87"/>
      <c r="M391" s="95" t="s">
        <v>267</v>
      </c>
      <c r="N391" s="87"/>
      <c r="O391" s="87"/>
      <c r="P391" s="103"/>
      <c r="Q391" s="87"/>
      <c r="R391" s="87"/>
      <c r="S391" s="87"/>
      <c r="T391" s="87"/>
      <c r="U391" s="87"/>
      <c r="V391" s="87"/>
      <c r="W391" s="87"/>
      <c r="X391" s="87"/>
      <c r="Y391" s="87"/>
      <c r="Z391" s="87"/>
      <c r="AA391" s="87"/>
      <c r="AB391" s="87"/>
      <c r="AC391" s="87"/>
      <c r="AD391" s="87"/>
      <c r="AE391" s="87"/>
      <c r="AF391" s="87"/>
      <c r="AG391" s="87"/>
      <c r="AH391" s="87"/>
      <c r="AI391" s="87"/>
      <c r="AJ391" s="87"/>
      <c r="AK391" s="87"/>
      <c r="AL391" s="87"/>
      <c r="AM391" s="87"/>
      <c r="AN391" s="87"/>
      <c r="AO391" s="87"/>
      <c r="AP391" s="87"/>
      <c r="AQ391" s="87"/>
      <c r="AR391" s="87"/>
      <c r="AS391" s="87"/>
      <c r="AT391" s="87"/>
    </row>
    <row r="392" spans="1:46" s="72" customFormat="1" ht="15" customHeight="1">
      <c r="A392" s="94">
        <v>1</v>
      </c>
      <c r="B392" s="99"/>
      <c r="C392" s="99"/>
      <c r="D392" s="99"/>
      <c r="E392" s="99"/>
      <c r="F392" s="99"/>
      <c r="G392" s="99"/>
      <c r="H392" s="99"/>
      <c r="I392" s="99"/>
      <c r="J392" s="99"/>
      <c r="K392" s="99"/>
      <c r="L392" s="99"/>
      <c r="M392" s="99"/>
      <c r="N392" s="99"/>
      <c r="O392" s="99"/>
      <c r="P392" s="80"/>
      <c r="Q392" s="87"/>
      <c r="R392" s="87"/>
      <c r="S392" s="87"/>
      <c r="T392" s="87"/>
      <c r="U392" s="87"/>
      <c r="V392" s="87"/>
      <c r="W392" s="87"/>
      <c r="X392" s="87"/>
      <c r="Y392" s="87"/>
      <c r="Z392" s="87"/>
      <c r="AA392" s="87"/>
      <c r="AB392" s="87"/>
      <c r="AC392" s="87"/>
      <c r="AD392" s="87"/>
      <c r="AE392" s="87"/>
      <c r="AF392" s="87"/>
      <c r="AG392" s="87"/>
      <c r="AH392" s="87"/>
      <c r="AI392" s="87"/>
      <c r="AJ392" s="87"/>
      <c r="AK392" s="87"/>
      <c r="AL392" s="87"/>
      <c r="AM392" s="87"/>
      <c r="AN392" s="87"/>
      <c r="AO392" s="87"/>
      <c r="AP392" s="87"/>
      <c r="AQ392" s="87"/>
      <c r="AR392" s="87"/>
      <c r="AS392" s="87"/>
      <c r="AT392" s="87"/>
    </row>
    <row r="393" spans="1:46" s="72" customFormat="1" ht="15" customHeight="1">
      <c r="A393" s="95">
        <v>2</v>
      </c>
      <c r="B393" s="87"/>
      <c r="C393" s="87"/>
      <c r="D393" s="87"/>
      <c r="E393" s="87"/>
      <c r="F393" s="87"/>
      <c r="G393" s="87"/>
      <c r="I393" s="87"/>
      <c r="J393" s="87"/>
      <c r="K393" s="87"/>
      <c r="L393" s="87"/>
      <c r="M393" s="87"/>
      <c r="N393" s="87"/>
      <c r="O393" s="87"/>
      <c r="P393" s="103"/>
      <c r="Q393" s="87"/>
      <c r="R393" s="87"/>
      <c r="S393" s="87"/>
      <c r="T393" s="87"/>
      <c r="U393" s="87"/>
      <c r="V393" s="87"/>
      <c r="W393" s="87"/>
      <c r="X393" s="87"/>
      <c r="Y393" s="87"/>
      <c r="Z393" s="87"/>
      <c r="AA393" s="87"/>
      <c r="AB393" s="87"/>
      <c r="AC393" s="87"/>
      <c r="AD393" s="87"/>
      <c r="AE393" s="87"/>
      <c r="AF393" s="87"/>
      <c r="AG393" s="87"/>
      <c r="AH393" s="87"/>
      <c r="AI393" s="87"/>
      <c r="AJ393" s="87"/>
      <c r="AK393" s="87"/>
      <c r="AL393" s="87"/>
      <c r="AM393" s="87"/>
      <c r="AN393" s="87"/>
      <c r="AO393" s="87"/>
      <c r="AP393" s="87"/>
      <c r="AQ393" s="87"/>
      <c r="AR393" s="87"/>
      <c r="AS393" s="87"/>
      <c r="AT393" s="87"/>
    </row>
    <row r="394" spans="1:46" s="72" customFormat="1" ht="15" customHeight="1">
      <c r="A394" s="95">
        <v>3</v>
      </c>
      <c r="B394" s="87"/>
      <c r="C394" s="87"/>
      <c r="D394" s="87"/>
      <c r="E394" s="87" t="s">
        <v>645</v>
      </c>
      <c r="F394" s="87"/>
      <c r="G394" s="87"/>
      <c r="I394" s="100">
        <f>Linkin!E1</f>
        <v>86574605</v>
      </c>
      <c r="J394" s="156"/>
      <c r="K394" s="222">
        <f>Linkin!$B$236</f>
        <v>14.93</v>
      </c>
      <c r="L394" s="87"/>
      <c r="M394" s="100">
        <f>ROUND(K394*I394,0)</f>
        <v>1292558853</v>
      </c>
      <c r="N394" s="87"/>
      <c r="O394" s="87"/>
      <c r="P394" s="106"/>
      <c r="Q394" s="87"/>
      <c r="R394" s="87"/>
      <c r="S394" s="87"/>
      <c r="T394" s="87"/>
      <c r="U394" s="87"/>
      <c r="V394" s="87"/>
      <c r="W394" s="87"/>
      <c r="X394" s="87"/>
      <c r="Y394" s="87"/>
      <c r="Z394" s="87"/>
      <c r="AA394" s="87"/>
      <c r="AB394" s="87"/>
      <c r="AC394" s="87"/>
      <c r="AD394" s="87"/>
      <c r="AE394" s="87"/>
      <c r="AF394" s="87"/>
      <c r="AG394" s="87"/>
      <c r="AH394" s="87"/>
      <c r="AI394" s="87"/>
      <c r="AJ394" s="87"/>
      <c r="AK394" s="87"/>
      <c r="AL394" s="87"/>
      <c r="AM394" s="87"/>
      <c r="AN394" s="87"/>
      <c r="AO394" s="87"/>
      <c r="AP394" s="87"/>
      <c r="AQ394" s="87"/>
      <c r="AR394" s="87"/>
      <c r="AS394" s="87"/>
      <c r="AT394" s="87"/>
    </row>
    <row r="395" spans="1:46" s="72" customFormat="1" ht="15" customHeight="1">
      <c r="A395" s="95">
        <v>4</v>
      </c>
      <c r="B395" s="87"/>
      <c r="C395" s="87"/>
      <c r="D395" s="87"/>
      <c r="E395" s="87"/>
      <c r="F395" s="87"/>
      <c r="G395" s="87"/>
      <c r="I395" s="87"/>
      <c r="J395" s="156"/>
      <c r="K395" s="222"/>
      <c r="L395" s="87"/>
      <c r="M395" s="87"/>
      <c r="N395" s="87"/>
      <c r="O395" s="87"/>
      <c r="P395" s="103"/>
      <c r="Q395" s="87"/>
      <c r="R395" s="87"/>
      <c r="S395" s="87"/>
      <c r="T395" s="87"/>
      <c r="W395" s="87"/>
      <c r="X395" s="87"/>
      <c r="Y395" s="87"/>
      <c r="Z395" s="87"/>
      <c r="AA395" s="87"/>
      <c r="AB395" s="87"/>
      <c r="AC395" s="87"/>
      <c r="AD395" s="87"/>
      <c r="AE395" s="87"/>
      <c r="AF395" s="87"/>
      <c r="AG395" s="87"/>
      <c r="AH395" s="87"/>
      <c r="AI395" s="87"/>
      <c r="AJ395" s="87"/>
      <c r="AK395" s="87"/>
      <c r="AL395" s="87"/>
      <c r="AM395" s="87"/>
      <c r="AN395" s="87"/>
      <c r="AO395" s="87"/>
      <c r="AP395" s="87"/>
      <c r="AQ395" s="87"/>
      <c r="AR395" s="87"/>
      <c r="AS395" s="87"/>
      <c r="AT395" s="87"/>
    </row>
    <row r="396" spans="1:46" s="72" customFormat="1" ht="15" customHeight="1">
      <c r="A396" s="95">
        <v>5</v>
      </c>
      <c r="B396" s="87"/>
      <c r="C396" s="87"/>
      <c r="D396" s="87"/>
      <c r="E396" s="87" t="s">
        <v>698</v>
      </c>
      <c r="F396" s="87"/>
      <c r="G396" s="87"/>
      <c r="I396" s="72">
        <f>Linkin!E3</f>
        <v>2520765</v>
      </c>
      <c r="K396" s="222">
        <f>Linkin!$B$236</f>
        <v>14.93</v>
      </c>
      <c r="L396" s="216"/>
      <c r="M396" s="87">
        <f>ROUND(K396*I396,0)</f>
        <v>37635021</v>
      </c>
      <c r="N396" s="87"/>
      <c r="O396" s="87"/>
      <c r="P396" s="106"/>
      <c r="Q396" s="87"/>
      <c r="R396" s="87"/>
      <c r="S396" s="87"/>
      <c r="T396" s="87"/>
      <c r="W396" s="87"/>
      <c r="X396" s="87"/>
      <c r="Y396" s="87"/>
      <c r="Z396" s="87"/>
      <c r="AA396" s="87"/>
      <c r="AB396" s="87"/>
      <c r="AC396" s="87"/>
      <c r="AD396" s="87"/>
      <c r="AE396" s="87"/>
      <c r="AF396" s="87"/>
      <c r="AG396" s="87"/>
      <c r="AH396" s="87"/>
      <c r="AI396" s="87"/>
      <c r="AJ396" s="87"/>
      <c r="AK396" s="87"/>
      <c r="AL396" s="87"/>
      <c r="AM396" s="87"/>
      <c r="AN396" s="87"/>
      <c r="AO396" s="87"/>
      <c r="AP396" s="87"/>
      <c r="AQ396" s="87"/>
      <c r="AR396" s="87"/>
      <c r="AS396" s="87"/>
      <c r="AT396" s="87"/>
    </row>
    <row r="397" spans="1:46" s="72" customFormat="1" ht="15" customHeight="1">
      <c r="A397" s="95">
        <v>6</v>
      </c>
      <c r="B397" s="87"/>
      <c r="C397" s="87"/>
      <c r="D397" s="87"/>
      <c r="E397" s="87"/>
      <c r="F397" s="87"/>
      <c r="G397" s="87"/>
      <c r="J397" s="87"/>
      <c r="K397" s="222"/>
      <c r="L397" s="87"/>
      <c r="M397" s="87"/>
      <c r="N397" s="87"/>
      <c r="O397" s="87"/>
      <c r="P397" s="103"/>
      <c r="Q397" s="87"/>
      <c r="R397" s="87"/>
      <c r="S397" s="87"/>
      <c r="T397" s="87"/>
      <c r="W397" s="87"/>
      <c r="X397" s="87"/>
      <c r="Y397" s="87"/>
      <c r="Z397" s="87"/>
      <c r="AA397" s="87"/>
      <c r="AB397" s="87"/>
      <c r="AC397" s="87"/>
      <c r="AD397" s="87"/>
      <c r="AE397" s="87"/>
      <c r="AF397" s="87"/>
      <c r="AG397" s="87"/>
      <c r="AH397" s="87"/>
      <c r="AI397" s="87"/>
      <c r="AJ397" s="87"/>
      <c r="AK397" s="87"/>
      <c r="AL397" s="87"/>
      <c r="AM397" s="87"/>
      <c r="AN397" s="87"/>
      <c r="AO397" s="87"/>
      <c r="AP397" s="87"/>
      <c r="AQ397" s="87"/>
      <c r="AR397" s="87"/>
      <c r="AS397" s="87"/>
      <c r="AT397" s="87"/>
    </row>
    <row r="398" spans="1:46" s="72" customFormat="1" ht="15" customHeight="1">
      <c r="A398" s="95">
        <v>7</v>
      </c>
      <c r="B398" s="87"/>
      <c r="C398" s="87"/>
      <c r="D398" s="87"/>
      <c r="E398" s="87" t="s">
        <v>429</v>
      </c>
      <c r="F398" s="87"/>
      <c r="G398" s="225"/>
      <c r="H398" s="87"/>
      <c r="I398" s="87">
        <f>Linkin!E5</f>
        <v>2812617</v>
      </c>
      <c r="J398" s="156"/>
      <c r="K398" s="222">
        <f>Linkin!$B$237</f>
        <v>15.09</v>
      </c>
      <c r="L398" s="102"/>
      <c r="M398" s="87">
        <f>ROUND(K398*I398,0)</f>
        <v>42442391</v>
      </c>
      <c r="N398" s="87"/>
      <c r="O398" s="87"/>
      <c r="P398" s="106"/>
      <c r="Q398" s="87"/>
      <c r="R398" s="87"/>
      <c r="S398" s="87"/>
      <c r="T398" s="87"/>
      <c r="U398" s="87"/>
      <c r="W398" s="87"/>
      <c r="X398" s="87"/>
      <c r="Y398" s="87"/>
      <c r="Z398" s="87"/>
      <c r="AA398" s="87"/>
      <c r="AB398" s="87"/>
      <c r="AC398" s="87"/>
      <c r="AD398" s="87"/>
      <c r="AE398" s="87"/>
      <c r="AF398" s="87"/>
      <c r="AG398" s="87"/>
      <c r="AH398" s="87"/>
      <c r="AI398" s="87"/>
      <c r="AJ398" s="87"/>
      <c r="AK398" s="87"/>
      <c r="AL398" s="87"/>
      <c r="AM398" s="87"/>
      <c r="AN398" s="87"/>
      <c r="AO398" s="87"/>
      <c r="AP398" s="87"/>
      <c r="AQ398" s="87"/>
      <c r="AR398" s="87"/>
      <c r="AS398" s="87"/>
      <c r="AT398" s="87"/>
    </row>
    <row r="399" spans="1:46" s="72" customFormat="1" ht="15" customHeight="1">
      <c r="A399" s="95">
        <v>8</v>
      </c>
      <c r="B399" s="87"/>
      <c r="C399" s="87"/>
      <c r="D399" s="87"/>
      <c r="E399" s="87"/>
      <c r="F399" s="87"/>
      <c r="G399" s="225"/>
      <c r="H399" s="87"/>
      <c r="I399" s="105"/>
      <c r="J399" s="87"/>
      <c r="K399" s="87"/>
      <c r="L399" s="87"/>
      <c r="M399" s="105"/>
      <c r="N399" s="87"/>
      <c r="O399" s="87"/>
      <c r="P399" s="103"/>
      <c r="Q399" s="87"/>
      <c r="R399" s="87"/>
      <c r="S399" s="87"/>
      <c r="T399" s="87"/>
      <c r="W399" s="87"/>
      <c r="X399" s="87"/>
      <c r="Y399" s="87"/>
      <c r="Z399" s="87"/>
      <c r="AA399" s="87"/>
      <c r="AB399" s="87"/>
      <c r="AC399" s="87"/>
      <c r="AD399" s="87"/>
      <c r="AE399" s="87"/>
      <c r="AF399" s="87"/>
      <c r="AG399" s="87"/>
      <c r="AH399" s="87"/>
      <c r="AI399" s="87"/>
      <c r="AJ399" s="87"/>
      <c r="AK399" s="87"/>
      <c r="AL399" s="87"/>
      <c r="AM399" s="87"/>
      <c r="AN399" s="87"/>
      <c r="AO399" s="87"/>
      <c r="AP399" s="87"/>
      <c r="AQ399" s="87"/>
      <c r="AR399" s="87"/>
      <c r="AS399" s="87"/>
      <c r="AT399" s="87"/>
    </row>
    <row r="400" spans="1:46" s="72" customFormat="1" ht="15" customHeight="1" thickBot="1">
      <c r="A400" s="95">
        <v>9</v>
      </c>
      <c r="B400" s="87"/>
      <c r="C400" s="87"/>
      <c r="D400" s="87"/>
      <c r="E400" s="87"/>
      <c r="F400" s="87" t="s">
        <v>141</v>
      </c>
      <c r="G400" s="87"/>
      <c r="H400" s="87"/>
      <c r="I400" s="226">
        <f>SUM(I394:I398)</f>
        <v>91907987</v>
      </c>
      <c r="J400" s="87"/>
      <c r="K400" s="87"/>
      <c r="L400" s="87"/>
      <c r="M400" s="114">
        <f>SUM(M394:M398)</f>
        <v>1372636265</v>
      </c>
      <c r="N400" s="87"/>
      <c r="O400" s="87"/>
      <c r="P400" s="103"/>
      <c r="Q400" s="87"/>
      <c r="R400" s="87"/>
      <c r="S400" s="87"/>
      <c r="T400" s="87"/>
      <c r="W400" s="87"/>
      <c r="X400" s="87"/>
      <c r="Y400" s="87"/>
      <c r="Z400" s="87"/>
      <c r="AA400" s="87"/>
      <c r="AB400" s="87"/>
      <c r="AC400" s="87"/>
      <c r="AD400" s="87"/>
      <c r="AE400" s="87"/>
      <c r="AF400" s="87"/>
      <c r="AG400" s="87"/>
      <c r="AH400" s="87"/>
      <c r="AI400" s="87"/>
      <c r="AJ400" s="87"/>
      <c r="AK400" s="87"/>
      <c r="AL400" s="87"/>
      <c r="AM400" s="87"/>
      <c r="AN400" s="87"/>
      <c r="AO400" s="87"/>
      <c r="AP400" s="87"/>
      <c r="AQ400" s="87"/>
      <c r="AR400" s="87"/>
      <c r="AS400" s="87"/>
      <c r="AT400" s="87"/>
    </row>
    <row r="401" spans="1:46" s="72" customFormat="1" ht="15" customHeight="1" thickTop="1">
      <c r="A401" s="95">
        <v>10</v>
      </c>
      <c r="B401" s="87"/>
      <c r="C401" s="87"/>
      <c r="D401" s="87"/>
      <c r="I401" s="80"/>
      <c r="M401" s="80"/>
      <c r="N401" s="87"/>
      <c r="O401" s="87"/>
      <c r="P401" s="103"/>
      <c r="Q401" s="87"/>
      <c r="R401" s="87"/>
      <c r="S401" s="87"/>
      <c r="T401" s="87"/>
      <c r="W401" s="87"/>
      <c r="X401" s="87"/>
      <c r="Y401" s="87"/>
      <c r="Z401" s="87"/>
      <c r="AA401" s="87"/>
      <c r="AB401" s="87"/>
      <c r="AC401" s="87"/>
      <c r="AD401" s="87"/>
      <c r="AE401" s="87"/>
      <c r="AF401" s="87"/>
      <c r="AG401" s="87"/>
      <c r="AH401" s="87"/>
      <c r="AI401" s="87"/>
      <c r="AJ401" s="87"/>
      <c r="AK401" s="87"/>
      <c r="AL401" s="87"/>
      <c r="AM401" s="87"/>
      <c r="AN401" s="87"/>
      <c r="AO401" s="87"/>
      <c r="AP401" s="87"/>
      <c r="AQ401" s="87"/>
      <c r="AR401" s="87"/>
      <c r="AS401" s="87"/>
      <c r="AT401" s="87"/>
    </row>
    <row r="402" spans="1:46" s="72" customFormat="1" ht="15" customHeight="1">
      <c r="A402" s="95">
        <v>11</v>
      </c>
      <c r="B402" s="87"/>
      <c r="C402" s="87"/>
      <c r="H402" s="80"/>
      <c r="I402" s="80"/>
      <c r="J402" s="80"/>
      <c r="L402" s="80"/>
      <c r="M402" s="80"/>
      <c r="N402" s="87"/>
      <c r="O402" s="87"/>
      <c r="P402" s="103"/>
      <c r="Q402" s="87"/>
      <c r="R402" s="87"/>
      <c r="S402" s="87"/>
      <c r="T402" s="87"/>
      <c r="U402" s="87"/>
      <c r="V402" s="87"/>
      <c r="W402" s="87"/>
      <c r="X402" s="87"/>
      <c r="Y402" s="87"/>
      <c r="Z402" s="87"/>
      <c r="AA402" s="87"/>
      <c r="AB402" s="87"/>
      <c r="AC402" s="87"/>
      <c r="AD402" s="87"/>
      <c r="AE402" s="87"/>
      <c r="AF402" s="87"/>
      <c r="AG402" s="87"/>
      <c r="AH402" s="87"/>
      <c r="AI402" s="87"/>
      <c r="AJ402" s="87"/>
      <c r="AK402" s="87"/>
      <c r="AL402" s="87"/>
      <c r="AM402" s="87"/>
      <c r="AN402" s="87"/>
      <c r="AO402" s="87"/>
      <c r="AP402" s="87"/>
      <c r="AQ402" s="87"/>
      <c r="AR402" s="87"/>
      <c r="AS402" s="87"/>
      <c r="AT402" s="87"/>
    </row>
    <row r="403" spans="1:46" s="72" customFormat="1" ht="15" customHeight="1">
      <c r="A403" s="95">
        <v>12</v>
      </c>
      <c r="B403" s="87"/>
      <c r="C403" s="87"/>
      <c r="D403" s="87"/>
      <c r="E403" s="87"/>
      <c r="F403" s="87"/>
      <c r="G403" s="87"/>
      <c r="H403" s="87"/>
      <c r="I403" s="80"/>
      <c r="J403" s="87"/>
      <c r="K403" s="87"/>
      <c r="L403" s="87"/>
      <c r="M403" s="80"/>
      <c r="N403" s="87"/>
      <c r="O403" s="87"/>
      <c r="P403" s="103"/>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row>
    <row r="404" spans="1:46" s="72" customFormat="1" ht="15" customHeight="1">
      <c r="A404" s="95">
        <v>13</v>
      </c>
      <c r="B404" s="87"/>
      <c r="C404" s="87"/>
      <c r="D404" s="87"/>
      <c r="E404" s="87"/>
      <c r="F404" s="87"/>
      <c r="G404" s="87"/>
      <c r="H404" s="87"/>
      <c r="I404" s="87"/>
      <c r="J404" s="87"/>
      <c r="K404" s="87"/>
      <c r="L404" s="87"/>
      <c r="M404" s="87"/>
      <c r="N404" s="87"/>
      <c r="O404" s="87"/>
      <c r="P404" s="103"/>
      <c r="Q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row>
    <row r="405" spans="1:46" s="72" customFormat="1" ht="15" customHeight="1">
      <c r="A405" s="95">
        <v>14</v>
      </c>
      <c r="B405" s="87"/>
      <c r="C405" s="87"/>
      <c r="D405" s="87"/>
      <c r="E405" s="87"/>
      <c r="F405" s="87"/>
      <c r="G405" s="87"/>
      <c r="H405" s="87"/>
      <c r="I405" s="87"/>
      <c r="J405" s="87"/>
      <c r="K405" s="87"/>
      <c r="L405" s="87"/>
      <c r="M405" s="87"/>
      <c r="N405" s="87"/>
      <c r="O405" s="87"/>
      <c r="P405" s="103"/>
      <c r="Q405" s="87"/>
      <c r="R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row>
    <row r="406" spans="1:46" s="72" customFormat="1" ht="15" customHeight="1">
      <c r="A406" s="95">
        <v>15</v>
      </c>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7"/>
      <c r="AJ406" s="87"/>
      <c r="AK406" s="87"/>
      <c r="AL406" s="87"/>
      <c r="AM406" s="87"/>
      <c r="AN406" s="87"/>
      <c r="AO406" s="87"/>
      <c r="AP406" s="87"/>
      <c r="AQ406" s="87"/>
      <c r="AR406" s="87"/>
      <c r="AS406" s="87"/>
      <c r="AT406" s="87"/>
    </row>
    <row r="407" spans="1:46" s="72" customFormat="1" ht="15" customHeight="1">
      <c r="A407" s="95">
        <v>16</v>
      </c>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7"/>
      <c r="AJ407" s="87"/>
      <c r="AK407" s="87"/>
      <c r="AL407" s="87"/>
      <c r="AM407" s="87"/>
      <c r="AN407" s="87"/>
      <c r="AO407" s="87"/>
      <c r="AP407" s="87"/>
      <c r="AQ407" s="87"/>
      <c r="AR407" s="87"/>
      <c r="AS407" s="87"/>
      <c r="AT407" s="87"/>
    </row>
    <row r="408" spans="1:46" s="72" customFormat="1" ht="15" customHeight="1">
      <c r="A408" s="95">
        <v>17</v>
      </c>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7"/>
      <c r="AJ408" s="87"/>
      <c r="AK408" s="87"/>
      <c r="AL408" s="87"/>
      <c r="AM408" s="87"/>
      <c r="AN408" s="87"/>
      <c r="AO408" s="87"/>
      <c r="AP408" s="87"/>
      <c r="AQ408" s="87"/>
      <c r="AR408" s="87"/>
      <c r="AS408" s="87"/>
      <c r="AT408" s="87"/>
    </row>
    <row r="409" spans="1:46" s="72" customFormat="1" ht="15" customHeight="1">
      <c r="A409" s="95">
        <v>18</v>
      </c>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7"/>
      <c r="AJ409" s="87"/>
      <c r="AK409" s="87"/>
      <c r="AL409" s="87"/>
      <c r="AM409" s="87"/>
      <c r="AN409" s="87"/>
      <c r="AO409" s="87"/>
      <c r="AP409" s="87"/>
      <c r="AQ409" s="87"/>
      <c r="AR409" s="87"/>
      <c r="AS409" s="87"/>
      <c r="AT409" s="87"/>
    </row>
    <row r="410" spans="1:46" s="72" customFormat="1" ht="15" customHeight="1">
      <c r="A410" s="95">
        <v>19</v>
      </c>
      <c r="B410" s="87"/>
      <c r="C410" s="87"/>
      <c r="D410" s="87"/>
      <c r="E410" s="87"/>
      <c r="F410" s="87"/>
      <c r="G410" s="87"/>
      <c r="H410" s="87" t="s">
        <v>192</v>
      </c>
      <c r="I410" s="87"/>
      <c r="J410" s="87"/>
      <c r="K410" s="87"/>
      <c r="L410" s="215">
        <f>ROUND(M400/I400,2)</f>
        <v>14.93</v>
      </c>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7"/>
      <c r="AJ410" s="87"/>
      <c r="AK410" s="87"/>
      <c r="AL410" s="87"/>
      <c r="AM410" s="87"/>
      <c r="AN410" s="87"/>
      <c r="AO410" s="87"/>
      <c r="AP410" s="87"/>
      <c r="AQ410" s="87"/>
      <c r="AR410" s="87"/>
      <c r="AS410" s="87"/>
      <c r="AT410" s="87"/>
    </row>
    <row r="411" spans="1:46" s="72" customFormat="1" ht="15" customHeight="1">
      <c r="A411" s="95">
        <v>20</v>
      </c>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7"/>
      <c r="AJ411" s="87"/>
      <c r="AK411" s="87"/>
      <c r="AL411" s="87"/>
      <c r="AM411" s="87"/>
      <c r="AN411" s="87"/>
      <c r="AO411" s="87"/>
      <c r="AP411" s="87"/>
      <c r="AQ411" s="87"/>
      <c r="AR411" s="87"/>
      <c r="AS411" s="87"/>
      <c r="AT411" s="87"/>
    </row>
    <row r="412" spans="1:46" s="72" customFormat="1" ht="15" customHeight="1">
      <c r="A412" s="95">
        <v>21</v>
      </c>
      <c r="B412" s="87"/>
      <c r="C412" s="87"/>
      <c r="D412" s="87"/>
      <c r="E412" s="87"/>
      <c r="F412" s="87"/>
      <c r="G412" s="87"/>
      <c r="H412" s="87" t="s">
        <v>193</v>
      </c>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7"/>
      <c r="AJ412" s="87"/>
      <c r="AK412" s="87"/>
      <c r="AL412" s="87"/>
      <c r="AM412" s="87"/>
      <c r="AN412" s="87"/>
      <c r="AO412" s="87"/>
      <c r="AP412" s="87"/>
      <c r="AQ412" s="87"/>
      <c r="AR412" s="87"/>
      <c r="AS412" s="87"/>
      <c r="AT412" s="87"/>
    </row>
    <row r="413" spans="1:46" s="72" customFormat="1" ht="15" customHeight="1">
      <c r="A413" s="95">
        <v>22</v>
      </c>
      <c r="B413" s="87"/>
      <c r="C413" s="87"/>
      <c r="D413" s="87"/>
      <c r="E413" s="87"/>
      <c r="F413" s="87"/>
      <c r="G413" s="87"/>
      <c r="H413" s="87" t="s">
        <v>194</v>
      </c>
      <c r="I413" s="87"/>
      <c r="J413" s="87"/>
      <c r="K413" s="87"/>
      <c r="L413" s="222">
        <f>Linkin!C236</f>
        <v>5.2</v>
      </c>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7"/>
      <c r="AJ413" s="87"/>
      <c r="AK413" s="87"/>
      <c r="AL413" s="87"/>
      <c r="AM413" s="87"/>
      <c r="AN413" s="87"/>
      <c r="AO413" s="87"/>
      <c r="AP413" s="87"/>
      <c r="AQ413" s="87"/>
      <c r="AR413" s="87"/>
      <c r="AS413" s="87"/>
      <c r="AT413" s="87"/>
    </row>
    <row r="414" spans="1:46" s="72" customFormat="1" ht="15" customHeight="1">
      <c r="A414" s="95">
        <v>23</v>
      </c>
      <c r="B414" s="87"/>
      <c r="C414" s="87"/>
      <c r="D414" s="87"/>
      <c r="E414" s="87"/>
      <c r="F414" s="87"/>
      <c r="G414" s="87"/>
      <c r="H414" s="87"/>
      <c r="I414" s="87"/>
      <c r="J414" s="87"/>
      <c r="K414" s="87"/>
      <c r="L414" s="222"/>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7"/>
      <c r="AJ414" s="87"/>
      <c r="AK414" s="87"/>
      <c r="AL414" s="87"/>
      <c r="AM414" s="87"/>
      <c r="AN414" s="87"/>
      <c r="AO414" s="87"/>
      <c r="AP414" s="87"/>
      <c r="AQ414" s="87"/>
      <c r="AR414" s="87"/>
      <c r="AS414" s="87"/>
      <c r="AT414" s="87"/>
    </row>
    <row r="415" spans="1:46" s="72" customFormat="1" ht="15" customHeight="1">
      <c r="A415" s="95">
        <v>24</v>
      </c>
      <c r="B415" s="87"/>
      <c r="C415" s="87"/>
      <c r="D415" s="87"/>
      <c r="E415" s="87"/>
      <c r="F415" s="87"/>
      <c r="G415" s="87"/>
      <c r="H415" s="87" t="s">
        <v>195</v>
      </c>
      <c r="I415" s="87"/>
      <c r="J415" s="87"/>
      <c r="K415" s="87"/>
      <c r="L415" s="222"/>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7"/>
      <c r="AJ415" s="87"/>
      <c r="AK415" s="87"/>
      <c r="AL415" s="87"/>
      <c r="AM415" s="87"/>
      <c r="AN415" s="87"/>
      <c r="AO415" s="87"/>
      <c r="AP415" s="87"/>
      <c r="AQ415" s="87"/>
      <c r="AR415" s="87"/>
      <c r="AS415" s="87"/>
      <c r="AT415" s="87"/>
    </row>
    <row r="416" spans="1:46" s="72" customFormat="1" ht="15" customHeight="1">
      <c r="A416" s="95">
        <v>25</v>
      </c>
      <c r="B416" s="87"/>
      <c r="C416" s="87"/>
      <c r="D416" s="87"/>
      <c r="E416" s="87"/>
      <c r="F416" s="87"/>
      <c r="G416" s="87"/>
      <c r="H416" s="87" t="s">
        <v>196</v>
      </c>
      <c r="I416" s="87"/>
      <c r="J416" s="87"/>
      <c r="K416" s="87"/>
      <c r="L416" s="227">
        <f>+Linkin!B239</f>
        <v>23.24</v>
      </c>
      <c r="M416" s="228"/>
      <c r="N416" s="87"/>
      <c r="O416" s="87"/>
      <c r="P416" s="87"/>
      <c r="Q416" s="87"/>
      <c r="R416" s="87"/>
      <c r="S416" s="87"/>
      <c r="T416" s="87"/>
      <c r="U416" s="87"/>
      <c r="V416" s="87"/>
      <c r="W416" s="87"/>
      <c r="X416" s="87"/>
      <c r="Y416" s="87"/>
      <c r="Z416" s="87"/>
      <c r="AA416" s="87"/>
      <c r="AB416" s="87"/>
      <c r="AC416" s="87"/>
      <c r="AD416" s="87"/>
      <c r="AE416" s="87"/>
      <c r="AF416" s="87"/>
      <c r="AG416" s="87"/>
      <c r="AH416" s="87"/>
      <c r="AI416" s="87"/>
      <c r="AJ416" s="87"/>
      <c r="AK416" s="87"/>
      <c r="AL416" s="87"/>
      <c r="AM416" s="87"/>
      <c r="AN416" s="87"/>
      <c r="AO416" s="87"/>
      <c r="AP416" s="87"/>
      <c r="AQ416" s="87"/>
      <c r="AR416" s="87"/>
      <c r="AS416" s="87"/>
      <c r="AT416" s="87"/>
    </row>
    <row r="417" spans="1:46" s="72" customFormat="1" ht="15" customHeight="1">
      <c r="A417" s="95">
        <v>26</v>
      </c>
      <c r="B417" s="87"/>
      <c r="C417" s="87"/>
      <c r="D417" s="87"/>
      <c r="E417" s="87"/>
      <c r="F417" s="87"/>
      <c r="G417" s="87"/>
      <c r="H417" s="87"/>
      <c r="I417" s="87"/>
      <c r="J417" s="87"/>
      <c r="K417" s="87"/>
      <c r="L417" s="229"/>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7"/>
      <c r="AJ417" s="87"/>
      <c r="AK417" s="87"/>
      <c r="AL417" s="87"/>
      <c r="AM417" s="87"/>
      <c r="AN417" s="87"/>
      <c r="AO417" s="87"/>
      <c r="AP417" s="87"/>
      <c r="AQ417" s="87"/>
      <c r="AR417" s="87"/>
      <c r="AS417" s="87"/>
      <c r="AT417" s="87"/>
    </row>
    <row r="418" spans="1:46" s="72" customFormat="1" ht="15" customHeight="1">
      <c r="A418" s="95">
        <v>27</v>
      </c>
      <c r="B418" s="87"/>
      <c r="C418" s="87"/>
      <c r="D418" s="87"/>
      <c r="E418" s="87"/>
      <c r="F418" s="87"/>
      <c r="G418" s="87"/>
      <c r="H418" s="87" t="s">
        <v>197</v>
      </c>
      <c r="I418" s="87"/>
      <c r="J418" s="87"/>
      <c r="K418" s="87"/>
      <c r="L418" s="216"/>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7"/>
      <c r="AJ418" s="87"/>
      <c r="AK418" s="87"/>
      <c r="AL418" s="87"/>
      <c r="AM418" s="87"/>
      <c r="AN418" s="87"/>
      <c r="AO418" s="87"/>
      <c r="AP418" s="87"/>
      <c r="AQ418" s="87"/>
      <c r="AR418" s="87"/>
      <c r="AS418" s="87"/>
      <c r="AT418" s="87"/>
    </row>
    <row r="419" spans="1:46" s="72" customFormat="1" ht="15" customHeight="1">
      <c r="A419" s="95">
        <v>28</v>
      </c>
      <c r="B419" s="87"/>
      <c r="C419" s="87"/>
      <c r="D419" s="87"/>
      <c r="E419" s="87"/>
      <c r="F419" s="87"/>
      <c r="G419" s="87"/>
      <c r="H419" s="87" t="s">
        <v>198</v>
      </c>
      <c r="I419" s="87"/>
      <c r="J419" s="87"/>
      <c r="K419" s="87"/>
      <c r="L419" s="216"/>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7"/>
      <c r="AJ419" s="87"/>
      <c r="AK419" s="87"/>
      <c r="AL419" s="87"/>
      <c r="AM419" s="87"/>
      <c r="AN419" s="87"/>
      <c r="AO419" s="87"/>
      <c r="AP419" s="87"/>
      <c r="AQ419" s="87"/>
      <c r="AR419" s="87"/>
      <c r="AS419" s="87"/>
      <c r="AT419" s="87"/>
    </row>
    <row r="420" spans="1:46" s="72" customFormat="1" ht="15" customHeight="1" thickBot="1">
      <c r="A420" s="95">
        <v>29</v>
      </c>
      <c r="B420" s="87"/>
      <c r="C420" s="87"/>
      <c r="D420" s="87"/>
      <c r="E420" s="87"/>
      <c r="F420" s="87"/>
      <c r="G420" s="87"/>
      <c r="H420" s="87" t="s">
        <v>199</v>
      </c>
      <c r="I420" s="87"/>
      <c r="J420" s="87"/>
      <c r="K420" s="87"/>
      <c r="L420" s="216">
        <f>SUM(L410:L416)</f>
        <v>43.37</v>
      </c>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7"/>
      <c r="AJ420" s="87"/>
      <c r="AK420" s="87"/>
      <c r="AL420" s="87"/>
      <c r="AM420" s="87"/>
      <c r="AN420" s="87"/>
      <c r="AO420" s="87"/>
      <c r="AP420" s="87"/>
      <c r="AQ420" s="87"/>
      <c r="AR420" s="87"/>
      <c r="AS420" s="87"/>
      <c r="AT420" s="87"/>
    </row>
    <row r="421" spans="1:46" s="72" customFormat="1" ht="15" customHeight="1" thickTop="1">
      <c r="A421" s="95"/>
      <c r="B421" s="87"/>
      <c r="C421" s="87"/>
      <c r="D421" s="87"/>
      <c r="E421" s="87"/>
      <c r="F421" s="87"/>
      <c r="G421" s="87"/>
      <c r="H421" s="87"/>
      <c r="I421" s="87"/>
      <c r="J421" s="87"/>
      <c r="K421" s="87"/>
      <c r="L421" s="169"/>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7"/>
      <c r="AJ421" s="87"/>
      <c r="AK421" s="87"/>
      <c r="AL421" s="87"/>
      <c r="AM421" s="87"/>
      <c r="AN421" s="87"/>
      <c r="AO421" s="87"/>
      <c r="AP421" s="87"/>
      <c r="AQ421" s="87"/>
      <c r="AR421" s="87"/>
      <c r="AS421" s="87"/>
      <c r="AT421" s="87"/>
    </row>
    <row r="422" spans="1:46" s="72" customFormat="1" ht="15" customHeight="1">
      <c r="A422" s="95"/>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7"/>
      <c r="AJ422" s="87"/>
      <c r="AK422" s="87"/>
      <c r="AL422" s="87"/>
      <c r="AM422" s="87"/>
      <c r="AN422" s="87"/>
      <c r="AO422" s="87"/>
      <c r="AP422" s="87"/>
      <c r="AQ422" s="87"/>
      <c r="AR422" s="87"/>
      <c r="AS422" s="87"/>
      <c r="AT422" s="87"/>
    </row>
    <row r="423" spans="1:46" s="72" customFormat="1" ht="15" customHeight="1">
      <c r="A423" s="95"/>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7"/>
      <c r="AJ423" s="87"/>
      <c r="AK423" s="87"/>
      <c r="AL423" s="87"/>
      <c r="AM423" s="87"/>
      <c r="AN423" s="87"/>
      <c r="AO423" s="87"/>
      <c r="AP423" s="87"/>
      <c r="AQ423" s="87"/>
      <c r="AR423" s="87"/>
      <c r="AS423" s="87"/>
      <c r="AT423" s="87"/>
    </row>
    <row r="424" spans="1:46" s="72" customFormat="1" ht="15" customHeight="1">
      <c r="A424" s="95"/>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7"/>
      <c r="AJ424" s="87"/>
      <c r="AK424" s="87"/>
      <c r="AL424" s="87"/>
      <c r="AM424" s="87"/>
      <c r="AN424" s="87"/>
      <c r="AO424" s="87"/>
      <c r="AP424" s="87"/>
      <c r="AQ424" s="87"/>
      <c r="AR424" s="87"/>
      <c r="AS424" s="87"/>
      <c r="AT424" s="87"/>
    </row>
    <row r="425" spans="1:46" s="72" customFormat="1" ht="15" customHeight="1">
      <c r="A425" s="95"/>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7"/>
      <c r="AJ425" s="87"/>
      <c r="AK425" s="87"/>
      <c r="AL425" s="87"/>
      <c r="AM425" s="87"/>
      <c r="AN425" s="87"/>
      <c r="AO425" s="87"/>
      <c r="AP425" s="87"/>
      <c r="AQ425" s="87"/>
      <c r="AR425" s="87"/>
      <c r="AS425" s="87"/>
      <c r="AT425" s="87"/>
    </row>
    <row r="426" spans="1:46" s="72" customFormat="1" ht="15" customHeight="1">
      <c r="A426" s="95"/>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7"/>
      <c r="AJ426" s="87"/>
      <c r="AK426" s="87"/>
      <c r="AL426" s="87"/>
      <c r="AM426" s="87"/>
      <c r="AN426" s="87"/>
      <c r="AO426" s="87"/>
      <c r="AP426" s="87"/>
      <c r="AQ426" s="87"/>
      <c r="AR426" s="87"/>
      <c r="AS426" s="87"/>
      <c r="AT426" s="87"/>
    </row>
    <row r="427" spans="1:46" s="72" customFormat="1" ht="15" customHeight="1">
      <c r="A427" s="95"/>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7"/>
      <c r="AJ427" s="87"/>
      <c r="AK427" s="87"/>
      <c r="AL427" s="87"/>
      <c r="AM427" s="87"/>
      <c r="AN427" s="87"/>
      <c r="AO427" s="87"/>
      <c r="AP427" s="87"/>
      <c r="AQ427" s="87"/>
      <c r="AR427" s="87"/>
      <c r="AS427" s="87"/>
      <c r="AT427" s="87"/>
    </row>
    <row r="428" spans="1:46" s="72" customFormat="1" ht="15" customHeight="1">
      <c r="A428" s="95"/>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7"/>
      <c r="AJ428" s="87"/>
      <c r="AK428" s="87"/>
      <c r="AL428" s="87"/>
      <c r="AM428" s="87"/>
      <c r="AN428" s="87"/>
      <c r="AO428" s="87"/>
      <c r="AP428" s="87"/>
      <c r="AQ428" s="87"/>
      <c r="AR428" s="87"/>
      <c r="AS428" s="87"/>
      <c r="AT428" s="87"/>
    </row>
    <row r="429" spans="1:46" s="72" customFormat="1" ht="15" customHeight="1">
      <c r="A429" s="95"/>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7"/>
      <c r="AJ429" s="87"/>
      <c r="AK429" s="87"/>
      <c r="AL429" s="87"/>
      <c r="AM429" s="87"/>
      <c r="AN429" s="87"/>
      <c r="AO429" s="87"/>
      <c r="AP429" s="87"/>
      <c r="AQ429" s="87"/>
      <c r="AR429" s="87"/>
      <c r="AS429" s="87"/>
      <c r="AT429" s="87"/>
    </row>
    <row r="430" spans="1:46" s="72" customFormat="1" ht="15" customHeight="1">
      <c r="A430" s="95"/>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7"/>
      <c r="AJ430" s="87"/>
      <c r="AK430" s="87"/>
      <c r="AL430" s="87"/>
      <c r="AM430" s="87"/>
      <c r="AN430" s="87"/>
      <c r="AO430" s="87"/>
      <c r="AP430" s="87"/>
      <c r="AQ430" s="87"/>
      <c r="AR430" s="87"/>
      <c r="AS430" s="87"/>
      <c r="AT430" s="87"/>
    </row>
    <row r="431" spans="1:46" s="72" customFormat="1" ht="15" customHeight="1">
      <c r="A431" s="95"/>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7"/>
      <c r="AJ431" s="87"/>
      <c r="AK431" s="87"/>
      <c r="AL431" s="87"/>
      <c r="AM431" s="87"/>
      <c r="AN431" s="87"/>
      <c r="AO431" s="87"/>
      <c r="AP431" s="87"/>
      <c r="AQ431" s="87"/>
      <c r="AR431" s="87"/>
      <c r="AS431" s="87"/>
      <c r="AT431" s="87"/>
    </row>
    <row r="432" spans="1:46" s="72" customFormat="1" ht="15" customHeight="1">
      <c r="A432" s="95"/>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7"/>
      <c r="AJ432" s="87"/>
      <c r="AK432" s="87"/>
      <c r="AL432" s="87"/>
      <c r="AM432" s="87"/>
      <c r="AN432" s="87"/>
      <c r="AO432" s="87"/>
      <c r="AP432" s="87"/>
      <c r="AQ432" s="87"/>
      <c r="AR432" s="87"/>
      <c r="AS432" s="87"/>
      <c r="AT432" s="87"/>
    </row>
    <row r="433" spans="1:46" s="72" customFormat="1" ht="15" customHeight="1">
      <c r="A433" s="95"/>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7"/>
      <c r="AJ433" s="87"/>
      <c r="AK433" s="87"/>
      <c r="AL433" s="87"/>
      <c r="AM433" s="87"/>
      <c r="AN433" s="87"/>
      <c r="AO433" s="87"/>
      <c r="AP433" s="87"/>
      <c r="AQ433" s="87"/>
      <c r="AR433" s="87"/>
      <c r="AS433" s="87"/>
      <c r="AT433" s="87"/>
    </row>
    <row r="434" spans="1:46" s="72" customFormat="1" ht="15" customHeight="1">
      <c r="A434" s="95"/>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7"/>
      <c r="AJ434" s="87"/>
      <c r="AK434" s="87"/>
      <c r="AL434" s="87"/>
      <c r="AM434" s="87"/>
      <c r="AN434" s="87"/>
      <c r="AO434" s="87"/>
      <c r="AP434" s="87"/>
      <c r="AQ434" s="87"/>
      <c r="AR434" s="87"/>
      <c r="AS434" s="87"/>
      <c r="AT434" s="87"/>
    </row>
    <row r="435" spans="1:46" s="72" customFormat="1" ht="15" customHeight="1">
      <c r="A435" s="95"/>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7"/>
      <c r="AJ435" s="87"/>
      <c r="AK435" s="87"/>
      <c r="AL435" s="87"/>
      <c r="AM435" s="87"/>
      <c r="AN435" s="87"/>
      <c r="AO435" s="87"/>
      <c r="AP435" s="87"/>
      <c r="AQ435" s="87"/>
      <c r="AR435" s="87"/>
      <c r="AS435" s="87"/>
      <c r="AT435" s="87"/>
    </row>
    <row r="436" spans="1:46" s="72" customFormat="1" ht="15" customHeight="1">
      <c r="A436" s="95"/>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7"/>
      <c r="AJ436" s="87"/>
      <c r="AK436" s="87"/>
      <c r="AL436" s="87"/>
      <c r="AM436" s="87"/>
      <c r="AN436" s="87"/>
      <c r="AO436" s="87"/>
      <c r="AP436" s="87"/>
      <c r="AQ436" s="87"/>
      <c r="AR436" s="87"/>
      <c r="AS436" s="87"/>
      <c r="AT436" s="87"/>
    </row>
    <row r="437" spans="1:46" s="72" customFormat="1" ht="15" customHeight="1">
      <c r="A437" s="95"/>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7"/>
      <c r="AJ437" s="87"/>
      <c r="AK437" s="87"/>
      <c r="AL437" s="87"/>
      <c r="AM437" s="87"/>
      <c r="AN437" s="87"/>
      <c r="AO437" s="87"/>
      <c r="AP437" s="87"/>
      <c r="AQ437" s="87"/>
      <c r="AR437" s="87"/>
      <c r="AS437" s="87"/>
      <c r="AT437" s="87"/>
    </row>
    <row r="438" spans="1:46" s="72" customFormat="1" ht="15" customHeight="1">
      <c r="A438" s="95"/>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7"/>
      <c r="AJ438" s="87"/>
      <c r="AK438" s="87"/>
      <c r="AL438" s="87"/>
      <c r="AM438" s="87"/>
      <c r="AN438" s="87"/>
      <c r="AO438" s="87"/>
      <c r="AP438" s="87"/>
      <c r="AQ438" s="87"/>
      <c r="AR438" s="87"/>
      <c r="AS438" s="87"/>
      <c r="AT438" s="87"/>
    </row>
    <row r="439" spans="1:46" s="72" customFormat="1" ht="15" customHeight="1">
      <c r="A439" s="95"/>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7"/>
      <c r="AJ439" s="87"/>
      <c r="AK439" s="87"/>
      <c r="AL439" s="87"/>
      <c r="AM439" s="87"/>
      <c r="AN439" s="87"/>
      <c r="AO439" s="87"/>
      <c r="AP439" s="87"/>
      <c r="AQ439" s="87"/>
      <c r="AR439" s="87"/>
      <c r="AS439" s="87"/>
      <c r="AT439" s="87"/>
    </row>
    <row r="440" spans="1:46" s="72" customFormat="1" ht="15" customHeight="1">
      <c r="A440" s="95"/>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7"/>
      <c r="AJ440" s="87"/>
      <c r="AK440" s="87"/>
      <c r="AL440" s="87"/>
      <c r="AM440" s="87"/>
      <c r="AN440" s="87"/>
      <c r="AO440" s="87"/>
      <c r="AP440" s="87"/>
      <c r="AQ440" s="87"/>
      <c r="AR440" s="87"/>
      <c r="AS440" s="87"/>
      <c r="AT440" s="87"/>
    </row>
    <row r="441" spans="1:46" s="72" customFormat="1" ht="15" customHeight="1">
      <c r="A441" s="95"/>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7"/>
      <c r="AJ441" s="87"/>
      <c r="AK441" s="87"/>
      <c r="AL441" s="87"/>
      <c r="AM441" s="87"/>
      <c r="AN441" s="87"/>
      <c r="AO441" s="87"/>
      <c r="AP441" s="87"/>
      <c r="AQ441" s="87"/>
      <c r="AR441" s="87"/>
      <c r="AS441" s="87"/>
      <c r="AT441" s="87"/>
    </row>
    <row r="442" spans="1:46" s="72" customFormat="1" ht="15" customHeight="1">
      <c r="A442" s="86" t="str">
        <f>+A379</f>
        <v>KENTUCKY-AMERICAN WATER COMPANY</v>
      </c>
      <c r="B442" s="86"/>
      <c r="C442" s="86"/>
      <c r="D442" s="86"/>
      <c r="E442" s="86"/>
      <c r="F442" s="86"/>
      <c r="G442" s="86"/>
      <c r="H442" s="86"/>
      <c r="I442" s="86"/>
      <c r="J442" s="86"/>
      <c r="K442" s="86"/>
      <c r="L442" s="86"/>
      <c r="M442" s="86"/>
      <c r="N442" s="86"/>
      <c r="O442" s="86"/>
      <c r="P442" s="86"/>
    </row>
    <row r="443" spans="1:46" s="72" customFormat="1" ht="15" customHeight="1">
      <c r="A443" s="86" t="str">
        <f>+A380</f>
        <v>Case No. 2018-00358</v>
      </c>
      <c r="B443" s="86"/>
      <c r="C443" s="86"/>
      <c r="D443" s="86"/>
      <c r="E443" s="86"/>
      <c r="F443" s="86"/>
      <c r="G443" s="86"/>
      <c r="H443" s="86"/>
      <c r="I443" s="86"/>
      <c r="J443" s="86"/>
      <c r="K443" s="86"/>
      <c r="L443" s="86"/>
      <c r="M443" s="86"/>
      <c r="N443" s="86"/>
      <c r="O443" s="86"/>
      <c r="P443" s="86"/>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row>
    <row r="444" spans="1:46" s="72" customFormat="1" ht="15" customHeight="1">
      <c r="A444" s="86" t="s">
        <v>471</v>
      </c>
      <c r="B444" s="86"/>
      <c r="C444" s="86"/>
      <c r="D444" s="86"/>
      <c r="E444" s="86"/>
      <c r="F444" s="86"/>
      <c r="G444" s="86"/>
      <c r="H444" s="86"/>
      <c r="I444" s="86"/>
      <c r="J444" s="86"/>
      <c r="K444" s="86"/>
      <c r="L444" s="86"/>
      <c r="M444" s="86"/>
      <c r="N444" s="86"/>
      <c r="O444" s="86"/>
      <c r="P444" s="86"/>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row>
    <row r="445" spans="1:46" s="72" customFormat="1" ht="15" customHeight="1">
      <c r="A445" s="86" t="str">
        <f>+A193</f>
        <v>Forecast Year at 6/30/2020</v>
      </c>
      <c r="B445" s="86"/>
      <c r="C445" s="86"/>
      <c r="D445" s="86"/>
      <c r="E445" s="86"/>
      <c r="F445" s="86"/>
      <c r="G445" s="86"/>
      <c r="H445" s="86"/>
      <c r="I445" s="86"/>
      <c r="J445" s="86"/>
      <c r="K445" s="86"/>
      <c r="L445" s="86"/>
      <c r="M445" s="86"/>
      <c r="N445" s="86"/>
      <c r="O445" s="86"/>
      <c r="P445" s="86"/>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row>
    <row r="446" spans="1:46" s="72" customFormat="1" ht="15" customHeight="1">
      <c r="A446" s="115"/>
      <c r="B446" s="115"/>
      <c r="C446" s="115"/>
      <c r="D446" s="115"/>
      <c r="E446" s="115"/>
      <c r="F446" s="115"/>
      <c r="G446" s="115"/>
      <c r="H446" s="115"/>
      <c r="I446" s="115"/>
      <c r="J446" s="115"/>
      <c r="K446" s="115"/>
      <c r="L446" s="115"/>
      <c r="M446" s="115"/>
      <c r="N446" s="115"/>
      <c r="O446" s="90" t="s">
        <v>937</v>
      </c>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row>
    <row r="447" spans="1:46" s="66" customFormat="1">
      <c r="B447" s="70"/>
      <c r="D447" s="69"/>
      <c r="E447" s="69"/>
      <c r="F447" s="69"/>
      <c r="G447" s="69"/>
      <c r="H447" s="69"/>
      <c r="I447" s="69"/>
      <c r="J447" s="69"/>
      <c r="K447" s="69"/>
      <c r="L447" s="69"/>
      <c r="O447" s="91" t="str">
        <f ca="1">RIGHT(CELL("filename",$A$1),LEN(CELL("filename",$A$1))-SEARCH("\Rate Base",CELL("filename",$A$1),1))</f>
        <v>Rate Base\[KAWC 2018 Rate Case - Exhibit 37 Schedules B1 - B8.xlsx]Sch B-5</v>
      </c>
    </row>
    <row r="448" spans="1:46" s="72" customFormat="1" ht="15" customHeight="1">
      <c r="A448" s="172" t="str">
        <f>A196</f>
        <v>DATA: ___ BASE PERIOD _X_ FORECASTED PERIOD</v>
      </c>
      <c r="B448" s="87"/>
      <c r="C448" s="87"/>
      <c r="D448" s="87"/>
      <c r="E448" s="87"/>
      <c r="F448" s="87"/>
      <c r="G448" s="87"/>
      <c r="H448" s="87"/>
      <c r="I448" s="87"/>
      <c r="J448" s="87"/>
      <c r="K448" s="87"/>
      <c r="L448" s="87"/>
      <c r="M448" s="87"/>
      <c r="N448" s="87"/>
      <c r="O448" s="90" t="s">
        <v>295</v>
      </c>
      <c r="P448" s="80"/>
      <c r="Q448" s="87"/>
      <c r="R448" s="87"/>
      <c r="S448" s="87"/>
      <c r="T448" s="87"/>
      <c r="U448" s="87"/>
      <c r="V448" s="87"/>
      <c r="W448" s="87"/>
      <c r="X448" s="87"/>
      <c r="Y448" s="87"/>
      <c r="Z448" s="87"/>
      <c r="AA448" s="87"/>
      <c r="AB448" s="87"/>
      <c r="AC448" s="87"/>
      <c r="AD448" s="87"/>
      <c r="AE448" s="87"/>
      <c r="AF448" s="87"/>
      <c r="AG448" s="87"/>
      <c r="AH448" s="87"/>
      <c r="AI448" s="87"/>
      <c r="AJ448" s="87"/>
      <c r="AK448" s="87"/>
      <c r="AL448" s="87"/>
      <c r="AM448" s="87"/>
      <c r="AN448" s="87"/>
      <c r="AO448" s="87"/>
      <c r="AP448" s="87"/>
      <c r="AQ448" s="87"/>
      <c r="AR448" s="87"/>
      <c r="AS448" s="87"/>
      <c r="AT448" s="87"/>
    </row>
    <row r="449" spans="1:46" s="72" customFormat="1" ht="15" customHeight="1">
      <c r="A449" s="172" t="str">
        <f>A197</f>
        <v>TYPE OF FILING:  _X_ ORIGINAL __ UPDATED __ REVISED</v>
      </c>
      <c r="B449" s="87"/>
      <c r="C449" s="87"/>
      <c r="D449" s="87"/>
      <c r="E449" s="87"/>
      <c r="F449" s="87"/>
      <c r="G449" s="87"/>
      <c r="H449" s="87"/>
      <c r="I449" s="87"/>
      <c r="J449" s="87"/>
      <c r="K449" s="87"/>
      <c r="L449" s="87"/>
      <c r="M449" s="87"/>
      <c r="N449" s="87"/>
      <c r="O449" s="208" t="str">
        <f>Control!D104</f>
        <v>Witness Responsible:   Melissa Schwarzell</v>
      </c>
      <c r="P449" s="80"/>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c r="AQ449" s="87"/>
      <c r="AR449" s="87"/>
      <c r="AS449" s="87"/>
      <c r="AT449" s="87"/>
    </row>
    <row r="450" spans="1:46" s="72" customFormat="1" ht="15" customHeight="1">
      <c r="A450" s="172" t="s">
        <v>121</v>
      </c>
      <c r="B450" s="87"/>
      <c r="C450" s="87"/>
      <c r="D450" s="87"/>
      <c r="E450" s="87"/>
      <c r="F450" s="87"/>
      <c r="G450" s="87"/>
      <c r="H450" s="87"/>
      <c r="I450" s="87"/>
      <c r="J450" s="87"/>
      <c r="K450" s="87"/>
      <c r="L450" s="87"/>
      <c r="M450" s="87"/>
      <c r="N450" s="87"/>
      <c r="O450" s="87"/>
      <c r="P450" s="80"/>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c r="AQ450" s="87"/>
      <c r="AR450" s="87"/>
      <c r="AS450" s="87"/>
      <c r="AT450" s="87"/>
    </row>
    <row r="451" spans="1:46" ht="15" customHeight="1" thickBot="1">
      <c r="A451" s="87" t="s">
        <v>122</v>
      </c>
      <c r="P451" s="103"/>
    </row>
    <row r="452" spans="1:46" s="72" customFormat="1" ht="15" customHeight="1">
      <c r="A452" s="93"/>
      <c r="B452" s="93"/>
      <c r="C452" s="93"/>
      <c r="D452" s="93"/>
      <c r="E452" s="93"/>
      <c r="F452" s="93"/>
      <c r="G452" s="93"/>
      <c r="H452" s="93"/>
      <c r="I452" s="93"/>
      <c r="J452" s="93"/>
      <c r="K452" s="93"/>
      <c r="L452" s="93"/>
      <c r="M452" s="93"/>
      <c r="N452" s="93"/>
      <c r="O452" s="93"/>
      <c r="P452" s="103"/>
      <c r="Q452" s="87"/>
      <c r="R452" s="87"/>
      <c r="S452" s="87"/>
      <c r="T452" s="87"/>
      <c r="U452" s="87"/>
      <c r="V452" s="87"/>
      <c r="W452" s="87"/>
      <c r="X452" s="87"/>
      <c r="Y452" s="87"/>
      <c r="Z452" s="87"/>
      <c r="AA452" s="87"/>
      <c r="AB452" s="87"/>
      <c r="AC452" s="87"/>
      <c r="AD452" s="87"/>
      <c r="AE452" s="87"/>
      <c r="AF452" s="87"/>
      <c r="AG452" s="87"/>
      <c r="AH452" s="87"/>
      <c r="AI452" s="87"/>
      <c r="AJ452" s="87"/>
      <c r="AK452" s="87"/>
      <c r="AL452" s="87"/>
      <c r="AM452" s="87"/>
      <c r="AN452" s="87"/>
      <c r="AO452" s="87"/>
      <c r="AP452" s="87"/>
      <c r="AQ452" s="87"/>
      <c r="AR452" s="87"/>
      <c r="AS452" s="87"/>
      <c r="AT452" s="87"/>
    </row>
    <row r="453" spans="1:46" s="72" customFormat="1" ht="15" customHeight="1">
      <c r="A453" s="95" t="s">
        <v>448</v>
      </c>
      <c r="B453" s="87"/>
      <c r="C453" s="87"/>
      <c r="D453" s="87"/>
      <c r="E453" s="87"/>
      <c r="F453" s="87"/>
      <c r="G453" s="87"/>
      <c r="H453" s="87"/>
      <c r="I453" s="87"/>
      <c r="J453" s="87"/>
      <c r="K453" s="87"/>
      <c r="P453" s="80"/>
      <c r="Q453" s="87"/>
      <c r="R453" s="87"/>
      <c r="S453" s="87"/>
      <c r="T453" s="87"/>
      <c r="U453" s="87"/>
      <c r="V453" s="87"/>
      <c r="W453" s="87"/>
      <c r="X453" s="87"/>
      <c r="Y453" s="87"/>
      <c r="Z453" s="87"/>
      <c r="AA453" s="87"/>
      <c r="AB453" s="87"/>
      <c r="AC453" s="87"/>
      <c r="AD453" s="87"/>
      <c r="AE453" s="87"/>
      <c r="AF453" s="87"/>
      <c r="AG453" s="87"/>
      <c r="AH453" s="87"/>
      <c r="AI453" s="87"/>
      <c r="AJ453" s="87"/>
      <c r="AK453" s="87"/>
      <c r="AL453" s="87"/>
      <c r="AM453" s="87"/>
      <c r="AN453" s="87"/>
      <c r="AO453" s="87"/>
      <c r="AP453" s="87"/>
      <c r="AQ453" s="87"/>
      <c r="AR453" s="87"/>
      <c r="AS453" s="87"/>
      <c r="AT453" s="87"/>
    </row>
    <row r="454" spans="1:46" s="72" customFormat="1" ht="15" customHeight="1" thickBot="1">
      <c r="A454" s="95" t="s">
        <v>449</v>
      </c>
      <c r="B454" s="87"/>
      <c r="C454" s="87"/>
      <c r="D454" s="87"/>
      <c r="E454" s="95" t="s">
        <v>437</v>
      </c>
      <c r="F454" s="87"/>
      <c r="G454" s="87"/>
      <c r="H454" s="87"/>
      <c r="I454" s="87"/>
      <c r="J454" s="95" t="s">
        <v>234</v>
      </c>
      <c r="K454" s="87"/>
      <c r="L454" s="108" t="s">
        <v>424</v>
      </c>
      <c r="M454" s="107"/>
      <c r="N454" s="107"/>
      <c r="O454" s="107"/>
      <c r="P454" s="103"/>
      <c r="Q454" s="87"/>
      <c r="R454" s="87"/>
      <c r="S454" s="87"/>
      <c r="T454" s="87"/>
      <c r="U454" s="87"/>
      <c r="V454" s="87"/>
      <c r="W454" s="87"/>
      <c r="X454" s="87"/>
      <c r="Y454" s="87"/>
      <c r="Z454" s="87"/>
      <c r="AA454" s="87"/>
      <c r="AB454" s="87"/>
      <c r="AC454" s="87"/>
      <c r="AD454" s="87"/>
      <c r="AE454" s="87"/>
      <c r="AF454" s="87"/>
      <c r="AG454" s="87"/>
      <c r="AH454" s="87"/>
      <c r="AI454" s="87"/>
      <c r="AJ454" s="87"/>
      <c r="AK454" s="87"/>
      <c r="AL454" s="87"/>
      <c r="AM454" s="87"/>
      <c r="AN454" s="87"/>
      <c r="AO454" s="87"/>
      <c r="AP454" s="87"/>
      <c r="AQ454" s="87"/>
      <c r="AR454" s="87"/>
      <c r="AS454" s="87"/>
      <c r="AT454" s="87"/>
    </row>
    <row r="455" spans="1:46" s="72" customFormat="1" ht="15" customHeight="1">
      <c r="A455" s="94">
        <v>1</v>
      </c>
      <c r="B455" s="99"/>
      <c r="C455" s="99"/>
      <c r="D455" s="99"/>
      <c r="E455" s="99"/>
      <c r="F455" s="99"/>
      <c r="G455" s="99"/>
      <c r="H455" s="99"/>
      <c r="I455" s="99"/>
      <c r="J455" s="99"/>
      <c r="K455" s="99"/>
      <c r="L455" s="99"/>
      <c r="M455" s="80"/>
      <c r="N455" s="80"/>
      <c r="O455" s="80"/>
      <c r="P455" s="80"/>
      <c r="Q455" s="87"/>
      <c r="R455" s="87"/>
      <c r="S455" s="87"/>
      <c r="T455" s="87"/>
      <c r="U455" s="87"/>
      <c r="V455" s="87"/>
      <c r="W455" s="87"/>
      <c r="X455" s="87"/>
      <c r="Y455" s="87"/>
      <c r="Z455" s="87"/>
      <c r="AA455" s="87"/>
      <c r="AB455" s="87"/>
      <c r="AC455" s="87"/>
      <c r="AD455" s="87"/>
      <c r="AE455" s="87"/>
      <c r="AF455" s="87"/>
      <c r="AG455" s="87"/>
      <c r="AH455" s="87"/>
      <c r="AI455" s="87"/>
      <c r="AJ455" s="87"/>
      <c r="AK455" s="87"/>
      <c r="AL455" s="87"/>
      <c r="AM455" s="87"/>
      <c r="AN455" s="87"/>
      <c r="AO455" s="87"/>
      <c r="AP455" s="87"/>
      <c r="AQ455" s="87"/>
      <c r="AR455" s="87"/>
      <c r="AS455" s="87"/>
      <c r="AT455" s="87"/>
    </row>
    <row r="456" spans="1:46" s="72" customFormat="1" ht="15" customHeight="1">
      <c r="A456" s="95">
        <v>2</v>
      </c>
      <c r="B456" s="87"/>
      <c r="C456" s="87"/>
      <c r="D456" s="87"/>
      <c r="E456" s="87"/>
      <c r="F456" s="87"/>
      <c r="G456" s="87"/>
      <c r="H456" s="87"/>
      <c r="I456" s="87"/>
      <c r="J456" s="87"/>
      <c r="K456" s="87"/>
      <c r="L456" s="87"/>
      <c r="M456" s="87"/>
      <c r="N456" s="87"/>
      <c r="O456" s="80"/>
      <c r="P456" s="103"/>
      <c r="Q456" s="87"/>
      <c r="R456" s="87"/>
      <c r="S456" s="87"/>
      <c r="T456" s="87"/>
      <c r="U456" s="87"/>
      <c r="V456" s="87"/>
      <c r="W456" s="87"/>
      <c r="X456" s="87"/>
      <c r="Y456" s="87"/>
      <c r="Z456" s="87"/>
      <c r="AA456" s="87"/>
      <c r="AB456" s="87"/>
      <c r="AC456" s="87"/>
      <c r="AD456" s="87"/>
      <c r="AE456" s="87"/>
      <c r="AF456" s="87"/>
      <c r="AG456" s="87"/>
      <c r="AH456" s="87"/>
      <c r="AI456" s="87"/>
      <c r="AJ456" s="87"/>
      <c r="AK456" s="87"/>
      <c r="AL456" s="87"/>
      <c r="AM456" s="87"/>
      <c r="AN456" s="87"/>
      <c r="AO456" s="87"/>
      <c r="AP456" s="87"/>
      <c r="AQ456" s="87"/>
      <c r="AR456" s="87"/>
      <c r="AS456" s="87"/>
      <c r="AT456" s="87"/>
    </row>
    <row r="457" spans="1:46" s="72" customFormat="1" ht="15" customHeight="1" thickBot="1">
      <c r="A457" s="95">
        <v>3</v>
      </c>
      <c r="B457" s="87"/>
      <c r="C457" s="87"/>
      <c r="D457" s="87"/>
      <c r="E457" s="87" t="s">
        <v>625</v>
      </c>
      <c r="F457" s="87"/>
      <c r="G457" s="87"/>
      <c r="H457" s="87"/>
      <c r="I457" s="87"/>
      <c r="J457" s="87"/>
      <c r="K457" s="87"/>
      <c r="L457" s="100">
        <f>H552</f>
        <v>108284451.02668589</v>
      </c>
      <c r="M457" s="113"/>
      <c r="N457" s="113"/>
      <c r="O457" s="90"/>
      <c r="P457" s="103"/>
      <c r="Q457" s="87"/>
      <c r="R457" s="87"/>
      <c r="S457" s="87"/>
      <c r="T457" s="87"/>
      <c r="U457" s="87"/>
      <c r="V457" s="87"/>
      <c r="W457" s="87"/>
      <c r="X457" s="87"/>
      <c r="Y457" s="87"/>
      <c r="Z457" s="87"/>
      <c r="AA457" s="87"/>
      <c r="AB457" s="87"/>
      <c r="AC457" s="87"/>
      <c r="AD457" s="87"/>
      <c r="AE457" s="87"/>
      <c r="AF457" s="87"/>
      <c r="AG457" s="87"/>
      <c r="AH457" s="87"/>
      <c r="AI457" s="87"/>
      <c r="AJ457" s="87"/>
      <c r="AK457" s="87"/>
      <c r="AL457" s="87"/>
      <c r="AM457" s="87"/>
      <c r="AN457" s="87"/>
      <c r="AO457" s="87"/>
      <c r="AP457" s="87"/>
      <c r="AQ457" s="87"/>
      <c r="AR457" s="87"/>
      <c r="AS457" s="87"/>
      <c r="AT457" s="87"/>
    </row>
    <row r="458" spans="1:46" s="72" customFormat="1" ht="15" customHeight="1" thickTop="1">
      <c r="A458" s="95">
        <v>4</v>
      </c>
      <c r="B458" s="87"/>
      <c r="C458" s="87"/>
      <c r="D458" s="87"/>
      <c r="E458" s="87"/>
      <c r="F458" s="87"/>
      <c r="G458" s="87"/>
      <c r="H458" s="87"/>
      <c r="I458" s="87"/>
      <c r="J458" s="87"/>
      <c r="K458" s="87"/>
      <c r="L458" s="169"/>
      <c r="M458" s="103"/>
      <c r="N458" s="103"/>
      <c r="O458" s="80"/>
      <c r="P458" s="103"/>
      <c r="Q458" s="87"/>
      <c r="R458" s="87"/>
      <c r="S458" s="87"/>
      <c r="T458" s="87"/>
      <c r="U458" s="87"/>
      <c r="V458" s="87"/>
      <c r="W458" s="87"/>
      <c r="X458" s="87"/>
      <c r="Y458" s="87"/>
      <c r="Z458" s="87"/>
      <c r="AA458" s="87"/>
      <c r="AB458" s="87"/>
      <c r="AC458" s="87"/>
      <c r="AD458" s="87"/>
      <c r="AE458" s="87"/>
      <c r="AF458" s="87"/>
      <c r="AG458" s="87"/>
      <c r="AH458" s="87"/>
      <c r="AI458" s="87"/>
      <c r="AJ458" s="87"/>
      <c r="AK458" s="87"/>
      <c r="AL458" s="87"/>
      <c r="AM458" s="87"/>
      <c r="AN458" s="87"/>
      <c r="AO458" s="87"/>
      <c r="AP458" s="87"/>
      <c r="AQ458" s="87"/>
      <c r="AR458" s="87"/>
      <c r="AS458" s="87"/>
      <c r="AT458" s="87"/>
    </row>
    <row r="459" spans="1:46" s="72" customFormat="1" ht="15" customHeight="1">
      <c r="A459" s="95">
        <v>5</v>
      </c>
      <c r="B459" s="87"/>
      <c r="C459" s="87"/>
      <c r="D459" s="87"/>
      <c r="E459" s="87" t="s">
        <v>626</v>
      </c>
      <c r="F459" s="87"/>
      <c r="G459" s="87"/>
      <c r="H459" s="87"/>
      <c r="I459" s="87"/>
      <c r="J459" s="87"/>
      <c r="K459" s="87"/>
      <c r="L459" s="87">
        <f>ROUND(L457/365,0)</f>
        <v>296670</v>
      </c>
      <c r="M459" s="103"/>
      <c r="N459" s="103"/>
      <c r="O459" s="103"/>
      <c r="P459" s="103"/>
      <c r="Q459" s="87"/>
      <c r="R459" s="87"/>
      <c r="S459" s="87"/>
      <c r="T459" s="87"/>
      <c r="U459" s="87"/>
      <c r="V459" s="87"/>
      <c r="W459" s="87"/>
      <c r="X459" s="87"/>
      <c r="Y459" s="87"/>
      <c r="Z459" s="87"/>
      <c r="AA459" s="87"/>
      <c r="AB459" s="87"/>
      <c r="AC459" s="87"/>
      <c r="AD459" s="87"/>
      <c r="AE459" s="87"/>
      <c r="AF459" s="87"/>
      <c r="AG459" s="87"/>
      <c r="AH459" s="87"/>
      <c r="AI459" s="87"/>
      <c r="AJ459" s="87"/>
      <c r="AK459" s="87"/>
      <c r="AL459" s="87"/>
      <c r="AM459" s="87"/>
      <c r="AN459" s="87"/>
      <c r="AO459" s="87"/>
      <c r="AP459" s="87"/>
      <c r="AQ459" s="87"/>
      <c r="AR459" s="87"/>
      <c r="AS459" s="87"/>
      <c r="AT459" s="87"/>
    </row>
    <row r="460" spans="1:46" s="72" customFormat="1" ht="15" customHeight="1">
      <c r="A460" s="95">
        <v>6</v>
      </c>
      <c r="B460" s="87"/>
      <c r="C460" s="87"/>
      <c r="D460" s="87"/>
      <c r="E460" s="87"/>
      <c r="F460" s="87"/>
      <c r="G460" s="87"/>
      <c r="H460" s="87"/>
      <c r="I460" s="87"/>
      <c r="J460" s="87"/>
      <c r="K460" s="87"/>
      <c r="L460" s="87"/>
      <c r="M460" s="103"/>
      <c r="N460" s="103"/>
      <c r="O460" s="80"/>
      <c r="P460" s="103"/>
      <c r="Q460" s="87"/>
      <c r="R460" s="87"/>
      <c r="S460" s="87"/>
      <c r="T460" s="87"/>
      <c r="U460" s="87"/>
      <c r="V460" s="87"/>
      <c r="W460" s="87"/>
      <c r="X460" s="87"/>
      <c r="Y460" s="87"/>
      <c r="Z460" s="87"/>
      <c r="AA460" s="87"/>
      <c r="AB460" s="87"/>
      <c r="AC460" s="87"/>
      <c r="AD460" s="87"/>
      <c r="AE460" s="87"/>
      <c r="AF460" s="87"/>
      <c r="AG460" s="87"/>
      <c r="AH460" s="87"/>
      <c r="AI460" s="87"/>
      <c r="AJ460" s="87"/>
      <c r="AK460" s="87"/>
      <c r="AL460" s="87"/>
      <c r="AM460" s="87"/>
      <c r="AN460" s="87"/>
      <c r="AO460" s="87"/>
      <c r="AP460" s="87"/>
      <c r="AQ460" s="87"/>
      <c r="AR460" s="87"/>
      <c r="AS460" s="87"/>
      <c r="AT460" s="87"/>
    </row>
    <row r="461" spans="1:46" s="72" customFormat="1" ht="15" customHeight="1">
      <c r="A461" s="95">
        <v>7</v>
      </c>
      <c r="B461" s="87"/>
      <c r="C461" s="87"/>
      <c r="D461" s="87"/>
      <c r="E461" s="87" t="s">
        <v>627</v>
      </c>
      <c r="F461" s="87"/>
      <c r="G461" s="87"/>
      <c r="H461" s="87"/>
      <c r="I461" s="87"/>
      <c r="J461" s="87"/>
      <c r="K461" s="87"/>
      <c r="L461" s="87"/>
      <c r="M461" s="103"/>
      <c r="N461" s="103"/>
      <c r="O461" s="80"/>
      <c r="P461" s="103"/>
      <c r="Q461" s="87"/>
      <c r="R461" s="87"/>
      <c r="S461" s="87"/>
      <c r="T461" s="87"/>
      <c r="U461" s="87"/>
      <c r="V461" s="87"/>
      <c r="W461" s="87"/>
      <c r="X461" s="87"/>
      <c r="Y461" s="87"/>
      <c r="Z461" s="87"/>
      <c r="AA461" s="87"/>
      <c r="AB461" s="87"/>
      <c r="AC461" s="87"/>
      <c r="AD461" s="87"/>
      <c r="AE461" s="87"/>
      <c r="AF461" s="87"/>
      <c r="AG461" s="87"/>
      <c r="AH461" s="87"/>
      <c r="AI461" s="87"/>
      <c r="AJ461" s="87"/>
      <c r="AK461" s="87"/>
      <c r="AL461" s="87"/>
      <c r="AM461" s="87"/>
      <c r="AN461" s="87"/>
      <c r="AO461" s="87"/>
      <c r="AP461" s="87"/>
      <c r="AQ461" s="87"/>
      <c r="AR461" s="87"/>
      <c r="AS461" s="87"/>
      <c r="AT461" s="87"/>
    </row>
    <row r="462" spans="1:46" s="72" customFormat="1" ht="15" customHeight="1">
      <c r="A462" s="95">
        <v>8</v>
      </c>
      <c r="B462" s="87"/>
      <c r="C462" s="87"/>
      <c r="D462" s="87"/>
      <c r="E462" s="87"/>
      <c r="F462" s="87"/>
      <c r="G462" s="87"/>
      <c r="H462" s="87"/>
      <c r="I462" s="87"/>
      <c r="J462" s="87"/>
      <c r="K462" s="87"/>
      <c r="L462" s="87"/>
      <c r="M462" s="103"/>
      <c r="N462" s="103"/>
      <c r="O462" s="80"/>
      <c r="P462" s="103"/>
      <c r="Q462" s="87"/>
      <c r="R462" s="87"/>
      <c r="S462" s="87"/>
      <c r="T462" s="87"/>
      <c r="U462" s="87"/>
      <c r="V462" s="87"/>
      <c r="W462" s="87"/>
      <c r="X462" s="87"/>
      <c r="Y462" s="87"/>
      <c r="Z462" s="87"/>
      <c r="AA462" s="87"/>
      <c r="AB462" s="87"/>
      <c r="AC462" s="87"/>
      <c r="AD462" s="87"/>
      <c r="AE462" s="87"/>
      <c r="AF462" s="87"/>
      <c r="AG462" s="87"/>
      <c r="AH462" s="87"/>
      <c r="AI462" s="87"/>
      <c r="AJ462" s="87"/>
      <c r="AK462" s="87"/>
      <c r="AL462" s="87"/>
      <c r="AM462" s="87"/>
      <c r="AN462" s="87"/>
      <c r="AO462" s="87"/>
      <c r="AP462" s="87"/>
      <c r="AQ462" s="87"/>
      <c r="AR462" s="87"/>
      <c r="AS462" s="87"/>
      <c r="AT462" s="87"/>
    </row>
    <row r="463" spans="1:46" s="72" customFormat="1" ht="15" customHeight="1">
      <c r="A463" s="95">
        <v>9</v>
      </c>
      <c r="B463" s="87"/>
      <c r="C463" s="87"/>
      <c r="D463" s="87"/>
      <c r="E463" s="87" t="s">
        <v>628</v>
      </c>
      <c r="F463" s="87"/>
      <c r="G463" s="87"/>
      <c r="H463" s="87"/>
      <c r="I463" s="87"/>
      <c r="J463" s="215">
        <f>L606</f>
        <v>43.379999999999995</v>
      </c>
      <c r="K463" s="216"/>
      <c r="L463" s="215"/>
      <c r="M463" s="76"/>
      <c r="N463" s="76"/>
      <c r="O463" s="90"/>
      <c r="P463" s="103"/>
      <c r="Q463" s="87"/>
      <c r="R463" s="87"/>
      <c r="S463" s="87"/>
      <c r="T463" s="87"/>
      <c r="U463" s="87"/>
      <c r="V463" s="87"/>
      <c r="W463" s="87"/>
      <c r="X463" s="87"/>
      <c r="Y463" s="87"/>
      <c r="Z463" s="87"/>
      <c r="AA463" s="87"/>
      <c r="AB463" s="87"/>
      <c r="AC463" s="87"/>
      <c r="AD463" s="87"/>
      <c r="AE463" s="87"/>
      <c r="AF463" s="87"/>
      <c r="AG463" s="87"/>
      <c r="AH463" s="87"/>
      <c r="AI463" s="87"/>
      <c r="AJ463" s="87"/>
      <c r="AK463" s="87"/>
      <c r="AL463" s="87"/>
      <c r="AM463" s="87"/>
      <c r="AN463" s="87"/>
      <c r="AO463" s="87"/>
      <c r="AP463" s="87"/>
      <c r="AQ463" s="87"/>
      <c r="AR463" s="87"/>
      <c r="AS463" s="87"/>
      <c r="AT463" s="87"/>
    </row>
    <row r="464" spans="1:46" s="72" customFormat="1" ht="15" customHeight="1">
      <c r="A464" s="95">
        <v>10</v>
      </c>
      <c r="B464" s="87"/>
      <c r="C464" s="87"/>
      <c r="D464" s="87"/>
      <c r="E464" s="87"/>
      <c r="F464" s="87"/>
      <c r="G464" s="87"/>
      <c r="H464" s="87"/>
      <c r="I464" s="87"/>
      <c r="J464" s="216"/>
      <c r="K464" s="87"/>
      <c r="L464" s="87"/>
      <c r="M464" s="103"/>
      <c r="N464" s="103"/>
      <c r="O464" s="80"/>
      <c r="P464" s="103"/>
      <c r="Q464" s="87"/>
      <c r="R464" s="87"/>
      <c r="S464" s="87"/>
      <c r="T464" s="87"/>
      <c r="U464" s="87"/>
      <c r="V464" s="87"/>
      <c r="W464" s="87"/>
      <c r="X464" s="87"/>
      <c r="Y464" s="87"/>
      <c r="Z464" s="87"/>
      <c r="AA464" s="87"/>
      <c r="AB464" s="87"/>
      <c r="AC464" s="87"/>
      <c r="AD464" s="87"/>
      <c r="AE464" s="87"/>
      <c r="AF464" s="87"/>
      <c r="AG464" s="87"/>
      <c r="AH464" s="87"/>
      <c r="AI464" s="87"/>
      <c r="AJ464" s="87"/>
      <c r="AK464" s="87"/>
      <c r="AL464" s="87"/>
      <c r="AM464" s="87"/>
      <c r="AN464" s="87"/>
      <c r="AO464" s="87"/>
      <c r="AP464" s="87"/>
      <c r="AQ464" s="87"/>
      <c r="AR464" s="87"/>
      <c r="AS464" s="87"/>
      <c r="AT464" s="87"/>
    </row>
    <row r="465" spans="1:46" s="72" customFormat="1" ht="15" customHeight="1">
      <c r="A465" s="95">
        <v>11</v>
      </c>
      <c r="B465" s="87"/>
      <c r="C465" s="87"/>
      <c r="D465" s="87"/>
      <c r="E465" s="87" t="s">
        <v>629</v>
      </c>
      <c r="F465" s="87"/>
      <c r="G465" s="87"/>
      <c r="H465" s="87"/>
      <c r="I465" s="87"/>
      <c r="J465" s="230">
        <f>+L555</f>
        <v>30.73</v>
      </c>
      <c r="K465" s="87"/>
      <c r="L465" s="103"/>
      <c r="M465" s="224"/>
      <c r="N465" s="224"/>
      <c r="O465" s="90"/>
      <c r="P465" s="103"/>
      <c r="Q465" s="87"/>
      <c r="R465" s="87"/>
      <c r="S465" s="87"/>
      <c r="T465" s="87"/>
      <c r="U465" s="87"/>
      <c r="V465" s="87"/>
      <c r="W465" s="87"/>
      <c r="X465" s="87"/>
      <c r="Y465" s="87"/>
      <c r="Z465" s="87"/>
      <c r="AA465" s="87"/>
      <c r="AB465" s="87"/>
      <c r="AC465" s="87"/>
      <c r="AD465" s="87"/>
      <c r="AE465" s="87"/>
      <c r="AF465" s="87"/>
      <c r="AG465" s="87"/>
      <c r="AH465" s="87"/>
      <c r="AI465" s="87"/>
      <c r="AJ465" s="87"/>
      <c r="AK465" s="87"/>
      <c r="AL465" s="87"/>
      <c r="AM465" s="87"/>
      <c r="AN465" s="87"/>
      <c r="AO465" s="87"/>
      <c r="AP465" s="87"/>
      <c r="AQ465" s="87"/>
      <c r="AR465" s="87"/>
      <c r="AS465" s="87"/>
      <c r="AT465" s="87"/>
    </row>
    <row r="466" spans="1:46" s="72" customFormat="1" ht="15" customHeight="1">
      <c r="A466" s="95">
        <v>12</v>
      </c>
      <c r="B466" s="87"/>
      <c r="C466" s="87"/>
      <c r="D466" s="87"/>
      <c r="E466" s="87"/>
      <c r="F466" s="87"/>
      <c r="G466" s="87"/>
      <c r="H466" s="87"/>
      <c r="I466" s="87"/>
      <c r="J466" s="76"/>
      <c r="K466" s="87"/>
      <c r="L466" s="103"/>
      <c r="M466" s="103"/>
      <c r="N466" s="103"/>
      <c r="O466" s="80"/>
      <c r="P466" s="103"/>
      <c r="Q466" s="87"/>
      <c r="R466" s="87"/>
      <c r="S466" s="87"/>
      <c r="T466" s="87"/>
      <c r="U466" s="87"/>
      <c r="V466" s="87"/>
      <c r="W466" s="87"/>
      <c r="X466" s="87"/>
      <c r="Y466" s="87"/>
      <c r="Z466" s="87"/>
      <c r="AA466" s="87"/>
      <c r="AB466" s="87"/>
      <c r="AC466" s="87"/>
      <c r="AD466" s="87"/>
      <c r="AE466" s="87"/>
      <c r="AF466" s="87"/>
      <c r="AG466" s="87"/>
      <c r="AH466" s="87"/>
      <c r="AI466" s="87"/>
      <c r="AJ466" s="87"/>
      <c r="AK466" s="87"/>
      <c r="AL466" s="87"/>
      <c r="AM466" s="87"/>
      <c r="AN466" s="87"/>
      <c r="AO466" s="87"/>
      <c r="AP466" s="87"/>
      <c r="AQ466" s="87"/>
      <c r="AR466" s="87"/>
      <c r="AS466" s="87"/>
      <c r="AT466" s="87"/>
    </row>
    <row r="467" spans="1:46" s="72" customFormat="1" ht="15" customHeight="1" thickBot="1">
      <c r="A467" s="95">
        <v>13</v>
      </c>
      <c r="B467" s="87"/>
      <c r="C467" s="87"/>
      <c r="D467" s="87"/>
      <c r="E467" s="87" t="s">
        <v>630</v>
      </c>
      <c r="F467" s="87"/>
      <c r="G467" s="87"/>
      <c r="H467" s="87"/>
      <c r="I467" s="87"/>
      <c r="J467" s="218">
        <f>+J463-J465</f>
        <v>12.649999999999995</v>
      </c>
      <c r="K467" s="87"/>
      <c r="L467" s="103"/>
      <c r="M467" s="224"/>
      <c r="N467" s="224"/>
      <c r="O467" s="224"/>
      <c r="P467" s="103"/>
      <c r="Q467" s="87"/>
      <c r="R467" s="87"/>
      <c r="S467" s="87"/>
      <c r="T467" s="87"/>
      <c r="U467" s="87"/>
      <c r="V467" s="87"/>
      <c r="W467" s="87"/>
      <c r="X467" s="87"/>
      <c r="Y467" s="87"/>
      <c r="Z467" s="87"/>
      <c r="AA467" s="87"/>
      <c r="AB467" s="87"/>
      <c r="AC467" s="87"/>
      <c r="AD467" s="87"/>
      <c r="AE467" s="87"/>
      <c r="AF467" s="87"/>
      <c r="AG467" s="87"/>
      <c r="AH467" s="87"/>
      <c r="AI467" s="87"/>
      <c r="AJ467" s="87"/>
      <c r="AK467" s="87"/>
      <c r="AL467" s="87"/>
      <c r="AM467" s="87"/>
      <c r="AN467" s="87"/>
      <c r="AO467" s="87"/>
      <c r="AP467" s="87"/>
      <c r="AQ467" s="87"/>
      <c r="AR467" s="87"/>
      <c r="AS467" s="87"/>
      <c r="AT467" s="87"/>
    </row>
    <row r="468" spans="1:46" s="72" customFormat="1" ht="15" customHeight="1" thickTop="1">
      <c r="A468" s="95">
        <v>14</v>
      </c>
      <c r="B468" s="87"/>
      <c r="C468" s="87"/>
      <c r="D468" s="87"/>
      <c r="E468" s="87"/>
      <c r="F468" s="87"/>
      <c r="G468" s="87"/>
      <c r="H468" s="87"/>
      <c r="I468" s="87"/>
      <c r="J468" s="80"/>
      <c r="K468" s="87"/>
      <c r="L468" s="87"/>
      <c r="M468" s="103"/>
      <c r="N468" s="103"/>
      <c r="O468" s="80"/>
      <c r="P468" s="103"/>
      <c r="Q468" s="87"/>
      <c r="R468" s="87"/>
      <c r="S468" s="87"/>
      <c r="T468" s="87"/>
      <c r="U468" s="87"/>
      <c r="V468" s="87"/>
      <c r="W468" s="87"/>
      <c r="X468" s="87"/>
      <c r="Y468" s="87"/>
      <c r="Z468" s="87"/>
      <c r="AA468" s="87"/>
      <c r="AB468" s="87"/>
      <c r="AC468" s="87"/>
      <c r="AD468" s="87"/>
      <c r="AE468" s="87"/>
      <c r="AF468" s="87"/>
      <c r="AG468" s="87"/>
      <c r="AH468" s="87"/>
      <c r="AI468" s="87"/>
      <c r="AJ468" s="87"/>
      <c r="AK468" s="87"/>
      <c r="AL468" s="87"/>
      <c r="AM468" s="87"/>
      <c r="AN468" s="87"/>
      <c r="AO468" s="87"/>
      <c r="AP468" s="87"/>
      <c r="AQ468" s="87"/>
      <c r="AR468" s="87"/>
      <c r="AS468" s="87"/>
      <c r="AT468" s="87"/>
    </row>
    <row r="469" spans="1:46" s="72" customFormat="1" ht="15" customHeight="1" thickBot="1">
      <c r="A469" s="95">
        <v>15</v>
      </c>
      <c r="B469" s="87"/>
      <c r="C469" s="87"/>
      <c r="D469" s="87"/>
      <c r="E469" s="87"/>
      <c r="F469" s="87" t="s">
        <v>154</v>
      </c>
      <c r="G469" s="87"/>
      <c r="H469" s="87"/>
      <c r="I469" s="87"/>
      <c r="J469" s="87"/>
      <c r="K469" s="87"/>
      <c r="L469" s="191">
        <f>ROUND($J$467*L459,0)</f>
        <v>3752876</v>
      </c>
      <c r="M469" s="113"/>
      <c r="N469" s="113"/>
      <c r="O469" s="113"/>
      <c r="P469" s="103"/>
      <c r="Q469" s="87"/>
      <c r="R469" s="87"/>
      <c r="S469" s="87"/>
      <c r="T469" s="87"/>
      <c r="U469" s="87"/>
      <c r="V469" s="87"/>
      <c r="W469" s="87"/>
      <c r="X469" s="87"/>
      <c r="Y469" s="87"/>
      <c r="Z469" s="87"/>
      <c r="AA469" s="87"/>
      <c r="AB469" s="87"/>
      <c r="AC469" s="87"/>
      <c r="AD469" s="87"/>
      <c r="AE469" s="87"/>
      <c r="AF469" s="87"/>
      <c r="AG469" s="87"/>
      <c r="AH469" s="87"/>
      <c r="AI469" s="87"/>
      <c r="AJ469" s="87"/>
      <c r="AK469" s="87"/>
      <c r="AL469" s="87"/>
      <c r="AM469" s="87"/>
      <c r="AN469" s="87"/>
      <c r="AO469" s="87"/>
      <c r="AP469" s="87"/>
      <c r="AQ469" s="87"/>
      <c r="AR469" s="87"/>
      <c r="AS469" s="87"/>
      <c r="AT469" s="87"/>
    </row>
    <row r="470" spans="1:46" s="72" customFormat="1" ht="15" customHeight="1" thickTop="1">
      <c r="A470" s="95">
        <v>16</v>
      </c>
      <c r="B470" s="87"/>
      <c r="C470" s="87"/>
      <c r="D470" s="87"/>
      <c r="E470" s="87"/>
      <c r="F470" s="87"/>
      <c r="G470" s="87"/>
      <c r="H470" s="87"/>
      <c r="I470" s="87"/>
      <c r="J470" s="87"/>
      <c r="K470" s="87"/>
      <c r="L470" s="80"/>
      <c r="M470" s="103"/>
      <c r="N470" s="103"/>
      <c r="O470" s="103"/>
      <c r="P470" s="103"/>
      <c r="Q470" s="87"/>
      <c r="R470" s="87"/>
      <c r="S470" s="87"/>
      <c r="T470" s="87"/>
      <c r="U470" s="87"/>
      <c r="V470" s="87"/>
      <c r="W470" s="87"/>
      <c r="X470" s="87"/>
      <c r="Y470" s="87"/>
      <c r="Z470" s="87"/>
      <c r="AA470" s="87"/>
      <c r="AB470" s="87"/>
      <c r="AC470" s="87"/>
      <c r="AD470" s="87"/>
      <c r="AE470" s="87"/>
      <c r="AF470" s="87"/>
      <c r="AG470" s="87"/>
      <c r="AH470" s="87"/>
      <c r="AI470" s="87"/>
      <c r="AJ470" s="87"/>
      <c r="AK470" s="87"/>
      <c r="AL470" s="87"/>
      <c r="AM470" s="87"/>
      <c r="AN470" s="87"/>
      <c r="AO470" s="87"/>
      <c r="AP470" s="87"/>
      <c r="AQ470" s="87"/>
      <c r="AR470" s="87"/>
      <c r="AS470" s="87"/>
      <c r="AT470" s="87"/>
    </row>
    <row r="471" spans="1:46" s="72" customFormat="1" ht="15" customHeight="1">
      <c r="A471" s="95">
        <v>17</v>
      </c>
      <c r="B471" s="87"/>
      <c r="C471" s="87"/>
      <c r="D471" s="87"/>
      <c r="E471" s="87"/>
      <c r="F471" s="87"/>
      <c r="G471" s="87"/>
      <c r="H471" s="87"/>
      <c r="I471" s="87"/>
      <c r="J471" s="87"/>
      <c r="K471" s="87"/>
      <c r="L471" s="87"/>
      <c r="M471" s="103"/>
      <c r="N471" s="103"/>
      <c r="O471" s="103"/>
      <c r="P471" s="103"/>
      <c r="Q471" s="87"/>
      <c r="R471" s="87"/>
      <c r="S471" s="87"/>
      <c r="T471" s="87"/>
      <c r="U471" s="87"/>
      <c r="V471" s="87"/>
      <c r="W471" s="87"/>
      <c r="X471" s="87"/>
      <c r="Y471" s="87"/>
      <c r="Z471" s="87"/>
      <c r="AA471" s="87"/>
      <c r="AB471" s="87"/>
      <c r="AC471" s="87"/>
      <c r="AD471" s="87"/>
      <c r="AE471" s="87"/>
      <c r="AF471" s="87"/>
      <c r="AG471" s="87"/>
      <c r="AH471" s="87"/>
      <c r="AI471" s="87"/>
      <c r="AJ471" s="87"/>
      <c r="AK471" s="87"/>
      <c r="AL471" s="87"/>
      <c r="AM471" s="87"/>
      <c r="AN471" s="87"/>
      <c r="AO471" s="87"/>
      <c r="AP471" s="87"/>
      <c r="AQ471" s="87"/>
      <c r="AR471" s="87"/>
      <c r="AS471" s="87"/>
      <c r="AT471" s="87"/>
    </row>
    <row r="472" spans="1:46" s="72" customFormat="1" ht="15" customHeight="1" thickBot="1">
      <c r="A472" s="95">
        <v>18</v>
      </c>
      <c r="B472" s="87"/>
      <c r="C472" s="87"/>
      <c r="D472" s="87"/>
      <c r="E472" s="87"/>
      <c r="F472" s="87" t="s">
        <v>155</v>
      </c>
      <c r="G472" s="87"/>
      <c r="H472" s="87"/>
      <c r="I472" s="87"/>
      <c r="J472" s="87"/>
      <c r="K472" s="87"/>
      <c r="L472" s="114">
        <f>ROUND(L469,-3)</f>
        <v>3753000</v>
      </c>
      <c r="M472" s="113"/>
      <c r="N472" s="113"/>
      <c r="O472" s="113"/>
      <c r="P472" s="103"/>
      <c r="Q472" s="87"/>
      <c r="R472" s="87"/>
      <c r="S472" s="87"/>
      <c r="T472" s="87"/>
      <c r="U472" s="87"/>
      <c r="V472" s="87"/>
      <c r="W472" s="87"/>
      <c r="X472" s="87"/>
      <c r="Y472" s="87"/>
      <c r="Z472" s="87"/>
      <c r="AA472" s="87"/>
      <c r="AB472" s="87"/>
      <c r="AC472" s="87"/>
      <c r="AD472" s="87"/>
      <c r="AE472" s="87"/>
      <c r="AF472" s="87"/>
      <c r="AG472" s="87"/>
      <c r="AH472" s="87"/>
      <c r="AI472" s="87"/>
      <c r="AJ472" s="87"/>
      <c r="AK472" s="87"/>
      <c r="AL472" s="87"/>
      <c r="AM472" s="87"/>
      <c r="AN472" s="87"/>
      <c r="AO472" s="87"/>
      <c r="AP472" s="87"/>
      <c r="AQ472" s="87"/>
      <c r="AR472" s="87"/>
      <c r="AS472" s="87"/>
      <c r="AT472" s="87"/>
    </row>
    <row r="473" spans="1:46" s="72" customFormat="1" ht="15" customHeight="1" thickTop="1">
      <c r="A473" s="95"/>
      <c r="B473" s="87"/>
      <c r="C473" s="87"/>
      <c r="D473" s="87"/>
      <c r="E473" s="87"/>
      <c r="F473" s="87"/>
      <c r="G473" s="87"/>
      <c r="H473" s="87"/>
      <c r="I473" s="87"/>
      <c r="J473" s="87"/>
      <c r="K473" s="87"/>
      <c r="L473" s="80"/>
      <c r="M473" s="103"/>
      <c r="N473" s="103"/>
      <c r="O473" s="103"/>
      <c r="P473" s="103"/>
      <c r="Q473" s="87"/>
      <c r="R473" s="87"/>
      <c r="S473" s="87"/>
      <c r="T473" s="87"/>
      <c r="U473" s="87"/>
      <c r="V473" s="87"/>
      <c r="W473" s="87"/>
      <c r="X473" s="87"/>
      <c r="Y473" s="87"/>
      <c r="Z473" s="87"/>
      <c r="AA473" s="87"/>
      <c r="AB473" s="87"/>
      <c r="AC473" s="87"/>
      <c r="AD473" s="87"/>
      <c r="AE473" s="87"/>
      <c r="AF473" s="87"/>
      <c r="AG473" s="87"/>
      <c r="AH473" s="87"/>
      <c r="AI473" s="87"/>
      <c r="AJ473" s="87"/>
      <c r="AK473" s="87"/>
      <c r="AL473" s="87"/>
      <c r="AM473" s="87"/>
      <c r="AN473" s="87"/>
      <c r="AO473" s="87"/>
      <c r="AP473" s="87"/>
      <c r="AQ473" s="87"/>
      <c r="AR473" s="87"/>
      <c r="AS473" s="87"/>
      <c r="AT473" s="87"/>
    </row>
    <row r="474" spans="1:46" s="72" customFormat="1" ht="15" customHeight="1">
      <c r="A474" s="95"/>
      <c r="B474" s="87"/>
      <c r="C474" s="87"/>
      <c r="D474" s="87"/>
      <c r="E474" s="87"/>
      <c r="F474" s="87"/>
      <c r="G474" s="87"/>
      <c r="H474" s="87"/>
      <c r="I474" s="87"/>
      <c r="J474" s="87"/>
      <c r="K474" s="87"/>
      <c r="L474" s="87"/>
      <c r="M474" s="103"/>
      <c r="N474" s="103"/>
      <c r="O474" s="103"/>
      <c r="P474" s="103"/>
      <c r="Q474" s="87"/>
      <c r="R474" s="87"/>
      <c r="S474" s="87"/>
      <c r="T474" s="87"/>
      <c r="U474" s="87"/>
      <c r="V474" s="87"/>
      <c r="W474" s="87"/>
      <c r="X474" s="87"/>
      <c r="Y474" s="87"/>
      <c r="Z474" s="87"/>
      <c r="AA474" s="87"/>
      <c r="AB474" s="87"/>
      <c r="AC474" s="87"/>
      <c r="AD474" s="87"/>
      <c r="AE474" s="87"/>
      <c r="AF474" s="87"/>
      <c r="AG474" s="87"/>
      <c r="AH474" s="87"/>
      <c r="AI474" s="87"/>
      <c r="AJ474" s="87"/>
      <c r="AK474" s="87"/>
      <c r="AL474" s="87"/>
      <c r="AM474" s="87"/>
      <c r="AN474" s="87"/>
      <c r="AO474" s="87"/>
      <c r="AP474" s="87"/>
      <c r="AQ474" s="87"/>
      <c r="AR474" s="87"/>
      <c r="AS474" s="87"/>
      <c r="AT474" s="87"/>
    </row>
    <row r="475" spans="1:46" s="72" customFormat="1" ht="15" customHeight="1">
      <c r="A475" s="95"/>
      <c r="B475" s="87"/>
      <c r="C475" s="87"/>
      <c r="D475" s="87"/>
      <c r="E475" s="87"/>
      <c r="F475" s="87"/>
      <c r="G475" s="87"/>
      <c r="H475" s="87"/>
      <c r="I475" s="87"/>
      <c r="J475" s="87"/>
      <c r="K475" s="87"/>
      <c r="L475" s="87"/>
      <c r="M475" s="103"/>
      <c r="N475" s="103"/>
      <c r="O475" s="103"/>
      <c r="P475" s="103"/>
      <c r="Q475" s="87"/>
      <c r="R475" s="87"/>
      <c r="S475" s="87"/>
      <c r="T475" s="87"/>
      <c r="U475" s="87"/>
      <c r="V475" s="87"/>
      <c r="W475" s="87"/>
      <c r="X475" s="87"/>
      <c r="Y475" s="87"/>
      <c r="Z475" s="87"/>
      <c r="AA475" s="87"/>
      <c r="AB475" s="87"/>
      <c r="AC475" s="87"/>
      <c r="AD475" s="87"/>
      <c r="AE475" s="87"/>
      <c r="AF475" s="87"/>
      <c r="AG475" s="87"/>
      <c r="AH475" s="87"/>
      <c r="AI475" s="87"/>
      <c r="AJ475" s="87"/>
      <c r="AK475" s="87"/>
      <c r="AL475" s="87"/>
      <c r="AM475" s="87"/>
      <c r="AN475" s="87"/>
      <c r="AO475" s="87"/>
      <c r="AP475" s="87"/>
      <c r="AQ475" s="87"/>
      <c r="AR475" s="87"/>
      <c r="AS475" s="87"/>
      <c r="AT475" s="87"/>
    </row>
    <row r="476" spans="1:46" s="72" customFormat="1" ht="15" customHeight="1">
      <c r="A476" s="95"/>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7"/>
      <c r="AJ476" s="87"/>
      <c r="AK476" s="87"/>
      <c r="AL476" s="87"/>
      <c r="AM476" s="87"/>
      <c r="AN476" s="87"/>
      <c r="AO476" s="87"/>
      <c r="AP476" s="87"/>
      <c r="AQ476" s="87"/>
      <c r="AR476" s="87"/>
      <c r="AS476" s="87"/>
      <c r="AT476" s="87"/>
    </row>
    <row r="477" spans="1:46" s="72" customFormat="1" ht="15" customHeight="1">
      <c r="A477" s="95"/>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7"/>
      <c r="AJ477" s="87"/>
      <c r="AK477" s="87"/>
      <c r="AL477" s="87"/>
      <c r="AM477" s="87"/>
      <c r="AN477" s="87"/>
      <c r="AO477" s="87"/>
      <c r="AP477" s="87"/>
      <c r="AQ477" s="87"/>
      <c r="AR477" s="87"/>
      <c r="AS477" s="87"/>
      <c r="AT477" s="87"/>
    </row>
    <row r="478" spans="1:46" s="72" customFormat="1" ht="15" customHeight="1">
      <c r="A478" s="95"/>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7"/>
      <c r="AJ478" s="87"/>
      <c r="AK478" s="87"/>
      <c r="AL478" s="87"/>
      <c r="AM478" s="87"/>
      <c r="AN478" s="87"/>
      <c r="AO478" s="87"/>
      <c r="AP478" s="87"/>
      <c r="AQ478" s="87"/>
      <c r="AR478" s="87"/>
      <c r="AS478" s="87"/>
      <c r="AT478" s="87"/>
    </row>
    <row r="479" spans="1:46" s="72" customFormat="1" ht="15" customHeight="1">
      <c r="A479" s="95"/>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7"/>
      <c r="AJ479" s="87"/>
      <c r="AK479" s="87"/>
      <c r="AL479" s="87"/>
      <c r="AM479" s="87"/>
      <c r="AN479" s="87"/>
      <c r="AO479" s="87"/>
      <c r="AP479" s="87"/>
      <c r="AQ479" s="87"/>
      <c r="AR479" s="87"/>
      <c r="AS479" s="87"/>
      <c r="AT479" s="87"/>
    </row>
    <row r="480" spans="1:46" s="72" customFormat="1" ht="15" customHeight="1">
      <c r="A480" s="95"/>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7"/>
      <c r="AJ480" s="87"/>
      <c r="AK480" s="87"/>
      <c r="AL480" s="87"/>
      <c r="AM480" s="87"/>
      <c r="AN480" s="87"/>
      <c r="AO480" s="87"/>
      <c r="AP480" s="87"/>
      <c r="AQ480" s="87"/>
      <c r="AR480" s="87"/>
      <c r="AS480" s="87"/>
      <c r="AT480" s="87"/>
    </row>
    <row r="481" spans="1:46" s="72" customFormat="1" ht="15" customHeight="1">
      <c r="A481" s="95"/>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7"/>
      <c r="AJ481" s="87"/>
      <c r="AK481" s="87"/>
      <c r="AL481" s="87"/>
      <c r="AM481" s="87"/>
      <c r="AN481" s="87"/>
      <c r="AO481" s="87"/>
      <c r="AP481" s="87"/>
      <c r="AQ481" s="87"/>
      <c r="AR481" s="87"/>
      <c r="AS481" s="87"/>
      <c r="AT481" s="87"/>
    </row>
    <row r="482" spans="1:46" s="72" customFormat="1" ht="15" customHeight="1">
      <c r="A482" s="95"/>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7"/>
      <c r="AJ482" s="87"/>
      <c r="AK482" s="87"/>
      <c r="AL482" s="87"/>
      <c r="AM482" s="87"/>
      <c r="AN482" s="87"/>
      <c r="AO482" s="87"/>
      <c r="AP482" s="87"/>
      <c r="AQ482" s="87"/>
      <c r="AR482" s="87"/>
      <c r="AS482" s="87"/>
      <c r="AT482" s="87"/>
    </row>
    <row r="483" spans="1:46" s="72" customFormat="1" ht="15" customHeight="1">
      <c r="A483" s="95"/>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7"/>
      <c r="AJ483" s="87"/>
      <c r="AK483" s="87"/>
      <c r="AL483" s="87"/>
      <c r="AM483" s="87"/>
      <c r="AN483" s="87"/>
      <c r="AO483" s="87"/>
      <c r="AP483" s="87"/>
      <c r="AQ483" s="87"/>
      <c r="AR483" s="87"/>
      <c r="AS483" s="87"/>
      <c r="AT483" s="87"/>
    </row>
    <row r="484" spans="1:46" s="72" customFormat="1" ht="15" customHeight="1">
      <c r="A484" s="95"/>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7"/>
      <c r="AJ484" s="87"/>
      <c r="AK484" s="87"/>
      <c r="AL484" s="87"/>
      <c r="AM484" s="87"/>
      <c r="AN484" s="87"/>
      <c r="AO484" s="87"/>
      <c r="AP484" s="87"/>
      <c r="AQ484" s="87"/>
      <c r="AR484" s="87"/>
      <c r="AS484" s="87"/>
      <c r="AT484" s="87"/>
    </row>
    <row r="485" spans="1:46" s="72" customFormat="1" ht="15" customHeight="1">
      <c r="A485" s="95"/>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7"/>
      <c r="AJ485" s="87"/>
      <c r="AK485" s="87"/>
      <c r="AL485" s="87"/>
      <c r="AM485" s="87"/>
      <c r="AN485" s="87"/>
      <c r="AO485" s="87"/>
      <c r="AP485" s="87"/>
      <c r="AQ485" s="87"/>
      <c r="AR485" s="87"/>
      <c r="AS485" s="87"/>
      <c r="AT485" s="87"/>
    </row>
    <row r="486" spans="1:46" s="72" customFormat="1" ht="15" customHeight="1">
      <c r="A486" s="95"/>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7"/>
      <c r="AJ486" s="87"/>
      <c r="AK486" s="87"/>
      <c r="AL486" s="87"/>
      <c r="AM486" s="87"/>
      <c r="AN486" s="87"/>
      <c r="AO486" s="87"/>
      <c r="AP486" s="87"/>
      <c r="AQ486" s="87"/>
      <c r="AR486" s="87"/>
      <c r="AS486" s="87"/>
      <c r="AT486" s="87"/>
    </row>
    <row r="487" spans="1:46" s="72" customFormat="1" ht="15" customHeight="1">
      <c r="A487" s="95"/>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7"/>
      <c r="AJ487" s="87"/>
      <c r="AK487" s="87"/>
      <c r="AL487" s="87"/>
      <c r="AM487" s="87"/>
      <c r="AN487" s="87"/>
      <c r="AO487" s="87"/>
      <c r="AP487" s="87"/>
      <c r="AQ487" s="87"/>
      <c r="AR487" s="87"/>
      <c r="AS487" s="87"/>
      <c r="AT487" s="87"/>
    </row>
    <row r="488" spans="1:46" s="72" customFormat="1" ht="15" customHeight="1">
      <c r="A488" s="95"/>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7"/>
      <c r="AJ488" s="87"/>
      <c r="AK488" s="87"/>
      <c r="AL488" s="87"/>
      <c r="AM488" s="87"/>
      <c r="AN488" s="87"/>
      <c r="AO488" s="87"/>
      <c r="AP488" s="87"/>
      <c r="AQ488" s="87"/>
      <c r="AR488" s="87"/>
      <c r="AS488" s="87"/>
      <c r="AT488" s="87"/>
    </row>
    <row r="489" spans="1:46" s="72" customFormat="1" ht="15" customHeight="1">
      <c r="A489" s="95"/>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7"/>
      <c r="AJ489" s="87"/>
      <c r="AK489" s="87"/>
      <c r="AL489" s="87"/>
      <c r="AM489" s="87"/>
      <c r="AN489" s="87"/>
      <c r="AO489" s="87"/>
      <c r="AP489" s="87"/>
      <c r="AQ489" s="87"/>
      <c r="AR489" s="87"/>
      <c r="AS489" s="87"/>
      <c r="AT489" s="87"/>
    </row>
    <row r="490" spans="1:46" s="72" customFormat="1" ht="15" customHeight="1">
      <c r="A490" s="95"/>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7"/>
      <c r="AJ490" s="87"/>
      <c r="AK490" s="87"/>
      <c r="AL490" s="87"/>
      <c r="AM490" s="87"/>
      <c r="AN490" s="87"/>
      <c r="AO490" s="87"/>
      <c r="AP490" s="87"/>
      <c r="AQ490" s="87"/>
      <c r="AR490" s="87"/>
      <c r="AS490" s="87"/>
      <c r="AT490" s="87"/>
    </row>
    <row r="491" spans="1:46" s="72" customFormat="1" ht="15" customHeight="1">
      <c r="A491" s="95"/>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7"/>
      <c r="AJ491" s="87"/>
      <c r="AK491" s="87"/>
      <c r="AL491" s="87"/>
      <c r="AM491" s="87"/>
      <c r="AN491" s="87"/>
      <c r="AO491" s="87"/>
      <c r="AP491" s="87"/>
      <c r="AQ491" s="87"/>
      <c r="AR491" s="87"/>
      <c r="AS491" s="87"/>
      <c r="AT491" s="87"/>
    </row>
    <row r="492" spans="1:46" s="72" customFormat="1" ht="15" customHeight="1">
      <c r="A492" s="95"/>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7"/>
      <c r="AJ492" s="87"/>
      <c r="AK492" s="87"/>
      <c r="AL492" s="87"/>
      <c r="AM492" s="87"/>
      <c r="AN492" s="87"/>
      <c r="AO492" s="87"/>
      <c r="AP492" s="87"/>
      <c r="AQ492" s="87"/>
      <c r="AR492" s="87"/>
      <c r="AS492" s="87"/>
      <c r="AT492" s="87"/>
    </row>
    <row r="493" spans="1:46" s="72" customFormat="1" ht="15" customHeight="1">
      <c r="A493" s="95"/>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7"/>
      <c r="AJ493" s="87"/>
      <c r="AK493" s="87"/>
      <c r="AL493" s="87"/>
      <c r="AM493" s="87"/>
      <c r="AN493" s="87"/>
      <c r="AO493" s="87"/>
      <c r="AP493" s="87"/>
      <c r="AQ493" s="87"/>
      <c r="AR493" s="87"/>
      <c r="AS493" s="87"/>
      <c r="AT493" s="87"/>
    </row>
    <row r="494" spans="1:46" s="72" customFormat="1" ht="15" customHeight="1">
      <c r="A494" s="95"/>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7"/>
      <c r="AJ494" s="87"/>
      <c r="AK494" s="87"/>
      <c r="AL494" s="87"/>
      <c r="AM494" s="87"/>
      <c r="AN494" s="87"/>
      <c r="AO494" s="87"/>
      <c r="AP494" s="87"/>
      <c r="AQ494" s="87"/>
      <c r="AR494" s="87"/>
      <c r="AS494" s="87"/>
      <c r="AT494" s="87"/>
    </row>
    <row r="495" spans="1:46" s="72" customFormat="1" ht="15" customHeight="1">
      <c r="A495" s="95"/>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7"/>
      <c r="AJ495" s="87"/>
      <c r="AK495" s="87"/>
      <c r="AL495" s="87"/>
      <c r="AM495" s="87"/>
      <c r="AN495" s="87"/>
      <c r="AO495" s="87"/>
      <c r="AP495" s="87"/>
      <c r="AQ495" s="87"/>
      <c r="AR495" s="87"/>
      <c r="AS495" s="87"/>
      <c r="AT495" s="87"/>
    </row>
    <row r="496" spans="1:46" s="72" customFormat="1" ht="15" customHeight="1">
      <c r="A496" s="95"/>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7"/>
      <c r="AJ496" s="87"/>
      <c r="AK496" s="87"/>
      <c r="AL496" s="87"/>
      <c r="AM496" s="87"/>
      <c r="AN496" s="87"/>
      <c r="AO496" s="87"/>
      <c r="AP496" s="87"/>
      <c r="AQ496" s="87"/>
      <c r="AR496" s="87"/>
      <c r="AS496" s="87"/>
      <c r="AT496" s="87"/>
    </row>
    <row r="497" spans="1:46" s="72" customFormat="1" ht="15" customHeight="1">
      <c r="A497" s="95"/>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7"/>
      <c r="AJ497" s="87"/>
      <c r="AK497" s="87"/>
      <c r="AL497" s="87"/>
      <c r="AM497" s="87"/>
      <c r="AN497" s="87"/>
      <c r="AO497" s="87"/>
      <c r="AP497" s="87"/>
      <c r="AQ497" s="87"/>
      <c r="AR497" s="87"/>
      <c r="AS497" s="87"/>
      <c r="AT497" s="87"/>
    </row>
    <row r="498" spans="1:46" s="72" customFormat="1" ht="15" customHeight="1">
      <c r="A498" s="95"/>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7"/>
      <c r="AJ498" s="87"/>
      <c r="AK498" s="87"/>
      <c r="AL498" s="87"/>
      <c r="AM498" s="87"/>
      <c r="AN498" s="87"/>
      <c r="AO498" s="87"/>
      <c r="AP498" s="87"/>
      <c r="AQ498" s="87"/>
      <c r="AR498" s="87"/>
      <c r="AS498" s="87"/>
      <c r="AT498" s="87"/>
    </row>
    <row r="499" spans="1:46" s="72" customFormat="1" ht="15" customHeight="1">
      <c r="A499" s="95"/>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7"/>
      <c r="AJ499" s="87"/>
      <c r="AK499" s="87"/>
      <c r="AL499" s="87"/>
      <c r="AM499" s="87"/>
      <c r="AN499" s="87"/>
      <c r="AO499" s="87"/>
      <c r="AP499" s="87"/>
      <c r="AQ499" s="87"/>
      <c r="AR499" s="87"/>
      <c r="AS499" s="87"/>
      <c r="AT499" s="87"/>
    </row>
    <row r="500" spans="1:46" s="72" customFormat="1" ht="15" customHeight="1">
      <c r="A500" s="95"/>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7"/>
      <c r="AJ500" s="87"/>
      <c r="AK500" s="87"/>
      <c r="AL500" s="87"/>
      <c r="AM500" s="87"/>
      <c r="AN500" s="87"/>
      <c r="AO500" s="87"/>
      <c r="AP500" s="87"/>
      <c r="AQ500" s="87"/>
      <c r="AR500" s="87"/>
      <c r="AS500" s="87"/>
      <c r="AT500" s="87"/>
    </row>
    <row r="501" spans="1:46" s="72" customFormat="1" ht="15" customHeight="1">
      <c r="A501" s="95"/>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7"/>
      <c r="AJ501" s="87"/>
      <c r="AK501" s="87"/>
      <c r="AL501" s="87"/>
      <c r="AM501" s="87"/>
      <c r="AN501" s="87"/>
      <c r="AO501" s="87"/>
      <c r="AP501" s="87"/>
      <c r="AQ501" s="87"/>
      <c r="AR501" s="87"/>
      <c r="AS501" s="87"/>
      <c r="AT501" s="87"/>
    </row>
    <row r="502" spans="1:46" s="72" customFormat="1" ht="15" customHeight="1">
      <c r="A502" s="95"/>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7"/>
      <c r="AJ502" s="87"/>
      <c r="AK502" s="87"/>
      <c r="AL502" s="87"/>
      <c r="AM502" s="87"/>
      <c r="AN502" s="87"/>
      <c r="AO502" s="87"/>
      <c r="AP502" s="87"/>
      <c r="AQ502" s="87"/>
      <c r="AR502" s="87"/>
      <c r="AS502" s="87"/>
      <c r="AT502" s="87"/>
    </row>
    <row r="503" spans="1:46" s="72" customFormat="1" ht="15" customHeight="1">
      <c r="A503" s="95"/>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7"/>
      <c r="AJ503" s="87"/>
      <c r="AK503" s="87"/>
      <c r="AL503" s="87"/>
      <c r="AM503" s="87"/>
      <c r="AN503" s="87"/>
      <c r="AO503" s="87"/>
      <c r="AP503" s="87"/>
      <c r="AQ503" s="87"/>
      <c r="AR503" s="87"/>
      <c r="AS503" s="87"/>
      <c r="AT503" s="87"/>
    </row>
    <row r="504" spans="1:46" s="72" customFormat="1" ht="15" customHeight="1">
      <c r="A504" s="95"/>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7"/>
      <c r="AJ504" s="87"/>
      <c r="AK504" s="87"/>
      <c r="AL504" s="87"/>
      <c r="AM504" s="87"/>
      <c r="AN504" s="87"/>
      <c r="AO504" s="87"/>
      <c r="AP504" s="87"/>
      <c r="AQ504" s="87"/>
      <c r="AR504" s="87"/>
      <c r="AS504" s="87"/>
      <c r="AT504" s="87"/>
    </row>
    <row r="505" spans="1:46" s="72" customFormat="1" ht="15" customHeight="1">
      <c r="A505" s="86" t="str">
        <f>+A442</f>
        <v>KENTUCKY-AMERICAN WATER COMPANY</v>
      </c>
      <c r="B505" s="86"/>
      <c r="C505" s="86"/>
      <c r="D505" s="86"/>
      <c r="E505" s="86"/>
      <c r="F505" s="86"/>
      <c r="G505" s="86"/>
      <c r="H505" s="86"/>
      <c r="I505" s="86"/>
      <c r="J505" s="86"/>
      <c r="K505" s="86"/>
      <c r="L505" s="86"/>
      <c r="M505" s="86"/>
      <c r="N505" s="86"/>
      <c r="O505" s="86"/>
      <c r="P505" s="86"/>
    </row>
    <row r="506" spans="1:46" s="72" customFormat="1" ht="15" customHeight="1">
      <c r="A506" s="86" t="str">
        <f>+A443</f>
        <v>Case No. 2018-00358</v>
      </c>
      <c r="B506" s="86"/>
      <c r="C506" s="86"/>
      <c r="D506" s="86"/>
      <c r="E506" s="86"/>
      <c r="F506" s="86"/>
      <c r="G506" s="86"/>
      <c r="H506" s="86"/>
      <c r="I506" s="86"/>
      <c r="J506" s="86"/>
      <c r="K506" s="86"/>
      <c r="L506" s="86"/>
      <c r="M506" s="86"/>
      <c r="N506" s="86"/>
      <c r="O506" s="86"/>
      <c r="P506" s="86"/>
      <c r="Q506" s="87"/>
      <c r="R506" s="87"/>
      <c r="S506" s="87"/>
      <c r="T506" s="87"/>
      <c r="U506" s="87"/>
      <c r="V506" s="87"/>
      <c r="W506" s="87"/>
      <c r="X506" s="87"/>
      <c r="Y506" s="87"/>
      <c r="Z506" s="87"/>
      <c r="AA506" s="87"/>
      <c r="AB506" s="87"/>
      <c r="AC506" s="87"/>
      <c r="AD506" s="87"/>
      <c r="AE506" s="87"/>
      <c r="AF506" s="87"/>
      <c r="AG506" s="87"/>
      <c r="AH506" s="87"/>
      <c r="AI506" s="87"/>
      <c r="AJ506" s="87"/>
      <c r="AK506" s="87"/>
      <c r="AL506" s="87"/>
      <c r="AM506" s="87"/>
      <c r="AN506" s="87"/>
      <c r="AO506" s="87"/>
      <c r="AP506" s="87"/>
      <c r="AQ506" s="87"/>
      <c r="AR506" s="87"/>
      <c r="AS506" s="87"/>
      <c r="AT506" s="87"/>
    </row>
    <row r="507" spans="1:46" s="72" customFormat="1" ht="15" customHeight="1">
      <c r="A507" s="86" t="s">
        <v>471</v>
      </c>
      <c r="B507" s="86"/>
      <c r="C507" s="86"/>
      <c r="D507" s="86"/>
      <c r="E507" s="86"/>
      <c r="F507" s="86"/>
      <c r="G507" s="86"/>
      <c r="H507" s="86"/>
      <c r="I507" s="86"/>
      <c r="J507" s="86"/>
      <c r="K507" s="86"/>
      <c r="L507" s="86"/>
      <c r="M507" s="86"/>
      <c r="N507" s="86"/>
      <c r="O507" s="86"/>
      <c r="P507" s="86"/>
      <c r="Q507" s="87"/>
      <c r="R507" s="87"/>
      <c r="S507" s="87"/>
      <c r="T507" s="87"/>
      <c r="U507" s="87"/>
      <c r="V507" s="87"/>
      <c r="W507" s="87"/>
      <c r="X507" s="87"/>
      <c r="Y507" s="87"/>
      <c r="Z507" s="87"/>
      <c r="AA507" s="87"/>
      <c r="AB507" s="87"/>
      <c r="AC507" s="87"/>
      <c r="AD507" s="87"/>
      <c r="AE507" s="87"/>
      <c r="AF507" s="87"/>
      <c r="AG507" s="87"/>
      <c r="AH507" s="87"/>
      <c r="AI507" s="87"/>
      <c r="AJ507" s="87"/>
      <c r="AK507" s="87"/>
      <c r="AL507" s="87"/>
      <c r="AM507" s="87"/>
      <c r="AN507" s="87"/>
      <c r="AO507" s="87"/>
      <c r="AP507" s="87"/>
      <c r="AQ507" s="87"/>
      <c r="AR507" s="87"/>
      <c r="AS507" s="87"/>
      <c r="AT507" s="87"/>
    </row>
    <row r="508" spans="1:46" s="72" customFormat="1" ht="15" customHeight="1">
      <c r="A508" s="86" t="str">
        <f>A445</f>
        <v>Forecast Year at 6/30/2020</v>
      </c>
      <c r="B508" s="86"/>
      <c r="C508" s="86"/>
      <c r="D508" s="86"/>
      <c r="E508" s="86"/>
      <c r="F508" s="86"/>
      <c r="G508" s="86"/>
      <c r="H508" s="86"/>
      <c r="I508" s="86"/>
      <c r="J508" s="86"/>
      <c r="K508" s="86"/>
      <c r="L508" s="86"/>
      <c r="M508" s="86"/>
      <c r="N508" s="86"/>
      <c r="O508" s="86"/>
      <c r="P508" s="86"/>
      <c r="Q508" s="87"/>
      <c r="R508" s="87"/>
      <c r="S508" s="87"/>
      <c r="T508" s="87"/>
      <c r="U508" s="87"/>
      <c r="V508" s="87"/>
      <c r="W508" s="87"/>
      <c r="X508" s="87"/>
      <c r="Y508" s="87"/>
      <c r="Z508" s="87"/>
      <c r="AA508" s="87"/>
      <c r="AB508" s="87"/>
      <c r="AC508" s="87"/>
      <c r="AD508" s="87"/>
      <c r="AE508" s="87"/>
      <c r="AF508" s="87"/>
      <c r="AG508" s="87"/>
      <c r="AH508" s="87"/>
      <c r="AI508" s="87"/>
      <c r="AJ508" s="87"/>
      <c r="AK508" s="87"/>
      <c r="AL508" s="87"/>
      <c r="AM508" s="87"/>
      <c r="AN508" s="87"/>
      <c r="AO508" s="87"/>
      <c r="AP508" s="87"/>
      <c r="AQ508" s="87"/>
      <c r="AR508" s="87"/>
      <c r="AS508" s="87"/>
      <c r="AT508" s="87"/>
    </row>
    <row r="509" spans="1:46" s="72" customFormat="1" ht="15" customHeight="1">
      <c r="A509" s="115"/>
      <c r="B509" s="115"/>
      <c r="C509" s="115"/>
      <c r="D509" s="115"/>
      <c r="E509" s="115"/>
      <c r="F509" s="115"/>
      <c r="G509" s="115"/>
      <c r="H509" s="115"/>
      <c r="I509" s="115"/>
      <c r="J509" s="115"/>
      <c r="K509" s="115"/>
      <c r="L509" s="115"/>
      <c r="M509" s="115"/>
      <c r="N509" s="115"/>
      <c r="O509" s="90" t="s">
        <v>937</v>
      </c>
      <c r="Q509" s="87"/>
      <c r="R509" s="87"/>
      <c r="S509" s="87"/>
      <c r="T509" s="87"/>
      <c r="U509" s="87"/>
      <c r="V509" s="87"/>
      <c r="W509" s="87"/>
      <c r="X509" s="87"/>
      <c r="Y509" s="87"/>
      <c r="Z509" s="87"/>
      <c r="AA509" s="87"/>
      <c r="AB509" s="87"/>
      <c r="AC509" s="87"/>
      <c r="AD509" s="87"/>
      <c r="AE509" s="87"/>
      <c r="AF509" s="87"/>
      <c r="AG509" s="87"/>
      <c r="AH509" s="87"/>
      <c r="AI509" s="87"/>
      <c r="AJ509" s="87"/>
      <c r="AK509" s="87"/>
      <c r="AL509" s="87"/>
      <c r="AM509" s="87"/>
      <c r="AN509" s="87"/>
      <c r="AO509" s="87"/>
      <c r="AP509" s="87"/>
      <c r="AQ509" s="87"/>
      <c r="AR509" s="87"/>
      <c r="AS509" s="87"/>
      <c r="AT509" s="87"/>
    </row>
    <row r="510" spans="1:46" s="66" customFormat="1">
      <c r="B510" s="70"/>
      <c r="D510" s="69"/>
      <c r="E510" s="69"/>
      <c r="F510" s="69"/>
      <c r="G510" s="69"/>
      <c r="H510" s="69"/>
      <c r="I510" s="69"/>
      <c r="J510" s="69"/>
      <c r="K510" s="69"/>
      <c r="L510" s="69"/>
      <c r="O510" s="91" t="str">
        <f ca="1">RIGHT(CELL("filename",$A$1),LEN(CELL("filename",$A$1))-SEARCH("\Rate Base",CELL("filename",$A$1),1))</f>
        <v>Rate Base\[KAWC 2018 Rate Case - Exhibit 37 Schedules B1 - B8.xlsx]Sch B-5</v>
      </c>
      <c r="P510" s="65"/>
    </row>
    <row r="511" spans="1:46" s="72" customFormat="1" ht="15" customHeight="1">
      <c r="A511" s="172" t="str">
        <f>A448</f>
        <v>DATA: ___ BASE PERIOD _X_ FORECASTED PERIOD</v>
      </c>
      <c r="B511" s="87"/>
      <c r="C511" s="87"/>
      <c r="D511" s="87"/>
      <c r="E511" s="87"/>
      <c r="F511" s="87"/>
      <c r="G511" s="87"/>
      <c r="H511" s="87"/>
      <c r="I511" s="87"/>
      <c r="J511" s="87"/>
      <c r="K511" s="87"/>
      <c r="L511" s="87"/>
      <c r="M511" s="87"/>
      <c r="N511" s="87"/>
      <c r="O511" s="90" t="s">
        <v>296</v>
      </c>
      <c r="P511" s="80"/>
      <c r="Q511" s="87"/>
      <c r="R511" s="87"/>
      <c r="S511" s="87"/>
      <c r="T511" s="87"/>
      <c r="U511" s="87"/>
      <c r="V511" s="87"/>
      <c r="W511" s="87"/>
      <c r="X511" s="87"/>
      <c r="Y511" s="87"/>
      <c r="Z511" s="87"/>
      <c r="AA511" s="87"/>
      <c r="AB511" s="87"/>
      <c r="AC511" s="87"/>
      <c r="AD511" s="87"/>
      <c r="AE511" s="87"/>
      <c r="AF511" s="87"/>
      <c r="AG511" s="87"/>
      <c r="AH511" s="87"/>
      <c r="AI511" s="87"/>
      <c r="AJ511" s="87"/>
      <c r="AK511" s="87"/>
      <c r="AL511" s="87"/>
      <c r="AM511" s="87"/>
      <c r="AN511" s="87"/>
      <c r="AO511" s="87"/>
      <c r="AP511" s="87"/>
      <c r="AQ511" s="87"/>
      <c r="AR511" s="87"/>
      <c r="AS511" s="87"/>
      <c r="AT511" s="87"/>
    </row>
    <row r="512" spans="1:46" s="72" customFormat="1" ht="15" customHeight="1">
      <c r="A512" s="172" t="str">
        <f>+A449</f>
        <v>TYPE OF FILING:  _X_ ORIGINAL __ UPDATED __ REVISED</v>
      </c>
      <c r="B512" s="87"/>
      <c r="C512" s="87"/>
      <c r="D512" s="87"/>
      <c r="E512" s="87"/>
      <c r="F512" s="87"/>
      <c r="G512" s="87"/>
      <c r="H512" s="87"/>
      <c r="I512" s="87"/>
      <c r="J512" s="87"/>
      <c r="K512" s="87"/>
      <c r="L512" s="87"/>
      <c r="M512" s="87"/>
      <c r="N512" s="87"/>
      <c r="O512" s="208" t="str">
        <f>Control!D106</f>
        <v>Witness Responsible:   Melissa Schwarzell</v>
      </c>
      <c r="P512" s="80"/>
      <c r="Q512" s="87"/>
      <c r="R512" s="87"/>
      <c r="S512" s="87"/>
      <c r="T512" s="87"/>
      <c r="U512" s="87"/>
      <c r="V512" s="87"/>
      <c r="W512" s="87"/>
      <c r="X512" s="87"/>
      <c r="Y512" s="87"/>
      <c r="Z512" s="87"/>
      <c r="AA512" s="87"/>
      <c r="AB512" s="87"/>
      <c r="AC512" s="87"/>
      <c r="AD512" s="87"/>
      <c r="AE512" s="87"/>
      <c r="AF512" s="87"/>
      <c r="AG512" s="87"/>
      <c r="AH512" s="87"/>
      <c r="AI512" s="87"/>
      <c r="AJ512" s="87"/>
      <c r="AK512" s="87"/>
      <c r="AL512" s="87"/>
      <c r="AM512" s="87"/>
      <c r="AN512" s="87"/>
      <c r="AO512" s="87"/>
      <c r="AP512" s="87"/>
      <c r="AQ512" s="87"/>
      <c r="AR512" s="87"/>
      <c r="AS512" s="87"/>
      <c r="AT512" s="87"/>
    </row>
    <row r="513" spans="1:46" s="72" customFormat="1" ht="15" customHeight="1">
      <c r="A513" s="172" t="s">
        <v>121</v>
      </c>
      <c r="B513" s="87"/>
      <c r="C513" s="87"/>
      <c r="D513" s="87"/>
      <c r="E513" s="87"/>
      <c r="F513" s="87"/>
      <c r="G513" s="87"/>
      <c r="H513" s="87"/>
      <c r="I513" s="87"/>
      <c r="J513" s="87"/>
      <c r="K513" s="87"/>
      <c r="L513" s="87"/>
      <c r="M513" s="87"/>
      <c r="N513" s="87"/>
      <c r="O513" s="87"/>
      <c r="P513" s="80"/>
      <c r="Q513" s="87"/>
      <c r="R513" s="87"/>
      <c r="S513" s="87"/>
      <c r="T513" s="87"/>
      <c r="U513" s="87"/>
      <c r="V513" s="87"/>
      <c r="W513" s="87"/>
      <c r="X513" s="87"/>
      <c r="Y513" s="87"/>
      <c r="Z513" s="87"/>
      <c r="AA513" s="87"/>
      <c r="AB513" s="87"/>
      <c r="AC513" s="87"/>
      <c r="AD513" s="87"/>
      <c r="AE513" s="87"/>
      <c r="AF513" s="87"/>
      <c r="AG513" s="87"/>
      <c r="AH513" s="87"/>
      <c r="AI513" s="87"/>
      <c r="AJ513" s="87"/>
      <c r="AK513" s="87"/>
      <c r="AL513" s="87"/>
      <c r="AM513" s="87"/>
      <c r="AN513" s="87"/>
      <c r="AO513" s="87"/>
      <c r="AP513" s="87"/>
      <c r="AQ513" s="87"/>
      <c r="AR513" s="87"/>
      <c r="AS513" s="87"/>
      <c r="AT513" s="87"/>
    </row>
    <row r="514" spans="1:46" ht="15" customHeight="1" thickBot="1">
      <c r="A514" s="87" t="s">
        <v>127</v>
      </c>
      <c r="G514" s="107"/>
      <c r="K514" s="107"/>
      <c r="L514" s="107"/>
      <c r="P514" s="103"/>
    </row>
    <row r="515" spans="1:46" s="72" customFormat="1" ht="15" customHeight="1">
      <c r="A515" s="93"/>
      <c r="B515" s="93"/>
      <c r="C515" s="93"/>
      <c r="D515" s="93"/>
      <c r="E515" s="93"/>
      <c r="F515" s="93"/>
      <c r="G515" s="80"/>
      <c r="H515" s="93"/>
      <c r="I515" s="93"/>
      <c r="J515" s="94" t="s">
        <v>240</v>
      </c>
      <c r="K515" s="93"/>
      <c r="L515" s="80"/>
      <c r="M515" s="93"/>
      <c r="N515" s="93"/>
      <c r="O515" s="93"/>
      <c r="P515" s="103"/>
      <c r="Q515" s="87"/>
      <c r="R515" s="87"/>
      <c r="S515" s="87"/>
      <c r="T515" s="87"/>
      <c r="U515" s="87"/>
      <c r="V515" s="87"/>
      <c r="W515" s="87"/>
      <c r="X515" s="87"/>
      <c r="Y515" s="87"/>
      <c r="Z515" s="87"/>
      <c r="AA515" s="87"/>
      <c r="AB515" s="87"/>
      <c r="AC515" s="87"/>
      <c r="AD515" s="87"/>
      <c r="AE515" s="87"/>
      <c r="AF515" s="87"/>
      <c r="AG515" s="87"/>
      <c r="AH515" s="87"/>
      <c r="AI515" s="87"/>
      <c r="AJ515" s="87"/>
      <c r="AK515" s="87"/>
      <c r="AL515" s="87"/>
      <c r="AM515" s="87"/>
      <c r="AN515" s="87"/>
      <c r="AO515" s="87"/>
      <c r="AP515" s="87"/>
      <c r="AQ515" s="87"/>
      <c r="AR515" s="87"/>
      <c r="AS515" s="87"/>
      <c r="AT515" s="87"/>
    </row>
    <row r="516" spans="1:46" s="72" customFormat="1" ht="15" customHeight="1">
      <c r="A516" s="95" t="s">
        <v>448</v>
      </c>
      <c r="B516" s="87"/>
      <c r="C516" s="87"/>
      <c r="D516" s="87"/>
      <c r="E516" s="87"/>
      <c r="F516" s="87"/>
      <c r="J516" s="95" t="s">
        <v>241</v>
      </c>
      <c r="O516" s="80"/>
      <c r="P516" s="80"/>
      <c r="Q516" s="87"/>
      <c r="R516" s="87"/>
      <c r="S516" s="87"/>
      <c r="T516" s="87"/>
      <c r="U516" s="87"/>
      <c r="V516" s="87"/>
      <c r="W516" s="87"/>
      <c r="X516" s="87"/>
      <c r="Y516" s="87"/>
      <c r="Z516" s="87"/>
      <c r="AA516" s="87"/>
      <c r="AB516" s="87"/>
      <c r="AC516" s="87"/>
      <c r="AD516" s="87"/>
      <c r="AE516" s="87"/>
      <c r="AF516" s="87"/>
      <c r="AG516" s="87"/>
      <c r="AH516" s="87"/>
      <c r="AI516" s="87"/>
      <c r="AJ516" s="87"/>
      <c r="AK516" s="87"/>
      <c r="AL516" s="87"/>
      <c r="AM516" s="87"/>
      <c r="AN516" s="87"/>
      <c r="AO516" s="87"/>
      <c r="AP516" s="87"/>
      <c r="AQ516" s="87"/>
      <c r="AR516" s="87"/>
      <c r="AS516" s="87"/>
      <c r="AT516" s="87"/>
    </row>
    <row r="517" spans="1:46" s="72" customFormat="1" ht="15" customHeight="1" thickBot="1">
      <c r="A517" s="95" t="s">
        <v>449</v>
      </c>
      <c r="B517" s="87"/>
      <c r="C517" s="87"/>
      <c r="D517" s="107"/>
      <c r="E517" s="98" t="s">
        <v>646</v>
      </c>
      <c r="F517" s="107"/>
      <c r="G517" s="97"/>
      <c r="H517" s="98" t="s">
        <v>424</v>
      </c>
      <c r="I517" s="98"/>
      <c r="J517" s="98" t="s">
        <v>242</v>
      </c>
      <c r="K517" s="98"/>
      <c r="L517" s="98" t="s">
        <v>267</v>
      </c>
      <c r="M517" s="107"/>
      <c r="N517" s="107"/>
      <c r="O517" s="107"/>
      <c r="P517" s="209"/>
      <c r="Q517" s="87"/>
      <c r="R517" s="87"/>
      <c r="S517" s="87"/>
      <c r="T517" s="87"/>
      <c r="U517" s="87"/>
      <c r="V517" s="87"/>
      <c r="W517" s="87"/>
      <c r="X517" s="87"/>
      <c r="Y517" s="87"/>
      <c r="Z517" s="87"/>
      <c r="AA517" s="87"/>
      <c r="AB517" s="87"/>
      <c r="AC517" s="87"/>
      <c r="AD517" s="87"/>
      <c r="AE517" s="87"/>
      <c r="AF517" s="87"/>
      <c r="AG517" s="87"/>
      <c r="AH517" s="87"/>
      <c r="AI517" s="87"/>
      <c r="AJ517" s="87"/>
      <c r="AK517" s="87"/>
      <c r="AL517" s="87"/>
      <c r="AM517" s="87"/>
      <c r="AN517" s="87"/>
      <c r="AO517" s="87"/>
      <c r="AP517" s="87"/>
      <c r="AQ517" s="87"/>
      <c r="AR517" s="87"/>
      <c r="AS517" s="87"/>
      <c r="AT517" s="87"/>
    </row>
    <row r="518" spans="1:46" s="72" customFormat="1" ht="15" customHeight="1">
      <c r="A518" s="94">
        <v>1</v>
      </c>
      <c r="B518" s="99"/>
      <c r="C518" s="99"/>
      <c r="D518" s="87" t="s">
        <v>777</v>
      </c>
      <c r="E518" s="87"/>
      <c r="F518" s="87"/>
      <c r="G518" s="80"/>
      <c r="H518" s="231">
        <f>Linkin!I10</f>
        <v>7802450</v>
      </c>
      <c r="I518" s="232"/>
      <c r="J518" s="222">
        <f t="shared" ref="J518:J537" si="2">J331</f>
        <v>12</v>
      </c>
      <c r="K518" s="232"/>
      <c r="L518" s="87">
        <f>ROUND(H518*$J518,0)</f>
        <v>93629400</v>
      </c>
      <c r="M518" s="87"/>
      <c r="N518" s="87"/>
      <c r="O518" s="87"/>
      <c r="P518" s="106"/>
      <c r="Q518" s="87"/>
      <c r="R518" s="87"/>
      <c r="S518" s="87"/>
      <c r="T518" s="87"/>
      <c r="U518" s="87"/>
      <c r="V518" s="87"/>
      <c r="W518" s="87"/>
      <c r="X518" s="87"/>
      <c r="Y518" s="87"/>
      <c r="Z518" s="87"/>
      <c r="AA518" s="87"/>
      <c r="AB518" s="87"/>
      <c r="AC518" s="87"/>
      <c r="AD518" s="87"/>
      <c r="AE518" s="87"/>
      <c r="AF518" s="87"/>
      <c r="AG518" s="87"/>
      <c r="AH518" s="87"/>
      <c r="AI518" s="87"/>
      <c r="AJ518" s="87"/>
      <c r="AK518" s="87"/>
      <c r="AL518" s="87"/>
      <c r="AM518" s="87"/>
      <c r="AN518" s="87"/>
      <c r="AO518" s="87"/>
      <c r="AP518" s="87"/>
      <c r="AQ518" s="87"/>
      <c r="AR518" s="87"/>
      <c r="AS518" s="87"/>
      <c r="AT518" s="87"/>
    </row>
    <row r="519" spans="1:46" s="72" customFormat="1" ht="15" customHeight="1">
      <c r="A519" s="95">
        <v>2</v>
      </c>
      <c r="B519" s="87"/>
      <c r="C519" s="87"/>
      <c r="D519" s="87" t="s">
        <v>631</v>
      </c>
      <c r="E519" s="87"/>
      <c r="F519" s="87"/>
      <c r="H519" s="102">
        <f>Linkin!I14</f>
        <v>4470869.9799161823</v>
      </c>
      <c r="I519" s="102"/>
      <c r="J519" s="222">
        <f t="shared" si="2"/>
        <v>26.40159918137627</v>
      </c>
      <c r="K519" s="102"/>
      <c r="L519" s="87">
        <f t="shared" ref="L519:L536" si="3">ROUND(H519*$J519,0)</f>
        <v>118038117</v>
      </c>
      <c r="M519" s="87"/>
      <c r="N519" s="87"/>
      <c r="O519" s="87"/>
      <c r="P519" s="106"/>
      <c r="Q519" s="87"/>
      <c r="R519" s="87"/>
      <c r="S519" s="87"/>
      <c r="T519" s="87"/>
      <c r="U519" s="87"/>
      <c r="V519" s="87"/>
      <c r="W519" s="87"/>
      <c r="X519" s="87"/>
      <c r="Y519" s="87"/>
      <c r="Z519" s="87"/>
      <c r="AA519" s="87"/>
      <c r="AB519" s="87"/>
      <c r="AC519" s="87"/>
      <c r="AD519" s="87"/>
      <c r="AE519" s="87"/>
      <c r="AF519" s="87"/>
      <c r="AG519" s="87"/>
      <c r="AH519" s="87"/>
      <c r="AI519" s="87"/>
      <c r="AJ519" s="87"/>
      <c r="AK519" s="87"/>
      <c r="AL519" s="87"/>
      <c r="AM519" s="87"/>
      <c r="AN519" s="87"/>
      <c r="AO519" s="87"/>
      <c r="AP519" s="87"/>
      <c r="AQ519" s="87"/>
      <c r="AR519" s="87"/>
      <c r="AS519" s="87"/>
      <c r="AT519" s="87"/>
    </row>
    <row r="520" spans="1:46" s="72" customFormat="1" ht="15" customHeight="1">
      <c r="A520" s="95">
        <v>4</v>
      </c>
      <c r="B520" s="87"/>
      <c r="C520" s="87"/>
      <c r="D520" s="87" t="s">
        <v>632</v>
      </c>
      <c r="H520" s="72">
        <f>Linkin!I15</f>
        <v>2887865.9872043957</v>
      </c>
      <c r="J520" s="222">
        <f t="shared" si="2"/>
        <v>41.38910668832149</v>
      </c>
      <c r="L520" s="87">
        <f t="shared" si="3"/>
        <v>119526193</v>
      </c>
      <c r="M520" s="87"/>
      <c r="N520" s="87"/>
      <c r="O520" s="87"/>
      <c r="P520" s="90"/>
      <c r="Q520" s="87"/>
      <c r="R520" s="87"/>
      <c r="S520" s="87"/>
      <c r="T520" s="87"/>
      <c r="U520" s="87"/>
      <c r="V520" s="87"/>
      <c r="W520" s="87"/>
      <c r="X520" s="87"/>
      <c r="Y520" s="87"/>
      <c r="Z520" s="87"/>
      <c r="AA520" s="87"/>
      <c r="AB520" s="87"/>
      <c r="AC520" s="87"/>
      <c r="AD520" s="87"/>
      <c r="AE520" s="87"/>
      <c r="AF520" s="87"/>
      <c r="AG520" s="87"/>
      <c r="AH520" s="87"/>
      <c r="AI520" s="87"/>
      <c r="AJ520" s="87"/>
      <c r="AK520" s="87"/>
      <c r="AL520" s="87"/>
      <c r="AM520" s="87"/>
      <c r="AN520" s="87"/>
      <c r="AO520" s="87"/>
      <c r="AP520" s="87"/>
      <c r="AQ520" s="87"/>
      <c r="AR520" s="87"/>
      <c r="AS520" s="87"/>
      <c r="AT520" s="87"/>
    </row>
    <row r="521" spans="1:46" s="72" customFormat="1" ht="15" customHeight="1">
      <c r="A521" s="95">
        <v>5</v>
      </c>
      <c r="B521" s="87"/>
      <c r="C521" s="87"/>
      <c r="D521" s="72" t="s">
        <v>128</v>
      </c>
      <c r="E521" s="87"/>
      <c r="F521" s="87"/>
      <c r="H521" s="102">
        <f>Linkin!I29</f>
        <v>252496</v>
      </c>
      <c r="J521" s="222">
        <f t="shared" si="2"/>
        <v>52.54147037580239</v>
      </c>
      <c r="K521" s="87"/>
      <c r="L521" s="87">
        <f t="shared" si="3"/>
        <v>13266511</v>
      </c>
      <c r="M521" s="87"/>
      <c r="N521" s="87"/>
      <c r="O521" s="87"/>
      <c r="P521" s="90"/>
      <c r="Q521" s="87"/>
      <c r="R521" s="87"/>
      <c r="S521" s="87"/>
      <c r="T521" s="87"/>
      <c r="U521" s="87"/>
      <c r="V521" s="87"/>
      <c r="W521" s="87"/>
      <c r="X521" s="87"/>
      <c r="Y521" s="87"/>
      <c r="Z521" s="87"/>
      <c r="AA521" s="87"/>
      <c r="AB521" s="87"/>
      <c r="AC521" s="87"/>
      <c r="AD521" s="87"/>
      <c r="AE521" s="87"/>
      <c r="AF521" s="87"/>
      <c r="AG521" s="87"/>
      <c r="AH521" s="87"/>
      <c r="AI521" s="87"/>
      <c r="AJ521" s="87"/>
      <c r="AK521" s="87"/>
      <c r="AL521" s="87"/>
      <c r="AM521" s="87"/>
      <c r="AN521" s="87"/>
      <c r="AO521" s="87"/>
      <c r="AP521" s="87"/>
      <c r="AQ521" s="87"/>
      <c r="AR521" s="87"/>
      <c r="AS521" s="87"/>
      <c r="AT521" s="87"/>
    </row>
    <row r="522" spans="1:46" s="72" customFormat="1" ht="15" customHeight="1">
      <c r="A522" s="95">
        <v>6</v>
      </c>
      <c r="B522" s="87"/>
      <c r="C522" s="87"/>
      <c r="D522" s="87" t="s">
        <v>137</v>
      </c>
      <c r="E522" s="87"/>
      <c r="F522" s="87"/>
      <c r="H522" s="87">
        <f>Linkin!I28</f>
        <v>407483</v>
      </c>
      <c r="I522" s="80"/>
      <c r="J522" s="222">
        <f t="shared" si="2"/>
        <v>241.51</v>
      </c>
      <c r="K522" s="87"/>
      <c r="L522" s="87">
        <f t="shared" si="3"/>
        <v>98411219</v>
      </c>
      <c r="M522" s="87"/>
      <c r="N522" s="87"/>
      <c r="O522" s="87"/>
      <c r="P522" s="90"/>
      <c r="Q522" s="87"/>
      <c r="R522" s="87"/>
      <c r="S522" s="87"/>
      <c r="T522" s="87"/>
      <c r="U522" s="87"/>
      <c r="V522" s="87"/>
      <c r="W522" s="87"/>
      <c r="X522" s="87"/>
      <c r="Y522" s="87"/>
      <c r="Z522" s="87"/>
      <c r="AA522" s="87"/>
      <c r="AB522" s="87"/>
      <c r="AC522" s="87"/>
      <c r="AD522" s="87"/>
      <c r="AE522" s="87"/>
      <c r="AF522" s="87"/>
      <c r="AG522" s="87"/>
      <c r="AH522" s="87"/>
      <c r="AI522" s="87"/>
      <c r="AJ522" s="87"/>
      <c r="AK522" s="87"/>
      <c r="AL522" s="87"/>
      <c r="AM522" s="87"/>
      <c r="AN522" s="87"/>
      <c r="AO522" s="87"/>
      <c r="AP522" s="87"/>
      <c r="AQ522" s="87"/>
      <c r="AR522" s="87"/>
      <c r="AS522" s="87"/>
      <c r="AT522" s="87"/>
    </row>
    <row r="523" spans="1:46" s="72" customFormat="1" ht="15" customHeight="1">
      <c r="A523" s="95">
        <v>7</v>
      </c>
      <c r="B523" s="87"/>
      <c r="C523" s="87"/>
      <c r="D523" s="87" t="s">
        <v>633</v>
      </c>
      <c r="E523" s="87"/>
      <c r="F523" s="87"/>
      <c r="H523" s="102">
        <f>Linkin!I16</f>
        <v>9719017.9872512836</v>
      </c>
      <c r="J523" s="222">
        <f t="shared" si="2"/>
        <v>-3.5042</v>
      </c>
      <c r="K523" s="87"/>
      <c r="L523" s="87">
        <f t="shared" si="3"/>
        <v>-34057383</v>
      </c>
      <c r="M523" s="87"/>
      <c r="N523" s="87"/>
      <c r="O523" s="87"/>
      <c r="P523" s="90"/>
      <c r="Q523" s="87"/>
      <c r="R523" s="87"/>
      <c r="S523" s="87"/>
      <c r="T523" s="87"/>
      <c r="U523" s="87"/>
      <c r="V523" s="87"/>
      <c r="W523" s="87"/>
      <c r="X523" s="87"/>
      <c r="Y523" s="87"/>
      <c r="Z523" s="87"/>
      <c r="AA523" s="87"/>
      <c r="AB523" s="87"/>
      <c r="AC523" s="87"/>
      <c r="AD523" s="87"/>
      <c r="AE523" s="87"/>
      <c r="AF523" s="87"/>
      <c r="AG523" s="87"/>
      <c r="AH523" s="87"/>
      <c r="AI523" s="87"/>
      <c r="AJ523" s="87"/>
      <c r="AK523" s="87"/>
      <c r="AL523" s="87"/>
      <c r="AM523" s="87"/>
      <c r="AN523" s="87"/>
      <c r="AO523" s="87"/>
      <c r="AP523" s="87"/>
      <c r="AQ523" s="87"/>
      <c r="AR523" s="87"/>
      <c r="AS523" s="87"/>
      <c r="AT523" s="87"/>
    </row>
    <row r="524" spans="1:46" s="72" customFormat="1" ht="15" customHeight="1">
      <c r="A524" s="95">
        <v>8</v>
      </c>
      <c r="B524" s="87"/>
      <c r="C524" s="87"/>
      <c r="D524" s="87" t="s">
        <v>778</v>
      </c>
      <c r="E524" s="87"/>
      <c r="F524" s="87"/>
      <c r="H524" s="87">
        <f>Linkin!I17</f>
        <v>944448</v>
      </c>
      <c r="J524" s="222">
        <f t="shared" si="2"/>
        <v>53.366324295175033</v>
      </c>
      <c r="K524" s="87"/>
      <c r="L524" s="87">
        <f t="shared" si="3"/>
        <v>50401718</v>
      </c>
      <c r="M524" s="87"/>
      <c r="N524" s="87"/>
      <c r="O524" s="87"/>
      <c r="P524" s="90"/>
      <c r="Q524" s="87"/>
      <c r="R524" s="87"/>
      <c r="S524" s="87"/>
      <c r="T524" s="87"/>
      <c r="U524" s="87"/>
      <c r="V524" s="87"/>
      <c r="W524" s="87"/>
      <c r="X524" s="87"/>
      <c r="Y524" s="87"/>
      <c r="Z524" s="87"/>
      <c r="AA524" s="87"/>
      <c r="AB524" s="87"/>
      <c r="AC524" s="87"/>
      <c r="AD524" s="87"/>
      <c r="AE524" s="87"/>
      <c r="AF524" s="87"/>
      <c r="AG524" s="87"/>
      <c r="AH524" s="87"/>
      <c r="AI524" s="87"/>
      <c r="AJ524" s="87"/>
      <c r="AK524" s="87"/>
      <c r="AL524" s="87"/>
      <c r="AM524" s="87"/>
      <c r="AN524" s="87"/>
      <c r="AO524" s="87"/>
      <c r="AP524" s="87"/>
      <c r="AQ524" s="87"/>
      <c r="AR524" s="87"/>
      <c r="AS524" s="87"/>
      <c r="AT524" s="87"/>
    </row>
    <row r="525" spans="1:46" s="72" customFormat="1" ht="15" customHeight="1">
      <c r="A525" s="95">
        <v>9</v>
      </c>
      <c r="B525" s="87"/>
      <c r="C525" s="87"/>
      <c r="D525" s="87" t="s">
        <v>426</v>
      </c>
      <c r="E525" s="87"/>
      <c r="F525" s="87"/>
      <c r="H525" s="87">
        <f>Linkin!I18</f>
        <v>1720314</v>
      </c>
      <c r="J525" s="222">
        <f t="shared" si="2"/>
        <v>10.309573549111946</v>
      </c>
      <c r="K525" s="87"/>
      <c r="L525" s="87">
        <f t="shared" si="3"/>
        <v>17735704</v>
      </c>
      <c r="M525" s="87"/>
      <c r="N525" s="87"/>
      <c r="O525" s="87"/>
      <c r="P525" s="90"/>
      <c r="Q525" s="87"/>
      <c r="R525" s="87"/>
      <c r="S525" s="87"/>
      <c r="T525" s="87"/>
      <c r="U525" s="87"/>
      <c r="V525" s="87"/>
      <c r="W525" s="87"/>
      <c r="X525" s="87"/>
      <c r="Y525" s="87"/>
      <c r="Z525" s="87"/>
      <c r="AA525" s="87"/>
      <c r="AB525" s="87"/>
      <c r="AC525" s="87"/>
      <c r="AD525" s="87"/>
      <c r="AE525" s="87"/>
      <c r="AF525" s="87"/>
      <c r="AG525" s="87"/>
      <c r="AH525" s="87"/>
      <c r="AI525" s="87"/>
      <c r="AJ525" s="87"/>
      <c r="AK525" s="87"/>
      <c r="AL525" s="87"/>
      <c r="AM525" s="87"/>
      <c r="AN525" s="87"/>
      <c r="AO525" s="87"/>
      <c r="AP525" s="87"/>
      <c r="AQ525" s="87"/>
      <c r="AR525" s="87"/>
      <c r="AS525" s="87"/>
      <c r="AT525" s="87"/>
    </row>
    <row r="526" spans="1:46" s="72" customFormat="1" ht="15" customHeight="1">
      <c r="A526" s="95">
        <v>10</v>
      </c>
      <c r="B526" s="87"/>
      <c r="C526" s="87"/>
      <c r="D526" s="87" t="s">
        <v>634</v>
      </c>
      <c r="E526" s="87"/>
      <c r="F526" s="87"/>
      <c r="H526" s="87">
        <f>Linkin!I19</f>
        <v>74033</v>
      </c>
      <c r="I526" s="80"/>
      <c r="J526" s="222">
        <f t="shared" si="2"/>
        <v>141.5</v>
      </c>
      <c r="K526" s="87"/>
      <c r="L526" s="87">
        <f t="shared" si="3"/>
        <v>10475670</v>
      </c>
      <c r="M526" s="87"/>
      <c r="N526" s="87"/>
      <c r="O526" s="87"/>
      <c r="P526" s="90"/>
      <c r="Q526" s="87"/>
      <c r="R526" s="87"/>
      <c r="S526" s="87"/>
      <c r="T526" s="87"/>
      <c r="U526" s="87"/>
      <c r="V526" s="87"/>
      <c r="W526" s="87"/>
      <c r="X526" s="87"/>
      <c r="Y526" s="87"/>
      <c r="Z526" s="87"/>
      <c r="AA526" s="87"/>
      <c r="AB526" s="87"/>
      <c r="AC526" s="87"/>
      <c r="AD526" s="87"/>
      <c r="AE526" s="87"/>
      <c r="AF526" s="87"/>
      <c r="AG526" s="87"/>
      <c r="AH526" s="87"/>
      <c r="AI526" s="87"/>
      <c r="AJ526" s="87"/>
      <c r="AK526" s="87"/>
      <c r="AL526" s="87"/>
      <c r="AM526" s="87"/>
      <c r="AN526" s="87"/>
      <c r="AO526" s="87"/>
      <c r="AP526" s="87"/>
      <c r="AQ526" s="87"/>
      <c r="AR526" s="87"/>
      <c r="AS526" s="87"/>
      <c r="AT526" s="87"/>
    </row>
    <row r="527" spans="1:46" s="72" customFormat="1" ht="15" customHeight="1">
      <c r="A527" s="95">
        <v>11</v>
      </c>
      <c r="B527" s="87"/>
      <c r="C527" s="87"/>
      <c r="D527" s="87" t="s">
        <v>779</v>
      </c>
      <c r="E527" s="87"/>
      <c r="F527" s="87"/>
      <c r="H527" s="87">
        <f>Linkin!I20</f>
        <v>648763</v>
      </c>
      <c r="J527" s="222">
        <f t="shared" si="2"/>
        <v>10.100294876603503</v>
      </c>
      <c r="K527" s="87"/>
      <c r="L527" s="87">
        <f t="shared" si="3"/>
        <v>6552698</v>
      </c>
      <c r="M527" s="87"/>
      <c r="N527" s="87"/>
      <c r="O527" s="87"/>
      <c r="P527" s="90"/>
      <c r="Q527" s="87"/>
      <c r="R527" s="87"/>
      <c r="S527" s="87"/>
      <c r="T527" s="87"/>
      <c r="U527" s="87"/>
      <c r="V527" s="87"/>
      <c r="W527" s="87"/>
      <c r="X527" s="87"/>
      <c r="Y527" s="87"/>
      <c r="Z527" s="87"/>
      <c r="AA527" s="87"/>
      <c r="AB527" s="87"/>
      <c r="AC527" s="87"/>
      <c r="AD527" s="87"/>
      <c r="AE527" s="87"/>
      <c r="AF527" s="87"/>
      <c r="AG527" s="87"/>
      <c r="AH527" s="87"/>
      <c r="AI527" s="87"/>
      <c r="AJ527" s="87"/>
      <c r="AK527" s="87"/>
      <c r="AL527" s="87"/>
      <c r="AM527" s="87"/>
      <c r="AN527" s="87"/>
      <c r="AO527" s="87"/>
      <c r="AP527" s="87"/>
      <c r="AQ527" s="87"/>
      <c r="AR527" s="87"/>
      <c r="AS527" s="87"/>
      <c r="AT527" s="87"/>
    </row>
    <row r="528" spans="1:46" s="72" customFormat="1" ht="15" customHeight="1">
      <c r="A528" s="95">
        <v>12</v>
      </c>
      <c r="B528" s="87"/>
      <c r="C528" s="87"/>
      <c r="D528" s="87" t="s">
        <v>433</v>
      </c>
      <c r="E528" s="87"/>
      <c r="F528" s="87"/>
      <c r="H528" s="102">
        <f>Linkin!I21</f>
        <v>399519</v>
      </c>
      <c r="J528" s="222">
        <f t="shared" si="2"/>
        <v>-0.75</v>
      </c>
      <c r="K528" s="87"/>
      <c r="L528" s="87">
        <f t="shared" si="3"/>
        <v>-299639</v>
      </c>
      <c r="M528" s="87"/>
      <c r="N528" s="87"/>
      <c r="O528" s="87"/>
      <c r="P528" s="90"/>
      <c r="Q528" s="87"/>
      <c r="R528" s="87"/>
      <c r="S528" s="87"/>
      <c r="T528" s="87"/>
      <c r="U528" s="87"/>
      <c r="V528" s="87"/>
      <c r="W528" s="87"/>
      <c r="X528" s="87"/>
      <c r="Y528" s="87"/>
      <c r="Z528" s="87"/>
      <c r="AA528" s="87"/>
      <c r="AB528" s="87"/>
      <c r="AC528" s="87"/>
      <c r="AD528" s="87"/>
      <c r="AE528" s="87"/>
      <c r="AF528" s="87"/>
      <c r="AG528" s="87"/>
      <c r="AH528" s="87"/>
      <c r="AI528" s="87"/>
      <c r="AJ528" s="87"/>
      <c r="AK528" s="87"/>
      <c r="AL528" s="87"/>
      <c r="AM528" s="87"/>
      <c r="AN528" s="87"/>
      <c r="AO528" s="87"/>
      <c r="AP528" s="87"/>
      <c r="AQ528" s="87"/>
      <c r="AR528" s="87"/>
      <c r="AS528" s="87"/>
      <c r="AT528" s="87"/>
    </row>
    <row r="529" spans="1:46" s="72" customFormat="1" ht="15" customHeight="1">
      <c r="A529" s="95">
        <v>13</v>
      </c>
      <c r="B529" s="87"/>
      <c r="C529" s="87"/>
      <c r="D529" s="87" t="s">
        <v>635</v>
      </c>
      <c r="E529" s="87"/>
      <c r="F529" s="87"/>
      <c r="H529" s="87">
        <f>Linkin!I22</f>
        <v>767088</v>
      </c>
      <c r="J529" s="222">
        <f t="shared" si="2"/>
        <v>-41.600053570249209</v>
      </c>
      <c r="K529" s="87"/>
      <c r="L529" s="87">
        <f t="shared" si="3"/>
        <v>-31910902</v>
      </c>
      <c r="M529" s="87"/>
      <c r="N529" s="87"/>
      <c r="O529" s="87"/>
      <c r="P529" s="1025" t="s">
        <v>1177</v>
      </c>
      <c r="Q529" s="1026"/>
      <c r="R529" s="1026"/>
      <c r="S529" s="1027"/>
      <c r="T529" s="87"/>
      <c r="U529" s="87"/>
      <c r="V529" s="87"/>
      <c r="W529" s="87"/>
      <c r="X529" s="87"/>
      <c r="Y529" s="87"/>
      <c r="Z529" s="87"/>
      <c r="AA529" s="87"/>
      <c r="AB529" s="87"/>
      <c r="AC529" s="87"/>
      <c r="AD529" s="87"/>
      <c r="AE529" s="87"/>
      <c r="AF529" s="87"/>
      <c r="AG529" s="87"/>
      <c r="AH529" s="87"/>
      <c r="AI529" s="87"/>
      <c r="AJ529" s="87"/>
      <c r="AK529" s="87"/>
      <c r="AL529" s="87"/>
      <c r="AM529" s="87"/>
      <c r="AN529" s="87"/>
      <c r="AO529" s="87"/>
      <c r="AP529" s="87"/>
      <c r="AQ529" s="87"/>
      <c r="AR529" s="87"/>
      <c r="AS529" s="87"/>
      <c r="AT529" s="87"/>
    </row>
    <row r="530" spans="1:46" s="72" customFormat="1" ht="15" customHeight="1">
      <c r="A530" s="95">
        <v>14</v>
      </c>
      <c r="B530" s="87"/>
      <c r="C530" s="87"/>
      <c r="D530" s="87" t="s">
        <v>427</v>
      </c>
      <c r="E530" s="87"/>
      <c r="F530" s="87"/>
      <c r="G530" s="80"/>
      <c r="H530" s="104">
        <f>Linkin!I24</f>
        <v>23402</v>
      </c>
      <c r="I530" s="102"/>
      <c r="J530" s="222">
        <f t="shared" si="2"/>
        <v>-75.102876697334693</v>
      </c>
      <c r="L530" s="87">
        <f t="shared" si="3"/>
        <v>-1757558</v>
      </c>
      <c r="M530" s="87"/>
      <c r="N530" s="87"/>
      <c r="O530" s="87"/>
      <c r="P530" s="1028"/>
      <c r="Q530" s="1029"/>
      <c r="R530" s="1029"/>
      <c r="S530" s="1030"/>
      <c r="T530" s="87"/>
      <c r="U530" s="87"/>
      <c r="V530" s="87"/>
      <c r="W530" s="87"/>
      <c r="X530" s="87"/>
      <c r="Y530" s="87"/>
      <c r="Z530" s="87"/>
      <c r="AA530" s="87"/>
      <c r="AB530" s="87"/>
      <c r="AC530" s="87"/>
      <c r="AD530" s="87"/>
      <c r="AE530" s="87"/>
      <c r="AF530" s="87"/>
      <c r="AG530" s="87"/>
      <c r="AH530" s="87"/>
      <c r="AI530" s="87"/>
      <c r="AJ530" s="87"/>
      <c r="AK530" s="87"/>
      <c r="AL530" s="87"/>
      <c r="AM530" s="87"/>
      <c r="AN530" s="87"/>
      <c r="AO530" s="87"/>
      <c r="AP530" s="87"/>
      <c r="AQ530" s="87"/>
      <c r="AR530" s="87"/>
      <c r="AS530" s="87"/>
      <c r="AT530" s="87"/>
    </row>
    <row r="531" spans="1:46" s="72" customFormat="1" ht="15" customHeight="1">
      <c r="A531" s="95">
        <v>15</v>
      </c>
      <c r="B531" s="87"/>
      <c r="C531" s="87"/>
      <c r="D531" s="87" t="s">
        <v>129</v>
      </c>
      <c r="E531" s="87"/>
      <c r="F531" s="87"/>
      <c r="G531" s="80"/>
      <c r="H531" s="104">
        <f>Linkin!I23</f>
        <v>410186</v>
      </c>
      <c r="I531" s="102"/>
      <c r="J531" s="222">
        <f t="shared" si="2"/>
        <v>0</v>
      </c>
      <c r="L531" s="87">
        <f t="shared" si="3"/>
        <v>0</v>
      </c>
      <c r="M531" s="87"/>
      <c r="N531" s="87"/>
      <c r="O531" s="87"/>
      <c r="P531" s="1028"/>
      <c r="Q531" s="1029"/>
      <c r="R531" s="1029"/>
      <c r="S531" s="1030"/>
      <c r="T531" s="87"/>
      <c r="U531" s="87"/>
      <c r="V531" s="87"/>
      <c r="W531" s="87"/>
      <c r="X531" s="87"/>
      <c r="Y531" s="87"/>
      <c r="Z531" s="87"/>
      <c r="AA531" s="87"/>
      <c r="AB531" s="87"/>
      <c r="AC531" s="87"/>
      <c r="AD531" s="87"/>
      <c r="AE531" s="87"/>
      <c r="AF531" s="87"/>
      <c r="AG531" s="87"/>
      <c r="AH531" s="87"/>
      <c r="AI531" s="87"/>
      <c r="AJ531" s="87"/>
      <c r="AK531" s="87"/>
      <c r="AL531" s="87"/>
      <c r="AM531" s="87"/>
      <c r="AN531" s="87"/>
      <c r="AO531" s="87"/>
      <c r="AP531" s="87"/>
      <c r="AQ531" s="87"/>
      <c r="AR531" s="87"/>
      <c r="AS531" s="87"/>
      <c r="AT531" s="87"/>
    </row>
    <row r="532" spans="1:46" s="72" customFormat="1" ht="15" customHeight="1">
      <c r="A532" s="95">
        <v>16</v>
      </c>
      <c r="B532" s="87"/>
      <c r="C532" s="87"/>
      <c r="D532" s="87" t="s">
        <v>780</v>
      </c>
      <c r="E532" s="87"/>
      <c r="F532" s="87"/>
      <c r="G532" s="80"/>
      <c r="H532" s="104">
        <f>Linkin!I25</f>
        <v>1229298</v>
      </c>
      <c r="I532" s="80"/>
      <c r="J532" s="222">
        <f t="shared" si="2"/>
        <v>39.829750486875184</v>
      </c>
      <c r="L532" s="87">
        <f t="shared" si="3"/>
        <v>48962633</v>
      </c>
      <c r="M532" s="87"/>
      <c r="N532" s="87"/>
      <c r="O532" s="87"/>
      <c r="P532" s="1028"/>
      <c r="Q532" s="1029"/>
      <c r="R532" s="1029"/>
      <c r="S532" s="1030"/>
      <c r="T532" s="87"/>
      <c r="U532" s="87"/>
      <c r="V532" s="87"/>
      <c r="W532" s="87"/>
      <c r="X532" s="87"/>
      <c r="Y532" s="87"/>
      <c r="Z532" s="87"/>
      <c r="AA532" s="87"/>
      <c r="AB532" s="87"/>
      <c r="AC532" s="87"/>
      <c r="AD532" s="87"/>
      <c r="AE532" s="87"/>
      <c r="AF532" s="87"/>
      <c r="AG532" s="87"/>
      <c r="AH532" s="87"/>
      <c r="AI532" s="87"/>
      <c r="AJ532" s="87"/>
      <c r="AK532" s="87"/>
      <c r="AL532" s="87"/>
      <c r="AM532" s="87"/>
      <c r="AN532" s="87"/>
      <c r="AO532" s="87"/>
      <c r="AP532" s="87"/>
      <c r="AQ532" s="87"/>
      <c r="AR532" s="87"/>
      <c r="AS532" s="87"/>
      <c r="AT532" s="87"/>
    </row>
    <row r="533" spans="1:46" s="72" customFormat="1" ht="15" customHeight="1">
      <c r="A533" s="95">
        <v>17</v>
      </c>
      <c r="B533" s="87"/>
      <c r="C533" s="87"/>
      <c r="D533" s="87" t="s">
        <v>425</v>
      </c>
      <c r="E533" s="87"/>
      <c r="F533" s="87"/>
      <c r="G533" s="80"/>
      <c r="H533" s="104">
        <f>Linkin!I26</f>
        <v>1091902</v>
      </c>
      <c r="I533" s="80"/>
      <c r="J533" s="222">
        <f t="shared" si="2"/>
        <v>0</v>
      </c>
      <c r="K533" s="87"/>
      <c r="L533" s="87">
        <f t="shared" si="3"/>
        <v>0</v>
      </c>
      <c r="M533" s="87"/>
      <c r="N533" s="87"/>
      <c r="O533" s="87"/>
      <c r="P533" s="1028"/>
      <c r="Q533" s="1029"/>
      <c r="R533" s="1029"/>
      <c r="S533" s="1030"/>
      <c r="T533" s="87"/>
      <c r="U533" s="87"/>
      <c r="V533" s="87"/>
      <c r="W533" s="87"/>
      <c r="X533" s="87"/>
      <c r="Y533" s="87"/>
      <c r="Z533" s="87"/>
      <c r="AA533" s="87"/>
      <c r="AB533" s="87"/>
      <c r="AC533" s="87"/>
      <c r="AD533" s="87"/>
      <c r="AE533" s="87"/>
      <c r="AF533" s="87"/>
      <c r="AG533" s="87"/>
      <c r="AH533" s="87"/>
      <c r="AI533" s="87"/>
      <c r="AJ533" s="87"/>
      <c r="AK533" s="87"/>
      <c r="AL533" s="87"/>
      <c r="AM533" s="87"/>
      <c r="AN533" s="87"/>
      <c r="AO533" s="87"/>
      <c r="AP533" s="87"/>
      <c r="AQ533" s="87"/>
      <c r="AR533" s="87"/>
      <c r="AS533" s="87"/>
      <c r="AT533" s="87"/>
    </row>
    <row r="534" spans="1:46" s="72" customFormat="1" ht="15" customHeight="1">
      <c r="A534" s="95">
        <v>18</v>
      </c>
      <c r="B534" s="87"/>
      <c r="C534" s="87"/>
      <c r="D534" s="87" t="s">
        <v>428</v>
      </c>
      <c r="E534" s="87"/>
      <c r="F534" s="87"/>
      <c r="G534" s="80"/>
      <c r="H534" s="104">
        <f>Linkin!I27</f>
        <v>804092.83800327987</v>
      </c>
      <c r="I534" s="80"/>
      <c r="J534" s="222">
        <f t="shared" si="2"/>
        <v>0</v>
      </c>
      <c r="K534" s="87"/>
      <c r="L534" s="87">
        <f t="shared" si="3"/>
        <v>0</v>
      </c>
      <c r="M534" s="87"/>
      <c r="N534" s="87"/>
      <c r="O534" s="87"/>
      <c r="P534" s="1028"/>
      <c r="Q534" s="1029"/>
      <c r="R534" s="1029"/>
      <c r="S534" s="1030"/>
      <c r="T534" s="87"/>
      <c r="U534" s="87"/>
      <c r="V534" s="87"/>
      <c r="W534" s="87"/>
      <c r="X534" s="87"/>
      <c r="Y534" s="87"/>
      <c r="Z534" s="87"/>
      <c r="AA534" s="87"/>
      <c r="AB534" s="87"/>
      <c r="AC534" s="87"/>
      <c r="AD534" s="87"/>
      <c r="AE534" s="87"/>
      <c r="AF534" s="87"/>
      <c r="AG534" s="87"/>
      <c r="AH534" s="87"/>
      <c r="AI534" s="87"/>
      <c r="AJ534" s="87"/>
      <c r="AK534" s="87"/>
      <c r="AL534" s="87"/>
      <c r="AM534" s="87"/>
      <c r="AN534" s="87"/>
      <c r="AO534" s="87"/>
      <c r="AP534" s="87"/>
      <c r="AQ534" s="87"/>
      <c r="AR534" s="87"/>
      <c r="AS534" s="87"/>
      <c r="AT534" s="87"/>
    </row>
    <row r="535" spans="1:46" s="72" customFormat="1" ht="15" customHeight="1">
      <c r="A535" s="95">
        <v>19</v>
      </c>
      <c r="B535" s="87"/>
      <c r="C535" s="87"/>
      <c r="D535" s="87" t="s">
        <v>781</v>
      </c>
      <c r="E535" s="87"/>
      <c r="F535" s="87"/>
      <c r="G535" s="80"/>
      <c r="H535" s="104">
        <f>Linkin!I11</f>
        <v>346815</v>
      </c>
      <c r="I535" s="80"/>
      <c r="J535" s="222">
        <f t="shared" si="2"/>
        <v>45.317908443129809</v>
      </c>
      <c r="K535" s="87"/>
      <c r="L535" s="87">
        <f t="shared" si="3"/>
        <v>15716930</v>
      </c>
      <c r="M535" s="87"/>
      <c r="N535" s="87"/>
      <c r="O535" s="87"/>
      <c r="P535" s="1028"/>
      <c r="Q535" s="1029"/>
      <c r="R535" s="1029"/>
      <c r="S535" s="1030"/>
      <c r="T535" s="87"/>
      <c r="U535" s="87"/>
      <c r="V535" s="87"/>
      <c r="W535" s="87"/>
      <c r="X535" s="87"/>
      <c r="Y535" s="87"/>
      <c r="Z535" s="87"/>
      <c r="AA535" s="87"/>
      <c r="AB535" s="87"/>
      <c r="AC535" s="87"/>
      <c r="AD535" s="87"/>
      <c r="AE535" s="87"/>
      <c r="AF535" s="87"/>
      <c r="AG535" s="87"/>
      <c r="AH535" s="87"/>
      <c r="AI535" s="87"/>
      <c r="AJ535" s="87"/>
      <c r="AK535" s="87"/>
      <c r="AL535" s="87"/>
      <c r="AM535" s="87"/>
      <c r="AN535" s="87"/>
      <c r="AO535" s="87"/>
      <c r="AP535" s="87"/>
      <c r="AQ535" s="87"/>
      <c r="AR535" s="87"/>
      <c r="AS535" s="87"/>
      <c r="AT535" s="87"/>
    </row>
    <row r="536" spans="1:46" s="72" customFormat="1" ht="15" customHeight="1">
      <c r="A536" s="95">
        <v>20</v>
      </c>
      <c r="B536" s="87"/>
      <c r="C536" s="87"/>
      <c r="D536" s="72" t="s">
        <v>782</v>
      </c>
      <c r="E536" s="87"/>
      <c r="F536" s="87"/>
      <c r="G536" s="80"/>
      <c r="H536" s="104">
        <f>Linkin!I12</f>
        <v>199691</v>
      </c>
      <c r="I536" s="80"/>
      <c r="J536" s="222">
        <f t="shared" si="2"/>
        <v>66.055713278265017</v>
      </c>
      <c r="K536" s="87"/>
      <c r="L536" s="87">
        <f t="shared" si="3"/>
        <v>13190731</v>
      </c>
      <c r="M536" s="87"/>
      <c r="N536" s="87"/>
      <c r="O536" s="87"/>
      <c r="P536" s="1028"/>
      <c r="Q536" s="1029"/>
      <c r="R536" s="1029"/>
      <c r="S536" s="1030"/>
      <c r="T536" s="87"/>
      <c r="U536" s="87"/>
      <c r="V536" s="87"/>
      <c r="W536" s="87"/>
      <c r="X536" s="87"/>
      <c r="Y536" s="87"/>
      <c r="Z536" s="87"/>
      <c r="AA536" s="87"/>
      <c r="AB536" s="87"/>
      <c r="AC536" s="87"/>
      <c r="AD536" s="87"/>
      <c r="AE536" s="87"/>
      <c r="AF536" s="87"/>
      <c r="AG536" s="87"/>
      <c r="AH536" s="87"/>
      <c r="AI536" s="87"/>
      <c r="AJ536" s="87"/>
      <c r="AK536" s="87"/>
      <c r="AL536" s="87"/>
      <c r="AM536" s="87"/>
      <c r="AN536" s="87"/>
      <c r="AO536" s="87"/>
      <c r="AP536" s="87"/>
      <c r="AQ536" s="87"/>
      <c r="AR536" s="87"/>
      <c r="AS536" s="87"/>
      <c r="AT536" s="87"/>
    </row>
    <row r="537" spans="1:46" s="72" customFormat="1" ht="15" customHeight="1">
      <c r="A537" s="95">
        <v>21</v>
      </c>
      <c r="B537" s="87"/>
      <c r="C537" s="87"/>
      <c r="D537" s="87" t="s">
        <v>636</v>
      </c>
      <c r="E537" s="87"/>
      <c r="F537" s="87"/>
      <c r="G537" s="103"/>
      <c r="H537" s="103">
        <f>Linkin!I30</f>
        <v>3606116.1948761423</v>
      </c>
      <c r="I537" s="80"/>
      <c r="J537" s="222">
        <f t="shared" si="2"/>
        <v>38.230313649160188</v>
      </c>
      <c r="K537" s="87"/>
      <c r="L537" s="145">
        <f t="shared" ref="L537" si="4">ROUND(H537*J537,0)</f>
        <v>137862953</v>
      </c>
      <c r="M537" s="103"/>
      <c r="N537" s="103"/>
      <c r="O537" s="103"/>
      <c r="P537" s="1031"/>
      <c r="Q537" s="1032"/>
      <c r="R537" s="1032"/>
      <c r="S537" s="1033"/>
      <c r="T537" s="87"/>
      <c r="U537" s="87"/>
      <c r="V537" s="87"/>
      <c r="W537" s="87"/>
      <c r="X537" s="87"/>
      <c r="Y537" s="87"/>
      <c r="Z537" s="87"/>
      <c r="AA537" s="87"/>
      <c r="AB537" s="87"/>
      <c r="AC537" s="87"/>
      <c r="AD537" s="87"/>
      <c r="AE537" s="87"/>
      <c r="AF537" s="87"/>
      <c r="AG537" s="87"/>
      <c r="AH537" s="87"/>
      <c r="AI537" s="87"/>
      <c r="AJ537" s="87"/>
      <c r="AK537" s="87"/>
      <c r="AL537" s="87"/>
      <c r="AM537" s="87"/>
      <c r="AN537" s="87"/>
      <c r="AO537" s="87"/>
      <c r="AP537" s="87"/>
      <c r="AQ537" s="87"/>
      <c r="AR537" s="87"/>
      <c r="AS537" s="87"/>
      <c r="AT537" s="87"/>
    </row>
    <row r="538" spans="1:46" s="72" customFormat="1" ht="15" customHeight="1">
      <c r="A538" s="95">
        <v>22</v>
      </c>
      <c r="B538" s="87"/>
      <c r="C538" s="87"/>
      <c r="D538" s="87"/>
      <c r="E538" s="87" t="s">
        <v>156</v>
      </c>
      <c r="F538" s="87"/>
      <c r="H538" s="105">
        <f>SUM(H518:H537)</f>
        <v>37805850.987251282</v>
      </c>
      <c r="I538" s="80"/>
      <c r="J538" s="222"/>
      <c r="K538" s="80"/>
      <c r="L538" s="105">
        <f>SUM(L518:L537)</f>
        <v>675744995</v>
      </c>
      <c r="M538" s="80"/>
      <c r="N538" s="80"/>
      <c r="O538" s="80"/>
      <c r="P538" s="103"/>
      <c r="Q538" s="103"/>
      <c r="R538" s="103"/>
      <c r="S538" s="103"/>
      <c r="T538" s="87"/>
      <c r="U538" s="87"/>
      <c r="V538" s="87"/>
      <c r="W538" s="87"/>
      <c r="X538" s="87"/>
      <c r="Y538" s="87"/>
      <c r="Z538" s="87"/>
      <c r="AA538" s="87"/>
      <c r="AB538" s="87"/>
      <c r="AC538" s="87"/>
      <c r="AD538" s="87"/>
      <c r="AE538" s="87"/>
      <c r="AF538" s="87"/>
      <c r="AG538" s="87"/>
      <c r="AH538" s="87"/>
      <c r="AI538" s="87"/>
      <c r="AJ538" s="87"/>
      <c r="AK538" s="87"/>
      <c r="AL538" s="87"/>
      <c r="AM538" s="87"/>
      <c r="AN538" s="87"/>
      <c r="AO538" s="87"/>
      <c r="AP538" s="87"/>
      <c r="AQ538" s="87"/>
      <c r="AR538" s="87"/>
      <c r="AS538" s="87"/>
      <c r="AT538" s="87"/>
    </row>
    <row r="539" spans="1:46" s="72" customFormat="1" ht="15" customHeight="1">
      <c r="A539" s="95">
        <v>23</v>
      </c>
      <c r="B539" s="87"/>
      <c r="C539" s="87"/>
      <c r="D539" s="87"/>
      <c r="E539" s="87"/>
      <c r="F539" s="87"/>
      <c r="H539" s="87"/>
      <c r="I539" s="80"/>
      <c r="J539" s="222"/>
      <c r="K539" s="80"/>
      <c r="L539" s="87"/>
      <c r="M539" s="103"/>
      <c r="N539" s="103"/>
      <c r="O539" s="103"/>
      <c r="P539" s="90"/>
      <c r="Q539" s="968" t="s">
        <v>1175</v>
      </c>
      <c r="R539" s="968" t="s">
        <v>1176</v>
      </c>
      <c r="S539" s="87"/>
      <c r="T539" s="87"/>
      <c r="U539" s="87"/>
      <c r="V539" s="87"/>
      <c r="W539" s="87"/>
      <c r="X539" s="87"/>
      <c r="Y539" s="87"/>
      <c r="Z539" s="87"/>
      <c r="AA539" s="87"/>
      <c r="AB539" s="87"/>
      <c r="AC539" s="87"/>
      <c r="AD539" s="87"/>
      <c r="AE539" s="87"/>
      <c r="AF539" s="87"/>
      <c r="AG539" s="87"/>
      <c r="AH539" s="87"/>
      <c r="AI539" s="87"/>
      <c r="AJ539" s="87"/>
      <c r="AK539" s="87"/>
      <c r="AL539" s="87"/>
      <c r="AM539" s="87"/>
      <c r="AN539" s="87"/>
      <c r="AO539" s="87"/>
      <c r="AP539" s="87"/>
      <c r="AQ539" s="87"/>
      <c r="AR539" s="87"/>
      <c r="AS539" s="87"/>
      <c r="AT539" s="87"/>
    </row>
    <row r="540" spans="1:46" s="72" customFormat="1" ht="15" customHeight="1">
      <c r="A540" s="95">
        <v>24</v>
      </c>
      <c r="B540" s="87"/>
      <c r="C540" s="87"/>
      <c r="D540" s="87" t="s">
        <v>637</v>
      </c>
      <c r="E540" s="87"/>
      <c r="F540" s="87"/>
      <c r="H540" s="87">
        <f>Linkin!I34</f>
        <v>18671407.914117441</v>
      </c>
      <c r="I540" s="80"/>
      <c r="J540" s="222">
        <f>J353</f>
        <v>0</v>
      </c>
      <c r="K540" s="103"/>
      <c r="L540" s="87">
        <f>ROUND(H540*J540,0)</f>
        <v>0</v>
      </c>
      <c r="M540" s="103"/>
      <c r="N540" s="103"/>
      <c r="O540" s="103"/>
      <c r="P540" s="61" t="s">
        <v>1174</v>
      </c>
      <c r="Q540" s="969">
        <f>'Sch B-1'!$K$119</f>
        <v>441111572.11700475</v>
      </c>
      <c r="R540" s="973">
        <v>441111572.11700475</v>
      </c>
      <c r="S540" s="72" t="b">
        <f>R540=Q540</f>
        <v>1</v>
      </c>
      <c r="T540" s="87"/>
      <c r="U540" s="87"/>
      <c r="V540" s="87"/>
      <c r="W540" s="87"/>
      <c r="X540" s="87"/>
      <c r="Y540" s="87"/>
      <c r="Z540" s="87"/>
      <c r="AA540" s="87"/>
      <c r="AB540" s="87"/>
      <c r="AC540" s="87"/>
      <c r="AD540" s="87"/>
      <c r="AE540" s="87"/>
      <c r="AF540" s="87"/>
      <c r="AG540" s="87"/>
      <c r="AH540" s="87"/>
      <c r="AI540" s="87"/>
      <c r="AJ540" s="87"/>
      <c r="AK540" s="87"/>
      <c r="AL540" s="87"/>
      <c r="AM540" s="87"/>
      <c r="AN540" s="87"/>
      <c r="AO540" s="87"/>
      <c r="AP540" s="87"/>
      <c r="AQ540" s="87"/>
      <c r="AR540" s="87"/>
      <c r="AS540" s="87"/>
      <c r="AT540" s="87"/>
    </row>
    <row r="541" spans="1:46" s="72" customFormat="1" ht="15" customHeight="1">
      <c r="A541" s="95">
        <v>25</v>
      </c>
      <c r="B541" s="87"/>
      <c r="C541" s="87"/>
      <c r="D541" s="87" t="s">
        <v>783</v>
      </c>
      <c r="E541" s="87"/>
      <c r="F541" s="87"/>
      <c r="H541" s="87">
        <f>Linkin!I35</f>
        <v>7039679</v>
      </c>
      <c r="I541" s="80"/>
      <c r="J541" s="222">
        <f t="shared" ref="J541:J550" si="5">J354</f>
        <v>159.7382832718522</v>
      </c>
      <c r="K541" s="80"/>
      <c r="L541" s="87">
        <f>ROUND(H541*J541,0)</f>
        <v>1124506238</v>
      </c>
      <c r="M541" s="103"/>
      <c r="N541" s="103"/>
      <c r="O541" s="103"/>
      <c r="P541" s="61"/>
      <c r="Q541" s="971"/>
      <c r="R541" s="974"/>
      <c r="T541" s="87"/>
      <c r="U541" s="87"/>
      <c r="V541" s="87"/>
      <c r="W541" s="87"/>
      <c r="X541" s="87"/>
      <c r="Y541" s="87"/>
      <c r="Z541" s="87"/>
      <c r="AA541" s="87"/>
      <c r="AB541" s="87"/>
      <c r="AC541" s="87"/>
      <c r="AD541" s="87"/>
      <c r="AE541" s="87"/>
      <c r="AF541" s="87"/>
      <c r="AG541" s="87"/>
      <c r="AH541" s="87"/>
      <c r="AI541" s="87"/>
      <c r="AJ541" s="87"/>
      <c r="AK541" s="87"/>
      <c r="AL541" s="87"/>
      <c r="AM541" s="87"/>
      <c r="AN541" s="87"/>
      <c r="AO541" s="87"/>
      <c r="AP541" s="87"/>
      <c r="AQ541" s="87"/>
      <c r="AR541" s="87"/>
      <c r="AS541" s="87"/>
      <c r="AT541" s="87"/>
    </row>
    <row r="542" spans="1:46" s="72" customFormat="1" ht="15" customHeight="1">
      <c r="A542" s="95">
        <v>26</v>
      </c>
      <c r="B542" s="87"/>
      <c r="C542" s="87"/>
      <c r="D542" s="87" t="s">
        <v>126</v>
      </c>
      <c r="E542" s="87"/>
      <c r="F542" s="87"/>
      <c r="H542" s="87">
        <f>Linkin!I36</f>
        <v>175930</v>
      </c>
      <c r="I542" s="80"/>
      <c r="J542" s="222">
        <f t="shared" si="5"/>
        <v>-155.99</v>
      </c>
      <c r="K542" s="103"/>
      <c r="L542" s="87">
        <f>ROUND(H542*J542,0)</f>
        <v>-27443321</v>
      </c>
      <c r="M542" s="103"/>
      <c r="N542" s="103"/>
      <c r="O542" s="103"/>
      <c r="P542" s="29"/>
      <c r="Q542" s="970"/>
      <c r="R542" s="974"/>
      <c r="T542" s="87"/>
      <c r="U542" s="87"/>
      <c r="V542" s="87"/>
      <c r="W542" s="87"/>
      <c r="X542" s="87"/>
      <c r="Y542" s="87"/>
      <c r="Z542" s="87"/>
      <c r="AA542" s="87"/>
      <c r="AB542" s="87"/>
      <c r="AC542" s="87"/>
      <c r="AD542" s="87"/>
      <c r="AE542" s="87"/>
      <c r="AF542" s="87"/>
      <c r="AG542" s="87"/>
      <c r="AH542" s="87"/>
      <c r="AI542" s="87"/>
      <c r="AJ542" s="87"/>
      <c r="AK542" s="87"/>
      <c r="AL542" s="87"/>
      <c r="AM542" s="87"/>
      <c r="AN542" s="87"/>
      <c r="AO542" s="87"/>
      <c r="AP542" s="87"/>
      <c r="AQ542" s="87"/>
      <c r="AR542" s="87"/>
      <c r="AS542" s="87"/>
      <c r="AT542" s="87"/>
    </row>
    <row r="543" spans="1:46" s="72" customFormat="1" ht="15" customHeight="1">
      <c r="A543" s="95">
        <v>27</v>
      </c>
      <c r="B543" s="87"/>
      <c r="C543" s="87"/>
      <c r="D543" s="87" t="s">
        <v>784</v>
      </c>
      <c r="E543" s="87"/>
      <c r="F543" s="87"/>
      <c r="H543" s="87">
        <f>Linkin!I37</f>
        <v>596010</v>
      </c>
      <c r="I543" s="80"/>
      <c r="J543" s="222">
        <f t="shared" si="5"/>
        <v>12.000000000000002</v>
      </c>
      <c r="K543" s="103"/>
      <c r="L543" s="87">
        <f>ROUND(H543*J543,0)</f>
        <v>7152120</v>
      </c>
      <c r="M543" s="103"/>
      <c r="N543" s="103"/>
      <c r="O543" s="103"/>
      <c r="Q543" s="971"/>
      <c r="R543" s="974"/>
      <c r="T543" s="87"/>
      <c r="U543" s="87"/>
      <c r="V543" s="87"/>
      <c r="W543" s="87"/>
      <c r="X543" s="87"/>
      <c r="Y543" s="87"/>
      <c r="Z543" s="87"/>
      <c r="AA543" s="87"/>
      <c r="AB543" s="87"/>
      <c r="AC543" s="87"/>
      <c r="AD543" s="87"/>
      <c r="AE543" s="87"/>
      <c r="AF543" s="87"/>
      <c r="AG543" s="87"/>
      <c r="AH543" s="87"/>
      <c r="AI543" s="87"/>
      <c r="AJ543" s="87"/>
      <c r="AK543" s="87"/>
      <c r="AL543" s="87"/>
      <c r="AM543" s="87"/>
      <c r="AN543" s="87"/>
      <c r="AO543" s="87"/>
      <c r="AP543" s="87"/>
      <c r="AQ543" s="87"/>
      <c r="AR543" s="87"/>
      <c r="AS543" s="87"/>
      <c r="AT543" s="87"/>
    </row>
    <row r="544" spans="1:46" s="72" customFormat="1" ht="15" customHeight="1">
      <c r="A544" s="95">
        <v>28</v>
      </c>
      <c r="B544" s="87"/>
      <c r="C544" s="87"/>
      <c r="D544" s="87" t="s">
        <v>638</v>
      </c>
      <c r="E544" s="87"/>
      <c r="F544" s="87"/>
      <c r="H544" s="87">
        <f>R544</f>
        <v>1746243.8070985689</v>
      </c>
      <c r="I544" s="80"/>
      <c r="J544" s="222">
        <f t="shared" si="5"/>
        <v>46.26</v>
      </c>
      <c r="K544" s="103"/>
      <c r="L544" s="87">
        <f>ROUND(H544*J544,0)</f>
        <v>80781239</v>
      </c>
      <c r="M544" s="103"/>
      <c r="N544" s="103"/>
      <c r="O544" s="103"/>
      <c r="P544" s="61" t="s">
        <v>1169</v>
      </c>
      <c r="Q544" s="971">
        <f>'[4]Inc Statment - SCH C.1'!$I$57</f>
        <v>1746232.0149654024</v>
      </c>
      <c r="R544" s="974">
        <v>1746243.8070985689</v>
      </c>
      <c r="T544" s="87"/>
      <c r="U544" s="87"/>
      <c r="V544" s="87"/>
      <c r="W544" s="87"/>
      <c r="X544" s="87"/>
      <c r="Y544" s="87"/>
      <c r="Z544" s="87"/>
      <c r="AA544" s="87"/>
      <c r="AB544" s="87"/>
      <c r="AC544" s="87"/>
      <c r="AD544" s="87"/>
      <c r="AE544" s="87"/>
      <c r="AF544" s="87"/>
      <c r="AG544" s="87"/>
      <c r="AH544" s="87"/>
      <c r="AI544" s="87"/>
      <c r="AJ544" s="87"/>
      <c r="AK544" s="87"/>
      <c r="AL544" s="87"/>
      <c r="AM544" s="87"/>
      <c r="AN544" s="87"/>
      <c r="AO544" s="87"/>
      <c r="AP544" s="87"/>
      <c r="AQ544" s="87"/>
      <c r="AR544" s="87"/>
      <c r="AS544" s="87"/>
      <c r="AT544" s="87"/>
    </row>
    <row r="545" spans="1:46" s="72" customFormat="1" ht="15" customHeight="1">
      <c r="A545" s="95">
        <v>29</v>
      </c>
      <c r="B545" s="87"/>
      <c r="C545" s="87"/>
      <c r="D545" s="87" t="s">
        <v>639</v>
      </c>
      <c r="E545" s="87"/>
      <c r="F545" s="87"/>
      <c r="G545" s="87"/>
      <c r="H545" s="87">
        <f>R545</f>
        <v>7552307.7671457157</v>
      </c>
      <c r="I545" s="80"/>
      <c r="J545" s="222">
        <f t="shared" si="5"/>
        <v>36.75</v>
      </c>
      <c r="K545" s="103"/>
      <c r="L545" s="87">
        <f t="shared" ref="L545:L550" si="6">ROUND(H545*J545,0)</f>
        <v>277547310</v>
      </c>
      <c r="M545" s="103"/>
      <c r="N545" s="103"/>
      <c r="O545" s="103"/>
      <c r="P545" s="61" t="s">
        <v>1168</v>
      </c>
      <c r="Q545" s="971">
        <f>'[4]Inc Statment - SCH C.1'!$I$60</f>
        <v>7552260.7165125925</v>
      </c>
      <c r="R545" s="974">
        <v>7552307.7671457157</v>
      </c>
      <c r="T545" s="87"/>
      <c r="U545" s="87"/>
      <c r="V545" s="87"/>
      <c r="W545" s="87"/>
      <c r="X545" s="87"/>
      <c r="Y545" s="87"/>
      <c r="Z545" s="87"/>
      <c r="AA545" s="87"/>
      <c r="AB545" s="87"/>
      <c r="AC545" s="87"/>
      <c r="AD545" s="87"/>
      <c r="AE545" s="87"/>
      <c r="AF545" s="87"/>
      <c r="AG545" s="87"/>
      <c r="AH545" s="87"/>
      <c r="AI545" s="87"/>
      <c r="AJ545" s="87"/>
      <c r="AK545" s="87"/>
      <c r="AL545" s="87"/>
      <c r="AM545" s="87"/>
      <c r="AN545" s="87"/>
      <c r="AO545" s="87"/>
      <c r="AP545" s="87"/>
      <c r="AQ545" s="87"/>
      <c r="AR545" s="87"/>
      <c r="AS545" s="87"/>
      <c r="AT545" s="87"/>
    </row>
    <row r="546" spans="1:46" s="72" customFormat="1" ht="15" customHeight="1">
      <c r="A546" s="95">
        <v>30</v>
      </c>
      <c r="B546" s="87"/>
      <c r="C546" s="87"/>
      <c r="D546" s="87" t="s">
        <v>316</v>
      </c>
      <c r="E546" s="87"/>
      <c r="F546" s="87"/>
      <c r="G546" s="87"/>
      <c r="H546" s="87">
        <f>Linkin!I40</f>
        <v>-1738795.4489271068</v>
      </c>
      <c r="I546" s="80"/>
      <c r="J546" s="222">
        <f t="shared" si="5"/>
        <v>0</v>
      </c>
      <c r="K546" s="103"/>
      <c r="L546" s="87">
        <f t="shared" si="6"/>
        <v>0</v>
      </c>
      <c r="M546" s="103"/>
      <c r="N546" s="103"/>
      <c r="O546" s="103"/>
      <c r="Q546" s="971"/>
      <c r="R546" s="974"/>
      <c r="S546" s="968" t="s">
        <v>1178</v>
      </c>
      <c r="T546" s="87"/>
      <c r="U546" s="87"/>
      <c r="V546" s="87"/>
      <c r="W546" s="87"/>
      <c r="X546" s="87"/>
      <c r="Y546" s="87"/>
      <c r="Z546" s="87"/>
      <c r="AA546" s="87"/>
      <c r="AB546" s="87"/>
      <c r="AC546" s="87"/>
      <c r="AD546" s="87"/>
      <c r="AE546" s="87"/>
      <c r="AF546" s="87"/>
      <c r="AG546" s="87"/>
      <c r="AH546" s="87"/>
      <c r="AI546" s="87"/>
      <c r="AJ546" s="87"/>
      <c r="AK546" s="87"/>
      <c r="AL546" s="87"/>
      <c r="AM546" s="87"/>
      <c r="AN546" s="87"/>
      <c r="AO546" s="87"/>
      <c r="AP546" s="87"/>
      <c r="AQ546" s="87"/>
      <c r="AR546" s="87"/>
      <c r="AS546" s="87"/>
      <c r="AT546" s="87"/>
    </row>
    <row r="547" spans="1:46" s="72" customFormat="1" ht="15" customHeight="1">
      <c r="A547" s="95">
        <v>31</v>
      </c>
      <c r="B547" s="87"/>
      <c r="C547" s="87"/>
      <c r="D547" s="87" t="s">
        <v>640</v>
      </c>
      <c r="E547" s="87"/>
      <c r="F547" s="87"/>
      <c r="H547" s="87">
        <f>R547</f>
        <v>12836347</v>
      </c>
      <c r="I547" s="80"/>
      <c r="J547" s="222">
        <f t="shared" si="5"/>
        <v>91.701026099098712</v>
      </c>
      <c r="K547" s="103"/>
      <c r="L547" s="87">
        <f t="shared" si="6"/>
        <v>1177106191</v>
      </c>
      <c r="M547" s="103"/>
      <c r="N547" s="103"/>
      <c r="O547" s="103"/>
      <c r="P547" s="176" t="s">
        <v>1173</v>
      </c>
      <c r="Q547" s="972">
        <f>ROUND($Q$540*S547,0)</f>
        <v>12836347</v>
      </c>
      <c r="R547" s="974">
        <v>12836347</v>
      </c>
      <c r="S547" s="892">
        <f>[5]Linkout!D13</f>
        <v>2.9100000000000001E-2</v>
      </c>
      <c r="T547" s="87"/>
      <c r="U547" s="87"/>
      <c r="V547" s="87"/>
      <c r="W547" s="87"/>
      <c r="X547" s="87"/>
      <c r="Y547" s="87"/>
      <c r="Z547" s="87"/>
      <c r="AA547" s="87"/>
      <c r="AB547" s="87"/>
      <c r="AC547" s="87"/>
      <c r="AD547" s="87"/>
      <c r="AE547" s="87"/>
      <c r="AF547" s="87"/>
      <c r="AG547" s="87"/>
      <c r="AH547" s="87"/>
      <c r="AI547" s="87"/>
      <c r="AJ547" s="87"/>
      <c r="AK547" s="87"/>
      <c r="AL547" s="87"/>
      <c r="AM547" s="87"/>
      <c r="AN547" s="87"/>
      <c r="AO547" s="87"/>
      <c r="AP547" s="87"/>
      <c r="AQ547" s="87"/>
      <c r="AR547" s="87"/>
      <c r="AS547" s="87"/>
      <c r="AT547" s="87"/>
    </row>
    <row r="548" spans="1:46" s="72" customFormat="1" ht="15" customHeight="1">
      <c r="A548" s="95">
        <v>32</v>
      </c>
      <c r="B548" s="87"/>
      <c r="C548" s="87"/>
      <c r="D548" s="87" t="s">
        <v>641</v>
      </c>
      <c r="E548" s="87"/>
      <c r="F548" s="87"/>
      <c r="G548" s="87"/>
      <c r="H548" s="87">
        <f t="shared" ref="H548:H550" si="7">R548</f>
        <v>220556</v>
      </c>
      <c r="I548" s="80"/>
      <c r="J548" s="222">
        <f t="shared" si="5"/>
        <v>18.896262600395993</v>
      </c>
      <c r="K548" s="103"/>
      <c r="L548" s="87">
        <f t="shared" si="6"/>
        <v>4167684</v>
      </c>
      <c r="M548" s="103"/>
      <c r="N548" s="103"/>
      <c r="O548" s="103"/>
      <c r="P548" s="176" t="s">
        <v>1172</v>
      </c>
      <c r="Q548" s="972">
        <f>ROUND($Q$540*S548,0)</f>
        <v>220556</v>
      </c>
      <c r="R548" s="974">
        <v>220556</v>
      </c>
      <c r="S548" s="892">
        <f>[5]Linkout!D12</f>
        <v>5.0000000000000001E-4</v>
      </c>
      <c r="T548" s="87"/>
      <c r="U548" s="87"/>
      <c r="V548" s="87"/>
      <c r="W548" s="87"/>
      <c r="X548" s="87"/>
      <c r="Y548" s="87"/>
      <c r="Z548" s="87"/>
      <c r="AA548" s="87"/>
      <c r="AB548" s="87"/>
      <c r="AC548" s="87"/>
      <c r="AD548" s="87"/>
      <c r="AE548" s="87"/>
      <c r="AF548" s="87"/>
      <c r="AG548" s="87"/>
      <c r="AH548" s="87"/>
      <c r="AI548" s="87"/>
      <c r="AJ548" s="87"/>
      <c r="AK548" s="87"/>
      <c r="AL548" s="87"/>
      <c r="AM548" s="87"/>
      <c r="AN548" s="87"/>
      <c r="AO548" s="87"/>
      <c r="AP548" s="87"/>
      <c r="AQ548" s="87"/>
      <c r="AR548" s="87"/>
      <c r="AS548" s="87"/>
      <c r="AT548" s="87"/>
    </row>
    <row r="549" spans="1:46" s="72" customFormat="1" ht="15" customHeight="1">
      <c r="A549" s="95">
        <v>33</v>
      </c>
      <c r="B549" s="87"/>
      <c r="C549" s="87"/>
      <c r="D549" s="87" t="s">
        <v>642</v>
      </c>
      <c r="E549" s="87"/>
      <c r="F549" s="87"/>
      <c r="G549" s="87"/>
      <c r="H549" s="87">
        <f t="shared" si="7"/>
        <v>176445</v>
      </c>
      <c r="I549" s="80"/>
      <c r="J549" s="222">
        <f t="shared" si="5"/>
        <v>46.125</v>
      </c>
      <c r="K549" s="103"/>
      <c r="L549" s="87">
        <f t="shared" si="6"/>
        <v>8138526</v>
      </c>
      <c r="M549" s="103"/>
      <c r="N549" s="103"/>
      <c r="O549" s="103"/>
      <c r="P549" s="176" t="s">
        <v>1171</v>
      </c>
      <c r="Q549" s="972">
        <f>ROUND($Q$540*S549,0)</f>
        <v>176445</v>
      </c>
      <c r="R549" s="974">
        <v>176445</v>
      </c>
      <c r="S549" s="892">
        <f>[5]Linkout!D15</f>
        <v>4.0000000000000002E-4</v>
      </c>
      <c r="T549" s="87"/>
      <c r="U549" s="87"/>
      <c r="V549" s="87"/>
      <c r="W549" s="87"/>
      <c r="X549" s="87"/>
      <c r="Y549" s="87"/>
      <c r="Z549" s="87"/>
      <c r="AA549" s="87"/>
      <c r="AB549" s="87"/>
      <c r="AC549" s="87"/>
      <c r="AD549" s="87"/>
      <c r="AE549" s="87"/>
      <c r="AF549" s="87"/>
      <c r="AG549" s="87"/>
      <c r="AH549" s="87"/>
      <c r="AI549" s="87"/>
      <c r="AJ549" s="87"/>
      <c r="AK549" s="87"/>
      <c r="AL549" s="87"/>
      <c r="AM549" s="87"/>
      <c r="AN549" s="87"/>
      <c r="AO549" s="87"/>
      <c r="AP549" s="87"/>
      <c r="AQ549" s="87"/>
      <c r="AR549" s="87"/>
      <c r="AS549" s="87"/>
      <c r="AT549" s="87"/>
    </row>
    <row r="550" spans="1:46" s="72" customFormat="1" ht="15" customHeight="1">
      <c r="A550" s="95">
        <v>34</v>
      </c>
      <c r="B550" s="87"/>
      <c r="C550" s="87"/>
      <c r="D550" s="87" t="s">
        <v>430</v>
      </c>
      <c r="E550" s="87"/>
      <c r="F550" s="87"/>
      <c r="G550" s="87"/>
      <c r="H550" s="87">
        <f t="shared" si="7"/>
        <v>23202469</v>
      </c>
      <c r="I550" s="80"/>
      <c r="J550" s="222">
        <f t="shared" si="5"/>
        <v>0</v>
      </c>
      <c r="K550" s="103"/>
      <c r="L550" s="87">
        <f t="shared" si="6"/>
        <v>0</v>
      </c>
      <c r="M550" s="103"/>
      <c r="N550" s="103"/>
      <c r="O550" s="103"/>
      <c r="P550" s="176" t="s">
        <v>1170</v>
      </c>
      <c r="Q550" s="972">
        <f>ROUND($Q$540*S550,0)</f>
        <v>23202469</v>
      </c>
      <c r="R550" s="974">
        <v>23202469</v>
      </c>
      <c r="S550" s="892">
        <f>[5]Linkout!D14</f>
        <v>5.2600000000000001E-2</v>
      </c>
      <c r="T550" s="87"/>
      <c r="U550" s="87"/>
      <c r="V550" s="87"/>
      <c r="W550" s="87"/>
      <c r="X550" s="87"/>
      <c r="Y550" s="87"/>
      <c r="Z550" s="87"/>
      <c r="AA550" s="87"/>
      <c r="AB550" s="87"/>
      <c r="AC550" s="87"/>
      <c r="AD550" s="87"/>
      <c r="AE550" s="87"/>
      <c r="AF550" s="87"/>
      <c r="AG550" s="87"/>
      <c r="AH550" s="87"/>
      <c r="AI550" s="87"/>
      <c r="AJ550" s="87"/>
      <c r="AK550" s="87"/>
      <c r="AL550" s="87"/>
      <c r="AM550" s="87"/>
      <c r="AN550" s="87"/>
      <c r="AO550" s="87"/>
      <c r="AP550" s="87"/>
      <c r="AQ550" s="87"/>
      <c r="AR550" s="87"/>
      <c r="AS550" s="87"/>
      <c r="AT550" s="87"/>
    </row>
    <row r="551" spans="1:46" s="72" customFormat="1" ht="15" customHeight="1">
      <c r="A551" s="95">
        <v>35</v>
      </c>
      <c r="B551" s="87"/>
      <c r="C551" s="87"/>
      <c r="D551" s="87"/>
      <c r="E551" s="87"/>
      <c r="F551" s="87"/>
      <c r="H551" s="105"/>
      <c r="I551" s="80"/>
      <c r="J551" s="216"/>
      <c r="K551" s="80"/>
      <c r="L551" s="105"/>
      <c r="M551" s="113"/>
      <c r="N551" s="113"/>
      <c r="O551" s="113"/>
      <c r="T551" s="87"/>
      <c r="U551" s="87"/>
      <c r="V551" s="87"/>
      <c r="W551" s="87"/>
      <c r="X551" s="87"/>
      <c r="Y551" s="87"/>
      <c r="Z551" s="87"/>
      <c r="AA551" s="87"/>
      <c r="AB551" s="87"/>
      <c r="AC551" s="87"/>
      <c r="AD551" s="87"/>
      <c r="AE551" s="87"/>
      <c r="AF551" s="87"/>
      <c r="AG551" s="87"/>
      <c r="AH551" s="87"/>
      <c r="AI551" s="87"/>
      <c r="AJ551" s="87"/>
      <c r="AK551" s="87"/>
      <c r="AL551" s="87"/>
      <c r="AM551" s="87"/>
      <c r="AN551" s="87"/>
      <c r="AO551" s="87"/>
      <c r="AP551" s="87"/>
      <c r="AQ551" s="87"/>
      <c r="AR551" s="87"/>
      <c r="AS551" s="87"/>
      <c r="AT551" s="87"/>
    </row>
    <row r="552" spans="1:46" s="72" customFormat="1" ht="15" customHeight="1" thickBot="1">
      <c r="A552" s="95">
        <v>36</v>
      </c>
      <c r="B552" s="87"/>
      <c r="C552" s="87"/>
      <c r="D552" s="87" t="s">
        <v>643</v>
      </c>
      <c r="E552" s="87"/>
      <c r="F552" s="87"/>
      <c r="H552" s="114">
        <f>SUM(H538:H550)</f>
        <v>108284451.02668589</v>
      </c>
      <c r="I552" s="113"/>
      <c r="J552" s="113"/>
      <c r="K552" s="113"/>
      <c r="L552" s="100">
        <f>SUM(L538:L550)</f>
        <v>3327700982</v>
      </c>
      <c r="M552" s="103"/>
      <c r="N552" s="103"/>
      <c r="O552" s="103"/>
      <c r="P552" s="72" t="s">
        <v>1180</v>
      </c>
      <c r="Q552" s="72">
        <f>'[4]Inc Statment - SCH C.1'!$I$68</f>
        <v>36435815.856864601</v>
      </c>
      <c r="T552" s="87"/>
      <c r="U552" s="87"/>
      <c r="V552" s="87"/>
      <c r="W552" s="87"/>
      <c r="X552" s="87"/>
      <c r="Y552" s="87"/>
      <c r="Z552" s="87"/>
      <c r="AA552" s="87"/>
      <c r="AB552" s="87"/>
      <c r="AC552" s="87"/>
      <c r="AD552" s="87"/>
      <c r="AE552" s="87"/>
      <c r="AF552" s="87"/>
      <c r="AG552" s="87"/>
      <c r="AH552" s="87"/>
      <c r="AI552" s="87"/>
      <c r="AJ552" s="87"/>
      <c r="AK552" s="87"/>
      <c r="AL552" s="87"/>
      <c r="AM552" s="87"/>
      <c r="AN552" s="87"/>
      <c r="AO552" s="87"/>
      <c r="AP552" s="87"/>
      <c r="AQ552" s="87"/>
      <c r="AR552" s="87"/>
      <c r="AS552" s="87"/>
      <c r="AT552" s="87"/>
    </row>
    <row r="553" spans="1:46" s="72" customFormat="1" ht="15" customHeight="1" thickTop="1">
      <c r="A553" s="95">
        <v>37</v>
      </c>
      <c r="B553" s="87"/>
      <c r="C553" s="87"/>
      <c r="D553" s="87"/>
      <c r="E553" s="87"/>
      <c r="F553" s="87"/>
      <c r="H553" s="205"/>
      <c r="I553" s="80"/>
      <c r="J553" s="103"/>
      <c r="K553" s="80"/>
      <c r="L553" s="169"/>
      <c r="M553" s="103"/>
      <c r="N553" s="103"/>
      <c r="O553" s="103"/>
      <c r="P553" s="72" t="s">
        <v>1181</v>
      </c>
      <c r="Q553" s="72">
        <f>Q540*SUM(S547:S550)</f>
        <v>36435815.856864594</v>
      </c>
      <c r="T553" s="87"/>
      <c r="U553" s="87"/>
      <c r="V553" s="87"/>
      <c r="W553" s="87"/>
      <c r="X553" s="87"/>
      <c r="Y553" s="87"/>
      <c r="Z553" s="87"/>
      <c r="AA553" s="87"/>
      <c r="AB553" s="87"/>
      <c r="AC553" s="87"/>
      <c r="AD553" s="87"/>
      <c r="AE553" s="87"/>
      <c r="AF553" s="87"/>
      <c r="AG553" s="87"/>
      <c r="AH553" s="87"/>
      <c r="AI553" s="87"/>
      <c r="AJ553" s="87"/>
      <c r="AK553" s="87"/>
      <c r="AL553" s="87"/>
      <c r="AM553" s="87"/>
      <c r="AN553" s="87"/>
      <c r="AO553" s="87"/>
      <c r="AP553" s="87"/>
      <c r="AQ553" s="87"/>
      <c r="AR553" s="87"/>
      <c r="AS553" s="87"/>
      <c r="AT553" s="87"/>
    </row>
    <row r="554" spans="1:46" s="72" customFormat="1" ht="15" customHeight="1">
      <c r="A554" s="95">
        <v>38</v>
      </c>
      <c r="B554" s="87"/>
      <c r="C554" s="87"/>
      <c r="D554" s="87"/>
      <c r="E554" s="87"/>
      <c r="F554" s="87"/>
      <c r="H554" s="87"/>
      <c r="I554" s="87"/>
      <c r="J554" s="87"/>
      <c r="K554" s="80"/>
      <c r="L554" s="216"/>
      <c r="M554" s="224"/>
      <c r="N554" s="224"/>
      <c r="O554" s="224"/>
      <c r="P554" s="72" t="s">
        <v>1010</v>
      </c>
      <c r="Q554" s="72">
        <f>Q552-Q553</f>
        <v>0</v>
      </c>
      <c r="T554" s="87"/>
      <c r="U554" s="87"/>
      <c r="V554" s="87"/>
      <c r="W554" s="87"/>
      <c r="X554" s="87"/>
      <c r="Y554" s="87"/>
      <c r="Z554" s="87"/>
      <c r="AA554" s="87"/>
      <c r="AB554" s="87"/>
      <c r="AC554" s="87"/>
      <c r="AD554" s="87"/>
      <c r="AE554" s="87"/>
      <c r="AF554" s="87"/>
      <c r="AG554" s="87"/>
      <c r="AH554" s="87"/>
      <c r="AI554" s="87"/>
      <c r="AJ554" s="87"/>
      <c r="AK554" s="87"/>
      <c r="AL554" s="87"/>
      <c r="AM554" s="87"/>
      <c r="AN554" s="87"/>
      <c r="AO554" s="87"/>
      <c r="AP554" s="87"/>
      <c r="AQ554" s="87"/>
      <c r="AR554" s="87"/>
      <c r="AS554" s="87"/>
      <c r="AT554" s="87"/>
    </row>
    <row r="555" spans="1:46" s="72" customFormat="1" ht="15" customHeight="1" thickBot="1">
      <c r="A555" s="95">
        <v>39</v>
      </c>
      <c r="B555" s="87"/>
      <c r="C555" s="87"/>
      <c r="D555" s="87" t="s">
        <v>644</v>
      </c>
      <c r="E555" s="87"/>
      <c r="F555" s="87"/>
      <c r="G555" s="87"/>
      <c r="H555" s="87"/>
      <c r="I555" s="87"/>
      <c r="L555" s="218">
        <f>IF(H552=0,0,ROUND(L552/H552,2))</f>
        <v>30.73</v>
      </c>
      <c r="M555" s="224"/>
      <c r="N555" s="103"/>
      <c r="O555" s="80"/>
      <c r="P555" s="103"/>
      <c r="Q555" s="87"/>
      <c r="R555" s="87"/>
      <c r="S555" s="87"/>
      <c r="T555" s="87"/>
      <c r="U555" s="87"/>
      <c r="V555" s="87"/>
      <c r="W555" s="87"/>
      <c r="X555" s="87"/>
      <c r="Y555" s="87"/>
      <c r="Z555" s="87"/>
      <c r="AA555" s="87"/>
      <c r="AB555" s="87"/>
      <c r="AC555" s="87"/>
      <c r="AD555" s="87"/>
      <c r="AE555" s="87"/>
      <c r="AF555" s="87"/>
      <c r="AG555" s="87"/>
      <c r="AH555" s="87"/>
      <c r="AI555" s="87"/>
      <c r="AJ555" s="87"/>
      <c r="AK555" s="87"/>
      <c r="AL555" s="87"/>
      <c r="AM555" s="87"/>
      <c r="AN555" s="87"/>
      <c r="AO555" s="87"/>
      <c r="AP555" s="87"/>
      <c r="AQ555" s="87"/>
      <c r="AR555" s="87"/>
      <c r="AS555" s="87"/>
      <c r="AT555" s="87"/>
    </row>
    <row r="556" spans="1:46" s="72" customFormat="1" ht="15" customHeight="1" thickTop="1">
      <c r="A556" s="95">
        <v>40</v>
      </c>
      <c r="B556" s="87"/>
      <c r="C556" s="87"/>
      <c r="D556" s="87"/>
      <c r="E556" s="87"/>
      <c r="F556" s="87"/>
      <c r="G556" s="87"/>
      <c r="H556" s="87"/>
      <c r="I556" s="87"/>
      <c r="J556" s="87"/>
      <c r="K556" s="216"/>
      <c r="L556" s="87"/>
      <c r="M556" s="103"/>
      <c r="N556" s="103"/>
      <c r="O556" s="80"/>
      <c r="P556" s="103" t="s">
        <v>1179</v>
      </c>
      <c r="Q556" s="87">
        <f>'[14]Link Out'!$B$4</f>
        <v>20001660.713539723</v>
      </c>
      <c r="R556" s="87"/>
      <c r="S556" s="87"/>
      <c r="T556" s="87"/>
      <c r="U556" s="87"/>
      <c r="V556" s="87"/>
      <c r="W556" s="87"/>
      <c r="X556" s="87"/>
      <c r="Y556" s="87"/>
      <c r="Z556" s="87"/>
      <c r="AA556" s="87"/>
      <c r="AB556" s="87"/>
      <c r="AC556" s="87"/>
      <c r="AD556" s="87"/>
      <c r="AE556" s="87"/>
      <c r="AF556" s="87"/>
      <c r="AG556" s="87"/>
      <c r="AH556" s="87"/>
      <c r="AI556" s="87"/>
      <c r="AJ556" s="87"/>
      <c r="AK556" s="87"/>
      <c r="AL556" s="87"/>
      <c r="AM556" s="87"/>
      <c r="AN556" s="87"/>
      <c r="AO556" s="87"/>
      <c r="AP556" s="87"/>
      <c r="AQ556" s="87"/>
      <c r="AR556" s="87"/>
      <c r="AS556" s="87"/>
      <c r="AT556" s="87"/>
    </row>
    <row r="557" spans="1:46" s="72" customFormat="1" ht="15" customHeight="1">
      <c r="A557" s="95">
        <v>41</v>
      </c>
      <c r="B557" s="87"/>
      <c r="C557" s="87"/>
      <c r="D557" s="87"/>
      <c r="E557" s="87"/>
      <c r="F557" s="87"/>
      <c r="G557" s="87"/>
      <c r="H557" s="87"/>
      <c r="I557" s="87"/>
      <c r="J557" s="87"/>
      <c r="L557" s="87"/>
      <c r="M557" s="103"/>
      <c r="N557" s="103"/>
      <c r="O557" s="103"/>
      <c r="P557" s="103" t="s">
        <v>1182</v>
      </c>
      <c r="Q557" s="975"/>
      <c r="R557" s="87"/>
      <c r="S557" s="87"/>
      <c r="T557" s="87"/>
      <c r="U557" s="87"/>
      <c r="V557" s="87"/>
      <c r="W557" s="87"/>
      <c r="X557" s="87"/>
      <c r="Y557" s="87"/>
      <c r="Z557" s="87"/>
      <c r="AA557" s="87"/>
      <c r="AB557" s="87"/>
      <c r="AC557" s="87"/>
      <c r="AD557" s="87"/>
      <c r="AE557" s="87"/>
      <c r="AF557" s="87"/>
      <c r="AG557" s="87"/>
      <c r="AH557" s="87"/>
      <c r="AI557" s="87"/>
      <c r="AJ557" s="87"/>
      <c r="AK557" s="87"/>
      <c r="AL557" s="87"/>
      <c r="AM557" s="87"/>
      <c r="AN557" s="87"/>
      <c r="AO557" s="87"/>
      <c r="AP557" s="87"/>
      <c r="AQ557" s="87"/>
      <c r="AR557" s="87"/>
      <c r="AS557" s="87"/>
      <c r="AT557" s="87"/>
    </row>
    <row r="558" spans="1:46" s="72" customFormat="1" ht="15" customHeight="1">
      <c r="A558" s="95">
        <v>42</v>
      </c>
      <c r="B558" s="87"/>
      <c r="C558" s="87"/>
      <c r="D558" s="87"/>
      <c r="E558" s="87"/>
      <c r="F558" s="87"/>
      <c r="G558" s="87"/>
      <c r="H558" s="87"/>
      <c r="I558" s="87"/>
      <c r="J558" s="87"/>
      <c r="K558" s="87"/>
      <c r="L558" s="87"/>
      <c r="M558" s="103"/>
      <c r="N558" s="103"/>
      <c r="O558" s="103"/>
      <c r="P558" s="103"/>
      <c r="Q558" s="87">
        <f>Q556-Q557</f>
        <v>20001660.713539723</v>
      </c>
      <c r="R558" s="87"/>
      <c r="S558" s="87"/>
      <c r="T558" s="87"/>
      <c r="U558" s="87"/>
      <c r="V558" s="87"/>
      <c r="W558" s="87"/>
      <c r="X558" s="87"/>
      <c r="Y558" s="87"/>
      <c r="Z558" s="87"/>
      <c r="AA558" s="87"/>
      <c r="AB558" s="87"/>
      <c r="AC558" s="87"/>
      <c r="AD558" s="87"/>
      <c r="AE558" s="87"/>
      <c r="AF558" s="87"/>
      <c r="AG558" s="87"/>
      <c r="AH558" s="87"/>
      <c r="AI558" s="87"/>
      <c r="AJ558" s="87"/>
      <c r="AK558" s="87"/>
      <c r="AL558" s="87"/>
      <c r="AM558" s="87"/>
      <c r="AN558" s="87"/>
      <c r="AO558" s="87"/>
      <c r="AP558" s="87"/>
      <c r="AQ558" s="87"/>
      <c r="AR558" s="87"/>
      <c r="AS558" s="87"/>
      <c r="AT558" s="87"/>
    </row>
    <row r="559" spans="1:46" s="72" customFormat="1" ht="15" customHeight="1">
      <c r="A559" s="95">
        <v>43</v>
      </c>
      <c r="B559" s="87"/>
      <c r="C559" s="87"/>
      <c r="D559" s="87"/>
      <c r="E559" s="87"/>
      <c r="F559" s="87"/>
      <c r="G559" s="87"/>
      <c r="H559" s="87"/>
      <c r="I559" s="87"/>
      <c r="J559" s="87"/>
      <c r="K559" s="87"/>
      <c r="L559" s="87"/>
      <c r="M559" s="103"/>
      <c r="N559" s="103"/>
      <c r="O559" s="103"/>
      <c r="P559" s="103"/>
      <c r="Q559" s="87"/>
      <c r="R559" s="87"/>
      <c r="S559" s="87"/>
      <c r="T559" s="87"/>
      <c r="U559" s="87"/>
      <c r="V559" s="87"/>
      <c r="W559" s="87"/>
      <c r="X559" s="87"/>
      <c r="Y559" s="87"/>
      <c r="Z559" s="87"/>
      <c r="AA559" s="87"/>
      <c r="AB559" s="87"/>
      <c r="AC559" s="87"/>
      <c r="AD559" s="87"/>
      <c r="AE559" s="87"/>
      <c r="AF559" s="87"/>
      <c r="AG559" s="87"/>
      <c r="AH559" s="87"/>
      <c r="AI559" s="87"/>
      <c r="AJ559" s="87"/>
      <c r="AK559" s="87"/>
      <c r="AL559" s="87"/>
      <c r="AM559" s="87"/>
      <c r="AN559" s="87"/>
      <c r="AO559" s="87"/>
      <c r="AP559" s="87"/>
      <c r="AQ559" s="87"/>
      <c r="AR559" s="87"/>
      <c r="AS559" s="87"/>
      <c r="AT559" s="87"/>
    </row>
    <row r="560" spans="1:46" s="72" customFormat="1" ht="15" customHeight="1">
      <c r="A560" s="95"/>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c r="AQ560" s="87"/>
      <c r="AR560" s="87"/>
      <c r="AS560" s="87"/>
      <c r="AT560" s="87"/>
    </row>
    <row r="561" spans="1:46" s="72" customFormat="1" ht="15" customHeight="1">
      <c r="A561" s="95"/>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c r="AQ561" s="87"/>
      <c r="AR561" s="87"/>
      <c r="AS561" s="87"/>
      <c r="AT561" s="87"/>
    </row>
    <row r="562" spans="1:46" s="72" customFormat="1" ht="15" customHeight="1">
      <c r="A562" s="95"/>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7"/>
      <c r="AJ562" s="87"/>
      <c r="AK562" s="87"/>
      <c r="AL562" s="87"/>
      <c r="AM562" s="87"/>
      <c r="AN562" s="87"/>
      <c r="AO562" s="87"/>
      <c r="AP562" s="87"/>
      <c r="AQ562" s="87"/>
      <c r="AR562" s="87"/>
      <c r="AS562" s="87"/>
      <c r="AT562" s="87"/>
    </row>
    <row r="563" spans="1:46" s="72" customFormat="1" ht="15" customHeight="1">
      <c r="A563" s="95"/>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7"/>
      <c r="AJ563" s="87"/>
      <c r="AK563" s="87"/>
      <c r="AL563" s="87"/>
      <c r="AM563" s="87"/>
      <c r="AN563" s="87"/>
      <c r="AO563" s="87"/>
      <c r="AP563" s="87"/>
      <c r="AQ563" s="87"/>
      <c r="AR563" s="87"/>
      <c r="AS563" s="87"/>
      <c r="AT563" s="87"/>
    </row>
    <row r="564" spans="1:46" s="72" customFormat="1" ht="15" customHeight="1">
      <c r="A564" s="95"/>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7"/>
      <c r="AJ564" s="87"/>
      <c r="AK564" s="87"/>
      <c r="AL564" s="87"/>
      <c r="AM564" s="87"/>
      <c r="AN564" s="87"/>
      <c r="AO564" s="87"/>
      <c r="AP564" s="87"/>
      <c r="AQ564" s="87"/>
      <c r="AR564" s="87"/>
      <c r="AS564" s="87"/>
      <c r="AT564" s="87"/>
    </row>
    <row r="565" spans="1:46" s="72" customFormat="1" ht="15" customHeight="1">
      <c r="A565" s="86" t="str">
        <f>+A505</f>
        <v>KENTUCKY-AMERICAN WATER COMPANY</v>
      </c>
      <c r="B565" s="86"/>
      <c r="C565" s="86"/>
      <c r="D565" s="86"/>
      <c r="E565" s="86"/>
      <c r="F565" s="86"/>
      <c r="G565" s="86"/>
      <c r="H565" s="86"/>
      <c r="I565" s="86"/>
      <c r="J565" s="86"/>
      <c r="K565" s="86"/>
      <c r="L565" s="86"/>
      <c r="M565" s="86"/>
      <c r="N565" s="86"/>
      <c r="O565" s="86"/>
      <c r="P565" s="86"/>
    </row>
    <row r="566" spans="1:46" s="72" customFormat="1" ht="15" customHeight="1">
      <c r="A566" s="86" t="str">
        <f>+A506</f>
        <v>Case No. 2018-00358</v>
      </c>
      <c r="B566" s="86"/>
      <c r="C566" s="86"/>
      <c r="D566" s="86"/>
      <c r="E566" s="86"/>
      <c r="F566" s="86"/>
      <c r="G566" s="86"/>
      <c r="H566" s="86"/>
      <c r="I566" s="86"/>
      <c r="J566" s="86"/>
      <c r="K566" s="86"/>
      <c r="L566" s="86"/>
      <c r="M566" s="86"/>
      <c r="N566" s="86"/>
      <c r="O566" s="86"/>
      <c r="P566" s="86"/>
      <c r="Q566" s="87"/>
      <c r="R566" s="87"/>
      <c r="S566" s="87"/>
      <c r="T566" s="87"/>
      <c r="U566" s="87"/>
      <c r="V566" s="87"/>
      <c r="W566" s="87"/>
      <c r="X566" s="87"/>
      <c r="Y566" s="87"/>
      <c r="Z566" s="87"/>
      <c r="AA566" s="87"/>
      <c r="AB566" s="87"/>
      <c r="AC566" s="87"/>
      <c r="AD566" s="87"/>
      <c r="AE566" s="87"/>
      <c r="AF566" s="87"/>
      <c r="AG566" s="87"/>
      <c r="AH566" s="87"/>
      <c r="AI566" s="87"/>
      <c r="AJ566" s="87"/>
      <c r="AK566" s="87"/>
      <c r="AL566" s="87"/>
      <c r="AM566" s="87"/>
      <c r="AN566" s="87"/>
      <c r="AO566" s="87"/>
      <c r="AP566" s="87"/>
      <c r="AQ566" s="87"/>
      <c r="AR566" s="87"/>
      <c r="AS566" s="87"/>
      <c r="AT566" s="87"/>
    </row>
    <row r="567" spans="1:46" s="72" customFormat="1" ht="15" customHeight="1">
      <c r="A567" s="86" t="s">
        <v>471</v>
      </c>
      <c r="B567" s="86"/>
      <c r="C567" s="86"/>
      <c r="D567" s="86"/>
      <c r="E567" s="86"/>
      <c r="F567" s="86"/>
      <c r="G567" s="86"/>
      <c r="H567" s="86"/>
      <c r="I567" s="86"/>
      <c r="J567" s="86"/>
      <c r="K567" s="86"/>
      <c r="L567" s="86"/>
      <c r="M567" s="86"/>
      <c r="N567" s="86"/>
      <c r="O567" s="86"/>
      <c r="P567" s="86"/>
      <c r="Q567" s="87"/>
      <c r="R567" s="87"/>
      <c r="S567" s="87"/>
      <c r="T567" s="87"/>
      <c r="U567" s="87"/>
      <c r="V567" s="87"/>
      <c r="W567" s="87"/>
      <c r="X567" s="87"/>
      <c r="Y567" s="87"/>
      <c r="Z567" s="87"/>
      <c r="AA567" s="87"/>
      <c r="AB567" s="87"/>
      <c r="AC567" s="87"/>
      <c r="AD567" s="87"/>
      <c r="AE567" s="87"/>
      <c r="AF567" s="87"/>
      <c r="AG567" s="87"/>
      <c r="AH567" s="87"/>
      <c r="AI567" s="87"/>
      <c r="AJ567" s="87"/>
      <c r="AK567" s="87"/>
      <c r="AL567" s="87"/>
      <c r="AM567" s="87"/>
      <c r="AN567" s="87"/>
      <c r="AO567" s="87"/>
      <c r="AP567" s="87"/>
      <c r="AQ567" s="87"/>
      <c r="AR567" s="87"/>
      <c r="AS567" s="87"/>
      <c r="AT567" s="87"/>
    </row>
    <row r="568" spans="1:46" s="72" customFormat="1" ht="15" customHeight="1">
      <c r="A568" s="86" t="str">
        <f>A508</f>
        <v>Forecast Year at 6/30/2020</v>
      </c>
      <c r="B568" s="86"/>
      <c r="C568" s="86"/>
      <c r="D568" s="86"/>
      <c r="E568" s="86"/>
      <c r="F568" s="86"/>
      <c r="G568" s="86"/>
      <c r="H568" s="86"/>
      <c r="I568" s="86"/>
      <c r="J568" s="86"/>
      <c r="K568" s="86"/>
      <c r="L568" s="86"/>
      <c r="M568" s="86"/>
      <c r="N568" s="86"/>
      <c r="O568" s="86"/>
      <c r="P568" s="86"/>
      <c r="Q568" s="87"/>
      <c r="R568" s="87"/>
      <c r="S568" s="87"/>
      <c r="T568" s="87"/>
      <c r="U568" s="87"/>
      <c r="V568" s="87"/>
      <c r="W568" s="87"/>
      <c r="X568" s="87"/>
      <c r="Y568" s="87"/>
      <c r="Z568" s="87"/>
      <c r="AA568" s="87"/>
      <c r="AB568" s="87"/>
      <c r="AC568" s="87"/>
      <c r="AD568" s="87"/>
      <c r="AE568" s="87"/>
      <c r="AF568" s="87"/>
      <c r="AG568" s="87"/>
      <c r="AH568" s="87"/>
      <c r="AI568" s="87"/>
      <c r="AJ568" s="87"/>
      <c r="AK568" s="87"/>
      <c r="AL568" s="87"/>
      <c r="AM568" s="87"/>
      <c r="AN568" s="87"/>
      <c r="AO568" s="87"/>
      <c r="AP568" s="87"/>
      <c r="AQ568" s="87"/>
      <c r="AR568" s="87"/>
      <c r="AS568" s="87"/>
      <c r="AT568" s="87"/>
    </row>
    <row r="569" spans="1:46" s="72" customFormat="1" ht="15" customHeight="1">
      <c r="A569" s="115"/>
      <c r="B569" s="115"/>
      <c r="C569" s="115"/>
      <c r="D569" s="115"/>
      <c r="E569" s="115"/>
      <c r="F569" s="115"/>
      <c r="G569" s="115"/>
      <c r="H569" s="115"/>
      <c r="I569" s="115"/>
      <c r="J569" s="115"/>
      <c r="K569" s="115"/>
      <c r="L569" s="115"/>
      <c r="M569" s="115"/>
      <c r="N569" s="115"/>
      <c r="O569" s="90" t="s">
        <v>937</v>
      </c>
      <c r="Q569" s="87"/>
      <c r="R569" s="87"/>
      <c r="S569" s="87"/>
      <c r="T569" s="87"/>
      <c r="U569" s="87"/>
      <c r="V569" s="87"/>
      <c r="W569" s="87"/>
      <c r="X569" s="87"/>
      <c r="Y569" s="87"/>
      <c r="Z569" s="87"/>
      <c r="AA569" s="87"/>
      <c r="AB569" s="87"/>
      <c r="AC569" s="87"/>
      <c r="AD569" s="87"/>
      <c r="AE569" s="87"/>
      <c r="AF569" s="87"/>
      <c r="AG569" s="87"/>
      <c r="AH569" s="87"/>
      <c r="AI569" s="87"/>
      <c r="AJ569" s="87"/>
      <c r="AK569" s="87"/>
      <c r="AL569" s="87"/>
      <c r="AM569" s="87"/>
      <c r="AN569" s="87"/>
      <c r="AO569" s="87"/>
      <c r="AP569" s="87"/>
      <c r="AQ569" s="87"/>
      <c r="AR569" s="87"/>
      <c r="AS569" s="87"/>
      <c r="AT569" s="87"/>
    </row>
    <row r="570" spans="1:46" s="66" customFormat="1">
      <c r="B570" s="70"/>
      <c r="D570" s="69"/>
      <c r="E570" s="69"/>
      <c r="F570" s="69"/>
      <c r="G570" s="69"/>
      <c r="H570" s="69"/>
      <c r="I570" s="69"/>
      <c r="J570" s="69"/>
      <c r="K570" s="69"/>
      <c r="L570" s="69"/>
      <c r="O570" s="91" t="str">
        <f ca="1">RIGHT(CELL("filename",$A$1),LEN(CELL("filename",$A$1))-SEARCH("\Rate Base",CELL("filename",$A$1),1))</f>
        <v>Rate Base\[KAWC 2018 Rate Case - Exhibit 37 Schedules B1 - B8.xlsx]Sch B-5</v>
      </c>
    </row>
    <row r="571" spans="1:46" s="72" customFormat="1" ht="15" customHeight="1">
      <c r="A571" s="172" t="str">
        <f>A511</f>
        <v>DATA: ___ BASE PERIOD _X_ FORECASTED PERIOD</v>
      </c>
      <c r="B571" s="87"/>
      <c r="C571" s="87"/>
      <c r="D571" s="87"/>
      <c r="E571" s="87"/>
      <c r="F571" s="87"/>
      <c r="G571" s="87"/>
      <c r="H571" s="87"/>
      <c r="I571" s="87"/>
      <c r="J571" s="87"/>
      <c r="K571" s="87"/>
      <c r="L571" s="87"/>
      <c r="M571" s="87"/>
      <c r="N571" s="87"/>
      <c r="O571" s="90" t="s">
        <v>297</v>
      </c>
      <c r="Q571" s="87"/>
      <c r="R571" s="87"/>
      <c r="S571" s="87"/>
      <c r="T571" s="87"/>
      <c r="U571" s="87"/>
      <c r="V571" s="87"/>
      <c r="W571" s="87"/>
      <c r="X571" s="87"/>
      <c r="Y571" s="87"/>
      <c r="Z571" s="87"/>
      <c r="AA571" s="87"/>
      <c r="AB571" s="87"/>
      <c r="AC571" s="87"/>
      <c r="AD571" s="87"/>
      <c r="AE571" s="87"/>
      <c r="AF571" s="87"/>
      <c r="AG571" s="87"/>
      <c r="AH571" s="87"/>
      <c r="AI571" s="87"/>
      <c r="AJ571" s="87"/>
      <c r="AK571" s="87"/>
      <c r="AL571" s="87"/>
      <c r="AM571" s="87"/>
      <c r="AN571" s="87"/>
      <c r="AO571" s="87"/>
      <c r="AP571" s="87"/>
      <c r="AQ571" s="87"/>
      <c r="AR571" s="87"/>
      <c r="AS571" s="87"/>
      <c r="AT571" s="87"/>
    </row>
    <row r="572" spans="1:46" s="72" customFormat="1" ht="15" customHeight="1">
      <c r="A572" s="172" t="str">
        <f>+A512</f>
        <v>TYPE OF FILING:  _X_ ORIGINAL __ UPDATED __ REVISED</v>
      </c>
      <c r="B572" s="87"/>
      <c r="C572" s="87"/>
      <c r="D572" s="87"/>
      <c r="E572" s="87"/>
      <c r="F572" s="87"/>
      <c r="G572" s="87"/>
      <c r="H572" s="87"/>
      <c r="I572" s="87"/>
      <c r="J572" s="87"/>
      <c r="K572" s="87"/>
      <c r="L572" s="87"/>
      <c r="M572" s="87"/>
      <c r="N572" s="87"/>
      <c r="O572" s="208" t="str">
        <f>Control!D108</f>
        <v>Witness Responsible:   Melissa Schwarzell</v>
      </c>
      <c r="Q572" s="87"/>
      <c r="R572" s="87"/>
      <c r="S572" s="87"/>
      <c r="T572" s="87"/>
      <c r="U572" s="87"/>
      <c r="V572" s="87"/>
      <c r="W572" s="87"/>
      <c r="X572" s="87"/>
      <c r="Y572" s="87"/>
      <c r="Z572" s="87"/>
      <c r="AA572" s="87"/>
      <c r="AB572" s="87"/>
      <c r="AC572" s="87"/>
      <c r="AD572" s="87"/>
      <c r="AE572" s="87"/>
      <c r="AF572" s="87"/>
      <c r="AG572" s="87"/>
      <c r="AH572" s="87"/>
      <c r="AI572" s="87"/>
      <c r="AJ572" s="87"/>
      <c r="AK572" s="87"/>
      <c r="AL572" s="87"/>
      <c r="AM572" s="87"/>
      <c r="AN572" s="87"/>
      <c r="AO572" s="87"/>
      <c r="AP572" s="87"/>
      <c r="AQ572" s="87"/>
      <c r="AR572" s="87"/>
      <c r="AS572" s="87"/>
      <c r="AT572" s="87"/>
    </row>
    <row r="573" spans="1:46" s="72" customFormat="1" ht="15" customHeight="1">
      <c r="A573" s="172" t="s">
        <v>121</v>
      </c>
      <c r="B573" s="87"/>
      <c r="C573" s="87"/>
      <c r="D573" s="87"/>
      <c r="E573" s="87"/>
      <c r="F573" s="87"/>
      <c r="G573" s="87"/>
      <c r="H573" s="87"/>
      <c r="I573" s="87"/>
      <c r="J573" s="87"/>
      <c r="K573" s="87"/>
      <c r="L573" s="87"/>
      <c r="M573" s="87"/>
      <c r="N573" s="87"/>
      <c r="O573" s="87"/>
      <c r="Q573" s="87"/>
      <c r="R573" s="87"/>
      <c r="S573" s="87"/>
      <c r="T573" s="87"/>
      <c r="U573" s="87"/>
      <c r="V573" s="87"/>
      <c r="W573" s="87"/>
      <c r="X573" s="87"/>
      <c r="Y573" s="87"/>
      <c r="Z573" s="87"/>
      <c r="AA573" s="87"/>
      <c r="AB573" s="87"/>
      <c r="AC573" s="87"/>
      <c r="AD573" s="87"/>
      <c r="AE573" s="87"/>
      <c r="AF573" s="87"/>
      <c r="AG573" s="87"/>
      <c r="AH573" s="87"/>
      <c r="AI573" s="87"/>
      <c r="AJ573" s="87"/>
      <c r="AK573" s="87"/>
      <c r="AL573" s="87"/>
      <c r="AM573" s="87"/>
      <c r="AN573" s="87"/>
      <c r="AO573" s="87"/>
      <c r="AP573" s="87"/>
      <c r="AQ573" s="87"/>
      <c r="AR573" s="87"/>
      <c r="AS573" s="87"/>
      <c r="AT573" s="87"/>
    </row>
    <row r="574" spans="1:46" ht="15" customHeight="1" thickBot="1">
      <c r="A574" s="87" t="s">
        <v>122</v>
      </c>
      <c r="P574" s="103"/>
    </row>
    <row r="575" spans="1:46" s="72" customFormat="1" ht="15" customHeight="1">
      <c r="A575" s="93"/>
      <c r="B575" s="93"/>
      <c r="C575" s="93"/>
      <c r="D575" s="93"/>
      <c r="E575" s="93"/>
      <c r="F575" s="93"/>
      <c r="G575" s="93"/>
      <c r="H575" s="93"/>
      <c r="I575" s="93"/>
      <c r="J575" s="93"/>
      <c r="K575" s="93"/>
      <c r="L575" s="93"/>
      <c r="M575" s="93"/>
      <c r="N575" s="93"/>
      <c r="O575" s="93"/>
      <c r="P575" s="103"/>
      <c r="Q575" s="87"/>
      <c r="R575" s="87"/>
      <c r="S575" s="87"/>
      <c r="T575" s="87"/>
      <c r="U575" s="87"/>
      <c r="V575" s="87"/>
      <c r="W575" s="87"/>
      <c r="X575" s="87"/>
      <c r="Y575" s="87"/>
      <c r="Z575" s="87"/>
      <c r="AA575" s="87"/>
      <c r="AB575" s="87"/>
      <c r="AC575" s="87"/>
      <c r="AD575" s="87"/>
      <c r="AE575" s="87"/>
      <c r="AF575" s="87"/>
      <c r="AG575" s="87"/>
      <c r="AH575" s="87"/>
      <c r="AI575" s="87"/>
      <c r="AJ575" s="87"/>
      <c r="AK575" s="87"/>
      <c r="AL575" s="87"/>
      <c r="AM575" s="87"/>
      <c r="AN575" s="87"/>
      <c r="AO575" s="87"/>
      <c r="AP575" s="87"/>
      <c r="AQ575" s="87"/>
      <c r="AR575" s="87"/>
      <c r="AS575" s="87"/>
      <c r="AT575" s="87"/>
    </row>
    <row r="576" spans="1:46" s="72" customFormat="1" ht="15" customHeight="1">
      <c r="A576" s="95" t="s">
        <v>448</v>
      </c>
      <c r="B576" s="87"/>
      <c r="C576" s="87"/>
      <c r="D576" s="87"/>
      <c r="E576" s="87"/>
      <c r="F576" s="87"/>
      <c r="G576" s="80"/>
      <c r="H576" s="80"/>
      <c r="I576" s="108" t="s">
        <v>179</v>
      </c>
      <c r="K576" s="95" t="s">
        <v>243</v>
      </c>
      <c r="L576" s="80"/>
      <c r="M576" s="103"/>
      <c r="N576" s="103"/>
      <c r="O576" s="103"/>
      <c r="P576" s="566"/>
      <c r="Q576" s="87"/>
      <c r="R576" s="87"/>
      <c r="S576" s="87"/>
      <c r="T576" s="87"/>
      <c r="U576" s="87"/>
      <c r="V576" s="87"/>
      <c r="W576" s="87"/>
      <c r="X576" s="87"/>
      <c r="Y576" s="87"/>
      <c r="Z576" s="87"/>
      <c r="AA576" s="87"/>
      <c r="AB576" s="87"/>
      <c r="AC576" s="87"/>
      <c r="AD576" s="87"/>
      <c r="AE576" s="87"/>
      <c r="AF576" s="87"/>
      <c r="AG576" s="87"/>
      <c r="AH576" s="87"/>
      <c r="AI576" s="87"/>
      <c r="AJ576" s="87"/>
      <c r="AK576" s="87"/>
      <c r="AL576" s="87"/>
      <c r="AM576" s="87"/>
      <c r="AN576" s="87"/>
      <c r="AO576" s="87"/>
      <c r="AP576" s="87"/>
      <c r="AQ576" s="87"/>
      <c r="AR576" s="87"/>
      <c r="AS576" s="87"/>
      <c r="AT576" s="87"/>
    </row>
    <row r="577" spans="1:46" s="72" customFormat="1" ht="15" customHeight="1" thickBot="1">
      <c r="A577" s="95" t="s">
        <v>449</v>
      </c>
      <c r="B577" s="87"/>
      <c r="C577" s="87"/>
      <c r="D577" s="87"/>
      <c r="E577" s="87"/>
      <c r="F577" s="87"/>
      <c r="G577" s="97"/>
      <c r="H577" s="220"/>
      <c r="I577" s="98" t="s">
        <v>424</v>
      </c>
      <c r="J577" s="107"/>
      <c r="K577" s="95" t="s">
        <v>244</v>
      </c>
      <c r="L577" s="107"/>
      <c r="M577" s="98" t="s">
        <v>267</v>
      </c>
      <c r="N577" s="220"/>
      <c r="O577" s="220"/>
      <c r="P577" s="565"/>
      <c r="Q577" s="87"/>
      <c r="R577" s="87"/>
      <c r="S577" s="87"/>
      <c r="T577" s="87"/>
      <c r="U577" s="87"/>
      <c r="V577" s="87"/>
      <c r="W577" s="87"/>
      <c r="X577" s="87"/>
      <c r="Y577" s="87"/>
      <c r="Z577" s="87"/>
      <c r="AA577" s="87"/>
      <c r="AB577" s="87"/>
      <c r="AC577" s="87"/>
      <c r="AD577" s="87"/>
      <c r="AE577" s="87"/>
      <c r="AF577" s="87"/>
      <c r="AG577" s="87"/>
      <c r="AH577" s="87"/>
      <c r="AI577" s="87"/>
      <c r="AJ577" s="87"/>
      <c r="AK577" s="87"/>
      <c r="AL577" s="87"/>
      <c r="AM577" s="87"/>
      <c r="AN577" s="87"/>
      <c r="AO577" s="87"/>
      <c r="AP577" s="87"/>
      <c r="AQ577" s="87"/>
      <c r="AR577" s="87"/>
      <c r="AS577" s="87"/>
      <c r="AT577" s="87"/>
    </row>
    <row r="578" spans="1:46" s="72" customFormat="1" ht="15" customHeight="1">
      <c r="A578" s="94">
        <v>1</v>
      </c>
      <c r="B578" s="99"/>
      <c r="C578" s="99"/>
      <c r="D578" s="99"/>
      <c r="E578" s="99"/>
      <c r="F578" s="99"/>
      <c r="G578" s="80"/>
      <c r="H578" s="80"/>
      <c r="I578" s="80"/>
      <c r="J578" s="80"/>
      <c r="K578" s="99"/>
      <c r="L578" s="80"/>
      <c r="M578" s="80"/>
      <c r="N578" s="80"/>
      <c r="O578" s="80"/>
      <c r="P578" s="80"/>
      <c r="Q578" s="87"/>
      <c r="R578" s="87"/>
      <c r="S578" s="87"/>
      <c r="T578" s="87"/>
      <c r="U578" s="87"/>
      <c r="V578" s="87"/>
      <c r="W578" s="87"/>
      <c r="X578" s="87"/>
      <c r="Y578" s="87"/>
      <c r="Z578" s="87"/>
      <c r="AA578" s="87"/>
      <c r="AB578" s="87"/>
      <c r="AC578" s="87"/>
      <c r="AD578" s="87"/>
      <c r="AE578" s="87"/>
      <c r="AF578" s="87"/>
      <c r="AG578" s="87"/>
      <c r="AH578" s="87"/>
      <c r="AI578" s="87"/>
      <c r="AJ578" s="87"/>
      <c r="AK578" s="87"/>
      <c r="AL578" s="87"/>
      <c r="AM578" s="87"/>
      <c r="AN578" s="87"/>
      <c r="AO578" s="87"/>
      <c r="AP578" s="87"/>
      <c r="AQ578" s="87"/>
      <c r="AR578" s="87"/>
      <c r="AS578" s="87"/>
      <c r="AT578" s="87"/>
    </row>
    <row r="579" spans="1:46" s="72" customFormat="1" ht="15" customHeight="1">
      <c r="A579" s="95">
        <v>2</v>
      </c>
      <c r="B579" s="87"/>
      <c r="C579" s="87"/>
      <c r="D579" s="87"/>
      <c r="E579" s="87"/>
      <c r="F579" s="87"/>
      <c r="G579" s="80"/>
      <c r="H579" s="103"/>
      <c r="I579" s="87"/>
      <c r="J579" s="80"/>
      <c r="K579" s="87"/>
      <c r="M579" s="87"/>
      <c r="N579" s="103"/>
      <c r="O579" s="80"/>
      <c r="P579" s="103"/>
      <c r="Q579" s="87"/>
      <c r="R579" s="87"/>
      <c r="S579" s="87"/>
      <c r="T579" s="87"/>
      <c r="U579" s="87"/>
      <c r="V579" s="87"/>
      <c r="W579" s="87"/>
      <c r="X579" s="87"/>
      <c r="Y579" s="87"/>
      <c r="Z579" s="87"/>
      <c r="AA579" s="87"/>
      <c r="AB579" s="87"/>
      <c r="AC579" s="87"/>
      <c r="AD579" s="87"/>
      <c r="AE579" s="87"/>
      <c r="AF579" s="87"/>
      <c r="AG579" s="87"/>
      <c r="AH579" s="87"/>
      <c r="AI579" s="87"/>
      <c r="AJ579" s="87"/>
      <c r="AK579" s="87"/>
      <c r="AL579" s="87"/>
      <c r="AM579" s="87"/>
      <c r="AN579" s="87"/>
      <c r="AO579" s="87"/>
      <c r="AP579" s="87"/>
      <c r="AQ579" s="87"/>
      <c r="AR579" s="87"/>
      <c r="AS579" s="87"/>
      <c r="AT579" s="87"/>
    </row>
    <row r="580" spans="1:46" s="72" customFormat="1" ht="15" customHeight="1">
      <c r="A580" s="95">
        <v>3</v>
      </c>
      <c r="B580" s="87"/>
      <c r="C580" s="87"/>
      <c r="D580" s="87" t="s">
        <v>645</v>
      </c>
      <c r="E580" s="87"/>
      <c r="G580" s="80"/>
      <c r="H580" s="113"/>
      <c r="I580" s="100">
        <f>Linkin!I1</f>
        <v>81870501</v>
      </c>
      <c r="J580" s="113"/>
      <c r="K580" s="222">
        <f>K394</f>
        <v>14.93</v>
      </c>
      <c r="M580" s="100">
        <f>ROUND($K$580*I580,0)</f>
        <v>1222326580</v>
      </c>
      <c r="N580" s="113"/>
      <c r="O580" s="113"/>
      <c r="P580" s="106"/>
      <c r="Q580" s="87"/>
      <c r="R580" s="87"/>
      <c r="S580" s="87"/>
      <c r="T580" s="87"/>
      <c r="U580" s="87"/>
      <c r="V580" s="87"/>
      <c r="W580" s="87"/>
      <c r="X580" s="87"/>
      <c r="Y580" s="87"/>
      <c r="Z580" s="87"/>
      <c r="AA580" s="87"/>
      <c r="AB580" s="87"/>
      <c r="AC580" s="87"/>
      <c r="AD580" s="87"/>
      <c r="AE580" s="87"/>
      <c r="AF580" s="87"/>
      <c r="AG580" s="87"/>
      <c r="AH580" s="87"/>
      <c r="AI580" s="87"/>
      <c r="AJ580" s="87"/>
      <c r="AK580" s="87"/>
      <c r="AL580" s="87"/>
      <c r="AM580" s="87"/>
      <c r="AN580" s="87"/>
      <c r="AO580" s="87"/>
      <c r="AP580" s="87"/>
      <c r="AQ580" s="87"/>
      <c r="AR580" s="87"/>
      <c r="AS580" s="87"/>
      <c r="AT580" s="87"/>
    </row>
    <row r="581" spans="1:46" s="72" customFormat="1" ht="15" customHeight="1">
      <c r="A581" s="95">
        <v>4</v>
      </c>
      <c r="B581" s="87"/>
      <c r="C581" s="87"/>
      <c r="D581" s="87"/>
      <c r="E581" s="87"/>
      <c r="G581" s="80"/>
      <c r="H581" s="103"/>
      <c r="I581" s="87"/>
      <c r="J581" s="80"/>
      <c r="K581" s="222"/>
      <c r="M581" s="87"/>
      <c r="N581" s="103"/>
      <c r="O581" s="103"/>
      <c r="P581" s="103"/>
      <c r="Q581" s="87"/>
      <c r="R581" s="87"/>
      <c r="S581" s="87"/>
      <c r="T581" s="87"/>
      <c r="U581" s="87"/>
      <c r="V581" s="87"/>
      <c r="W581" s="87"/>
      <c r="X581" s="87"/>
      <c r="Y581" s="87"/>
      <c r="Z581" s="87"/>
      <c r="AA581" s="87"/>
      <c r="AB581" s="87"/>
      <c r="AC581" s="87"/>
      <c r="AD581" s="87"/>
      <c r="AE581" s="87"/>
      <c r="AF581" s="87"/>
      <c r="AG581" s="87"/>
      <c r="AH581" s="87"/>
      <c r="AI581" s="87"/>
      <c r="AJ581" s="87"/>
      <c r="AK581" s="87"/>
      <c r="AL581" s="87"/>
      <c r="AM581" s="87"/>
      <c r="AN581" s="87"/>
      <c r="AO581" s="87"/>
      <c r="AP581" s="87"/>
      <c r="AQ581" s="87"/>
      <c r="AR581" s="87"/>
      <c r="AS581" s="87"/>
      <c r="AT581" s="87"/>
    </row>
    <row r="582" spans="1:46" s="72" customFormat="1" ht="15" customHeight="1">
      <c r="A582" s="95">
        <v>5</v>
      </c>
      <c r="B582" s="87"/>
      <c r="C582" s="87"/>
      <c r="D582" s="87" t="s">
        <v>698</v>
      </c>
      <c r="E582" s="87"/>
      <c r="G582" s="80"/>
      <c r="H582" s="80"/>
      <c r="I582" s="80">
        <f>Linkin!I3</f>
        <v>2483215</v>
      </c>
      <c r="J582" s="80"/>
      <c r="K582" s="222">
        <f>K396</f>
        <v>14.93</v>
      </c>
      <c r="M582" s="100">
        <f>ROUND($K$580*I582,0)</f>
        <v>37074400</v>
      </c>
      <c r="N582" s="103"/>
      <c r="O582" s="103"/>
      <c r="P582" s="103"/>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row>
    <row r="583" spans="1:46" s="72" customFormat="1" ht="15" customHeight="1">
      <c r="A583" s="95">
        <v>6</v>
      </c>
      <c r="B583" s="87"/>
      <c r="C583" s="87"/>
      <c r="D583" s="87"/>
      <c r="E583" s="87"/>
      <c r="G583" s="80"/>
      <c r="H583" s="104"/>
      <c r="I583" s="102"/>
      <c r="J583" s="80"/>
      <c r="K583" s="222"/>
      <c r="M583" s="87"/>
      <c r="N583" s="103"/>
      <c r="O583" s="103"/>
      <c r="P583" s="103"/>
      <c r="Q583" s="87"/>
      <c r="R583" s="87"/>
      <c r="S583" s="87"/>
      <c r="T583" s="87"/>
      <c r="U583" s="87"/>
      <c r="V583" s="87"/>
      <c r="W583" s="87"/>
      <c r="X583" s="87"/>
      <c r="Y583" s="87"/>
      <c r="Z583" s="87"/>
      <c r="AA583" s="87"/>
      <c r="AB583" s="87"/>
      <c r="AC583" s="87"/>
      <c r="AD583" s="87"/>
      <c r="AE583" s="87"/>
      <c r="AF583" s="87"/>
      <c r="AG583" s="87"/>
      <c r="AH583" s="87"/>
      <c r="AI583" s="87"/>
      <c r="AJ583" s="87"/>
      <c r="AK583" s="87"/>
      <c r="AL583" s="87"/>
      <c r="AM583" s="87"/>
      <c r="AN583" s="87"/>
      <c r="AO583" s="87"/>
      <c r="AP583" s="87"/>
      <c r="AQ583" s="87"/>
      <c r="AR583" s="87"/>
      <c r="AS583" s="87"/>
      <c r="AT583" s="87"/>
    </row>
    <row r="584" spans="1:46" s="72" customFormat="1" ht="15" customHeight="1">
      <c r="A584" s="95">
        <v>7</v>
      </c>
      <c r="B584" s="87"/>
      <c r="C584" s="87"/>
      <c r="D584" s="87" t="s">
        <v>429</v>
      </c>
      <c r="E584" s="87"/>
      <c r="G584" s="80"/>
      <c r="H584" s="103"/>
      <c r="I584" s="87">
        <f>Linkin!I5</f>
        <v>3611110</v>
      </c>
      <c r="J584" s="103"/>
      <c r="K584" s="222">
        <f>K398</f>
        <v>15.09</v>
      </c>
      <c r="M584" s="87">
        <f>ROUND($K$584*I584,0)</f>
        <v>54491650</v>
      </c>
      <c r="N584" s="103"/>
      <c r="O584" s="103"/>
      <c r="P584" s="106"/>
      <c r="Q584" s="87"/>
      <c r="R584" s="87"/>
      <c r="S584" s="87"/>
      <c r="T584" s="87"/>
      <c r="U584" s="87"/>
      <c r="V584" s="87"/>
      <c r="W584" s="87"/>
      <c r="X584" s="87"/>
      <c r="Y584" s="87"/>
      <c r="Z584" s="87"/>
      <c r="AA584" s="87"/>
      <c r="AB584" s="87"/>
      <c r="AC584" s="87"/>
      <c r="AD584" s="87"/>
      <c r="AE584" s="87"/>
      <c r="AF584" s="87"/>
      <c r="AG584" s="87"/>
      <c r="AH584" s="87"/>
      <c r="AI584" s="87"/>
      <c r="AJ584" s="87"/>
      <c r="AK584" s="87"/>
      <c r="AL584" s="87"/>
      <c r="AM584" s="87"/>
      <c r="AN584" s="87"/>
      <c r="AO584" s="87"/>
      <c r="AP584" s="87"/>
      <c r="AQ584" s="87"/>
      <c r="AR584" s="87"/>
      <c r="AS584" s="87"/>
      <c r="AT584" s="87"/>
    </row>
    <row r="585" spans="1:46" s="72" customFormat="1" ht="15" customHeight="1">
      <c r="A585" s="95">
        <v>8</v>
      </c>
      <c r="B585" s="87"/>
      <c r="C585" s="87"/>
      <c r="D585" s="87"/>
      <c r="E585" s="87"/>
      <c r="G585" s="80"/>
      <c r="H585" s="80"/>
      <c r="I585" s="105"/>
      <c r="J585" s="80"/>
      <c r="K585" s="216"/>
      <c r="M585" s="105"/>
      <c r="N585" s="103"/>
      <c r="O585" s="103"/>
      <c r="P585" s="103"/>
      <c r="Q585" s="87"/>
      <c r="R585" s="87"/>
      <c r="S585" s="87"/>
      <c r="T585" s="87"/>
      <c r="U585" s="87"/>
      <c r="V585" s="87"/>
      <c r="W585" s="87"/>
      <c r="X585" s="87"/>
      <c r="Y585" s="87"/>
      <c r="Z585" s="87"/>
      <c r="AA585" s="87"/>
      <c r="AB585" s="87"/>
      <c r="AC585" s="87"/>
      <c r="AD585" s="87"/>
      <c r="AE585" s="87"/>
      <c r="AF585" s="87"/>
      <c r="AG585" s="87"/>
      <c r="AH585" s="87"/>
      <c r="AI585" s="87"/>
      <c r="AJ585" s="87"/>
      <c r="AK585" s="87"/>
      <c r="AL585" s="87"/>
      <c r="AM585" s="87"/>
      <c r="AN585" s="87"/>
      <c r="AO585" s="87"/>
      <c r="AP585" s="87"/>
      <c r="AQ585" s="87"/>
      <c r="AR585" s="87"/>
      <c r="AS585" s="87"/>
      <c r="AT585" s="87"/>
    </row>
    <row r="586" spans="1:46" s="72" customFormat="1" ht="15" customHeight="1" thickBot="1">
      <c r="A586" s="95">
        <v>9</v>
      </c>
      <c r="B586" s="87"/>
      <c r="C586" s="87"/>
      <c r="D586" s="87"/>
      <c r="E586" s="87" t="s">
        <v>141</v>
      </c>
      <c r="G586" s="80"/>
      <c r="H586" s="113"/>
      <c r="I586" s="114">
        <f>SUM(I580:I584)</f>
        <v>87964826</v>
      </c>
      <c r="J586" s="113"/>
      <c r="K586" s="216"/>
      <c r="M586" s="100">
        <f>SUM(M580:M584)</f>
        <v>1313892630</v>
      </c>
      <c r="N586" s="113"/>
      <c r="O586" s="113"/>
      <c r="P586" s="103"/>
      <c r="Q586" s="87"/>
      <c r="R586" s="87"/>
      <c r="S586" s="87"/>
      <c r="T586" s="87"/>
      <c r="U586" s="87"/>
      <c r="V586" s="87"/>
      <c r="W586" s="87"/>
      <c r="X586" s="87"/>
      <c r="Y586" s="87"/>
      <c r="Z586" s="87"/>
      <c r="AA586" s="87"/>
      <c r="AB586" s="87"/>
      <c r="AC586" s="87"/>
      <c r="AD586" s="87"/>
      <c r="AE586" s="87"/>
      <c r="AF586" s="87"/>
      <c r="AG586" s="87"/>
      <c r="AH586" s="87"/>
      <c r="AI586" s="87"/>
      <c r="AJ586" s="87"/>
      <c r="AK586" s="87"/>
      <c r="AL586" s="87"/>
      <c r="AM586" s="87"/>
      <c r="AN586" s="87"/>
      <c r="AO586" s="87"/>
      <c r="AP586" s="87"/>
      <c r="AQ586" s="87"/>
      <c r="AR586" s="87"/>
      <c r="AS586" s="87"/>
      <c r="AT586" s="87"/>
    </row>
    <row r="587" spans="1:46" s="72" customFormat="1" ht="15" customHeight="1" thickTop="1">
      <c r="A587" s="95">
        <v>10</v>
      </c>
      <c r="B587" s="87"/>
      <c r="C587" s="87"/>
      <c r="D587" s="87"/>
      <c r="E587" s="87"/>
      <c r="G587" s="87"/>
      <c r="H587" s="80"/>
      <c r="I587" s="87"/>
      <c r="J587" s="80"/>
      <c r="K587" s="216"/>
      <c r="M587" s="169"/>
      <c r="N587" s="103"/>
      <c r="O587" s="80"/>
      <c r="P587" s="103"/>
      <c r="Q587" s="87"/>
      <c r="R587" s="87"/>
      <c r="S587" s="87"/>
      <c r="T587" s="87"/>
      <c r="U587" s="87"/>
      <c r="V587" s="87"/>
      <c r="W587" s="87"/>
      <c r="X587" s="87"/>
      <c r="Y587" s="87"/>
      <c r="Z587" s="87"/>
      <c r="AA587" s="87"/>
      <c r="AB587" s="87"/>
      <c r="AC587" s="87"/>
      <c r="AD587" s="87"/>
      <c r="AE587" s="87"/>
      <c r="AF587" s="87"/>
      <c r="AG587" s="87"/>
      <c r="AH587" s="87"/>
      <c r="AI587" s="87"/>
      <c r="AJ587" s="87"/>
      <c r="AK587" s="87"/>
      <c r="AL587" s="87"/>
      <c r="AM587" s="87"/>
      <c r="AN587" s="87"/>
      <c r="AO587" s="87"/>
      <c r="AP587" s="87"/>
      <c r="AQ587" s="87"/>
      <c r="AR587" s="87"/>
      <c r="AS587" s="87"/>
      <c r="AT587" s="87"/>
    </row>
    <row r="588" spans="1:46" s="72" customFormat="1" ht="15" customHeight="1">
      <c r="A588" s="95">
        <v>11</v>
      </c>
      <c r="B588" s="87"/>
      <c r="C588" s="87"/>
      <c r="H588" s="80"/>
      <c r="M588" s="80"/>
      <c r="N588" s="80"/>
      <c r="O588" s="80"/>
      <c r="P588" s="80"/>
      <c r="Q588" s="87"/>
      <c r="R588" s="87"/>
      <c r="S588" s="87"/>
      <c r="T588" s="87"/>
      <c r="U588" s="87"/>
      <c r="V588" s="87"/>
      <c r="W588" s="87"/>
      <c r="X588" s="87"/>
      <c r="Y588" s="87"/>
      <c r="Z588" s="87"/>
      <c r="AA588" s="87"/>
      <c r="AB588" s="87"/>
      <c r="AC588" s="87"/>
      <c r="AD588" s="87"/>
      <c r="AE588" s="87"/>
      <c r="AF588" s="87"/>
      <c r="AG588" s="87"/>
      <c r="AH588" s="87"/>
      <c r="AI588" s="87"/>
      <c r="AJ588" s="87"/>
      <c r="AK588" s="87"/>
      <c r="AL588" s="87"/>
      <c r="AM588" s="87"/>
      <c r="AN588" s="87"/>
      <c r="AO588" s="87"/>
      <c r="AP588" s="87"/>
      <c r="AQ588" s="87"/>
      <c r="AR588" s="87"/>
      <c r="AS588" s="87"/>
      <c r="AT588" s="87"/>
    </row>
    <row r="589" spans="1:46" s="72" customFormat="1" ht="15" customHeight="1">
      <c r="A589" s="95">
        <v>12</v>
      </c>
      <c r="B589" s="87"/>
      <c r="C589" s="87"/>
      <c r="M589" s="80"/>
      <c r="N589" s="80"/>
      <c r="O589" s="80"/>
      <c r="P589" s="80"/>
      <c r="Q589" s="87"/>
      <c r="R589" s="87"/>
      <c r="S589" s="87"/>
      <c r="T589" s="87"/>
      <c r="U589" s="87"/>
      <c r="V589" s="87"/>
      <c r="W589" s="87"/>
      <c r="X589" s="87"/>
      <c r="Y589" s="87"/>
      <c r="Z589" s="87"/>
      <c r="AA589" s="87"/>
      <c r="AB589" s="87"/>
      <c r="AC589" s="87"/>
      <c r="AD589" s="87"/>
      <c r="AE589" s="87"/>
      <c r="AF589" s="87"/>
      <c r="AG589" s="87"/>
      <c r="AH589" s="87"/>
      <c r="AI589" s="87"/>
      <c r="AJ589" s="87"/>
      <c r="AK589" s="87"/>
      <c r="AL589" s="87"/>
      <c r="AM589" s="87"/>
      <c r="AN589" s="87"/>
      <c r="AO589" s="87"/>
      <c r="AP589" s="87"/>
      <c r="AQ589" s="87"/>
      <c r="AR589" s="87"/>
      <c r="AS589" s="87"/>
      <c r="AT589" s="87"/>
    </row>
    <row r="590" spans="1:46" s="72" customFormat="1" ht="15" customHeight="1">
      <c r="A590" s="95">
        <v>13</v>
      </c>
      <c r="B590" s="87"/>
      <c r="C590" s="87"/>
      <c r="D590" s="87"/>
      <c r="M590" s="87"/>
      <c r="N590" s="103"/>
      <c r="O590" s="80"/>
      <c r="P590" s="103"/>
      <c r="Q590" s="87"/>
      <c r="R590" s="87"/>
      <c r="T590" s="87"/>
      <c r="U590" s="87"/>
      <c r="V590" s="87"/>
      <c r="W590" s="87"/>
      <c r="X590" s="87"/>
      <c r="Y590" s="87"/>
      <c r="Z590" s="87"/>
      <c r="AA590" s="87"/>
      <c r="AB590" s="87"/>
      <c r="AC590" s="87"/>
      <c r="AD590" s="87"/>
      <c r="AE590" s="87"/>
      <c r="AF590" s="87"/>
      <c r="AG590" s="87"/>
      <c r="AH590" s="87"/>
      <c r="AI590" s="87"/>
      <c r="AJ590" s="87"/>
      <c r="AK590" s="87"/>
      <c r="AL590" s="87"/>
      <c r="AM590" s="87"/>
      <c r="AN590" s="87"/>
      <c r="AO590" s="87"/>
      <c r="AP590" s="87"/>
      <c r="AQ590" s="87"/>
      <c r="AR590" s="87"/>
      <c r="AS590" s="87"/>
      <c r="AT590" s="87"/>
    </row>
    <row r="591" spans="1:46" s="72" customFormat="1" ht="15" customHeight="1">
      <c r="A591" s="95">
        <v>14</v>
      </c>
      <c r="B591" s="87"/>
      <c r="C591" s="87"/>
      <c r="D591" s="87"/>
      <c r="E591" s="87"/>
      <c r="F591" s="87"/>
      <c r="G591" s="87"/>
      <c r="H591" s="87"/>
      <c r="I591" s="87"/>
      <c r="J591" s="87"/>
      <c r="K591" s="216"/>
      <c r="L591" s="87"/>
      <c r="M591" s="87"/>
      <c r="N591" s="103"/>
      <c r="O591" s="80"/>
      <c r="P591" s="103"/>
      <c r="Q591" s="87"/>
      <c r="R591" s="87"/>
      <c r="T591" s="87"/>
      <c r="U591" s="87"/>
      <c r="V591" s="87"/>
      <c r="W591" s="87"/>
      <c r="X591" s="87"/>
      <c r="Y591" s="87"/>
      <c r="Z591" s="87"/>
      <c r="AA591" s="87"/>
      <c r="AB591" s="87"/>
      <c r="AC591" s="87"/>
      <c r="AD591" s="87"/>
      <c r="AE591" s="87"/>
      <c r="AF591" s="87"/>
      <c r="AG591" s="87"/>
      <c r="AH591" s="87"/>
      <c r="AI591" s="87"/>
      <c r="AJ591" s="87"/>
      <c r="AK591" s="87"/>
      <c r="AL591" s="87"/>
      <c r="AM591" s="87"/>
      <c r="AN591" s="87"/>
      <c r="AO591" s="87"/>
      <c r="AP591" s="87"/>
      <c r="AQ591" s="87"/>
      <c r="AR591" s="87"/>
      <c r="AS591" s="87"/>
      <c r="AT591" s="87"/>
    </row>
    <row r="592" spans="1:46" s="72" customFormat="1" ht="15" customHeight="1">
      <c r="A592" s="95">
        <v>15</v>
      </c>
      <c r="B592" s="87"/>
      <c r="C592" s="87"/>
      <c r="D592" s="87"/>
      <c r="E592" s="87"/>
      <c r="F592" s="87"/>
      <c r="G592" s="87"/>
      <c r="H592" s="87"/>
      <c r="I592" s="87"/>
      <c r="J592" s="87"/>
      <c r="K592" s="216"/>
      <c r="L592" s="87"/>
      <c r="M592" s="87"/>
      <c r="N592" s="103"/>
      <c r="O592" s="80"/>
      <c r="P592" s="103"/>
      <c r="Q592" s="87"/>
      <c r="R592" s="87"/>
      <c r="S592" s="87"/>
      <c r="T592" s="87"/>
      <c r="U592" s="87"/>
      <c r="V592" s="87"/>
      <c r="W592" s="87"/>
      <c r="X592" s="87"/>
      <c r="Y592" s="87"/>
      <c r="Z592" s="87"/>
      <c r="AA592" s="87"/>
      <c r="AB592" s="87"/>
      <c r="AC592" s="87"/>
      <c r="AD592" s="87"/>
      <c r="AE592" s="87"/>
      <c r="AF592" s="87"/>
      <c r="AG592" s="87"/>
      <c r="AH592" s="87"/>
      <c r="AI592" s="87"/>
      <c r="AJ592" s="87"/>
      <c r="AK592" s="87"/>
      <c r="AL592" s="87"/>
      <c r="AM592" s="87"/>
      <c r="AN592" s="87"/>
      <c r="AO592" s="87"/>
      <c r="AP592" s="87"/>
      <c r="AQ592" s="87"/>
      <c r="AR592" s="87"/>
      <c r="AS592" s="87"/>
      <c r="AT592" s="87"/>
    </row>
    <row r="593" spans="1:46" s="72" customFormat="1" ht="15" customHeight="1">
      <c r="A593" s="95">
        <v>16</v>
      </c>
      <c r="B593" s="87"/>
      <c r="C593" s="87"/>
      <c r="D593" s="87"/>
      <c r="E593" s="87"/>
      <c r="F593" s="87"/>
      <c r="G593" s="87"/>
      <c r="H593" s="87"/>
      <c r="I593" s="87"/>
      <c r="J593" s="87"/>
      <c r="K593" s="216"/>
      <c r="L593" s="87"/>
      <c r="M593" s="87"/>
      <c r="N593" s="103"/>
      <c r="O593" s="80"/>
      <c r="P593" s="103"/>
      <c r="Q593" s="87"/>
      <c r="R593" s="87"/>
      <c r="S593" s="87"/>
      <c r="T593" s="87"/>
      <c r="U593" s="87"/>
      <c r="V593" s="87"/>
      <c r="W593" s="87"/>
      <c r="X593" s="87"/>
      <c r="Y593" s="87"/>
      <c r="Z593" s="87"/>
      <c r="AA593" s="87"/>
      <c r="AB593" s="87"/>
      <c r="AC593" s="87"/>
      <c r="AD593" s="87"/>
      <c r="AE593" s="87"/>
      <c r="AF593" s="87"/>
      <c r="AG593" s="87"/>
      <c r="AH593" s="87"/>
      <c r="AI593" s="87"/>
      <c r="AJ593" s="87"/>
      <c r="AK593" s="87"/>
      <c r="AL593" s="87"/>
      <c r="AM593" s="87"/>
      <c r="AN593" s="87"/>
      <c r="AO593" s="87"/>
      <c r="AP593" s="87"/>
      <c r="AQ593" s="87"/>
      <c r="AR593" s="87"/>
      <c r="AS593" s="87"/>
      <c r="AT593" s="87"/>
    </row>
    <row r="594" spans="1:46" s="72" customFormat="1" ht="15" customHeight="1">
      <c r="A594" s="95">
        <v>17</v>
      </c>
      <c r="B594" s="87"/>
      <c r="C594" s="87"/>
      <c r="D594" s="87"/>
      <c r="E594" s="87"/>
      <c r="F594" s="87"/>
      <c r="G594" s="87"/>
      <c r="H594" s="87"/>
      <c r="I594" s="87"/>
      <c r="J594" s="87"/>
      <c r="K594" s="216"/>
      <c r="L594" s="87"/>
      <c r="M594" s="87"/>
      <c r="N594" s="103"/>
      <c r="O594" s="80"/>
      <c r="P594" s="103"/>
      <c r="Q594" s="87"/>
      <c r="R594" s="87"/>
      <c r="S594" s="87"/>
      <c r="T594" s="87"/>
      <c r="U594" s="87"/>
      <c r="V594" s="87"/>
      <c r="W594" s="87"/>
      <c r="X594" s="87"/>
      <c r="Y594" s="87"/>
      <c r="Z594" s="87"/>
      <c r="AA594" s="87"/>
      <c r="AB594" s="87"/>
      <c r="AC594" s="87"/>
      <c r="AD594" s="87"/>
      <c r="AE594" s="87"/>
      <c r="AF594" s="87"/>
      <c r="AG594" s="87"/>
      <c r="AH594" s="87"/>
      <c r="AI594" s="87"/>
      <c r="AJ594" s="87"/>
      <c r="AK594" s="87"/>
      <c r="AL594" s="87"/>
      <c r="AM594" s="87"/>
      <c r="AN594" s="87"/>
      <c r="AO594" s="87"/>
      <c r="AP594" s="87"/>
      <c r="AQ594" s="87"/>
      <c r="AR594" s="87"/>
      <c r="AS594" s="87"/>
      <c r="AT594" s="87"/>
    </row>
    <row r="595" spans="1:46" s="72" customFormat="1" ht="15" customHeight="1">
      <c r="A595" s="95">
        <v>18</v>
      </c>
      <c r="B595" s="87"/>
      <c r="C595" s="87"/>
      <c r="D595" s="87"/>
      <c r="E595" s="87"/>
      <c r="F595" s="87"/>
      <c r="G595" s="87"/>
      <c r="H595" s="87"/>
      <c r="I595" s="87"/>
      <c r="J595" s="87"/>
      <c r="K595" s="216"/>
      <c r="M595" s="103"/>
      <c r="N595" s="103"/>
      <c r="O595" s="80"/>
      <c r="P595" s="103"/>
      <c r="Q595" s="87"/>
      <c r="R595" s="87"/>
      <c r="S595" s="87"/>
      <c r="T595" s="87"/>
      <c r="U595" s="87"/>
      <c r="V595" s="87"/>
      <c r="W595" s="87"/>
      <c r="X595" s="87"/>
      <c r="Y595" s="87"/>
      <c r="Z595" s="87"/>
      <c r="AA595" s="87"/>
      <c r="AB595" s="87"/>
      <c r="AC595" s="87"/>
      <c r="AD595" s="87"/>
      <c r="AE595" s="87"/>
      <c r="AF595" s="87"/>
      <c r="AG595" s="87"/>
      <c r="AH595" s="87"/>
      <c r="AI595" s="87"/>
      <c r="AJ595" s="87"/>
      <c r="AK595" s="87"/>
      <c r="AL595" s="87"/>
      <c r="AM595" s="87"/>
      <c r="AN595" s="87"/>
      <c r="AO595" s="87"/>
      <c r="AP595" s="87"/>
      <c r="AQ595" s="87"/>
      <c r="AR595" s="87"/>
      <c r="AS595" s="87"/>
      <c r="AT595" s="87"/>
    </row>
    <row r="596" spans="1:46" s="72" customFormat="1" ht="15" customHeight="1">
      <c r="A596" s="95">
        <v>19</v>
      </c>
      <c r="B596" s="87"/>
      <c r="C596" s="87"/>
      <c r="D596" s="87"/>
      <c r="E596" s="87"/>
      <c r="F596" s="87"/>
      <c r="G596" s="87"/>
      <c r="H596" s="87" t="s">
        <v>192</v>
      </c>
      <c r="I596" s="87"/>
      <c r="J596" s="87"/>
      <c r="K596" s="216"/>
      <c r="L596" s="215">
        <f>ROUND(M586/I586,2)</f>
        <v>14.94</v>
      </c>
      <c r="M596" s="76"/>
      <c r="N596" s="76"/>
      <c r="O596" s="76"/>
      <c r="P596" s="103"/>
      <c r="Q596" s="87"/>
      <c r="R596" s="87"/>
      <c r="S596" s="87"/>
      <c r="T596" s="87"/>
      <c r="U596" s="87"/>
      <c r="V596" s="87"/>
      <c r="W596" s="87"/>
      <c r="X596" s="87"/>
      <c r="Y596" s="87"/>
      <c r="Z596" s="87"/>
      <c r="AA596" s="87"/>
      <c r="AB596" s="87"/>
      <c r="AC596" s="87"/>
      <c r="AD596" s="87"/>
      <c r="AE596" s="87"/>
      <c r="AF596" s="87"/>
      <c r="AG596" s="87"/>
      <c r="AH596" s="87"/>
      <c r="AI596" s="87"/>
      <c r="AJ596" s="87"/>
      <c r="AK596" s="87"/>
      <c r="AL596" s="87"/>
      <c r="AM596" s="87"/>
      <c r="AN596" s="87"/>
      <c r="AO596" s="87"/>
      <c r="AP596" s="87"/>
      <c r="AQ596" s="87"/>
      <c r="AR596" s="87"/>
      <c r="AS596" s="87"/>
      <c r="AT596" s="87"/>
    </row>
    <row r="597" spans="1:46" s="72" customFormat="1" ht="15" customHeight="1">
      <c r="A597" s="95">
        <v>20</v>
      </c>
      <c r="B597" s="87"/>
      <c r="C597" s="87"/>
      <c r="D597" s="87"/>
      <c r="E597" s="87"/>
      <c r="F597" s="87"/>
      <c r="G597" s="87"/>
      <c r="H597" s="87"/>
      <c r="I597" s="87"/>
      <c r="J597" s="87"/>
      <c r="K597" s="216"/>
      <c r="L597" s="216"/>
      <c r="M597" s="224"/>
      <c r="N597" s="224"/>
      <c r="O597" s="224"/>
      <c r="P597" s="103"/>
      <c r="Q597" s="87"/>
      <c r="R597" s="87"/>
      <c r="T597" s="87"/>
      <c r="U597" s="87"/>
      <c r="V597" s="87"/>
      <c r="W597" s="87"/>
      <c r="X597" s="87"/>
      <c r="Y597" s="87"/>
      <c r="Z597" s="87"/>
      <c r="AA597" s="87"/>
      <c r="AB597" s="87"/>
      <c r="AC597" s="87"/>
      <c r="AD597" s="87"/>
      <c r="AE597" s="87"/>
      <c r="AF597" s="87"/>
      <c r="AG597" s="87"/>
      <c r="AH597" s="87"/>
      <c r="AI597" s="87"/>
      <c r="AJ597" s="87"/>
      <c r="AK597" s="87"/>
      <c r="AL597" s="87"/>
      <c r="AM597" s="87"/>
      <c r="AN597" s="87"/>
      <c r="AO597" s="87"/>
      <c r="AP597" s="87"/>
      <c r="AQ597" s="87"/>
      <c r="AR597" s="87"/>
      <c r="AS597" s="87"/>
      <c r="AT597" s="87"/>
    </row>
    <row r="598" spans="1:46" s="72" customFormat="1" ht="15" customHeight="1">
      <c r="A598" s="95">
        <v>21</v>
      </c>
      <c r="B598" s="87"/>
      <c r="C598" s="87"/>
      <c r="D598" s="87"/>
      <c r="E598" s="87"/>
      <c r="F598" s="87"/>
      <c r="G598" s="87"/>
      <c r="H598" s="87" t="s">
        <v>193</v>
      </c>
      <c r="I598" s="87"/>
      <c r="J598" s="87"/>
      <c r="K598" s="216"/>
      <c r="L598" s="216"/>
      <c r="M598" s="224"/>
      <c r="N598" s="224"/>
      <c r="O598" s="224"/>
      <c r="P598" s="103"/>
      <c r="Q598" s="87"/>
      <c r="R598" s="87"/>
      <c r="S598" s="87"/>
      <c r="T598" s="87"/>
      <c r="U598" s="87"/>
      <c r="V598" s="87"/>
      <c r="W598" s="87"/>
      <c r="X598" s="87"/>
      <c r="Y598" s="87"/>
      <c r="Z598" s="87"/>
      <c r="AA598" s="87"/>
      <c r="AB598" s="87"/>
      <c r="AC598" s="87"/>
      <c r="AD598" s="87"/>
      <c r="AE598" s="87"/>
      <c r="AF598" s="87"/>
      <c r="AG598" s="87"/>
      <c r="AH598" s="87"/>
      <c r="AI598" s="87"/>
      <c r="AJ598" s="87"/>
      <c r="AK598" s="87"/>
      <c r="AL598" s="87"/>
      <c r="AM598" s="87"/>
      <c r="AN598" s="87"/>
      <c r="AO598" s="87"/>
      <c r="AP598" s="87"/>
      <c r="AQ598" s="87"/>
      <c r="AR598" s="87"/>
      <c r="AS598" s="87"/>
      <c r="AT598" s="87"/>
    </row>
    <row r="599" spans="1:46" s="72" customFormat="1" ht="15" customHeight="1">
      <c r="A599" s="95">
        <v>22</v>
      </c>
      <c r="B599" s="87"/>
      <c r="C599" s="87"/>
      <c r="D599" s="87"/>
      <c r="E599" s="87"/>
      <c r="F599" s="87"/>
      <c r="G599" s="87"/>
      <c r="H599" s="87" t="s">
        <v>194</v>
      </c>
      <c r="I599" s="87"/>
      <c r="J599" s="87"/>
      <c r="K599" s="216"/>
      <c r="L599" s="222">
        <f>L413</f>
        <v>5.2</v>
      </c>
      <c r="M599" s="233"/>
      <c r="N599" s="233"/>
      <c r="O599" s="233"/>
      <c r="P599" s="106"/>
      <c r="Q599" s="87"/>
      <c r="R599" s="87"/>
      <c r="S599" s="87"/>
      <c r="T599" s="87"/>
      <c r="U599" s="87"/>
      <c r="V599" s="87"/>
      <c r="W599" s="87"/>
      <c r="X599" s="87"/>
      <c r="Y599" s="87"/>
      <c r="Z599" s="87"/>
      <c r="AA599" s="87"/>
      <c r="AB599" s="87"/>
      <c r="AC599" s="87"/>
      <c r="AD599" s="87"/>
      <c r="AE599" s="87"/>
      <c r="AF599" s="87"/>
      <c r="AG599" s="87"/>
      <c r="AH599" s="87"/>
      <c r="AI599" s="87"/>
      <c r="AJ599" s="87"/>
      <c r="AK599" s="87"/>
      <c r="AL599" s="87"/>
      <c r="AM599" s="87"/>
      <c r="AN599" s="87"/>
      <c r="AO599" s="87"/>
      <c r="AP599" s="87"/>
      <c r="AQ599" s="87"/>
      <c r="AR599" s="87"/>
      <c r="AS599" s="87"/>
      <c r="AT599" s="87"/>
    </row>
    <row r="600" spans="1:46" s="72" customFormat="1" ht="15" customHeight="1">
      <c r="A600" s="95">
        <v>23</v>
      </c>
      <c r="B600" s="87"/>
      <c r="C600" s="87"/>
      <c r="D600" s="87"/>
      <c r="E600" s="87"/>
      <c r="F600" s="87"/>
      <c r="G600" s="87"/>
      <c r="H600" s="87"/>
      <c r="I600" s="87"/>
      <c r="J600" s="87"/>
      <c r="K600" s="216"/>
      <c r="L600" s="216"/>
      <c r="M600" s="224"/>
      <c r="N600" s="224"/>
      <c r="O600" s="224"/>
      <c r="P600" s="103"/>
      <c r="Q600" s="87"/>
      <c r="R600" s="87"/>
      <c r="S600" s="87"/>
      <c r="T600" s="87"/>
      <c r="U600" s="87"/>
      <c r="V600" s="87"/>
      <c r="W600" s="87"/>
      <c r="X600" s="87"/>
      <c r="Y600" s="87"/>
      <c r="Z600" s="87"/>
      <c r="AA600" s="87"/>
      <c r="AB600" s="87"/>
      <c r="AC600" s="87"/>
      <c r="AD600" s="87"/>
      <c r="AE600" s="87"/>
      <c r="AF600" s="87"/>
      <c r="AG600" s="87"/>
      <c r="AH600" s="87"/>
      <c r="AI600" s="87"/>
      <c r="AJ600" s="87"/>
      <c r="AK600" s="87"/>
      <c r="AL600" s="87"/>
      <c r="AM600" s="87"/>
      <c r="AN600" s="87"/>
      <c r="AO600" s="87"/>
      <c r="AP600" s="87"/>
      <c r="AQ600" s="87"/>
      <c r="AR600" s="87"/>
      <c r="AS600" s="87"/>
      <c r="AT600" s="87"/>
    </row>
    <row r="601" spans="1:46" s="72" customFormat="1" ht="15" customHeight="1">
      <c r="A601" s="95">
        <v>24</v>
      </c>
      <c r="B601" s="87"/>
      <c r="C601" s="87"/>
      <c r="D601" s="87"/>
      <c r="E601" s="87"/>
      <c r="F601" s="87"/>
      <c r="G601" s="87"/>
      <c r="H601" s="87" t="s">
        <v>195</v>
      </c>
      <c r="I601" s="87"/>
      <c r="J601" s="87"/>
      <c r="K601" s="216"/>
      <c r="L601" s="216"/>
      <c r="M601" s="224"/>
      <c r="N601" s="224"/>
      <c r="O601" s="224"/>
      <c r="P601" s="103"/>
      <c r="Q601" s="87"/>
      <c r="R601" s="87"/>
      <c r="S601" s="87"/>
      <c r="T601" s="87"/>
      <c r="U601" s="87"/>
      <c r="V601" s="87"/>
      <c r="W601" s="87"/>
      <c r="X601" s="87"/>
      <c r="Y601" s="87"/>
      <c r="Z601" s="87"/>
      <c r="AA601" s="87"/>
      <c r="AB601" s="87"/>
      <c r="AC601" s="87"/>
      <c r="AD601" s="87"/>
      <c r="AE601" s="87"/>
      <c r="AF601" s="87"/>
      <c r="AG601" s="87"/>
      <c r="AH601" s="87"/>
      <c r="AI601" s="87"/>
      <c r="AJ601" s="87"/>
      <c r="AK601" s="87"/>
      <c r="AL601" s="87"/>
      <c r="AM601" s="87"/>
      <c r="AN601" s="87"/>
      <c r="AO601" s="87"/>
      <c r="AP601" s="87"/>
      <c r="AQ601" s="87"/>
      <c r="AR601" s="87"/>
      <c r="AS601" s="87"/>
      <c r="AT601" s="87"/>
    </row>
    <row r="602" spans="1:46" s="72" customFormat="1" ht="15" customHeight="1">
      <c r="A602" s="95">
        <v>25</v>
      </c>
      <c r="B602" s="87"/>
      <c r="C602" s="87"/>
      <c r="D602" s="87"/>
      <c r="E602" s="87"/>
      <c r="F602" s="87"/>
      <c r="G602" s="87"/>
      <c r="H602" s="87" t="s">
        <v>196</v>
      </c>
      <c r="I602" s="87"/>
      <c r="J602" s="87"/>
      <c r="K602" s="216"/>
      <c r="L602" s="227">
        <f>+Linkin!B239</f>
        <v>23.24</v>
      </c>
      <c r="M602" s="234"/>
      <c r="N602" s="234"/>
      <c r="O602" s="234"/>
      <c r="P602" s="106"/>
      <c r="Q602" s="87"/>
      <c r="R602" s="87"/>
      <c r="S602" s="87"/>
      <c r="T602" s="87"/>
      <c r="U602" s="87"/>
      <c r="V602" s="87"/>
      <c r="W602" s="87"/>
      <c r="X602" s="87"/>
      <c r="Y602" s="87"/>
      <c r="Z602" s="87"/>
      <c r="AA602" s="87"/>
      <c r="AB602" s="87"/>
      <c r="AC602" s="87"/>
      <c r="AD602" s="87"/>
      <c r="AE602" s="87"/>
      <c r="AF602" s="87"/>
      <c r="AG602" s="87"/>
      <c r="AH602" s="87"/>
      <c r="AI602" s="87"/>
      <c r="AJ602" s="87"/>
      <c r="AK602" s="87"/>
      <c r="AL602" s="87"/>
      <c r="AM602" s="87"/>
      <c r="AN602" s="87"/>
      <c r="AO602" s="87"/>
      <c r="AP602" s="87"/>
      <c r="AQ602" s="87"/>
      <c r="AR602" s="87"/>
      <c r="AS602" s="87"/>
      <c r="AT602" s="87"/>
    </row>
    <row r="603" spans="1:46" s="72" customFormat="1" ht="15" customHeight="1">
      <c r="A603" s="95">
        <v>26</v>
      </c>
      <c r="B603" s="87"/>
      <c r="C603" s="87"/>
      <c r="D603" s="87"/>
      <c r="E603" s="87"/>
      <c r="F603" s="87"/>
      <c r="G603" s="87"/>
      <c r="H603" s="87"/>
      <c r="I603" s="87"/>
      <c r="J603" s="87"/>
      <c r="K603" s="216"/>
      <c r="L603" s="229"/>
      <c r="M603" s="76"/>
      <c r="N603" s="76"/>
      <c r="O603" s="76"/>
      <c r="P603" s="103"/>
      <c r="Q603" s="87"/>
      <c r="R603" s="87"/>
      <c r="S603" s="87"/>
      <c r="T603" s="87"/>
      <c r="U603" s="87"/>
      <c r="V603" s="87"/>
      <c r="W603" s="87"/>
      <c r="X603" s="87"/>
      <c r="Y603" s="87"/>
      <c r="Z603" s="87"/>
      <c r="AA603" s="87"/>
      <c r="AB603" s="87"/>
      <c r="AC603" s="87"/>
      <c r="AD603" s="87"/>
      <c r="AE603" s="87"/>
      <c r="AF603" s="87"/>
      <c r="AG603" s="87"/>
      <c r="AH603" s="87"/>
      <c r="AI603" s="87"/>
      <c r="AJ603" s="87"/>
      <c r="AK603" s="87"/>
      <c r="AL603" s="87"/>
      <c r="AM603" s="87"/>
      <c r="AN603" s="87"/>
      <c r="AO603" s="87"/>
      <c r="AP603" s="87"/>
      <c r="AQ603" s="87"/>
      <c r="AR603" s="87"/>
      <c r="AS603" s="87"/>
      <c r="AT603" s="87"/>
    </row>
    <row r="604" spans="1:46" s="72" customFormat="1" ht="15" customHeight="1">
      <c r="A604" s="95">
        <v>27</v>
      </c>
      <c r="B604" s="87"/>
      <c r="C604" s="87"/>
      <c r="D604" s="87"/>
      <c r="E604" s="87"/>
      <c r="F604" s="87"/>
      <c r="G604" s="87"/>
      <c r="H604" s="87" t="s">
        <v>197</v>
      </c>
      <c r="K604" s="216"/>
      <c r="L604" s="216"/>
      <c r="M604" s="224"/>
      <c r="N604" s="224"/>
      <c r="O604" s="224"/>
      <c r="P604" s="103"/>
      <c r="Q604" s="87"/>
      <c r="R604" s="87"/>
      <c r="S604" s="87"/>
      <c r="T604" s="87"/>
      <c r="U604" s="87"/>
      <c r="V604" s="87"/>
      <c r="W604" s="87"/>
      <c r="X604" s="87"/>
      <c r="Y604" s="87"/>
      <c r="Z604" s="87"/>
      <c r="AA604" s="87"/>
      <c r="AB604" s="87"/>
      <c r="AC604" s="87"/>
      <c r="AD604" s="87"/>
      <c r="AE604" s="87"/>
      <c r="AF604" s="87"/>
      <c r="AG604" s="87"/>
      <c r="AH604" s="87"/>
      <c r="AI604" s="87"/>
      <c r="AJ604" s="87"/>
      <c r="AK604" s="87"/>
      <c r="AL604" s="87"/>
      <c r="AM604" s="87"/>
      <c r="AN604" s="87"/>
      <c r="AO604" s="87"/>
      <c r="AP604" s="87"/>
      <c r="AQ604" s="87"/>
      <c r="AR604" s="87"/>
      <c r="AS604" s="87"/>
      <c r="AT604" s="87"/>
    </row>
    <row r="605" spans="1:46" s="72" customFormat="1" ht="15" customHeight="1">
      <c r="A605" s="95">
        <v>28</v>
      </c>
      <c r="B605" s="87"/>
      <c r="C605" s="87"/>
      <c r="D605" s="87"/>
      <c r="E605" s="87"/>
      <c r="F605" s="87"/>
      <c r="G605" s="87"/>
      <c r="H605" s="87" t="s">
        <v>198</v>
      </c>
      <c r="K605" s="216"/>
      <c r="L605" s="216"/>
      <c r="M605" s="224"/>
      <c r="N605" s="224"/>
      <c r="O605" s="224"/>
      <c r="P605" s="103"/>
      <c r="Q605" s="87"/>
      <c r="R605" s="87"/>
      <c r="S605" s="87"/>
      <c r="T605" s="87"/>
      <c r="U605" s="87"/>
      <c r="V605" s="87"/>
      <c r="W605" s="87"/>
      <c r="X605" s="87"/>
      <c r="Y605" s="87"/>
      <c r="Z605" s="87"/>
      <c r="AA605" s="87"/>
      <c r="AB605" s="87"/>
      <c r="AC605" s="87"/>
      <c r="AD605" s="87"/>
      <c r="AE605" s="87"/>
      <c r="AF605" s="87"/>
      <c r="AG605" s="87"/>
      <c r="AH605" s="87"/>
      <c r="AI605" s="87"/>
      <c r="AJ605" s="87"/>
      <c r="AK605" s="87"/>
      <c r="AL605" s="87"/>
      <c r="AM605" s="87"/>
      <c r="AN605" s="87"/>
      <c r="AO605" s="87"/>
      <c r="AP605" s="87"/>
      <c r="AQ605" s="87"/>
      <c r="AR605" s="87"/>
      <c r="AS605" s="87"/>
      <c r="AT605" s="87"/>
    </row>
    <row r="606" spans="1:46" s="72" customFormat="1" ht="15" customHeight="1" thickBot="1">
      <c r="A606" s="95">
        <v>29</v>
      </c>
      <c r="B606" s="87"/>
      <c r="C606" s="87"/>
      <c r="D606" s="87"/>
      <c r="E606" s="87"/>
      <c r="F606" s="87"/>
      <c r="G606" s="87"/>
      <c r="H606" s="87" t="s">
        <v>199</v>
      </c>
      <c r="K606" s="216"/>
      <c r="L606" s="216">
        <f>SUM(L596:L602)</f>
        <v>43.379999999999995</v>
      </c>
      <c r="M606" s="224"/>
      <c r="N606" s="224"/>
      <c r="O606" s="224"/>
      <c r="P606" s="103"/>
      <c r="Q606" s="87"/>
      <c r="R606" s="87"/>
      <c r="S606" s="87"/>
      <c r="T606" s="87"/>
      <c r="U606" s="87"/>
      <c r="V606" s="87"/>
      <c r="W606" s="87"/>
      <c r="X606" s="87"/>
      <c r="Y606" s="87"/>
      <c r="Z606" s="87"/>
      <c r="AA606" s="87"/>
      <c r="AB606" s="87"/>
      <c r="AC606" s="87"/>
      <c r="AD606" s="87"/>
      <c r="AE606" s="87"/>
      <c r="AF606" s="87"/>
      <c r="AG606" s="87"/>
      <c r="AH606" s="87"/>
      <c r="AI606" s="87"/>
      <c r="AJ606" s="87"/>
      <c r="AK606" s="87"/>
      <c r="AL606" s="87"/>
      <c r="AM606" s="87"/>
      <c r="AN606" s="87"/>
      <c r="AO606" s="87"/>
      <c r="AP606" s="87"/>
      <c r="AQ606" s="87"/>
      <c r="AR606" s="87"/>
      <c r="AS606" s="87"/>
      <c r="AT606" s="87"/>
    </row>
    <row r="607" spans="1:46" s="72" customFormat="1" ht="15" customHeight="1" thickTop="1">
      <c r="A607" s="95">
        <v>30</v>
      </c>
      <c r="B607" s="87"/>
      <c r="C607" s="87"/>
      <c r="D607" s="87"/>
      <c r="E607" s="87"/>
      <c r="F607" s="87"/>
      <c r="G607" s="87"/>
      <c r="H607" s="87"/>
      <c r="I607" s="87"/>
      <c r="J607" s="87"/>
      <c r="K607" s="87"/>
      <c r="L607" s="169"/>
      <c r="M607" s="80"/>
      <c r="N607" s="80"/>
      <c r="O607" s="80"/>
      <c r="P607" s="103"/>
      <c r="Q607" s="87"/>
      <c r="R607" s="87"/>
      <c r="S607" s="87"/>
      <c r="T607" s="87"/>
      <c r="U607" s="87"/>
      <c r="V607" s="87"/>
      <c r="W607" s="87"/>
      <c r="X607" s="87"/>
      <c r="Y607" s="87"/>
      <c r="Z607" s="87"/>
      <c r="AA607" s="87"/>
      <c r="AB607" s="87"/>
      <c r="AC607" s="87"/>
      <c r="AD607" s="87"/>
      <c r="AE607" s="87"/>
      <c r="AF607" s="87"/>
      <c r="AG607" s="87"/>
      <c r="AH607" s="87"/>
      <c r="AI607" s="87"/>
      <c r="AJ607" s="87"/>
      <c r="AK607" s="87"/>
      <c r="AL607" s="87"/>
      <c r="AM607" s="87"/>
      <c r="AN607" s="87"/>
      <c r="AO607" s="87"/>
      <c r="AP607" s="87"/>
      <c r="AQ607" s="87"/>
      <c r="AR607" s="87"/>
      <c r="AS607" s="87"/>
      <c r="AT607" s="87"/>
    </row>
    <row r="608" spans="1:46" s="72" customFormat="1" ht="15" customHeight="1">
      <c r="A608" s="95">
        <v>31</v>
      </c>
      <c r="B608" s="87"/>
      <c r="C608" s="87"/>
      <c r="D608" s="87"/>
      <c r="E608" s="87"/>
      <c r="F608" s="87"/>
      <c r="G608" s="87"/>
      <c r="H608" s="87"/>
      <c r="I608" s="87"/>
      <c r="J608" s="87"/>
      <c r="K608" s="87"/>
      <c r="L608" s="87"/>
      <c r="M608" s="103"/>
      <c r="N608" s="103"/>
      <c r="O608" s="103"/>
      <c r="P608" s="103"/>
      <c r="Q608" s="87"/>
      <c r="R608" s="87"/>
      <c r="S608" s="87"/>
      <c r="T608" s="87"/>
      <c r="U608" s="87"/>
      <c r="V608" s="87"/>
      <c r="W608" s="87"/>
      <c r="X608" s="87"/>
      <c r="Y608" s="87"/>
      <c r="Z608" s="87"/>
      <c r="AA608" s="87"/>
      <c r="AB608" s="87"/>
      <c r="AC608" s="87"/>
      <c r="AD608" s="87"/>
      <c r="AE608" s="87"/>
      <c r="AF608" s="87"/>
      <c r="AG608" s="87"/>
      <c r="AH608" s="87"/>
      <c r="AI608" s="87"/>
      <c r="AJ608" s="87"/>
      <c r="AK608" s="87"/>
      <c r="AL608" s="87"/>
      <c r="AM608" s="87"/>
      <c r="AN608" s="87"/>
      <c r="AO608" s="87"/>
      <c r="AP608" s="87"/>
      <c r="AQ608" s="87"/>
      <c r="AR608" s="87"/>
      <c r="AS608" s="87"/>
      <c r="AT608" s="87"/>
    </row>
    <row r="609" spans="1:46" s="72" customFormat="1" ht="15" customHeight="1">
      <c r="A609" s="95">
        <v>32</v>
      </c>
      <c r="B609" s="87"/>
      <c r="C609" s="87"/>
      <c r="E609" s="87"/>
      <c r="F609" s="87"/>
      <c r="G609" s="87"/>
      <c r="H609" s="87"/>
      <c r="I609" s="80"/>
      <c r="J609" s="103"/>
      <c r="K609" s="233"/>
      <c r="L609" s="224"/>
      <c r="M609" s="103"/>
      <c r="N609" s="103"/>
      <c r="O609" s="103"/>
      <c r="P609" s="106"/>
      <c r="Q609" s="87"/>
      <c r="R609" s="87"/>
      <c r="S609" s="87"/>
      <c r="T609" s="87"/>
      <c r="U609" s="87"/>
      <c r="V609" s="87"/>
      <c r="W609" s="87"/>
      <c r="X609" s="87"/>
      <c r="Y609" s="87"/>
      <c r="Z609" s="87"/>
      <c r="AA609" s="87"/>
      <c r="AB609" s="87"/>
      <c r="AC609" s="87"/>
      <c r="AD609" s="87"/>
      <c r="AE609" s="87"/>
      <c r="AF609" s="87"/>
      <c r="AG609" s="87"/>
      <c r="AH609" s="87"/>
      <c r="AI609" s="87"/>
      <c r="AJ609" s="87"/>
      <c r="AK609" s="87"/>
      <c r="AL609" s="87"/>
      <c r="AM609" s="87"/>
      <c r="AN609" s="87"/>
      <c r="AO609" s="87"/>
      <c r="AP609" s="87"/>
      <c r="AQ609" s="87"/>
      <c r="AR609" s="87"/>
      <c r="AS609" s="87"/>
      <c r="AT609" s="87"/>
    </row>
    <row r="610" spans="1:46" s="72" customFormat="1" ht="15" customHeight="1">
      <c r="A610" s="95">
        <v>33</v>
      </c>
      <c r="B610" s="87"/>
      <c r="C610" s="87"/>
      <c r="D610" s="87"/>
      <c r="E610" s="87"/>
      <c r="F610" s="87"/>
      <c r="G610" s="87"/>
      <c r="H610" s="87"/>
      <c r="I610" s="103"/>
      <c r="J610" s="103"/>
      <c r="K610" s="103"/>
      <c r="L610" s="103"/>
      <c r="M610" s="103"/>
      <c r="N610" s="103"/>
      <c r="O610" s="103"/>
      <c r="P610" s="103"/>
      <c r="Q610" s="87"/>
      <c r="R610" s="87"/>
      <c r="S610" s="87"/>
      <c r="T610" s="87"/>
      <c r="U610" s="87"/>
      <c r="V610" s="87"/>
      <c r="W610" s="87"/>
      <c r="X610" s="87"/>
      <c r="Y610" s="87"/>
      <c r="Z610" s="87"/>
      <c r="AA610" s="87"/>
      <c r="AB610" s="87"/>
      <c r="AC610" s="87"/>
      <c r="AD610" s="87"/>
      <c r="AE610" s="87"/>
      <c r="AF610" s="87"/>
      <c r="AG610" s="87"/>
      <c r="AH610" s="87"/>
      <c r="AI610" s="87"/>
      <c r="AJ610" s="87"/>
      <c r="AK610" s="87"/>
      <c r="AL610" s="87"/>
      <c r="AM610" s="87"/>
      <c r="AN610" s="87"/>
      <c r="AO610" s="87"/>
      <c r="AP610" s="87"/>
      <c r="AQ610" s="87"/>
      <c r="AR610" s="87"/>
      <c r="AS610" s="87"/>
      <c r="AT610" s="87"/>
    </row>
    <row r="611" spans="1:46" s="72" customFormat="1" ht="15" customHeight="1">
      <c r="A611" s="95">
        <v>34</v>
      </c>
      <c r="B611" s="87"/>
      <c r="C611" s="87"/>
      <c r="D611" s="87"/>
      <c r="G611" s="87"/>
      <c r="H611" s="87"/>
      <c r="I611" s="103"/>
      <c r="J611" s="103"/>
      <c r="K611" s="224"/>
      <c r="L611" s="224"/>
      <c r="M611" s="103"/>
      <c r="N611" s="103"/>
      <c r="O611" s="87"/>
      <c r="P611" s="87"/>
      <c r="Q611" s="87"/>
      <c r="R611" s="87"/>
      <c r="S611" s="87"/>
      <c r="T611" s="87"/>
      <c r="U611" s="87"/>
      <c r="V611" s="87"/>
      <c r="W611" s="87"/>
      <c r="X611" s="87"/>
      <c r="Y611" s="87"/>
      <c r="Z611" s="87"/>
      <c r="AA611" s="87"/>
      <c r="AB611" s="87"/>
      <c r="AC611" s="87"/>
      <c r="AD611" s="87"/>
      <c r="AE611" s="87"/>
      <c r="AF611" s="87"/>
      <c r="AG611" s="87"/>
      <c r="AH611" s="87"/>
      <c r="AI611" s="87"/>
      <c r="AJ611" s="87"/>
      <c r="AK611" s="87"/>
      <c r="AL611" s="87"/>
      <c r="AM611" s="87"/>
      <c r="AN611" s="87"/>
      <c r="AO611" s="87"/>
      <c r="AP611" s="87"/>
      <c r="AQ611" s="87"/>
      <c r="AR611" s="87"/>
      <c r="AS611" s="87"/>
      <c r="AT611" s="87"/>
    </row>
    <row r="612" spans="1:46" s="72" customFormat="1" ht="15" customHeight="1">
      <c r="A612" s="95">
        <v>35</v>
      </c>
      <c r="B612" s="87"/>
      <c r="C612" s="87"/>
      <c r="D612" s="87"/>
      <c r="E612" s="87"/>
      <c r="G612" s="87"/>
      <c r="H612" s="87"/>
      <c r="I612" s="103"/>
      <c r="J612" s="103"/>
      <c r="K612" s="103"/>
      <c r="L612" s="103"/>
      <c r="M612" s="103"/>
      <c r="N612" s="103"/>
      <c r="O612" s="87"/>
      <c r="P612" s="87"/>
      <c r="Q612" s="87"/>
      <c r="R612" s="87"/>
      <c r="S612" s="87"/>
      <c r="T612" s="87"/>
      <c r="U612" s="87"/>
      <c r="V612" s="87"/>
      <c r="W612" s="87"/>
      <c r="X612" s="87"/>
      <c r="Y612" s="87"/>
      <c r="Z612" s="87"/>
      <c r="AA612" s="87"/>
      <c r="AB612" s="87"/>
      <c r="AC612" s="87"/>
      <c r="AD612" s="87"/>
      <c r="AE612" s="87"/>
      <c r="AF612" s="87"/>
      <c r="AG612" s="87"/>
      <c r="AH612" s="87"/>
      <c r="AI612" s="87"/>
      <c r="AJ612" s="87"/>
      <c r="AK612" s="87"/>
      <c r="AL612" s="87"/>
      <c r="AM612" s="87"/>
      <c r="AN612" s="87"/>
      <c r="AO612" s="87"/>
      <c r="AP612" s="87"/>
      <c r="AQ612" s="87"/>
      <c r="AR612" s="87"/>
      <c r="AS612" s="87"/>
      <c r="AT612" s="87"/>
    </row>
    <row r="613" spans="1:46" s="72" customFormat="1" ht="15" customHeight="1">
      <c r="A613" s="95">
        <v>36</v>
      </c>
      <c r="B613" s="87"/>
      <c r="C613" s="87"/>
      <c r="D613" s="87"/>
      <c r="E613" s="87"/>
      <c r="G613" s="87"/>
      <c r="H613" s="87"/>
      <c r="I613" s="103"/>
      <c r="J613" s="103"/>
      <c r="K613" s="103"/>
      <c r="L613" s="103"/>
      <c r="M613" s="103"/>
      <c r="N613" s="103"/>
      <c r="O613" s="87"/>
      <c r="P613" s="87"/>
      <c r="Q613" s="87"/>
      <c r="R613" s="87"/>
      <c r="S613" s="87"/>
      <c r="T613" s="87"/>
      <c r="U613" s="87"/>
      <c r="V613" s="87"/>
      <c r="W613" s="87"/>
      <c r="X613" s="87"/>
      <c r="Y613" s="87"/>
      <c r="Z613" s="87"/>
      <c r="AA613" s="87"/>
      <c r="AB613" s="87"/>
      <c r="AC613" s="87"/>
      <c r="AD613" s="87"/>
      <c r="AE613" s="87"/>
      <c r="AF613" s="87"/>
      <c r="AG613" s="87"/>
      <c r="AH613" s="87"/>
      <c r="AI613" s="87"/>
      <c r="AJ613" s="87"/>
      <c r="AK613" s="87"/>
      <c r="AL613" s="87"/>
      <c r="AM613" s="87"/>
      <c r="AN613" s="87"/>
      <c r="AO613" s="87"/>
      <c r="AP613" s="87"/>
      <c r="AQ613" s="87"/>
      <c r="AR613" s="87"/>
      <c r="AS613" s="87"/>
      <c r="AT613" s="87"/>
    </row>
    <row r="614" spans="1:46" s="72" customFormat="1" ht="15" customHeight="1">
      <c r="A614" s="95">
        <v>37</v>
      </c>
      <c r="B614" s="87"/>
      <c r="C614" s="87"/>
      <c r="D614" s="87"/>
      <c r="E614" s="87"/>
      <c r="G614" s="87"/>
      <c r="H614" s="87"/>
      <c r="I614" s="103"/>
      <c r="J614" s="103"/>
      <c r="K614" s="103"/>
      <c r="L614" s="224"/>
      <c r="M614" s="103"/>
      <c r="N614" s="103"/>
      <c r="O614" s="87"/>
      <c r="P614" s="87"/>
      <c r="Q614" s="87"/>
      <c r="R614" s="87"/>
      <c r="S614" s="87"/>
      <c r="T614" s="87"/>
      <c r="U614" s="87"/>
      <c r="V614" s="87"/>
      <c r="W614" s="87"/>
      <c r="X614" s="87"/>
      <c r="Y614" s="87"/>
      <c r="Z614" s="87"/>
      <c r="AA614" s="87"/>
      <c r="AB614" s="87"/>
      <c r="AC614" s="87"/>
      <c r="AD614" s="87"/>
      <c r="AE614" s="87"/>
      <c r="AF614" s="87"/>
      <c r="AG614" s="87"/>
      <c r="AH614" s="87"/>
      <c r="AI614" s="87"/>
      <c r="AJ614" s="87"/>
      <c r="AK614" s="87"/>
      <c r="AL614" s="87"/>
      <c r="AM614" s="87"/>
      <c r="AN614" s="87"/>
      <c r="AO614" s="87"/>
      <c r="AP614" s="87"/>
      <c r="AQ614" s="87"/>
      <c r="AR614" s="87"/>
      <c r="AS614" s="87"/>
      <c r="AT614" s="87"/>
    </row>
    <row r="615" spans="1:46" s="72" customFormat="1" ht="15" customHeight="1">
      <c r="A615" s="95"/>
      <c r="B615" s="87"/>
      <c r="C615" s="87"/>
      <c r="D615" s="87"/>
      <c r="E615" s="87"/>
      <c r="F615" s="87"/>
      <c r="G615" s="87"/>
      <c r="H615" s="87"/>
      <c r="I615" s="103"/>
      <c r="J615" s="103"/>
      <c r="K615" s="103"/>
      <c r="L615" s="103"/>
      <c r="M615" s="103"/>
      <c r="N615" s="103"/>
      <c r="O615" s="87"/>
      <c r="P615" s="87"/>
      <c r="Q615" s="87"/>
      <c r="R615" s="87"/>
      <c r="S615" s="87"/>
      <c r="T615" s="87"/>
      <c r="U615" s="87"/>
      <c r="V615" s="87"/>
      <c r="W615" s="87"/>
      <c r="X615" s="87"/>
      <c r="Y615" s="87"/>
      <c r="Z615" s="87"/>
      <c r="AA615" s="87"/>
      <c r="AB615" s="87"/>
      <c r="AC615" s="87"/>
      <c r="AD615" s="87"/>
      <c r="AE615" s="87"/>
      <c r="AF615" s="87"/>
      <c r="AG615" s="87"/>
      <c r="AH615" s="87"/>
      <c r="AI615" s="87"/>
      <c r="AJ615" s="87"/>
      <c r="AK615" s="87"/>
      <c r="AL615" s="87"/>
      <c r="AM615" s="87"/>
      <c r="AN615" s="87"/>
      <c r="AO615" s="87"/>
      <c r="AP615" s="87"/>
      <c r="AQ615" s="87"/>
      <c r="AR615" s="87"/>
      <c r="AS615" s="87"/>
      <c r="AT615" s="87"/>
    </row>
    <row r="616" spans="1:46" s="72" customFormat="1" ht="15" customHeight="1">
      <c r="A616" s="95"/>
      <c r="B616" s="87"/>
      <c r="C616" s="87"/>
      <c r="D616" s="87"/>
      <c r="E616" s="87"/>
      <c r="F616" s="87"/>
      <c r="G616" s="87"/>
      <c r="I616" s="103"/>
      <c r="J616" s="103"/>
      <c r="K616" s="103"/>
      <c r="L616" s="103"/>
      <c r="M616" s="103"/>
      <c r="N616" s="103"/>
      <c r="O616" s="87"/>
      <c r="P616" s="87"/>
      <c r="Q616" s="87"/>
      <c r="R616" s="87"/>
      <c r="S616" s="87"/>
      <c r="T616" s="87"/>
      <c r="U616" s="87"/>
      <c r="V616" s="87"/>
      <c r="W616" s="87"/>
      <c r="X616" s="87"/>
      <c r="Y616" s="87"/>
      <c r="Z616" s="87"/>
      <c r="AA616" s="87"/>
      <c r="AB616" s="87"/>
      <c r="AC616" s="87"/>
      <c r="AD616" s="87"/>
      <c r="AE616" s="87"/>
      <c r="AF616" s="87"/>
      <c r="AG616" s="87"/>
      <c r="AH616" s="87"/>
      <c r="AI616" s="87"/>
      <c r="AJ616" s="87"/>
      <c r="AK616" s="87"/>
      <c r="AL616" s="87"/>
      <c r="AM616" s="87"/>
      <c r="AN616" s="87"/>
      <c r="AO616" s="87"/>
      <c r="AP616" s="87"/>
      <c r="AQ616" s="87"/>
      <c r="AR616" s="87"/>
      <c r="AS616" s="87"/>
      <c r="AT616" s="87"/>
    </row>
    <row r="617" spans="1:46" s="72" customFormat="1" ht="15" customHeight="1">
      <c r="A617" s="95"/>
      <c r="B617" s="87"/>
      <c r="C617" s="87"/>
      <c r="D617" s="87"/>
      <c r="E617" s="87"/>
      <c r="F617" s="87"/>
      <c r="G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7"/>
      <c r="AJ617" s="87"/>
      <c r="AK617" s="87"/>
      <c r="AL617" s="87"/>
      <c r="AM617" s="87"/>
      <c r="AN617" s="87"/>
      <c r="AO617" s="87"/>
      <c r="AP617" s="87"/>
      <c r="AQ617" s="87"/>
      <c r="AR617" s="87"/>
      <c r="AS617" s="87"/>
      <c r="AT617" s="87"/>
    </row>
    <row r="618" spans="1:46" s="72" customFormat="1" ht="15" customHeight="1">
      <c r="A618" s="95"/>
      <c r="B618" s="87"/>
      <c r="C618" s="87"/>
      <c r="D618" s="87"/>
      <c r="E618" s="87"/>
      <c r="F618" s="87"/>
      <c r="G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7"/>
      <c r="AJ618" s="87"/>
      <c r="AK618" s="87"/>
      <c r="AL618" s="87"/>
      <c r="AM618" s="87"/>
      <c r="AN618" s="87"/>
      <c r="AO618" s="87"/>
      <c r="AP618" s="87"/>
      <c r="AQ618" s="87"/>
      <c r="AR618" s="87"/>
      <c r="AS618" s="87"/>
      <c r="AT618" s="87"/>
    </row>
    <row r="619" spans="1:46" s="72" customFormat="1" ht="15" customHeight="1">
      <c r="A619" s="95"/>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7"/>
      <c r="AJ619" s="87"/>
      <c r="AK619" s="87"/>
      <c r="AL619" s="87"/>
      <c r="AM619" s="87"/>
      <c r="AN619" s="87"/>
      <c r="AO619" s="87"/>
      <c r="AP619" s="87"/>
      <c r="AQ619" s="87"/>
      <c r="AR619" s="87"/>
      <c r="AS619" s="87"/>
      <c r="AT619" s="87"/>
    </row>
    <row r="620" spans="1:46" s="72" customFormat="1" ht="15" customHeight="1">
      <c r="A620" s="95"/>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7"/>
      <c r="AJ620" s="87"/>
      <c r="AK620" s="87"/>
      <c r="AL620" s="87"/>
      <c r="AM620" s="87"/>
      <c r="AN620" s="87"/>
      <c r="AO620" s="87"/>
      <c r="AP620" s="87"/>
      <c r="AQ620" s="87"/>
      <c r="AR620" s="87"/>
      <c r="AS620" s="87"/>
      <c r="AT620" s="87"/>
    </row>
    <row r="621" spans="1:46" s="72" customFormat="1" ht="15" customHeight="1">
      <c r="A621" s="95"/>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7"/>
      <c r="AJ621" s="87"/>
      <c r="AK621" s="87"/>
      <c r="AL621" s="87"/>
      <c r="AM621" s="87"/>
      <c r="AN621" s="87"/>
      <c r="AO621" s="87"/>
      <c r="AP621" s="87"/>
      <c r="AQ621" s="87"/>
      <c r="AR621" s="87"/>
      <c r="AS621" s="87"/>
      <c r="AT621" s="87"/>
    </row>
    <row r="622" spans="1:46" s="72" customFormat="1" ht="15" customHeight="1">
      <c r="A622" s="95"/>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7"/>
      <c r="AJ622" s="87"/>
      <c r="AK622" s="87"/>
      <c r="AL622" s="87"/>
      <c r="AM622" s="87"/>
      <c r="AN622" s="87"/>
      <c r="AO622" s="87"/>
      <c r="AP622" s="87"/>
      <c r="AQ622" s="87"/>
      <c r="AR622" s="87"/>
      <c r="AS622" s="87"/>
      <c r="AT622" s="87"/>
    </row>
    <row r="623" spans="1:46" s="72" customFormat="1" ht="15" customHeight="1">
      <c r="A623" s="95"/>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7"/>
      <c r="AJ623" s="87"/>
      <c r="AK623" s="87"/>
      <c r="AL623" s="87"/>
      <c r="AM623" s="87"/>
      <c r="AN623" s="87"/>
      <c r="AO623" s="87"/>
      <c r="AP623" s="87"/>
      <c r="AQ623" s="87"/>
      <c r="AR623" s="87"/>
      <c r="AS623" s="87"/>
      <c r="AT623" s="87"/>
    </row>
    <row r="624" spans="1:46" s="72" customFormat="1" ht="15" customHeight="1">
      <c r="A624" s="95"/>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7"/>
      <c r="AJ624" s="87"/>
      <c r="AK624" s="87"/>
      <c r="AL624" s="87"/>
      <c r="AM624" s="87"/>
      <c r="AN624" s="87"/>
      <c r="AO624" s="87"/>
      <c r="AP624" s="87"/>
      <c r="AQ624" s="87"/>
      <c r="AR624" s="87"/>
      <c r="AS624" s="87"/>
      <c r="AT624" s="87"/>
    </row>
    <row r="625" spans="1:46" s="72" customFormat="1" ht="15" customHeight="1">
      <c r="A625" s="95"/>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7"/>
      <c r="AJ625" s="87"/>
      <c r="AK625" s="87"/>
      <c r="AL625" s="87"/>
      <c r="AM625" s="87"/>
      <c r="AN625" s="87"/>
      <c r="AO625" s="87"/>
      <c r="AP625" s="87"/>
      <c r="AQ625" s="87"/>
      <c r="AR625" s="87"/>
      <c r="AS625" s="87"/>
      <c r="AT625" s="87"/>
    </row>
    <row r="626" spans="1:46" s="72" customFormat="1" ht="15" customHeight="1">
      <c r="A626" s="95"/>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7"/>
      <c r="AJ626" s="87"/>
      <c r="AK626" s="87"/>
      <c r="AL626" s="87"/>
      <c r="AM626" s="87"/>
      <c r="AN626" s="87"/>
      <c r="AO626" s="87"/>
      <c r="AP626" s="87"/>
      <c r="AQ626" s="87"/>
      <c r="AR626" s="87"/>
      <c r="AS626" s="87"/>
      <c r="AT626" s="87"/>
    </row>
    <row r="627" spans="1:46" s="72" customFormat="1" ht="15" customHeight="1">
      <c r="A627" s="95"/>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7"/>
      <c r="AJ627" s="87"/>
      <c r="AK627" s="87"/>
      <c r="AL627" s="87"/>
      <c r="AM627" s="87"/>
      <c r="AN627" s="87"/>
      <c r="AO627" s="87"/>
      <c r="AP627" s="87"/>
      <c r="AQ627" s="87"/>
      <c r="AR627" s="87"/>
      <c r="AS627" s="87"/>
      <c r="AT627" s="87"/>
    </row>
    <row r="628" spans="1:46" ht="15" customHeight="1"/>
    <row r="629" spans="1:46" ht="15" customHeight="1"/>
    <row r="630" spans="1:46" ht="15" customHeight="1"/>
    <row r="631" spans="1:46" ht="15" customHeight="1"/>
    <row r="632" spans="1:46" ht="15" customHeight="1"/>
    <row r="633" spans="1:46" ht="15" customHeight="1"/>
    <row r="634" spans="1:46" ht="15" customHeight="1"/>
    <row r="635" spans="1:46" ht="15" customHeight="1"/>
    <row r="636" spans="1:46" ht="15" customHeight="1"/>
    <row r="637" spans="1:46" ht="15" customHeight="1"/>
    <row r="638" spans="1:46" ht="15" customHeight="1"/>
    <row r="639" spans="1:46" ht="15" customHeight="1"/>
    <row r="640" spans="1:46"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sheetData>
  <customSheetViews>
    <customSheetView guid="{9A6DA5E0-B602-4D30-BF57-B9A64673419A}"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
      <headerFooter alignWithMargins="0"/>
    </customSheetView>
    <customSheetView guid="{5446BA9A-8B69-404B-A913-5A53E8937DEF}"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
      <headerFooter alignWithMargins="0"/>
    </customSheetView>
    <customSheetView guid="{50E30236-B87B-46B0-8AB7-5CB07C32AD51}"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3"/>
      <headerFooter alignWithMargins="0"/>
    </customSheetView>
    <customSheetView guid="{650001A7-7F5D-4C25-A793-6874747A9BCA}"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4"/>
      <headerFooter alignWithMargins="0"/>
    </customSheetView>
    <customSheetView guid="{BEA31234-456D-4B58-9D73-CDF96CBEAFF0}"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5"/>
      <headerFooter alignWithMargins="0"/>
    </customSheetView>
    <customSheetView guid="{9B3B6D0E-03C7-49B0-92DB-C4FD245E93BC}" scale="75" showPageBreaks="1" printArea="1"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6"/>
      <headerFooter alignWithMargins="0"/>
    </customSheetView>
    <customSheetView guid="{17F81FAD-A804-409E-AD77-E4B3A0D493B1}"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7"/>
      <headerFooter alignWithMargins="0"/>
    </customSheetView>
    <customSheetView guid="{BA17188F-41F9-429B-8466-0B115E6076C4}"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8"/>
      <headerFooter alignWithMargins="0"/>
    </customSheetView>
    <customSheetView guid="{0827DD1F-A9BE-4D13-BDC7-18E2F5303A4C}"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9"/>
      <headerFooter alignWithMargins="0"/>
    </customSheetView>
    <customSheetView guid="{B11022C5-E08B-4A9C-A0FF-33A3D6D2F386}"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0"/>
      <headerFooter alignWithMargins="0"/>
    </customSheetView>
    <customSheetView guid="{4D71A4B5-3501-4D55-925A-603836C1CD6A}"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1"/>
      <headerFooter alignWithMargins="0"/>
    </customSheetView>
    <customSheetView guid="{6B73F06A-6B8B-492D-98E8-4B1867446724}"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2"/>
      <headerFooter alignWithMargins="0"/>
    </customSheetView>
    <customSheetView guid="{BC5E0361-74E9-4A40-A93E-A28F6B6112CC}"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3"/>
      <headerFooter alignWithMargins="0"/>
    </customSheetView>
    <customSheetView guid="{17EC1D8B-C312-4928-92BF-E4B8E04733C9}"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4"/>
      <headerFooter alignWithMargins="0"/>
    </customSheetView>
    <customSheetView guid="{B768E8BE-E40F-4622-8687-5C13CF63FEF1}"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5"/>
      <headerFooter alignWithMargins="0"/>
    </customSheetView>
    <customSheetView guid="{DF50C4EA-FB13-4C2C-90E3-833D566A43BF}"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6"/>
      <headerFooter alignWithMargins="0"/>
    </customSheetView>
    <customSheetView guid="{C26CB08D-E75A-444E-97C0-685DE1198CEB}"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7"/>
      <headerFooter alignWithMargins="0"/>
    </customSheetView>
    <customSheetView guid="{949C0204-0136-46BF-80A5-3F78E0511D46}"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8"/>
      <headerFooter alignWithMargins="0"/>
    </customSheetView>
    <customSheetView guid="{5C6CC12D-4976-49E7-B4BF-0BC5FC5930C4}"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19"/>
      <headerFooter alignWithMargins="0"/>
    </customSheetView>
    <customSheetView guid="{6B79D4D5-16CF-4897-8F30-1E695809C85C}"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0"/>
      <headerFooter alignWithMargins="0"/>
    </customSheetView>
    <customSheetView guid="{7F548A59-6325-4863-A2CD-C4C2FE9990B9}"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1"/>
      <headerFooter alignWithMargins="0"/>
    </customSheetView>
    <customSheetView guid="{B8F938A3-B40C-4099-ABD8-B6D835D2359F}"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2"/>
      <headerFooter alignWithMargins="0"/>
    </customSheetView>
    <customSheetView guid="{2B785BFB-7564-44CF-85B0-B660EDED919E}"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3"/>
      <headerFooter alignWithMargins="0"/>
    </customSheetView>
    <customSheetView guid="{30F99172-C4F2-44CA-968C-724910CD8C0D}"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4"/>
      <headerFooter alignWithMargins="0"/>
    </customSheetView>
    <customSheetView guid="{B339DAC4-A962-4729-81C2-E354C0B54027}"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5"/>
      <headerFooter alignWithMargins="0"/>
    </customSheetView>
    <customSheetView guid="{CB2DDF95-6E3D-4BC1-9D30-54963EA34987}"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6"/>
      <headerFooter alignWithMargins="0"/>
    </customSheetView>
    <customSheetView guid="{6806E151-5E14-4AFD-87E4-963C9A6AC622}"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7"/>
      <headerFooter alignWithMargins="0"/>
    </customSheetView>
    <customSheetView guid="{DC435F00-643C-4507-82D4-894505D8FDA5}"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8"/>
      <headerFooter alignWithMargins="0"/>
    </customSheetView>
    <customSheetView guid="{4E8676F3-F8E9-4B82-A801-CEC84738F427}" scale="60" showPageBreaks="1" printArea="1" view="pageBreakPreview" showRuler="0">
      <selection activeCell="H31" sqref="H31"/>
      <rowBreaks count="9" manualBreakCount="9">
        <brk id="61" max="15" man="1"/>
        <brk id="122" max="15" man="1"/>
        <brk id="183" max="15" man="1"/>
        <brk id="244" max="15" man="1"/>
        <brk id="305" max="15" man="1"/>
        <brk id="366" max="15" man="1"/>
        <brk id="428" max="15" man="1"/>
        <brk id="489" max="15" man="1"/>
        <brk id="550" max="15" man="1"/>
      </rowBreaks>
      <pageMargins left="0.75" right="0.75" top="1" bottom="1" header="0.5" footer="0.5"/>
      <pageSetup scale="45" orientation="landscape" r:id="rId29"/>
      <headerFooter alignWithMargins="0"/>
    </customSheetView>
  </customSheetViews>
  <mergeCells count="2">
    <mergeCell ref="A190:P190"/>
    <mergeCell ref="P529:S537"/>
  </mergeCells>
  <phoneticPr fontId="21" type="noConversion"/>
  <conditionalFormatting sqref="S540">
    <cfRule type="cellIs" dxfId="0" priority="1" operator="equal">
      <formula>TRUE</formula>
    </cfRule>
  </conditionalFormatting>
  <printOptions horizontalCentered="1"/>
  <pageMargins left="0.75" right="0.75" top="1" bottom="1" header="0.5" footer="0.5"/>
  <pageSetup scale="45" fitToHeight="10" orientation="landscape" r:id="rId30"/>
  <headerFooter alignWithMargins="0"/>
  <rowBreaks count="9" manualBreakCount="9">
    <brk id="63" max="14" man="1"/>
    <brk id="126" max="14" man="1"/>
    <brk id="189" max="14" man="1"/>
    <brk id="252" max="14" man="1"/>
    <brk id="315" max="14" man="1"/>
    <brk id="378" max="14" man="1"/>
    <brk id="441" max="14" man="1"/>
    <brk id="504" max="14" man="1"/>
    <brk id="564" max="14" man="1"/>
  </rowBreaks>
  <customProperties>
    <customPr name="_pios_id" r:id="rId31"/>
  </customProperties>
  <ignoredErrors>
    <ignoredError sqref="H332:L378 J331 H537:M537 H539:M543 H538:K538 M538 H518:K518 M518 H519:K536 M519:M536 I546:M546 I544:M544 I545:M545 H551:M580 I547:M547 I548:M548 I549:M549 I550:M550" unlockedFormula="1"/>
    <ignoredError sqref="K20 O20"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AR2167"/>
  <sheetViews>
    <sheetView showRuler="0" zoomScale="80" zoomScaleNormal="80" workbookViewId="0">
      <selection activeCell="N100" sqref="N100"/>
    </sheetView>
  </sheetViews>
  <sheetFormatPr defaultColWidth="13.08984375" defaultRowHeight="14.4"/>
  <cols>
    <col min="1" max="1" width="4.90625" style="87" customWidth="1"/>
    <col min="2" max="2" width="12.90625" style="87" customWidth="1"/>
    <col min="3" max="3" width="12.08984375" style="87" customWidth="1"/>
    <col min="4" max="4" width="11.6328125" style="87" customWidth="1"/>
    <col min="5" max="5" width="15.90625" style="87" customWidth="1"/>
    <col min="6" max="6" width="12.08984375" style="87" customWidth="1"/>
    <col min="7" max="7" width="4" style="87" customWidth="1"/>
    <col min="8" max="8" width="12.08984375" style="87" customWidth="1"/>
    <col min="9" max="9" width="3.453125" style="87" customWidth="1"/>
    <col min="10" max="10" width="14.6328125" style="87" customWidth="1"/>
    <col min="11" max="11" width="4.453125" style="87" customWidth="1"/>
    <col min="12" max="12" width="12.08984375" style="87" customWidth="1"/>
    <col min="13" max="13" width="12.453125" style="87" customWidth="1"/>
    <col min="14" max="14" width="15.08984375" style="87" customWidth="1"/>
    <col min="15" max="15" width="11.90625" style="87" customWidth="1"/>
    <col min="16" max="17" width="14.90625" style="87" bestFit="1" customWidth="1"/>
    <col min="18" max="20" width="13.08984375" style="87"/>
    <col min="21" max="22" width="14.90625" style="87" bestFit="1" customWidth="1"/>
    <col min="23" max="23" width="13.08984375" style="87"/>
    <col min="24" max="24" width="14.90625" style="87" bestFit="1" customWidth="1"/>
    <col min="25" max="25" width="15.08984375" style="87" bestFit="1" customWidth="1"/>
    <col min="26" max="16384" width="13.08984375" style="87"/>
  </cols>
  <sheetData>
    <row r="1" spans="1:44" s="72" customFormat="1" ht="15" customHeight="1">
      <c r="A1" s="86" t="str">
        <f>+'Sch B-5'!A1</f>
        <v>KENTUCKY-AMERICAN WATER COMPANY</v>
      </c>
      <c r="B1" s="115"/>
      <c r="C1" s="115"/>
      <c r="D1" s="115"/>
      <c r="E1" s="115"/>
      <c r="F1" s="115"/>
      <c r="G1" s="115"/>
      <c r="H1" s="115"/>
      <c r="I1" s="115"/>
      <c r="J1" s="115"/>
      <c r="K1" s="115"/>
      <c r="L1" s="115"/>
      <c r="M1" s="115"/>
      <c r="N1" s="115"/>
      <c r="R1" s="116" t="str">
        <f ca="1">RIGHT(CELL("filename",$A$1),LEN(CELL("filename",$A$1))-SEARCH("\Exhibits",CELL("filename",$A$1),1))</f>
        <v>Exhibits\Rate Base\[KAWC 2018 Rate Case - Exhibit 37 Schedules B1 - B8.xlsx]Sch B-6</v>
      </c>
    </row>
    <row r="2" spans="1:44" s="72" customFormat="1" ht="15" customHeight="1">
      <c r="A2" s="86" t="str">
        <f>+'Sch B-5'!A2</f>
        <v>Case No. 2018-00358</v>
      </c>
      <c r="B2" s="115"/>
      <c r="C2" s="115"/>
      <c r="D2" s="115"/>
      <c r="E2" s="115"/>
      <c r="F2" s="115"/>
      <c r="G2" s="115"/>
      <c r="H2" s="115"/>
      <c r="I2" s="115"/>
      <c r="J2" s="115"/>
      <c r="K2" s="115"/>
      <c r="L2" s="115"/>
      <c r="M2" s="115"/>
      <c r="N2" s="115"/>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row>
    <row r="3" spans="1:44" s="72" customFormat="1" ht="15" customHeight="1">
      <c r="A3" s="86" t="s">
        <v>473</v>
      </c>
      <c r="B3" s="115"/>
      <c r="C3" s="115"/>
      <c r="D3" s="115"/>
      <c r="E3" s="115"/>
      <c r="F3" s="115"/>
      <c r="G3" s="115"/>
      <c r="H3" s="115"/>
      <c r="I3" s="115"/>
      <c r="J3" s="115"/>
      <c r="K3" s="115"/>
      <c r="L3" s="115"/>
      <c r="M3" s="115"/>
      <c r="N3" s="115"/>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row>
    <row r="4" spans="1:44" s="72" customFormat="1" ht="15" customHeight="1">
      <c r="A4" s="86" t="str">
        <f>+'Sch B-5'!A4</f>
        <v>Base Year at 2/28/19</v>
      </c>
      <c r="B4" s="115"/>
      <c r="C4" s="115"/>
      <c r="D4" s="115"/>
      <c r="E4" s="115"/>
      <c r="F4" s="115"/>
      <c r="G4" s="115"/>
      <c r="H4" s="115"/>
      <c r="I4" s="115"/>
      <c r="J4" s="115"/>
      <c r="K4" s="115"/>
      <c r="L4" s="115"/>
      <c r="M4" s="115"/>
      <c r="N4" s="115"/>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s="72" customFormat="1" ht="15" customHeight="1">
      <c r="A5" s="115"/>
      <c r="B5" s="115"/>
      <c r="C5" s="115"/>
      <c r="D5" s="115"/>
      <c r="E5" s="115"/>
      <c r="F5" s="115"/>
      <c r="G5" s="115"/>
      <c r="H5" s="115"/>
      <c r="I5" s="115"/>
      <c r="J5" s="115"/>
      <c r="K5" s="115"/>
      <c r="L5" s="115"/>
      <c r="M5" s="115"/>
      <c r="N5" s="90" t="s">
        <v>930</v>
      </c>
      <c r="O5" s="87"/>
      <c r="P5" s="87"/>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row>
    <row r="6" spans="1:44" s="66" customFormat="1">
      <c r="B6" s="70"/>
      <c r="D6" s="69"/>
      <c r="E6" s="69"/>
      <c r="F6" s="69"/>
      <c r="G6" s="69"/>
      <c r="H6" s="69"/>
      <c r="I6" s="69"/>
      <c r="J6" s="69"/>
      <c r="N6" s="91" t="str">
        <f ca="1">RIGHT(CELL("filename",$A$1),LEN(CELL("filename",$A$1))-SEARCH("\Rate Base",CELL("filename",$A$1),1))</f>
        <v>Rate Base\[KAWC 2018 Rate Case - Exhibit 37 Schedules B1 - B8.xlsx]Sch B-6</v>
      </c>
    </row>
    <row r="7" spans="1:44" s="72" customFormat="1" ht="15" customHeight="1">
      <c r="A7" s="172" t="str">
        <f>+'Sch B-5'!A7</f>
        <v>DATA: _X_ BASE PERIOD ___ FORECASTED PERIOD</v>
      </c>
      <c r="B7" s="87"/>
      <c r="C7" s="87"/>
      <c r="D7" s="87"/>
      <c r="E7" s="87"/>
      <c r="F7" s="87"/>
      <c r="G7" s="87"/>
      <c r="H7" s="87"/>
      <c r="I7" s="87"/>
      <c r="J7" s="87"/>
      <c r="K7" s="87"/>
      <c r="L7" s="87"/>
      <c r="M7" s="87"/>
      <c r="N7" s="90" t="s">
        <v>298</v>
      </c>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row>
    <row r="8" spans="1:44" s="72" customFormat="1" ht="15" customHeight="1">
      <c r="A8" s="172" t="str">
        <f>+'Sch B-5'!A8</f>
        <v>TYPE OF FILING:  _X_ ORIGINAL __ UPDATED __ REVISED</v>
      </c>
      <c r="B8" s="87"/>
      <c r="C8" s="87"/>
      <c r="D8" s="87"/>
      <c r="E8" s="87"/>
      <c r="F8" s="87"/>
      <c r="G8" s="87"/>
      <c r="H8" s="87"/>
      <c r="I8" s="87"/>
      <c r="J8" s="87"/>
      <c r="K8" s="87"/>
      <c r="L8" s="87"/>
      <c r="M8" s="87"/>
      <c r="N8" s="90" t="str">
        <f>Control!D110</f>
        <v>Witness Responsible:   Melissa Schwarzell</v>
      </c>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row>
    <row r="9" spans="1:44" s="72" customFormat="1" ht="15" customHeight="1">
      <c r="A9" s="87" t="s">
        <v>447</v>
      </c>
      <c r="B9" s="87"/>
      <c r="C9" s="87"/>
      <c r="D9" s="87"/>
      <c r="E9" s="87"/>
      <c r="F9" s="87"/>
      <c r="G9" s="87"/>
      <c r="H9" s="87"/>
      <c r="I9" s="87"/>
      <c r="J9" s="87"/>
      <c r="K9" s="87"/>
      <c r="L9" s="87"/>
      <c r="M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row>
    <row r="10" spans="1:44" ht="15" customHeight="1" thickBot="1"/>
    <row r="11" spans="1:44" s="72" customFormat="1" ht="15" customHeight="1">
      <c r="A11" s="93"/>
      <c r="B11" s="93"/>
      <c r="C11" s="93"/>
      <c r="D11" s="93"/>
      <c r="E11" s="93"/>
      <c r="F11" s="93"/>
      <c r="G11" s="93"/>
      <c r="H11" s="93"/>
      <c r="I11" s="93"/>
      <c r="J11" s="93"/>
      <c r="K11" s="93"/>
      <c r="L11" s="93"/>
      <c r="M11" s="93"/>
      <c r="N11" s="93"/>
      <c r="O11" s="87"/>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row>
    <row r="12" spans="1:44" s="72" customFormat="1" ht="15" customHeight="1">
      <c r="A12" s="95" t="s">
        <v>448</v>
      </c>
      <c r="B12" s="87"/>
      <c r="C12" s="87"/>
      <c r="D12" s="87"/>
      <c r="E12" s="87"/>
      <c r="F12" s="95" t="s">
        <v>200</v>
      </c>
      <c r="H12" s="95" t="s">
        <v>141</v>
      </c>
      <c r="I12" s="95"/>
      <c r="J12" s="95" t="s">
        <v>185</v>
      </c>
      <c r="L12" s="95" t="s">
        <v>185</v>
      </c>
      <c r="M12" s="108"/>
      <c r="N12" s="95"/>
      <c r="O12" s="87"/>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row>
    <row r="13" spans="1:44" s="72" customFormat="1" ht="15" customHeight="1" thickBot="1">
      <c r="A13" s="95" t="s">
        <v>449</v>
      </c>
      <c r="B13" s="87"/>
      <c r="C13" s="95" t="s">
        <v>374</v>
      </c>
      <c r="D13" s="95" t="s">
        <v>437</v>
      </c>
      <c r="E13" s="87"/>
      <c r="F13" s="95" t="s">
        <v>201</v>
      </c>
      <c r="G13" s="97"/>
      <c r="H13" s="98" t="s">
        <v>142</v>
      </c>
      <c r="I13" s="220"/>
      <c r="J13" s="98" t="s">
        <v>186</v>
      </c>
      <c r="K13" s="97"/>
      <c r="L13" s="98" t="s">
        <v>424</v>
      </c>
      <c r="M13" s="98"/>
      <c r="N13" s="95"/>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row>
    <row r="14" spans="1:44" s="72" customFormat="1" ht="15" customHeight="1">
      <c r="A14" s="94">
        <v>1</v>
      </c>
      <c r="B14" s="99"/>
      <c r="C14" s="99"/>
      <c r="D14" s="99"/>
      <c r="E14" s="99"/>
      <c r="F14" s="99"/>
      <c r="G14" s="80"/>
      <c r="H14" s="80"/>
      <c r="I14" s="80"/>
      <c r="J14" s="80"/>
      <c r="K14" s="80"/>
      <c r="L14" s="80"/>
      <c r="M14" s="80"/>
      <c r="N14" s="99"/>
      <c r="O14" s="87"/>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row>
    <row r="15" spans="1:44" s="72" customFormat="1" ht="15" customHeight="1">
      <c r="A15" s="95">
        <v>2</v>
      </c>
      <c r="B15" s="87"/>
      <c r="C15" s="87"/>
      <c r="D15" s="87"/>
      <c r="E15" s="87"/>
      <c r="F15" s="87"/>
      <c r="I15" s="87"/>
      <c r="J15" s="87"/>
      <c r="L15" s="87"/>
      <c r="M15" s="80"/>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row>
    <row r="16" spans="1:44" s="72" customFormat="1" ht="15" customHeight="1" thickBot="1">
      <c r="A16" s="95">
        <v>3</v>
      </c>
      <c r="B16" s="87"/>
      <c r="C16" s="95" t="s">
        <v>613</v>
      </c>
      <c r="D16" s="87" t="s">
        <v>315</v>
      </c>
      <c r="E16" s="87"/>
      <c r="F16" s="95" t="s">
        <v>912</v>
      </c>
      <c r="H16" s="100">
        <f>Linkin!B248</f>
        <v>12265367.308413059</v>
      </c>
      <c r="I16" s="79"/>
      <c r="J16" s="235">
        <v>1</v>
      </c>
      <c r="L16" s="100">
        <f>ROUND(H16*$J$16,0)</f>
        <v>12265367</v>
      </c>
      <c r="M16" s="103"/>
      <c r="N16" s="80"/>
      <c r="O16" s="87"/>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row>
    <row r="17" spans="1:44" s="72" customFormat="1" ht="15" customHeight="1" thickTop="1">
      <c r="A17" s="95">
        <v>4</v>
      </c>
      <c r="B17" s="87"/>
      <c r="C17" s="87"/>
      <c r="D17" s="87"/>
      <c r="E17" s="87"/>
      <c r="F17" s="87"/>
      <c r="H17" s="169"/>
      <c r="I17" s="79"/>
      <c r="J17" s="166"/>
      <c r="K17" s="80"/>
      <c r="L17" s="169"/>
      <c r="M17" s="103"/>
      <c r="N17" s="80"/>
      <c r="O17" s="87"/>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row>
    <row r="18" spans="1:44" s="72" customFormat="1" ht="15" customHeight="1" thickBot="1">
      <c r="A18" s="95">
        <v>5</v>
      </c>
      <c r="B18" s="87"/>
      <c r="C18" s="95" t="s">
        <v>614</v>
      </c>
      <c r="D18" s="87" t="s">
        <v>314</v>
      </c>
      <c r="E18" s="87"/>
      <c r="F18" s="95" t="s">
        <v>120</v>
      </c>
      <c r="H18" s="100">
        <f>Linkin!B250+'ACQ- Link In'!B17</f>
        <v>71788619.009286165</v>
      </c>
      <c r="I18" s="79"/>
      <c r="J18" s="68"/>
      <c r="K18" s="80"/>
      <c r="L18" s="100">
        <f>ROUND(H18*$J$16,0)</f>
        <v>71788619</v>
      </c>
      <c r="M18" s="103"/>
      <c r="N18" s="80"/>
      <c r="O18" s="87"/>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row>
    <row r="19" spans="1:44" s="72" customFormat="1" ht="15" customHeight="1" thickTop="1">
      <c r="A19" s="95">
        <v>6</v>
      </c>
      <c r="B19" s="87"/>
      <c r="C19" s="87"/>
      <c r="D19" s="87"/>
      <c r="E19" s="87"/>
      <c r="F19" s="87"/>
      <c r="H19" s="169"/>
      <c r="I19" s="103"/>
      <c r="J19" s="103"/>
      <c r="K19" s="80"/>
      <c r="L19" s="169"/>
      <c r="M19" s="103"/>
      <c r="N19" s="80"/>
      <c r="O19" s="87"/>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row>
    <row r="20" spans="1:44" s="72" customFormat="1" ht="15" customHeight="1">
      <c r="A20" s="95">
        <v>7</v>
      </c>
      <c r="B20" s="87"/>
      <c r="C20" s="95" t="s">
        <v>615</v>
      </c>
      <c r="D20" s="165" t="s">
        <v>647</v>
      </c>
      <c r="E20" s="87"/>
      <c r="F20" s="87"/>
      <c r="H20" s="87"/>
      <c r="I20" s="103"/>
      <c r="J20" s="103"/>
      <c r="K20" s="80"/>
      <c r="L20" s="87"/>
      <c r="M20" s="103"/>
      <c r="N20" s="80"/>
      <c r="O20" s="87"/>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row>
    <row r="21" spans="1:44" s="72" customFormat="1" ht="15" customHeight="1">
      <c r="A21" s="95">
        <v>8</v>
      </c>
      <c r="B21" s="87"/>
      <c r="C21" s="87"/>
      <c r="D21" s="87" t="s">
        <v>648</v>
      </c>
      <c r="E21" s="87"/>
      <c r="F21" s="95" t="s">
        <v>222</v>
      </c>
      <c r="H21" s="113">
        <f>Linkin!B161</f>
        <v>16378</v>
      </c>
      <c r="I21" s="103"/>
      <c r="J21" s="103"/>
      <c r="K21" s="80"/>
      <c r="L21" s="113">
        <f>ROUND(H21*$J$16,0)</f>
        <v>16378</v>
      </c>
      <c r="M21" s="103"/>
      <c r="N21" s="80"/>
      <c r="O21" s="87"/>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row>
    <row r="22" spans="1:44" s="72" customFormat="1" ht="15" customHeight="1">
      <c r="A22" s="95">
        <v>9</v>
      </c>
      <c r="B22" s="87"/>
      <c r="C22" s="87"/>
      <c r="D22" s="87" t="s">
        <v>649</v>
      </c>
      <c r="E22" s="87"/>
      <c r="F22" s="87"/>
      <c r="H22" s="87"/>
      <c r="I22" s="103"/>
      <c r="J22" s="103"/>
      <c r="K22" s="80"/>
      <c r="L22" s="87"/>
      <c r="M22" s="103"/>
      <c r="N22" s="80"/>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row>
    <row r="23" spans="1:44" s="72" customFormat="1" ht="15" customHeight="1">
      <c r="A23" s="95">
        <v>10</v>
      </c>
      <c r="B23" s="87"/>
      <c r="C23" s="87"/>
      <c r="D23" s="87" t="s">
        <v>650</v>
      </c>
      <c r="E23" s="87"/>
      <c r="F23" s="87"/>
      <c r="H23" s="87"/>
      <c r="I23" s="103"/>
      <c r="J23" s="103"/>
      <c r="K23" s="80"/>
      <c r="L23" s="87"/>
      <c r="M23" s="103"/>
      <c r="N23" s="80"/>
      <c r="O23" s="87"/>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row>
    <row r="24" spans="1:44" s="72" customFormat="1" ht="15" customHeight="1">
      <c r="A24" s="95">
        <v>11</v>
      </c>
      <c r="B24" s="87"/>
      <c r="C24" s="87"/>
      <c r="D24" s="87"/>
      <c r="E24" s="87"/>
      <c r="F24" s="87"/>
      <c r="H24" s="572"/>
      <c r="I24" s="103"/>
      <c r="J24" s="103"/>
      <c r="K24" s="80"/>
      <c r="L24" s="572"/>
      <c r="M24" s="103"/>
      <c r="N24" s="80"/>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row>
    <row r="25" spans="1:44" s="72" customFormat="1" ht="15" customHeight="1" thickBot="1">
      <c r="A25" s="95">
        <v>12</v>
      </c>
      <c r="B25" s="87"/>
      <c r="C25" s="87"/>
      <c r="D25" s="87"/>
      <c r="E25" s="87"/>
      <c r="F25" s="87"/>
      <c r="H25" s="114">
        <f>SUM(H21:H23)</f>
        <v>16378</v>
      </c>
      <c r="I25" s="113"/>
      <c r="J25" s="113"/>
      <c r="K25" s="80"/>
      <c r="L25" s="114">
        <f>SUM(L21:L23)</f>
        <v>16378</v>
      </c>
      <c r="M25" s="103"/>
      <c r="N25" s="80"/>
      <c r="O25" s="87"/>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row>
    <row r="26" spans="1:44" s="72" customFormat="1" ht="15" customHeight="1" thickTop="1">
      <c r="A26" s="95">
        <v>13</v>
      </c>
      <c r="B26" s="87"/>
      <c r="C26" s="87"/>
      <c r="D26" s="87" t="s">
        <v>651</v>
      </c>
      <c r="E26" s="87"/>
      <c r="F26" s="87"/>
      <c r="H26" s="80"/>
      <c r="I26" s="103"/>
      <c r="J26" s="103"/>
      <c r="K26" s="80"/>
      <c r="L26" s="80"/>
      <c r="M26" s="103"/>
      <c r="N26" s="80"/>
      <c r="O26" s="87"/>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row>
    <row r="27" spans="1:44" s="72" customFormat="1" ht="15" customHeight="1">
      <c r="A27" s="95">
        <v>14</v>
      </c>
      <c r="B27" s="87"/>
      <c r="C27" s="87"/>
      <c r="D27" s="87"/>
      <c r="E27" s="87"/>
      <c r="F27" s="87"/>
      <c r="H27" s="87"/>
      <c r="I27" s="103"/>
      <c r="J27" s="103"/>
      <c r="K27" s="80"/>
      <c r="L27" s="87"/>
      <c r="M27" s="103"/>
      <c r="N27" s="80"/>
      <c r="O27" s="87"/>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row>
    <row r="28" spans="1:44" s="72" customFormat="1" ht="15" customHeight="1">
      <c r="A28" s="95">
        <v>15</v>
      </c>
      <c r="B28" s="87"/>
      <c r="C28" s="95" t="s">
        <v>616</v>
      </c>
      <c r="D28" s="165" t="s">
        <v>652</v>
      </c>
      <c r="E28" s="87"/>
      <c r="F28" s="87"/>
      <c r="H28" s="87"/>
      <c r="I28" s="103"/>
      <c r="J28" s="103"/>
      <c r="K28" s="80"/>
      <c r="L28" s="87"/>
      <c r="M28" s="103"/>
      <c r="N28" s="80"/>
      <c r="O28" s="87"/>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row>
    <row r="29" spans="1:44" s="72" customFormat="1" ht="15" customHeight="1">
      <c r="A29" s="95">
        <v>16</v>
      </c>
      <c r="B29" s="87"/>
      <c r="C29" s="87"/>
      <c r="D29" s="87" t="s">
        <v>682</v>
      </c>
      <c r="E29" s="87"/>
      <c r="F29" s="95" t="s">
        <v>221</v>
      </c>
      <c r="G29" s="100"/>
      <c r="H29" s="100">
        <f>+'Deferred Taxes'!B26</f>
        <v>87691089.08358869</v>
      </c>
      <c r="I29" s="113"/>
      <c r="J29" s="87"/>
      <c r="K29" s="80"/>
      <c r="L29" s="100">
        <f>ROUND(H29*$J$16,0)</f>
        <v>87691089</v>
      </c>
      <c r="M29" s="103"/>
      <c r="N29" s="80"/>
      <c r="O29" s="87"/>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row>
    <row r="30" spans="1:44" s="72" customFormat="1" ht="15" customHeight="1">
      <c r="A30" s="95">
        <v>17</v>
      </c>
      <c r="B30" s="87"/>
      <c r="C30" s="87"/>
      <c r="D30" s="87" t="s">
        <v>683</v>
      </c>
      <c r="E30" s="87"/>
      <c r="F30" s="95" t="s">
        <v>221</v>
      </c>
      <c r="H30" s="72">
        <f>'Deferred Taxes'!B17</f>
        <v>2586976</v>
      </c>
      <c r="I30" s="80"/>
      <c r="J30" s="80"/>
      <c r="K30" s="80"/>
      <c r="L30" s="87">
        <f>ROUND(H30*$J$16,0)</f>
        <v>2586976</v>
      </c>
      <c r="M30" s="103"/>
      <c r="N30" s="80"/>
      <c r="O30" s="87"/>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row>
    <row r="31" spans="1:44" s="72" customFormat="1" ht="15" customHeight="1">
      <c r="A31" s="95">
        <v>18</v>
      </c>
      <c r="B31" s="87"/>
      <c r="C31" s="87"/>
      <c r="D31" s="87" t="s">
        <v>684</v>
      </c>
      <c r="E31" s="87"/>
      <c r="F31" s="95" t="s">
        <v>221</v>
      </c>
      <c r="H31" s="72">
        <f>'Deferred Taxes'!B10</f>
        <v>310938</v>
      </c>
      <c r="I31" s="80"/>
      <c r="J31" s="80"/>
      <c r="K31" s="80"/>
      <c r="L31" s="87">
        <f>ROUND(H31*$J$16,0)</f>
        <v>310938</v>
      </c>
      <c r="M31" s="103"/>
      <c r="N31" s="80"/>
      <c r="O31" s="87"/>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row>
    <row r="32" spans="1:44" s="72" customFormat="1" ht="15" customHeight="1">
      <c r="A32" s="95">
        <v>19</v>
      </c>
      <c r="B32" s="87"/>
      <c r="C32" s="87"/>
      <c r="D32" s="87"/>
      <c r="E32" s="87"/>
      <c r="F32" s="87"/>
      <c r="I32" s="103"/>
      <c r="J32" s="103"/>
      <c r="K32" s="80"/>
      <c r="L32" s="87"/>
      <c r="M32" s="103"/>
      <c r="N32" s="80"/>
      <c r="O32" s="87"/>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row>
    <row r="33" spans="1:44" s="72" customFormat="1" ht="15" customHeight="1">
      <c r="A33" s="95">
        <v>20</v>
      </c>
      <c r="B33" s="87"/>
      <c r="C33" s="87"/>
      <c r="D33" s="87"/>
      <c r="E33" s="87"/>
      <c r="F33" s="87"/>
      <c r="H33" s="87"/>
      <c r="I33" s="103"/>
      <c r="J33" s="103"/>
      <c r="K33" s="80"/>
      <c r="L33" s="87"/>
      <c r="M33" s="103"/>
      <c r="N33" s="80"/>
      <c r="O33" s="87"/>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row>
    <row r="34" spans="1:44" s="72" customFormat="1" ht="15" customHeight="1">
      <c r="A34" s="95">
        <v>21</v>
      </c>
      <c r="B34" s="87"/>
      <c r="C34" s="87"/>
      <c r="D34" s="87"/>
      <c r="E34" s="87"/>
      <c r="F34" s="87"/>
      <c r="H34" s="87"/>
      <c r="I34" s="103"/>
      <c r="J34" s="103"/>
      <c r="K34" s="80"/>
      <c r="L34" s="87"/>
      <c r="M34" s="103"/>
      <c r="N34" s="80"/>
      <c r="O34" s="87"/>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row>
    <row r="35" spans="1:44" s="72" customFormat="1" ht="15" customHeight="1">
      <c r="A35" s="95">
        <v>22</v>
      </c>
      <c r="B35" s="87"/>
      <c r="C35" s="87"/>
      <c r="D35" s="87"/>
      <c r="E35" s="87"/>
      <c r="F35" s="87"/>
      <c r="H35" s="87"/>
      <c r="I35" s="80"/>
      <c r="J35" s="80"/>
      <c r="K35" s="80"/>
      <c r="L35" s="87"/>
      <c r="M35" s="103"/>
      <c r="N35" s="80"/>
      <c r="O35" s="87"/>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row>
    <row r="36" spans="1:44" s="72" customFormat="1" ht="15" customHeight="1">
      <c r="A36" s="95">
        <v>23</v>
      </c>
      <c r="B36" s="87"/>
      <c r="C36" s="87"/>
      <c r="D36" s="87"/>
      <c r="E36" s="87"/>
      <c r="F36" s="87"/>
      <c r="H36" s="572"/>
      <c r="I36" s="103"/>
      <c r="J36" s="103"/>
      <c r="K36" s="80"/>
      <c r="L36" s="572"/>
      <c r="M36" s="103"/>
      <c r="N36" s="80"/>
      <c r="O36" s="87"/>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row>
    <row r="37" spans="1:44" s="72" customFormat="1" ht="15" customHeight="1" thickBot="1">
      <c r="A37" s="95">
        <v>24</v>
      </c>
      <c r="B37" s="87"/>
      <c r="C37" s="87"/>
      <c r="D37" s="87"/>
      <c r="E37" s="87"/>
      <c r="F37" s="87"/>
      <c r="H37" s="114">
        <f>SUM(H29:H36)</f>
        <v>90589003.08358869</v>
      </c>
      <c r="I37" s="113"/>
      <c r="J37" s="113"/>
      <c r="K37" s="80"/>
      <c r="L37" s="114">
        <f>SUM(L29:L36)</f>
        <v>90589003</v>
      </c>
      <c r="M37" s="103"/>
      <c r="N37" s="80"/>
      <c r="O37" s="87"/>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row>
    <row r="38" spans="1:44" s="72" customFormat="1" ht="15" customHeight="1" thickTop="1">
      <c r="A38" s="95"/>
      <c r="B38" s="87"/>
      <c r="C38" s="87"/>
      <c r="D38" s="87"/>
      <c r="E38" s="87"/>
      <c r="F38" s="87"/>
      <c r="H38" s="87"/>
      <c r="I38" s="103"/>
      <c r="J38" s="103"/>
      <c r="K38" s="87"/>
      <c r="L38" s="87"/>
      <c r="M38" s="80"/>
      <c r="N38" s="87"/>
      <c r="O38" s="87"/>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row>
    <row r="39" spans="1:44" s="72" customFormat="1" ht="15" customHeight="1">
      <c r="A39" s="95"/>
      <c r="B39" s="87"/>
      <c r="C39" s="87"/>
      <c r="D39" s="87"/>
      <c r="E39" s="87"/>
      <c r="F39" s="87"/>
      <c r="G39" s="87"/>
      <c r="H39" s="103"/>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row>
    <row r="40" spans="1:44" s="72" customFormat="1" ht="15" customHeight="1">
      <c r="A40" s="95"/>
      <c r="B40" s="87"/>
      <c r="C40" s="87"/>
      <c r="D40" s="87"/>
      <c r="E40" s="87"/>
      <c r="F40" s="87"/>
      <c r="G40" s="87"/>
      <c r="H40" s="103"/>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row>
    <row r="41" spans="1:44" s="72" customFormat="1" ht="15" customHeight="1">
      <c r="A41" s="95"/>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row>
    <row r="42" spans="1:44" s="72" customFormat="1" ht="15" customHeight="1">
      <c r="A42" s="95"/>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row>
    <row r="43" spans="1:44" s="72" customFormat="1" ht="15" customHeight="1">
      <c r="A43" s="95"/>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row>
    <row r="44" spans="1:44" s="72" customFormat="1" ht="15" customHeight="1">
      <c r="A44" s="95"/>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row>
    <row r="45" spans="1:44" s="72" customFormat="1" ht="15" customHeight="1">
      <c r="A45" s="95"/>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row>
    <row r="46" spans="1:44" s="72" customFormat="1" ht="15" customHeight="1">
      <c r="A46" s="95"/>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row>
    <row r="47" spans="1:44" s="72" customFormat="1" ht="15" customHeight="1">
      <c r="A47" s="95"/>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row>
    <row r="48" spans="1:44" s="72" customFormat="1" ht="15" customHeight="1">
      <c r="A48" s="95"/>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row>
    <row r="49" spans="1:44" s="72" customFormat="1" ht="15" customHeight="1">
      <c r="A49" s="95"/>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row>
    <row r="50" spans="1:44" s="72" customFormat="1" ht="15" customHeight="1">
      <c r="A50" s="95"/>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row>
    <row r="51" spans="1:44" s="72" customFormat="1" ht="15" customHeight="1">
      <c r="A51" s="95"/>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row>
    <row r="52" spans="1:44" s="72" customFormat="1" ht="15" customHeight="1">
      <c r="A52" s="95"/>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row>
    <row r="53" spans="1:44" s="72" customFormat="1" ht="15" customHeight="1">
      <c r="A53" s="95"/>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row>
    <row r="54" spans="1:44" s="72" customFormat="1" ht="15" customHeight="1">
      <c r="A54" s="95"/>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row>
    <row r="55" spans="1:44" s="72" customFormat="1" ht="15" customHeight="1">
      <c r="A55" s="95"/>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row>
    <row r="56" spans="1:44" s="72" customFormat="1" ht="15" customHeight="1">
      <c r="A56" s="95"/>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row>
    <row r="57" spans="1:44" s="72" customFormat="1" ht="15" customHeight="1">
      <c r="A57" s="95"/>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row>
    <row r="58" spans="1:44" s="72" customFormat="1" ht="15" customHeight="1">
      <c r="A58" s="95"/>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row>
    <row r="59" spans="1:44" s="72" customFormat="1" ht="15" customHeight="1">
      <c r="A59" s="95"/>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row>
    <row r="60" spans="1:44" s="72" customFormat="1" ht="15" customHeight="1">
      <c r="A60" s="95"/>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row>
    <row r="61" spans="1:44" s="72" customFormat="1" ht="15" customHeight="1">
      <c r="A61" s="95"/>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row>
    <row r="62" spans="1:44" s="72" customFormat="1" ht="15" customHeight="1">
      <c r="A62" s="95"/>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row>
    <row r="63" spans="1:44" s="72" customFormat="1" ht="15" customHeight="1">
      <c r="A63" s="95"/>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row>
    <row r="64" spans="1:44" s="72" customFormat="1" ht="15" customHeight="1">
      <c r="A64" s="86" t="str">
        <f>+A1</f>
        <v>KENTUCKY-AMERICAN WATER COMPANY</v>
      </c>
      <c r="B64" s="115"/>
      <c r="C64" s="115"/>
      <c r="D64" s="115"/>
      <c r="E64" s="115"/>
      <c r="F64" s="115"/>
      <c r="G64" s="115"/>
      <c r="H64" s="115"/>
      <c r="I64" s="115"/>
      <c r="J64" s="115"/>
      <c r="K64" s="115"/>
      <c r="L64" s="115"/>
      <c r="M64" s="115"/>
      <c r="N64" s="115"/>
    </row>
    <row r="65" spans="1:44" s="72" customFormat="1" ht="15" customHeight="1">
      <c r="A65" s="86" t="str">
        <f>+A2</f>
        <v>Case No. 2018-00358</v>
      </c>
      <c r="B65" s="115"/>
      <c r="C65" s="115"/>
      <c r="D65" s="115"/>
      <c r="E65" s="115"/>
      <c r="F65" s="115"/>
      <c r="G65" s="115"/>
      <c r="H65" s="115"/>
      <c r="I65" s="115"/>
      <c r="J65" s="115"/>
      <c r="K65" s="115"/>
      <c r="L65" s="115"/>
      <c r="M65" s="115"/>
      <c r="N65" s="115"/>
      <c r="O65" s="87"/>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row>
    <row r="66" spans="1:44" s="72" customFormat="1" ht="15" customHeight="1">
      <c r="A66" s="86" t="s">
        <v>473</v>
      </c>
      <c r="B66" s="115"/>
      <c r="C66" s="115"/>
      <c r="D66" s="115"/>
      <c r="E66" s="115"/>
      <c r="F66" s="115"/>
      <c r="G66" s="115"/>
      <c r="H66" s="115"/>
      <c r="I66" s="115"/>
      <c r="J66" s="115"/>
      <c r="K66" s="115"/>
      <c r="L66" s="115"/>
      <c r="M66" s="115"/>
      <c r="N66" s="115"/>
      <c r="O66" s="87"/>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row>
    <row r="67" spans="1:44" s="72" customFormat="1" ht="15" customHeight="1">
      <c r="A67" s="86" t="str">
        <f>+'Sch B-5'!A67</f>
        <v>Forecast Year at 6/30/2020</v>
      </c>
      <c r="B67" s="115"/>
      <c r="C67" s="115"/>
      <c r="D67" s="115"/>
      <c r="E67" s="115"/>
      <c r="F67" s="115"/>
      <c r="G67" s="115"/>
      <c r="H67" s="115"/>
      <c r="I67" s="115"/>
      <c r="J67" s="115"/>
      <c r="K67" s="115"/>
      <c r="L67" s="115"/>
      <c r="M67" s="115"/>
      <c r="N67" s="115"/>
      <c r="O67" s="87"/>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row>
    <row r="68" spans="1:44" s="72" customFormat="1" ht="15" customHeight="1">
      <c r="A68" s="115"/>
      <c r="B68" s="115"/>
      <c r="C68" s="115"/>
      <c r="D68" s="115"/>
      <c r="E68" s="115"/>
      <c r="F68" s="115"/>
      <c r="G68" s="115"/>
      <c r="H68" s="115"/>
      <c r="I68" s="115"/>
      <c r="J68" s="115"/>
      <c r="K68" s="115"/>
      <c r="L68" s="115"/>
      <c r="M68" s="115"/>
      <c r="N68" s="90" t="s">
        <v>930</v>
      </c>
      <c r="O68" s="87"/>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row>
    <row r="69" spans="1:44" s="66" customFormat="1">
      <c r="B69" s="70"/>
      <c r="D69" s="69"/>
      <c r="E69" s="69"/>
      <c r="F69" s="69"/>
      <c r="G69" s="69"/>
      <c r="H69" s="69"/>
      <c r="I69" s="69"/>
      <c r="J69" s="69"/>
      <c r="N69" s="91" t="str">
        <f ca="1">RIGHT(CELL("filename",$A$1),LEN(CELL("filename",$A$1))-SEARCH("\Rate Base",CELL("filename",$A$1),1))</f>
        <v>Rate Base\[KAWC 2018 Rate Case - Exhibit 37 Schedules B1 - B8.xlsx]Sch B-6</v>
      </c>
    </row>
    <row r="70" spans="1:44" s="72" customFormat="1" ht="15" customHeight="1">
      <c r="A70" s="172" t="str">
        <f>+'Sch B-5'!A70</f>
        <v>DATA: ___ BASE PERIOD _X_ FORECASTED PERIOD</v>
      </c>
      <c r="B70" s="87"/>
      <c r="C70" s="87"/>
      <c r="D70" s="87"/>
      <c r="E70" s="87"/>
      <c r="F70" s="87"/>
      <c r="G70" s="87"/>
      <c r="H70" s="87"/>
      <c r="I70" s="87"/>
      <c r="J70" s="87"/>
      <c r="K70" s="87"/>
      <c r="L70" s="87"/>
      <c r="M70" s="87"/>
      <c r="N70" s="90" t="s">
        <v>299</v>
      </c>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row>
    <row r="71" spans="1:44" s="72" customFormat="1" ht="15" customHeight="1">
      <c r="A71" s="172" t="str">
        <f>+'Sch B-5'!A71</f>
        <v>TYPE OF FILING:  _X_ ORIGINAL __ UPDATED __ REVISED</v>
      </c>
      <c r="B71" s="87"/>
      <c r="C71" s="87"/>
      <c r="D71" s="87"/>
      <c r="E71" s="87"/>
      <c r="F71" s="87"/>
      <c r="G71" s="87"/>
      <c r="H71" s="87"/>
      <c r="I71" s="87"/>
      <c r="J71" s="87"/>
      <c r="K71" s="87"/>
      <c r="L71" s="87"/>
      <c r="M71" s="87"/>
      <c r="N71" s="90" t="str">
        <f>Control!D112</f>
        <v>Witness Responsible:   Melissa Schwarzell</v>
      </c>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row>
    <row r="72" spans="1:44" s="72" customFormat="1" ht="15" customHeight="1">
      <c r="A72" s="172" t="s">
        <v>447</v>
      </c>
      <c r="B72" s="87"/>
      <c r="C72" s="87"/>
      <c r="D72" s="87"/>
      <c r="E72" s="87"/>
      <c r="F72" s="87"/>
      <c r="G72" s="87"/>
      <c r="H72" s="87"/>
      <c r="I72" s="87"/>
      <c r="J72" s="87"/>
      <c r="K72" s="87"/>
      <c r="L72" s="87"/>
      <c r="M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row>
    <row r="73" spans="1:44" ht="15" customHeight="1" thickBot="1">
      <c r="M73" s="107"/>
      <c r="N73" s="107"/>
      <c r="O73" s="72"/>
    </row>
    <row r="74" spans="1:44" s="72" customFormat="1" ht="15" customHeight="1">
      <c r="A74" s="93"/>
      <c r="B74" s="93"/>
      <c r="C74" s="93"/>
      <c r="D74" s="93"/>
      <c r="E74" s="93"/>
      <c r="F74" s="93"/>
      <c r="G74" s="93"/>
      <c r="H74" s="93"/>
      <c r="I74" s="93"/>
      <c r="J74" s="93"/>
      <c r="K74" s="93"/>
      <c r="L74" s="93"/>
      <c r="N74" s="94" t="s">
        <v>180</v>
      </c>
      <c r="O74" s="80"/>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row>
    <row r="75" spans="1:44" s="72" customFormat="1" ht="15" customHeight="1">
      <c r="A75" s="95" t="s">
        <v>448</v>
      </c>
      <c r="B75" s="87"/>
      <c r="C75" s="87"/>
      <c r="D75" s="87"/>
      <c r="F75" s="95" t="s">
        <v>200</v>
      </c>
      <c r="H75" s="95" t="s">
        <v>141</v>
      </c>
      <c r="J75" s="95" t="s">
        <v>185</v>
      </c>
      <c r="L75" s="95" t="s">
        <v>185</v>
      </c>
      <c r="N75" s="95" t="s">
        <v>263</v>
      </c>
      <c r="O75" s="103"/>
      <c r="Q75" s="80"/>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row>
    <row r="76" spans="1:44" s="72" customFormat="1" ht="15" customHeight="1" thickBot="1">
      <c r="A76" s="95" t="s">
        <v>449</v>
      </c>
      <c r="B76" s="97"/>
      <c r="C76" s="98" t="s">
        <v>374</v>
      </c>
      <c r="D76" s="98" t="s">
        <v>437</v>
      </c>
      <c r="E76" s="98"/>
      <c r="F76" s="98" t="s">
        <v>201</v>
      </c>
      <c r="G76" s="97"/>
      <c r="H76" s="98" t="s">
        <v>142</v>
      </c>
      <c r="I76" s="97"/>
      <c r="J76" s="98" t="s">
        <v>186</v>
      </c>
      <c r="K76" s="220"/>
      <c r="L76" s="98" t="s">
        <v>424</v>
      </c>
      <c r="M76" s="97"/>
      <c r="N76" s="98" t="s">
        <v>162</v>
      </c>
      <c r="O76" s="103"/>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row>
    <row r="77" spans="1:44" s="72" customFormat="1" ht="15" customHeight="1">
      <c r="A77" s="94">
        <v>1</v>
      </c>
      <c r="B77" s="80"/>
      <c r="C77" s="80"/>
      <c r="D77" s="80"/>
      <c r="F77" s="80"/>
      <c r="H77" s="80"/>
      <c r="I77" s="80"/>
      <c r="J77" s="80"/>
      <c r="K77" s="80"/>
      <c r="L77" s="80"/>
      <c r="M77" s="80"/>
      <c r="N77" s="80"/>
      <c r="O77" s="80"/>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row>
    <row r="78" spans="1:44" s="72" customFormat="1" ht="15" customHeight="1">
      <c r="A78" s="95">
        <v>2</v>
      </c>
      <c r="C78" s="87"/>
      <c r="D78" s="87"/>
      <c r="F78" s="87"/>
      <c r="H78" s="87"/>
      <c r="J78" s="87"/>
      <c r="K78" s="80"/>
      <c r="L78" s="87"/>
      <c r="N78" s="80"/>
      <c r="O78" s="103"/>
      <c r="Q78" s="1034"/>
      <c r="R78" s="1034"/>
      <c r="S78" s="1034"/>
      <c r="T78" s="1034"/>
      <c r="U78" s="1034"/>
      <c r="V78" s="87"/>
      <c r="W78" s="87"/>
      <c r="X78" s="87"/>
      <c r="Y78" s="87"/>
      <c r="Z78" s="87"/>
      <c r="AA78" s="87"/>
      <c r="AB78" s="87"/>
      <c r="AC78" s="87"/>
      <c r="AD78" s="87"/>
      <c r="AE78" s="87"/>
      <c r="AF78" s="87"/>
      <c r="AG78" s="87"/>
      <c r="AH78" s="87"/>
      <c r="AI78" s="87"/>
      <c r="AJ78" s="87"/>
      <c r="AK78" s="87"/>
      <c r="AL78" s="87"/>
      <c r="AM78" s="87"/>
      <c r="AN78" s="87"/>
      <c r="AO78" s="87"/>
      <c r="AP78" s="87"/>
      <c r="AQ78" s="87"/>
      <c r="AR78" s="87"/>
    </row>
    <row r="79" spans="1:44" s="72" customFormat="1" ht="15" customHeight="1" thickBot="1">
      <c r="A79" s="95">
        <v>3</v>
      </c>
      <c r="C79" s="95" t="s">
        <v>613</v>
      </c>
      <c r="D79" s="87" t="s">
        <v>315</v>
      </c>
      <c r="F79" s="95" t="str">
        <f>F16</f>
        <v>W/P-1-6</v>
      </c>
      <c r="H79" s="100">
        <f>Linkin!C248</f>
        <v>14564614.486843437</v>
      </c>
      <c r="J79" s="213">
        <f>J16</f>
        <v>1</v>
      </c>
      <c r="K79" s="80"/>
      <c r="L79" s="100">
        <f>ROUND(H79*$J$79,0)</f>
        <v>14564614</v>
      </c>
      <c r="N79" s="100">
        <f>Linkin!D248</f>
        <v>13727090.977624355</v>
      </c>
      <c r="O79" s="80"/>
      <c r="Q79" s="87"/>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row>
    <row r="80" spans="1:44" s="72" customFormat="1" ht="15" customHeight="1" thickTop="1">
      <c r="A80" s="95">
        <v>4</v>
      </c>
      <c r="C80" s="87"/>
      <c r="D80" s="87"/>
      <c r="F80" s="87"/>
      <c r="H80" s="169"/>
      <c r="K80" s="103"/>
      <c r="L80" s="169"/>
      <c r="N80" s="169"/>
      <c r="O80" s="80"/>
      <c r="Q80" s="87"/>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row>
    <row r="81" spans="1:44" s="72" customFormat="1" ht="15" customHeight="1" thickBot="1">
      <c r="A81" s="95">
        <v>5</v>
      </c>
      <c r="C81" s="95" t="s">
        <v>614</v>
      </c>
      <c r="D81" s="87" t="s">
        <v>314</v>
      </c>
      <c r="F81" s="95" t="str">
        <f>F18</f>
        <v>W/P-1-7</v>
      </c>
      <c r="H81" s="100">
        <f>Linkin!C250+'ACQ- Link In'!C17</f>
        <v>75299064.389811382</v>
      </c>
      <c r="K81" s="80"/>
      <c r="L81" s="100">
        <f>ROUND(H81*J79,0)</f>
        <v>75299064</v>
      </c>
      <c r="N81" s="100">
        <f>Linkin!D250+'ACQ- Link In'!D17</f>
        <v>73998289.46819891</v>
      </c>
      <c r="O81" s="80"/>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row>
    <row r="82" spans="1:44" s="72" customFormat="1" ht="15" customHeight="1" thickTop="1">
      <c r="A82" s="95">
        <v>6</v>
      </c>
      <c r="C82" s="87"/>
      <c r="D82" s="87"/>
      <c r="F82" s="87"/>
      <c r="H82" s="169"/>
      <c r="K82" s="103"/>
      <c r="L82" s="169"/>
      <c r="N82" s="169"/>
      <c r="O82" s="80"/>
      <c r="Q82" s="87"/>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row>
    <row r="83" spans="1:44" s="72" customFormat="1" ht="15" customHeight="1">
      <c r="A83" s="95">
        <v>7</v>
      </c>
      <c r="C83" s="95" t="s">
        <v>615</v>
      </c>
      <c r="D83" s="165" t="s">
        <v>647</v>
      </c>
      <c r="E83" s="80"/>
      <c r="F83" s="87"/>
      <c r="G83" s="80"/>
      <c r="H83" s="87"/>
      <c r="I83" s="80"/>
      <c r="J83" s="80"/>
      <c r="K83" s="103"/>
      <c r="L83" s="87"/>
      <c r="M83" s="80"/>
      <c r="N83" s="87"/>
      <c r="O83" s="80"/>
      <c r="Q83" s="87"/>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row>
    <row r="84" spans="1:44" s="72" customFormat="1" ht="15" customHeight="1">
      <c r="A84" s="95">
        <v>8</v>
      </c>
      <c r="C84" s="87"/>
      <c r="D84" s="103" t="s">
        <v>648</v>
      </c>
      <c r="E84" s="80"/>
      <c r="F84" s="108" t="str">
        <f>F21</f>
        <v>W/P-1-9</v>
      </c>
      <c r="G84" s="80"/>
      <c r="H84" s="113">
        <f>Linkin!C161</f>
        <v>6175</v>
      </c>
      <c r="I84" s="80"/>
      <c r="J84" s="80"/>
      <c r="K84" s="103"/>
      <c r="L84" s="113">
        <f>ROUND(H84*$J$79,0)</f>
        <v>6175</v>
      </c>
      <c r="M84" s="80"/>
      <c r="N84" s="113">
        <f>Linkin!D161</f>
        <v>10001</v>
      </c>
      <c r="O84" s="80"/>
      <c r="Q84" s="87"/>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row>
    <row r="85" spans="1:44" s="72" customFormat="1" ht="15" customHeight="1">
      <c r="A85" s="95">
        <v>9</v>
      </c>
      <c r="C85" s="87"/>
      <c r="D85" s="87" t="s">
        <v>649</v>
      </c>
      <c r="E85" s="80"/>
      <c r="F85" s="87"/>
      <c r="G85" s="80"/>
      <c r="H85" s="87"/>
      <c r="I85" s="80"/>
      <c r="J85" s="80"/>
      <c r="K85" s="103"/>
      <c r="L85" s="87"/>
      <c r="M85" s="80"/>
      <c r="N85" s="87"/>
      <c r="O85" s="80"/>
      <c r="Q85" s="87"/>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row>
    <row r="86" spans="1:44" s="72" customFormat="1" ht="15" customHeight="1">
      <c r="A86" s="95">
        <v>10</v>
      </c>
      <c r="C86" s="87"/>
      <c r="D86" s="87" t="s">
        <v>650</v>
      </c>
      <c r="F86" s="87"/>
      <c r="H86" s="87"/>
      <c r="K86" s="103"/>
      <c r="L86" s="87"/>
      <c r="N86" s="87"/>
      <c r="O86" s="80"/>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row>
    <row r="87" spans="1:44" s="72" customFormat="1" ht="15" customHeight="1">
      <c r="A87" s="95">
        <v>11</v>
      </c>
      <c r="C87" s="87"/>
      <c r="D87" s="87"/>
      <c r="F87" s="87"/>
      <c r="H87" s="572"/>
      <c r="K87" s="103"/>
      <c r="L87" s="572"/>
      <c r="N87" s="572"/>
      <c r="O87" s="80"/>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row>
    <row r="88" spans="1:44" s="72" customFormat="1" ht="15" customHeight="1" thickBot="1">
      <c r="A88" s="95">
        <v>12</v>
      </c>
      <c r="C88" s="87"/>
      <c r="D88" s="87"/>
      <c r="F88" s="87"/>
      <c r="H88" s="114">
        <f>SUM(H84:H86)</f>
        <v>6175</v>
      </c>
      <c r="K88" s="113"/>
      <c r="L88" s="114">
        <f>SUM(L84:L86)</f>
        <v>6175</v>
      </c>
      <c r="N88" s="114">
        <f>SUM(N84:N86)</f>
        <v>10001</v>
      </c>
      <c r="O88" s="113"/>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row>
    <row r="89" spans="1:44" s="72" customFormat="1" ht="15" customHeight="1" thickTop="1">
      <c r="A89" s="95">
        <v>13</v>
      </c>
      <c r="C89" s="87"/>
      <c r="D89" s="87" t="s">
        <v>651</v>
      </c>
      <c r="F89" s="87"/>
      <c r="H89" s="169"/>
      <c r="K89" s="103"/>
      <c r="L89" s="169"/>
      <c r="N89" s="169"/>
      <c r="O89" s="80"/>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row>
    <row r="90" spans="1:44" s="72" customFormat="1" ht="15" customHeight="1">
      <c r="A90" s="95">
        <v>14</v>
      </c>
      <c r="C90" s="87"/>
      <c r="D90" s="87"/>
      <c r="F90" s="87"/>
      <c r="H90" s="87"/>
      <c r="K90" s="103"/>
      <c r="L90" s="87"/>
      <c r="N90" s="87"/>
      <c r="O90" s="80"/>
      <c r="Q90" s="87"/>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row>
    <row r="91" spans="1:44" s="72" customFormat="1" ht="15" customHeight="1">
      <c r="A91" s="95">
        <v>15</v>
      </c>
      <c r="C91" s="95" t="s">
        <v>616</v>
      </c>
      <c r="D91" s="165" t="s">
        <v>652</v>
      </c>
      <c r="F91" s="87"/>
      <c r="H91" s="87"/>
      <c r="K91" s="103"/>
      <c r="L91" s="87"/>
      <c r="N91" s="87"/>
      <c r="O91" s="80"/>
      <c r="Q91" s="87"/>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row>
    <row r="92" spans="1:44" s="72" customFormat="1" ht="15" customHeight="1">
      <c r="A92" s="95">
        <v>16</v>
      </c>
      <c r="B92" s="87"/>
      <c r="D92" s="87" t="s">
        <v>1002</v>
      </c>
      <c r="F92" s="95" t="str">
        <f>F29</f>
        <v>W/P-1-8</v>
      </c>
      <c r="H92" s="100">
        <f>'Deferred Taxes'!C26</f>
        <v>87154841.974663898</v>
      </c>
      <c r="K92" s="113"/>
      <c r="L92" s="100">
        <f>ROUND(H92*$J$79,0)</f>
        <v>87154842</v>
      </c>
      <c r="N92" s="100">
        <f>'Deferred Taxes'!D26</f>
        <v>87411296.92232877</v>
      </c>
      <c r="O92" s="113"/>
      <c r="Q92" s="87"/>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row>
    <row r="93" spans="1:44" s="72" customFormat="1" ht="15" customHeight="1">
      <c r="A93" s="95">
        <v>17</v>
      </c>
      <c r="B93" s="87"/>
      <c r="D93" s="87" t="s">
        <v>683</v>
      </c>
      <c r="F93" s="95" t="str">
        <f>F30</f>
        <v>W/P-1-8</v>
      </c>
      <c r="H93" s="72">
        <f>'Deferred Taxes'!C17</f>
        <v>3080231</v>
      </c>
      <c r="K93" s="80"/>
      <c r="L93" s="72">
        <f>ROUND(H93*$J$79,0)</f>
        <v>3080231</v>
      </c>
      <c r="N93" s="72">
        <f>'Deferred Taxes'!D17</f>
        <v>2948215</v>
      </c>
      <c r="O93" s="80"/>
      <c r="Q93" s="87"/>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row>
    <row r="94" spans="1:44" s="72" customFormat="1" ht="15" customHeight="1">
      <c r="A94" s="95">
        <v>18</v>
      </c>
      <c r="B94" s="87"/>
      <c r="D94" s="87" t="s">
        <v>684</v>
      </c>
      <c r="F94" s="95" t="str">
        <f>F31</f>
        <v>W/P-1-8</v>
      </c>
      <c r="H94" s="72">
        <f>'Deferred Taxes'!C10</f>
        <v>291950.13</v>
      </c>
      <c r="K94" s="80"/>
      <c r="L94" s="72">
        <f>ROUND(H94*$J$79,0)</f>
        <v>291950</v>
      </c>
      <c r="N94" s="72">
        <f>'Deferred Taxes'!D10</f>
        <v>299071</v>
      </c>
      <c r="O94" s="80"/>
      <c r="Q94" s="87"/>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row>
    <row r="95" spans="1:44" s="72" customFormat="1" ht="15" customHeight="1">
      <c r="A95" s="95">
        <v>19</v>
      </c>
      <c r="B95" s="87"/>
      <c r="C95" s="87"/>
      <c r="K95" s="103"/>
      <c r="O95" s="80"/>
      <c r="Q95" s="87"/>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row>
    <row r="96" spans="1:44" s="72" customFormat="1" ht="15" customHeight="1">
      <c r="A96" s="95">
        <v>20</v>
      </c>
      <c r="B96" s="87"/>
      <c r="C96" s="87"/>
      <c r="D96" s="95"/>
      <c r="H96" s="87"/>
      <c r="K96" s="103"/>
      <c r="N96" s="87"/>
      <c r="O96" s="80"/>
      <c r="Q96" s="87"/>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row>
    <row r="97" spans="1:44" s="72" customFormat="1" ht="15" customHeight="1">
      <c r="A97" s="95">
        <v>21</v>
      </c>
      <c r="B97" s="87"/>
      <c r="C97" s="87"/>
      <c r="D97" s="87"/>
      <c r="E97" s="95"/>
      <c r="H97" s="87"/>
      <c r="K97" s="103"/>
      <c r="N97" s="87"/>
      <c r="O97" s="80"/>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row>
    <row r="98" spans="1:44" s="72" customFormat="1" ht="15" customHeight="1">
      <c r="A98" s="95">
        <v>22</v>
      </c>
      <c r="B98" s="87"/>
      <c r="C98" s="87"/>
      <c r="D98" s="87"/>
      <c r="E98" s="95"/>
      <c r="F98" s="80"/>
      <c r="H98" s="87"/>
      <c r="K98" s="80"/>
      <c r="L98" s="87"/>
      <c r="N98" s="87"/>
      <c r="O98" s="80"/>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row>
    <row r="99" spans="1:44" s="72" customFormat="1" ht="15" customHeight="1">
      <c r="A99" s="95">
        <v>23</v>
      </c>
      <c r="B99" s="87"/>
      <c r="C99" s="87"/>
      <c r="D99" s="87"/>
      <c r="E99" s="87"/>
      <c r="F99" s="80"/>
      <c r="H99" s="572"/>
      <c r="K99" s="80"/>
      <c r="L99" s="572"/>
      <c r="N99" s="572"/>
      <c r="O99" s="80"/>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row>
    <row r="100" spans="1:44" s="72" customFormat="1" ht="15" customHeight="1" thickBot="1">
      <c r="A100" s="95">
        <v>24</v>
      </c>
      <c r="B100" s="87"/>
      <c r="C100" s="87"/>
      <c r="D100" s="87"/>
      <c r="E100" s="87"/>
      <c r="F100" s="80"/>
      <c r="H100" s="114">
        <f>SUM(H92:H98)</f>
        <v>90527023.104663894</v>
      </c>
      <c r="K100" s="113"/>
      <c r="L100" s="114">
        <f>SUM(L92:L98)</f>
        <v>90527023</v>
      </c>
      <c r="N100" s="114">
        <f>SUM(N92:N98)</f>
        <v>90658582.92232877</v>
      </c>
      <c r="O100" s="113"/>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row>
    <row r="101" spans="1:44" s="72" customFormat="1" ht="15" customHeight="1" thickTop="1">
      <c r="A101" s="95"/>
      <c r="B101" s="87"/>
      <c r="C101" s="87"/>
      <c r="D101" s="87"/>
      <c r="E101" s="87"/>
      <c r="F101" s="103"/>
      <c r="H101" s="87"/>
      <c r="K101" s="103"/>
      <c r="L101" s="87"/>
      <c r="M101" s="87"/>
      <c r="N101" s="87"/>
      <c r="O101" s="103"/>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row>
    <row r="102" spans="1:44" s="72" customFormat="1" ht="15" customHeight="1">
      <c r="A102" s="95"/>
      <c r="B102" s="87"/>
      <c r="C102" s="87"/>
      <c r="D102" s="87"/>
      <c r="E102" s="87"/>
      <c r="F102" s="103"/>
      <c r="J102" s="87"/>
      <c r="K102" s="103"/>
      <c r="L102" s="87"/>
      <c r="M102" s="87"/>
      <c r="N102" s="87"/>
      <c r="O102" s="103"/>
      <c r="P102" s="103"/>
      <c r="Q102" s="87"/>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row>
    <row r="103" spans="1:44" s="72" customFormat="1" ht="15" customHeight="1">
      <c r="A103" s="95"/>
      <c r="B103" s="87"/>
      <c r="C103" s="87"/>
      <c r="D103" s="87"/>
      <c r="E103" s="87"/>
      <c r="F103" s="87"/>
      <c r="G103" s="87"/>
      <c r="H103" s="87"/>
      <c r="I103" s="87"/>
      <c r="J103" s="103"/>
      <c r="K103" s="103"/>
      <c r="L103" s="103"/>
      <c r="M103" s="103"/>
      <c r="N103" s="103"/>
      <c r="O103" s="87"/>
      <c r="P103" s="87"/>
      <c r="Q103" s="87"/>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row>
    <row r="104" spans="1:44" s="72" customFormat="1" ht="15" customHeight="1">
      <c r="A104" s="95"/>
      <c r="B104" s="87"/>
      <c r="C104" s="87"/>
      <c r="D104" s="87"/>
      <c r="E104" s="87"/>
      <c r="F104" s="87"/>
      <c r="G104" s="87"/>
      <c r="H104" s="87"/>
      <c r="I104" s="87"/>
      <c r="J104" s="103"/>
      <c r="K104" s="103"/>
      <c r="L104" s="103"/>
      <c r="M104" s="103"/>
      <c r="N104" s="103"/>
      <c r="O104" s="87"/>
      <c r="P104" s="87"/>
      <c r="Q104" s="87"/>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row>
    <row r="105" spans="1:44" s="72" customFormat="1" ht="15" customHeight="1">
      <c r="A105" s="95"/>
      <c r="B105" s="87"/>
      <c r="C105" s="87"/>
      <c r="D105" s="87"/>
      <c r="E105" s="87"/>
      <c r="F105" s="87"/>
      <c r="G105" s="87"/>
      <c r="H105" s="87"/>
      <c r="I105" s="87"/>
      <c r="J105" s="103"/>
      <c r="K105" s="103"/>
      <c r="L105" s="103"/>
      <c r="M105" s="103"/>
      <c r="N105" s="103"/>
      <c r="O105" s="87"/>
      <c r="P105" s="87"/>
      <c r="Q105" s="87"/>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row>
    <row r="106" spans="1:44" s="72" customFormat="1" ht="15" customHeight="1">
      <c r="A106" s="95"/>
      <c r="B106" s="87"/>
      <c r="C106" s="87"/>
      <c r="D106" s="87"/>
      <c r="E106" s="87"/>
      <c r="F106" s="87"/>
      <c r="G106" s="87"/>
      <c r="H106" s="87"/>
      <c r="I106" s="87"/>
      <c r="J106" s="103"/>
      <c r="K106" s="103"/>
      <c r="L106" s="103"/>
      <c r="M106" s="103"/>
      <c r="N106" s="103"/>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row>
    <row r="107" spans="1:44" s="72" customFormat="1" ht="15" customHeight="1">
      <c r="A107" s="95"/>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row>
    <row r="108" spans="1:44" s="72" customFormat="1" ht="15" customHeight="1">
      <c r="A108" s="95"/>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row>
    <row r="109" spans="1:44" s="72" customFormat="1" ht="15" customHeight="1">
      <c r="A109" s="95"/>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row>
    <row r="110" spans="1:44" s="72" customFormat="1" ht="15" customHeight="1">
      <c r="A110" s="95"/>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row>
    <row r="111" spans="1:44" s="72" customFormat="1" ht="15" customHeight="1">
      <c r="A111" s="95"/>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row>
    <row r="112" spans="1:44" s="72" customFormat="1" ht="15" customHeight="1">
      <c r="A112" s="95"/>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row>
    <row r="113" spans="1:44" s="72" customFormat="1" ht="15" customHeight="1">
      <c r="A113" s="95"/>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row>
    <row r="114" spans="1:44" s="72" customFormat="1" ht="15" customHeight="1">
      <c r="A114" s="95"/>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row>
    <row r="115" spans="1:44" s="72" customFormat="1" ht="15" customHeight="1">
      <c r="A115" s="95"/>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row>
    <row r="116" spans="1:44" s="72" customFormat="1" ht="15" customHeight="1">
      <c r="A116" s="95"/>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row>
    <row r="117" spans="1:44" s="72" customFormat="1" ht="15" customHeight="1">
      <c r="A117" s="95"/>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row>
    <row r="118" spans="1:44" s="72" customFormat="1" ht="15" customHeight="1">
      <c r="A118" s="95"/>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row>
    <row r="119" spans="1:44" s="72" customFormat="1" ht="15" customHeight="1">
      <c r="A119" s="95"/>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row>
    <row r="120" spans="1:44" s="72" customFormat="1" ht="15" customHeight="1">
      <c r="A120" s="95"/>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row>
    <row r="121" spans="1:44" s="72" customFormat="1" ht="15" customHeight="1">
      <c r="A121" s="95"/>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row>
    <row r="122" spans="1:44" s="72" customFormat="1" ht="15" customHeight="1">
      <c r="A122" s="95"/>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row>
    <row r="123" spans="1:44" s="72" customFormat="1" ht="15" customHeight="1">
      <c r="A123" s="95"/>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row>
    <row r="124" spans="1:44" s="72" customFormat="1" ht="15" customHeight="1">
      <c r="A124" s="95"/>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row>
    <row r="125" spans="1:44" s="72" customFormat="1" ht="15" customHeight="1">
      <c r="A125" s="95"/>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row>
    <row r="126" spans="1:44" s="72" customFormat="1" ht="15" customHeight="1">
      <c r="A126" s="95"/>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row>
    <row r="127" spans="1:44" ht="15" customHeight="1"/>
    <row r="128" spans="1:44"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1" ht="15" customHeight="1"/>
    <row r="178" spans="1:11" ht="15" customHeight="1"/>
    <row r="179" spans="1:11" ht="15" customHeight="1"/>
    <row r="180" spans="1:11" ht="15" customHeight="1"/>
    <row r="181" spans="1:11" ht="15" customHeight="1"/>
    <row r="182" spans="1:11" ht="15" customHeight="1"/>
    <row r="183" spans="1:11" ht="15" customHeight="1"/>
    <row r="184" spans="1:11" ht="15" customHeight="1"/>
    <row r="185" spans="1:11" ht="15" customHeight="1"/>
    <row r="186" spans="1:11" ht="15" customHeight="1"/>
    <row r="187" spans="1:11" ht="15" customHeight="1"/>
    <row r="188" spans="1:11" ht="15" customHeight="1">
      <c r="A188" s="1035"/>
      <c r="B188" s="1035"/>
      <c r="C188" s="1035"/>
      <c r="D188" s="1035"/>
      <c r="E188" s="1035"/>
      <c r="F188" s="1035"/>
      <c r="G188" s="1035"/>
      <c r="H188" s="1035"/>
      <c r="I188" s="1035"/>
      <c r="J188" s="1035"/>
      <c r="K188" s="1035"/>
    </row>
    <row r="189" spans="1:11" ht="15" customHeight="1"/>
    <row r="190" spans="1:11" ht="15" customHeight="1"/>
    <row r="191" spans="1:11" ht="15" customHeight="1">
      <c r="A191" s="115"/>
      <c r="B191" s="115"/>
      <c r="C191" s="115"/>
      <c r="D191" s="115"/>
      <c r="E191" s="115"/>
      <c r="F191" s="115"/>
      <c r="G191" s="115"/>
      <c r="H191" s="115"/>
      <c r="I191" s="115"/>
      <c r="J191" s="115"/>
      <c r="K191" s="115"/>
    </row>
    <row r="192" spans="1:11"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spans="1:1" ht="15" customHeight="1"/>
    <row r="306" spans="1:1" ht="15" customHeight="1"/>
    <row r="307" spans="1:1" ht="15" customHeight="1"/>
    <row r="308" spans="1:1" ht="15" customHeight="1"/>
    <row r="309" spans="1:1" ht="15" customHeight="1"/>
    <row r="310" spans="1:1" ht="15" customHeight="1"/>
    <row r="311" spans="1:1" ht="15" customHeight="1"/>
    <row r="312" spans="1:1" ht="15" customHeight="1"/>
    <row r="313" spans="1:1" ht="15" customHeight="1"/>
    <row r="314" spans="1:1" ht="15" customHeight="1"/>
    <row r="315" spans="1:1" ht="15" customHeight="1"/>
    <row r="316" spans="1:1" ht="15" customHeight="1">
      <c r="A316" s="87" t="s">
        <v>472</v>
      </c>
    </row>
    <row r="317" spans="1:1" ht="15" customHeight="1"/>
    <row r="318" spans="1:1" ht="15" customHeight="1"/>
    <row r="319" spans="1:1" ht="15" customHeight="1"/>
    <row r="320" spans="1:1"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1" ht="15" customHeight="1"/>
    <row r="498" spans="1:1" ht="15" customHeight="1"/>
    <row r="499" spans="1:1" ht="15" customHeight="1"/>
    <row r="500" spans="1:1" ht="15" customHeight="1">
      <c r="A500" s="87" t="s">
        <v>121</v>
      </c>
    </row>
    <row r="501" spans="1:1" ht="15" customHeight="1"/>
    <row r="502" spans="1:1" ht="15" customHeight="1"/>
    <row r="503" spans="1:1" ht="15" customHeight="1"/>
    <row r="504" spans="1:1" ht="15" customHeight="1"/>
    <row r="505" spans="1:1" ht="15" customHeight="1"/>
    <row r="506" spans="1:1" ht="15" customHeight="1"/>
    <row r="507" spans="1:1" ht="15" customHeight="1"/>
    <row r="508" spans="1:1" ht="15" customHeight="1"/>
    <row r="509" spans="1:1" ht="15" customHeight="1"/>
    <row r="510" spans="1:1" ht="15" customHeight="1"/>
    <row r="511" spans="1:1" ht="15" customHeight="1"/>
    <row r="512" spans="1:1"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spans="1:1" ht="15" customHeight="1">
      <c r="A561" s="87" t="s">
        <v>121</v>
      </c>
    </row>
    <row r="562" spans="1:1" ht="15" customHeight="1"/>
    <row r="563" spans="1:1" ht="15" customHeight="1"/>
    <row r="564" spans="1:1" ht="15" customHeight="1"/>
    <row r="565" spans="1:1" ht="15" customHeight="1"/>
    <row r="566" spans="1:1" ht="15" customHeight="1"/>
    <row r="567" spans="1:1" ht="15" customHeight="1"/>
    <row r="568" spans="1:1" ht="15" customHeight="1"/>
    <row r="569" spans="1:1" ht="15" customHeight="1"/>
    <row r="570" spans="1:1" ht="15" customHeight="1"/>
    <row r="571" spans="1:1" ht="15" customHeight="1"/>
    <row r="572" spans="1:1" ht="15" customHeight="1"/>
    <row r="573" spans="1:1" ht="15" customHeight="1"/>
    <row r="574" spans="1:1" ht="15" customHeight="1"/>
    <row r="575" spans="1:1" ht="15" customHeight="1"/>
    <row r="576" spans="1:1"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sheetData>
  <customSheetViews>
    <customSheetView guid="{9A6DA5E0-B602-4D30-BF57-B9A64673419A}" scale="75" showPageBreaks="1" printArea="1" showRuler="0">
      <selection activeCell="A66" sqref="A66"/>
      <rowBreaks count="1" manualBreakCount="1">
        <brk id="61" max="15" man="1"/>
      </rowBreaks>
      <pageMargins left="0.75" right="0.75" top="1" bottom="1" header="0.5" footer="0.5"/>
      <pageSetup scale="50" orientation="landscape" r:id="rId1"/>
      <headerFooter alignWithMargins="0"/>
    </customSheetView>
    <customSheetView guid="{5446BA9A-8B69-404B-A913-5A53E8937DEF}" scale="75" showPageBreaks="1" printArea="1" showRuler="0">
      <selection activeCell="A66" sqref="A66"/>
      <rowBreaks count="1" manualBreakCount="1">
        <brk id="61" max="15" man="1"/>
      </rowBreaks>
      <pageMargins left="0.75" right="0.75" top="1" bottom="1" header="0.5" footer="0.5"/>
      <pageSetup scale="50" orientation="landscape" r:id="rId2"/>
      <headerFooter alignWithMargins="0"/>
    </customSheetView>
    <customSheetView guid="{50E30236-B87B-46B0-8AB7-5CB07C32AD51}" scale="75" showPageBreaks="1" printArea="1" showRuler="0">
      <selection activeCell="A66" sqref="A66"/>
      <rowBreaks count="1" manualBreakCount="1">
        <brk id="61" max="15" man="1"/>
      </rowBreaks>
      <pageMargins left="0.75" right="0.75" top="1" bottom="1" header="0.5" footer="0.5"/>
      <pageSetup scale="50" orientation="landscape" r:id="rId3"/>
      <headerFooter alignWithMargins="0"/>
    </customSheetView>
    <customSheetView guid="{650001A7-7F5D-4C25-A793-6874747A9BCA}" scale="75" showPageBreaks="1" printArea="1" showRuler="0">
      <selection activeCell="A66" sqref="A66"/>
      <rowBreaks count="1" manualBreakCount="1">
        <brk id="61" max="15" man="1"/>
      </rowBreaks>
      <pageMargins left="0.75" right="0.75" top="1" bottom="1" header="0.5" footer="0.5"/>
      <pageSetup scale="50" orientation="landscape" r:id="rId4"/>
      <headerFooter alignWithMargins="0"/>
    </customSheetView>
    <customSheetView guid="{BEA31234-456D-4B58-9D73-CDF96CBEAFF0}" scale="75" showPageBreaks="1" printArea="1" showRuler="0">
      <selection activeCell="A66" sqref="A66"/>
      <rowBreaks count="1" manualBreakCount="1">
        <brk id="61" max="15" man="1"/>
      </rowBreaks>
      <pageMargins left="0.75" right="0.75" top="1" bottom="1" header="0.5" footer="0.5"/>
      <pageSetup scale="50" orientation="landscape" r:id="rId5"/>
      <headerFooter alignWithMargins="0"/>
    </customSheetView>
    <customSheetView guid="{9B3B6D0E-03C7-49B0-92DB-C4FD245E93BC}" scale="75" showPageBreaks="1" printArea="1" showRuler="0">
      <selection activeCell="A66" sqref="A66"/>
      <rowBreaks count="1" manualBreakCount="1">
        <brk id="61" max="15" man="1"/>
      </rowBreaks>
      <pageMargins left="0.75" right="0.75" top="1" bottom="1" header="0.5" footer="0.5"/>
      <pageSetup scale="50" orientation="landscape" r:id="rId6"/>
      <headerFooter alignWithMargins="0"/>
    </customSheetView>
    <customSheetView guid="{17F81FAD-A804-409E-AD77-E4B3A0D493B1}" scale="75" showPageBreaks="1" printArea="1" showRuler="0" topLeftCell="A15">
      <selection activeCell="A66" sqref="A66"/>
      <rowBreaks count="1" manualBreakCount="1">
        <brk id="61" max="15" man="1"/>
      </rowBreaks>
      <pageMargins left="0.75" right="0.75" top="1" bottom="1" header="0.5" footer="0.5"/>
      <pageSetup scale="50" orientation="landscape" r:id="rId7"/>
      <headerFooter alignWithMargins="0"/>
    </customSheetView>
    <customSheetView guid="{BA17188F-41F9-429B-8466-0B115E6076C4}" scale="75" showPageBreaks="1" printArea="1" showRuler="0" topLeftCell="A15">
      <selection activeCell="A66" sqref="A66"/>
      <rowBreaks count="1" manualBreakCount="1">
        <brk id="61" max="15" man="1"/>
      </rowBreaks>
      <pageMargins left="0.75" right="0.75" top="1" bottom="1" header="0.5" footer="0.5"/>
      <pageSetup scale="50" orientation="landscape" r:id="rId8"/>
      <headerFooter alignWithMargins="0"/>
    </customSheetView>
    <customSheetView guid="{0827DD1F-A9BE-4D13-BDC7-18E2F5303A4C}" scale="75" showPageBreaks="1" printArea="1" showRuler="0" topLeftCell="A15">
      <selection activeCell="A66" sqref="A66"/>
      <rowBreaks count="1" manualBreakCount="1">
        <brk id="61" max="15" man="1"/>
      </rowBreaks>
      <pageMargins left="0.75" right="0.75" top="1" bottom="1" header="0.5" footer="0.5"/>
      <pageSetup scale="50" orientation="landscape" r:id="rId9"/>
      <headerFooter alignWithMargins="0"/>
    </customSheetView>
    <customSheetView guid="{B11022C5-E08B-4A9C-A0FF-33A3D6D2F386}" scale="75" showPageBreaks="1" printArea="1" showRuler="0" topLeftCell="A15">
      <selection activeCell="A66" sqref="A66"/>
      <rowBreaks count="1" manualBreakCount="1">
        <brk id="61" max="15" man="1"/>
      </rowBreaks>
      <pageMargins left="0.75" right="0.75" top="1" bottom="1" header="0.5" footer="0.5"/>
      <pageSetup scale="50" orientation="landscape" r:id="rId10"/>
      <headerFooter alignWithMargins="0"/>
    </customSheetView>
    <customSheetView guid="{4D71A4B5-3501-4D55-925A-603836C1CD6A}" scale="75" showPageBreaks="1" printArea="1" showRuler="0" topLeftCell="A15">
      <selection activeCell="A66" sqref="A66"/>
      <rowBreaks count="1" manualBreakCount="1">
        <brk id="61" max="15" man="1"/>
      </rowBreaks>
      <pageMargins left="0.75" right="0.75" top="1" bottom="1" header="0.5" footer="0.5"/>
      <pageSetup scale="50" orientation="landscape" r:id="rId11"/>
      <headerFooter alignWithMargins="0"/>
    </customSheetView>
    <customSheetView guid="{6B73F06A-6B8B-492D-98E8-4B1867446724}" scale="75" showPageBreaks="1" printArea="1" showRuler="0" topLeftCell="A15">
      <selection activeCell="A66" sqref="A66"/>
      <rowBreaks count="1" manualBreakCount="1">
        <brk id="61" max="15" man="1"/>
      </rowBreaks>
      <pageMargins left="0.75" right="0.75" top="1" bottom="1" header="0.5" footer="0.5"/>
      <pageSetup scale="50" orientation="landscape" r:id="rId12"/>
      <headerFooter alignWithMargins="0"/>
    </customSheetView>
    <customSheetView guid="{BC5E0361-74E9-4A40-A93E-A28F6B6112CC}" scale="75" showPageBreaks="1" printArea="1" showRuler="0" topLeftCell="A15">
      <selection activeCell="A66" sqref="A66"/>
      <rowBreaks count="1" manualBreakCount="1">
        <brk id="61" max="15" man="1"/>
      </rowBreaks>
      <pageMargins left="0.75" right="0.75" top="1" bottom="1" header="0.5" footer="0.5"/>
      <pageSetup scale="50" orientation="landscape" r:id="rId13"/>
      <headerFooter alignWithMargins="0"/>
    </customSheetView>
    <customSheetView guid="{17EC1D8B-C312-4928-92BF-E4B8E04733C9}" scale="75" showPageBreaks="1" printArea="1" showRuler="0" topLeftCell="A15">
      <selection activeCell="A66" sqref="A66"/>
      <rowBreaks count="1" manualBreakCount="1">
        <brk id="61" max="15" man="1"/>
      </rowBreaks>
      <pageMargins left="0.75" right="0.75" top="1" bottom="1" header="0.5" footer="0.5"/>
      <pageSetup scale="50" orientation="landscape" r:id="rId14"/>
      <headerFooter alignWithMargins="0"/>
    </customSheetView>
    <customSheetView guid="{B768E8BE-E40F-4622-8687-5C13CF63FEF1}" scale="75" showPageBreaks="1" printArea="1" showRuler="0" topLeftCell="A15">
      <selection activeCell="A66" sqref="A66"/>
      <rowBreaks count="1" manualBreakCount="1">
        <brk id="61" max="15" man="1"/>
      </rowBreaks>
      <pageMargins left="0.75" right="0.75" top="1" bottom="1" header="0.5" footer="0.5"/>
      <pageSetup scale="50" orientation="landscape" r:id="rId15"/>
      <headerFooter alignWithMargins="0"/>
    </customSheetView>
    <customSheetView guid="{DF50C4EA-FB13-4C2C-90E3-833D566A43BF}" scale="75" showPageBreaks="1" printArea="1" showRuler="0" topLeftCell="A15">
      <selection activeCell="A66" sqref="A66"/>
      <rowBreaks count="1" manualBreakCount="1">
        <brk id="61" max="15" man="1"/>
      </rowBreaks>
      <pageMargins left="0.75" right="0.75" top="1" bottom="1" header="0.5" footer="0.5"/>
      <pageSetup scale="50" orientation="landscape" r:id="rId16"/>
      <headerFooter alignWithMargins="0"/>
    </customSheetView>
    <customSheetView guid="{C26CB08D-E75A-444E-97C0-685DE1198CEB}" scale="75" showPageBreaks="1" printArea="1" showRuler="0" topLeftCell="A15">
      <selection activeCell="A66" sqref="A66"/>
      <rowBreaks count="1" manualBreakCount="1">
        <brk id="61" max="15" man="1"/>
      </rowBreaks>
      <pageMargins left="0.75" right="0.75" top="1" bottom="1" header="0.5" footer="0.5"/>
      <pageSetup scale="50" orientation="landscape" r:id="rId17"/>
      <headerFooter alignWithMargins="0"/>
    </customSheetView>
    <customSheetView guid="{949C0204-0136-46BF-80A5-3F78E0511D46}" scale="75" showPageBreaks="1" printArea="1" showRuler="0" topLeftCell="A15">
      <selection activeCell="A66" sqref="A66"/>
      <rowBreaks count="1" manualBreakCount="1">
        <brk id="61" max="15" man="1"/>
      </rowBreaks>
      <pageMargins left="0.75" right="0.75" top="1" bottom="1" header="0.5" footer="0.5"/>
      <pageSetup scale="50" orientation="landscape" r:id="rId18"/>
      <headerFooter alignWithMargins="0"/>
    </customSheetView>
    <customSheetView guid="{5C6CC12D-4976-49E7-B4BF-0BC5FC5930C4}" scale="75" showPageBreaks="1" printArea="1" showRuler="0" topLeftCell="A15">
      <selection activeCell="A66" sqref="A66"/>
      <rowBreaks count="1" manualBreakCount="1">
        <brk id="61" max="15" man="1"/>
      </rowBreaks>
      <pageMargins left="0.75" right="0.75" top="1" bottom="1" header="0.5" footer="0.5"/>
      <pageSetup scale="50" orientation="landscape" r:id="rId19"/>
      <headerFooter alignWithMargins="0"/>
    </customSheetView>
    <customSheetView guid="{6B79D4D5-16CF-4897-8F30-1E695809C85C}" scale="75" showPageBreaks="1" printArea="1" showRuler="0" topLeftCell="A15">
      <selection activeCell="A66" sqref="A66"/>
      <rowBreaks count="1" manualBreakCount="1">
        <brk id="61" max="15" man="1"/>
      </rowBreaks>
      <pageMargins left="0.75" right="0.75" top="1" bottom="1" header="0.5" footer="0.5"/>
      <pageSetup scale="50" orientation="landscape" r:id="rId20"/>
      <headerFooter alignWithMargins="0"/>
    </customSheetView>
    <customSheetView guid="{7F548A59-6325-4863-A2CD-C4C2FE9990B9}" scale="75" showPageBreaks="1" printArea="1" showRuler="0" topLeftCell="A15">
      <selection activeCell="A66" sqref="A66"/>
      <rowBreaks count="1" manualBreakCount="1">
        <brk id="61" max="15" man="1"/>
      </rowBreaks>
      <pageMargins left="0.75" right="0.75" top="1" bottom="1" header="0.5" footer="0.5"/>
      <pageSetup scale="50" orientation="landscape" r:id="rId21"/>
      <headerFooter alignWithMargins="0"/>
    </customSheetView>
    <customSheetView guid="{B8F938A3-B40C-4099-ABD8-B6D835D2359F}" scale="75" showPageBreaks="1" printArea="1" showRuler="0" topLeftCell="A15">
      <selection activeCell="A66" sqref="A66"/>
      <rowBreaks count="1" manualBreakCount="1">
        <brk id="61" max="15" man="1"/>
      </rowBreaks>
      <pageMargins left="0.75" right="0.75" top="1" bottom="1" header="0.5" footer="0.5"/>
      <pageSetup scale="50" orientation="landscape" r:id="rId22"/>
      <headerFooter alignWithMargins="0"/>
    </customSheetView>
    <customSheetView guid="{2B785BFB-7564-44CF-85B0-B660EDED919E}" scale="75" showPageBreaks="1" printArea="1" showRuler="0" topLeftCell="A15">
      <selection activeCell="A66" sqref="A66"/>
      <rowBreaks count="1" manualBreakCount="1">
        <brk id="61" max="15" man="1"/>
      </rowBreaks>
      <pageMargins left="0.75" right="0.75" top="1" bottom="1" header="0.5" footer="0.5"/>
      <pageSetup scale="50" orientation="landscape" r:id="rId23"/>
      <headerFooter alignWithMargins="0"/>
    </customSheetView>
    <customSheetView guid="{30F99172-C4F2-44CA-968C-724910CD8C0D}" scale="75" showPageBreaks="1" printArea="1" showRuler="0" topLeftCell="A15">
      <selection activeCell="A66" sqref="A66"/>
      <rowBreaks count="1" manualBreakCount="1">
        <brk id="61" max="15" man="1"/>
      </rowBreaks>
      <pageMargins left="0.75" right="0.75" top="1" bottom="1" header="0.5" footer="0.5"/>
      <pageSetup scale="50" orientation="landscape" r:id="rId24"/>
      <headerFooter alignWithMargins="0"/>
    </customSheetView>
    <customSheetView guid="{B339DAC4-A962-4729-81C2-E354C0B54027}" scale="75" showPageBreaks="1" printArea="1" showRuler="0" topLeftCell="A15">
      <selection activeCell="A66" sqref="A66"/>
      <rowBreaks count="1" manualBreakCount="1">
        <brk id="61" max="15" man="1"/>
      </rowBreaks>
      <pageMargins left="0.75" right="0.75" top="1" bottom="1" header="0.5" footer="0.5"/>
      <pageSetup scale="50" orientation="landscape" r:id="rId25"/>
      <headerFooter alignWithMargins="0"/>
    </customSheetView>
    <customSheetView guid="{CB2DDF95-6E3D-4BC1-9D30-54963EA34987}" scale="75" showPageBreaks="1" printArea="1" showRuler="0" topLeftCell="A15">
      <selection activeCell="A66" sqref="A66"/>
      <rowBreaks count="1" manualBreakCount="1">
        <brk id="61" max="15" man="1"/>
      </rowBreaks>
      <pageMargins left="0.75" right="0.75" top="1" bottom="1" header="0.5" footer="0.5"/>
      <pageSetup scale="50" orientation="landscape" r:id="rId26"/>
      <headerFooter alignWithMargins="0"/>
    </customSheetView>
    <customSheetView guid="{6806E151-5E14-4AFD-87E4-963C9A6AC622}" scale="75" showPageBreaks="1" printArea="1" showRuler="0" topLeftCell="A15">
      <selection activeCell="A66" sqref="A66"/>
      <rowBreaks count="1" manualBreakCount="1">
        <brk id="61" max="15" man="1"/>
      </rowBreaks>
      <pageMargins left="0.75" right="0.75" top="1" bottom="1" header="0.5" footer="0.5"/>
      <pageSetup scale="50" orientation="landscape" r:id="rId27"/>
      <headerFooter alignWithMargins="0"/>
    </customSheetView>
    <customSheetView guid="{DC435F00-643C-4507-82D4-894505D8FDA5}" scale="75" showPageBreaks="1" printArea="1" showRuler="0" topLeftCell="A15">
      <selection activeCell="A66" sqref="A66"/>
      <rowBreaks count="1" manualBreakCount="1">
        <brk id="61" max="15" man="1"/>
      </rowBreaks>
      <pageMargins left="0.75" right="0.75" top="1" bottom="1" header="0.5" footer="0.5"/>
      <pageSetup scale="50" orientation="landscape" r:id="rId28"/>
      <headerFooter alignWithMargins="0"/>
    </customSheetView>
    <customSheetView guid="{4E8676F3-F8E9-4B82-A801-CEC84738F427}" scale="75" showPageBreaks="1" printArea="1" showRuler="0" topLeftCell="A15">
      <selection activeCell="A66" sqref="A66"/>
      <rowBreaks count="1" manualBreakCount="1">
        <brk id="61" max="15" man="1"/>
      </rowBreaks>
      <pageMargins left="0.75" right="0.75" top="1" bottom="1" header="0.5" footer="0.5"/>
      <pageSetup scale="50" orientation="landscape" r:id="rId29"/>
      <headerFooter alignWithMargins="0"/>
    </customSheetView>
  </customSheetViews>
  <mergeCells count="2">
    <mergeCell ref="Q78:U78"/>
    <mergeCell ref="A188:K188"/>
  </mergeCells>
  <phoneticPr fontId="21" type="noConversion"/>
  <pageMargins left="0.46" right="0.2" top="0.79" bottom="1" header="0.5" footer="0.5"/>
  <pageSetup scale="50" orientation="landscape" r:id="rId30"/>
  <headerFooter alignWithMargins="0"/>
  <rowBreaks count="1" manualBreakCount="1">
    <brk id="63" max="15" man="1"/>
  </rowBreaks>
  <customProperties>
    <customPr name="_pios_id" r:id="rId31"/>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sheetPr>
  <dimension ref="A1:AQ2239"/>
  <sheetViews>
    <sheetView showRuler="0" zoomScale="80" zoomScaleNormal="80" workbookViewId="0"/>
  </sheetViews>
  <sheetFormatPr defaultColWidth="14.90625" defaultRowHeight="14.4"/>
  <cols>
    <col min="1" max="1" width="4.90625" style="237" customWidth="1"/>
    <col min="2" max="2" width="15.54296875" style="237" customWidth="1"/>
    <col min="3" max="3" width="15.36328125" style="237" customWidth="1"/>
    <col min="4" max="5" width="12.08984375" style="237" customWidth="1"/>
    <col min="6" max="6" width="15.453125" style="237" customWidth="1"/>
    <col min="7" max="7" width="17" style="237" customWidth="1"/>
    <col min="8" max="8" width="12.08984375" style="237" customWidth="1"/>
    <col min="9" max="9" width="12.90625" style="237" customWidth="1"/>
    <col min="10" max="10" width="14.6328125" style="237" customWidth="1"/>
    <col min="11" max="11" width="12.08984375" style="237" customWidth="1"/>
    <col min="12" max="12" width="12.453125" style="237" customWidth="1"/>
    <col min="13" max="13" width="15.08984375" style="237" customWidth="1"/>
    <col min="14" max="14" width="11.90625" style="237" customWidth="1"/>
    <col min="15" max="16" width="14.90625" style="237" bestFit="1" customWidth="1"/>
    <col min="17" max="19" width="14.90625" style="237"/>
    <col min="20" max="21" width="14.90625" style="237" bestFit="1" customWidth="1"/>
    <col min="22" max="22" width="14.90625" style="237"/>
    <col min="23" max="23" width="14.90625" style="237" bestFit="1" customWidth="1"/>
    <col min="24" max="24" width="15.08984375" style="237" bestFit="1" customWidth="1"/>
    <col min="25" max="16384" width="14.90625" style="237"/>
  </cols>
  <sheetData>
    <row r="1" spans="1:43" s="72" customFormat="1" ht="15" customHeight="1">
      <c r="A1" s="86" t="str">
        <f>+'Sch B-6'!A1</f>
        <v>KENTUCKY-AMERICAN WATER COMPANY</v>
      </c>
      <c r="B1" s="86"/>
      <c r="C1" s="86"/>
      <c r="D1" s="86"/>
      <c r="E1" s="86"/>
      <c r="F1" s="86"/>
      <c r="G1" s="86"/>
      <c r="H1" s="86"/>
      <c r="I1" s="86"/>
      <c r="J1" s="86"/>
      <c r="K1" s="86"/>
      <c r="L1" s="86"/>
      <c r="M1" s="86"/>
    </row>
    <row r="2" spans="1:43" s="72" customFormat="1" ht="15" customHeight="1">
      <c r="A2" s="86" t="str">
        <f>+'Sch B-6'!A2</f>
        <v>Case No. 2018-00358</v>
      </c>
      <c r="B2" s="86"/>
      <c r="C2" s="86"/>
      <c r="D2" s="86"/>
      <c r="E2" s="86"/>
      <c r="F2" s="86"/>
      <c r="G2" s="86"/>
      <c r="H2" s="86"/>
      <c r="I2" s="86"/>
      <c r="J2" s="86"/>
      <c r="K2" s="86"/>
      <c r="L2" s="86"/>
      <c r="M2" s="86"/>
      <c r="N2" s="237"/>
      <c r="O2" s="237"/>
      <c r="P2" s="237"/>
      <c r="Q2" s="237"/>
      <c r="R2" s="237"/>
      <c r="S2" s="237"/>
      <c r="T2" s="237"/>
      <c r="U2" s="237"/>
      <c r="V2" s="237"/>
      <c r="W2" s="237"/>
      <c r="X2" s="237"/>
      <c r="Y2" s="237"/>
      <c r="Z2" s="237"/>
      <c r="AA2" s="237"/>
      <c r="AB2" s="237"/>
      <c r="AC2" s="237"/>
      <c r="AD2" s="237"/>
      <c r="AE2" s="237"/>
      <c r="AF2" s="237"/>
      <c r="AG2" s="237"/>
      <c r="AH2" s="237"/>
      <c r="AI2" s="237"/>
      <c r="AJ2" s="237"/>
      <c r="AK2" s="237"/>
      <c r="AL2" s="237"/>
      <c r="AM2" s="237"/>
      <c r="AN2" s="237"/>
      <c r="AO2" s="237"/>
      <c r="AP2" s="237"/>
      <c r="AQ2" s="237"/>
    </row>
    <row r="3" spans="1:43" s="72" customFormat="1" ht="15" customHeight="1">
      <c r="A3" s="86" t="s">
        <v>474</v>
      </c>
      <c r="B3" s="86"/>
      <c r="C3" s="86"/>
      <c r="D3" s="86"/>
      <c r="E3" s="86"/>
      <c r="F3" s="86"/>
      <c r="G3" s="86"/>
      <c r="H3" s="86"/>
      <c r="I3" s="86"/>
      <c r="J3" s="86"/>
      <c r="K3" s="86"/>
      <c r="L3" s="86"/>
      <c r="M3" s="86"/>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row>
    <row r="4" spans="1:43" s="72" customFormat="1" ht="15" customHeight="1">
      <c r="A4" s="238"/>
      <c r="B4" s="115"/>
      <c r="C4" s="115"/>
      <c r="D4" s="115"/>
      <c r="E4" s="115"/>
      <c r="F4" s="115"/>
      <c r="G4" s="115"/>
      <c r="H4" s="115"/>
      <c r="I4" s="115"/>
      <c r="J4" s="115"/>
      <c r="K4" s="115"/>
      <c r="L4" s="115"/>
      <c r="M4" s="90" t="s">
        <v>933</v>
      </c>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row>
    <row r="5" spans="1:43" s="66" customFormat="1">
      <c r="B5" s="70"/>
      <c r="C5" s="69"/>
      <c r="D5" s="69"/>
      <c r="E5" s="69"/>
      <c r="F5" s="69"/>
      <c r="G5" s="69"/>
      <c r="H5" s="69"/>
      <c r="I5" s="69"/>
      <c r="J5" s="69"/>
      <c r="M5" s="560" t="str">
        <f ca="1">RIGHT(CELL("filename",$A$1),LEN(CELL("filename",$A$1))-SEARCH("\Rate Base",CELL("filename",$A$1),1))</f>
        <v>Rate Base\[KAWC 2018 Rate Case - Exhibit 37 Schedules B1 - B8.xlsx]Sch B-7</v>
      </c>
    </row>
    <row r="6" spans="1:43" s="72" customFormat="1" ht="15" customHeight="1">
      <c r="A6" s="87" t="s">
        <v>475</v>
      </c>
      <c r="B6" s="87"/>
      <c r="C6" s="87"/>
      <c r="D6" s="87"/>
      <c r="E6" s="87"/>
      <c r="F6" s="87"/>
      <c r="G6" s="87"/>
      <c r="H6" s="87"/>
      <c r="I6" s="87"/>
      <c r="J6" s="87"/>
      <c r="K6" s="87"/>
      <c r="L6" s="87"/>
      <c r="M6" s="90" t="s">
        <v>300</v>
      </c>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row>
    <row r="7" spans="1:43" s="72" customFormat="1" ht="15" customHeight="1">
      <c r="A7" s="87" t="str">
        <f>+'Sch B-6'!A8</f>
        <v>TYPE OF FILING:  _X_ ORIGINAL __ UPDATED __ REVISED</v>
      </c>
      <c r="B7" s="87"/>
      <c r="C7" s="87"/>
      <c r="D7" s="87"/>
      <c r="E7" s="87"/>
      <c r="F7" s="87"/>
      <c r="G7" s="87"/>
      <c r="H7" s="87"/>
      <c r="I7" s="87"/>
      <c r="J7" s="87"/>
      <c r="K7" s="87"/>
      <c r="L7" s="87"/>
      <c r="M7" s="90" t="str">
        <f>Control!D114</f>
        <v>Witness Responsible:   Melissa Schwarzell</v>
      </c>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row>
    <row r="8" spans="1:43" s="72" customFormat="1" ht="15" customHeight="1">
      <c r="A8" s="87" t="s">
        <v>454</v>
      </c>
      <c r="B8" s="87"/>
      <c r="C8" s="87"/>
      <c r="D8" s="87"/>
      <c r="E8" s="87"/>
      <c r="F8" s="87"/>
      <c r="G8" s="87"/>
      <c r="H8" s="87"/>
      <c r="I8" s="87"/>
      <c r="J8" s="87"/>
      <c r="K8" s="87"/>
      <c r="L8" s="8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row>
    <row r="9" spans="1:43" ht="15" customHeight="1" thickBot="1">
      <c r="A9" s="87"/>
      <c r="B9" s="87"/>
      <c r="C9" s="87"/>
      <c r="D9" s="87"/>
      <c r="E9" s="87"/>
      <c r="F9" s="87"/>
      <c r="G9" s="87"/>
      <c r="H9" s="87"/>
      <c r="I9" s="87"/>
      <c r="J9" s="87"/>
      <c r="K9" s="87"/>
      <c r="L9" s="87"/>
      <c r="M9" s="87"/>
    </row>
    <row r="10" spans="1:43" s="72" customFormat="1" ht="15" customHeight="1">
      <c r="A10" s="93"/>
      <c r="B10" s="93"/>
      <c r="C10" s="93"/>
      <c r="D10" s="93"/>
      <c r="E10" s="93"/>
      <c r="F10" s="93"/>
      <c r="G10" s="93"/>
      <c r="H10" s="93"/>
      <c r="I10" s="93"/>
      <c r="J10" s="93"/>
      <c r="K10" s="93"/>
      <c r="L10" s="93"/>
      <c r="M10" s="93"/>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c r="AO10" s="237"/>
      <c r="AP10" s="237"/>
      <c r="AQ10" s="237"/>
    </row>
    <row r="11" spans="1:43" s="72" customFormat="1" ht="15" customHeight="1">
      <c r="A11" s="559" t="s">
        <v>448</v>
      </c>
      <c r="B11" s="87"/>
      <c r="C11" s="87"/>
      <c r="D11" s="87"/>
      <c r="E11" s="87"/>
      <c r="F11" s="87"/>
      <c r="G11" s="87"/>
      <c r="H11" s="87"/>
      <c r="I11" s="559" t="s">
        <v>185</v>
      </c>
      <c r="J11" s="87"/>
      <c r="K11" s="115" t="s">
        <v>276</v>
      </c>
      <c r="L11" s="115"/>
      <c r="M11" s="115"/>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row>
    <row r="12" spans="1:43" s="72" customFormat="1" ht="15" customHeight="1" thickBot="1">
      <c r="A12" s="559" t="s">
        <v>449</v>
      </c>
      <c r="B12" s="87"/>
      <c r="C12" s="87"/>
      <c r="D12" s="559" t="s">
        <v>374</v>
      </c>
      <c r="E12" s="87"/>
      <c r="F12" s="87" t="s">
        <v>419</v>
      </c>
      <c r="G12" s="87"/>
      <c r="H12" s="87"/>
      <c r="I12" s="559" t="s">
        <v>245</v>
      </c>
      <c r="J12" s="87"/>
      <c r="K12" s="115" t="s">
        <v>277</v>
      </c>
      <c r="L12" s="115"/>
      <c r="M12" s="115"/>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c r="AM12" s="237"/>
      <c r="AN12" s="237"/>
      <c r="AO12" s="237"/>
      <c r="AP12" s="237"/>
      <c r="AQ12" s="237"/>
    </row>
    <row r="13" spans="1:43" s="72" customFormat="1" ht="15" customHeight="1">
      <c r="A13" s="94">
        <v>1</v>
      </c>
      <c r="B13" s="99"/>
      <c r="C13" s="99"/>
      <c r="D13" s="99"/>
      <c r="E13" s="99"/>
      <c r="F13" s="99"/>
      <c r="G13" s="99"/>
      <c r="H13" s="99"/>
      <c r="I13" s="99"/>
      <c r="J13" s="99"/>
      <c r="K13" s="99"/>
      <c r="L13" s="99"/>
      <c r="M13" s="99"/>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c r="AM13" s="237"/>
      <c r="AN13" s="237"/>
      <c r="AO13" s="237"/>
      <c r="AP13" s="237"/>
      <c r="AQ13" s="237"/>
    </row>
    <row r="14" spans="1:43" s="72" customFormat="1" ht="15" customHeight="1">
      <c r="A14" s="559">
        <v>2</v>
      </c>
      <c r="B14" s="87"/>
      <c r="C14" s="87"/>
      <c r="D14" s="87"/>
      <c r="E14" s="87"/>
      <c r="F14" s="87"/>
      <c r="G14" s="87"/>
      <c r="H14" s="87"/>
      <c r="I14" s="87"/>
      <c r="J14" s="87"/>
      <c r="K14" s="87"/>
      <c r="L14" s="87"/>
      <c r="M14" s="8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c r="AM14" s="237"/>
      <c r="AN14" s="237"/>
      <c r="AO14" s="237"/>
      <c r="AP14" s="237"/>
      <c r="AQ14" s="237"/>
    </row>
    <row r="15" spans="1:43" s="72" customFormat="1" ht="15" customHeight="1">
      <c r="A15" s="559">
        <v>3</v>
      </c>
      <c r="B15" s="87"/>
      <c r="C15" s="87"/>
      <c r="D15" s="87"/>
      <c r="E15" s="87"/>
      <c r="F15" s="87"/>
      <c r="G15" s="87"/>
      <c r="H15" s="87"/>
      <c r="I15" s="87"/>
      <c r="J15" s="87"/>
      <c r="K15" s="87"/>
      <c r="L15" s="87"/>
      <c r="M15" s="87"/>
      <c r="N15" s="237"/>
      <c r="O15" s="237"/>
      <c r="P15" s="237"/>
      <c r="Q15" s="237"/>
      <c r="R15" s="237"/>
      <c r="S15" s="237"/>
      <c r="T15" s="237"/>
      <c r="U15" s="237"/>
      <c r="V15" s="237"/>
      <c r="W15" s="237"/>
      <c r="X15" s="237"/>
      <c r="Y15" s="237"/>
      <c r="Z15" s="237"/>
      <c r="AA15" s="237"/>
      <c r="AB15" s="237"/>
      <c r="AC15" s="237"/>
      <c r="AD15" s="237"/>
      <c r="AE15" s="237"/>
      <c r="AF15" s="237"/>
      <c r="AG15" s="237"/>
      <c r="AH15" s="237"/>
      <c r="AI15" s="237"/>
      <c r="AJ15" s="237"/>
      <c r="AK15" s="237"/>
      <c r="AL15" s="237"/>
      <c r="AM15" s="237"/>
      <c r="AN15" s="237"/>
      <c r="AO15" s="237"/>
      <c r="AP15" s="237"/>
      <c r="AQ15" s="237"/>
    </row>
    <row r="16" spans="1:43" s="72" customFormat="1" ht="15" customHeight="1">
      <c r="A16" s="559">
        <v>4</v>
      </c>
      <c r="B16" s="209"/>
      <c r="C16" s="87"/>
      <c r="D16" s="87"/>
      <c r="E16" s="156" t="s">
        <v>169</v>
      </c>
      <c r="G16" s="87"/>
      <c r="H16" s="87"/>
      <c r="I16" s="87"/>
      <c r="J16" s="87"/>
      <c r="K16" s="87"/>
      <c r="L16" s="87"/>
      <c r="M16" s="87"/>
      <c r="N16" s="237"/>
      <c r="O16" s="237"/>
      <c r="P16" s="237"/>
      <c r="Q16" s="237"/>
      <c r="R16" s="237"/>
      <c r="S16" s="237"/>
      <c r="T16" s="237"/>
      <c r="U16" s="237"/>
      <c r="V16" s="237"/>
      <c r="W16" s="237"/>
      <c r="X16" s="237"/>
      <c r="Y16" s="237"/>
      <c r="Z16" s="237"/>
      <c r="AA16" s="237"/>
      <c r="AB16" s="237"/>
      <c r="AC16" s="237"/>
      <c r="AD16" s="237"/>
      <c r="AE16" s="237"/>
      <c r="AF16" s="237"/>
      <c r="AG16" s="237"/>
      <c r="AH16" s="237"/>
      <c r="AI16" s="237"/>
      <c r="AJ16" s="237"/>
      <c r="AK16" s="237"/>
      <c r="AL16" s="237"/>
      <c r="AM16" s="237"/>
      <c r="AN16" s="237"/>
      <c r="AO16" s="237"/>
      <c r="AP16" s="237"/>
      <c r="AQ16" s="237"/>
    </row>
    <row r="17" spans="1:43" s="72" customFormat="1" ht="15" customHeight="1">
      <c r="A17" s="559"/>
      <c r="B17" s="103"/>
      <c r="C17" s="87"/>
      <c r="D17" s="87"/>
      <c r="E17" s="87"/>
      <c r="F17" s="87"/>
      <c r="G17" s="87"/>
      <c r="H17" s="87"/>
      <c r="I17" s="87"/>
      <c r="J17" s="87"/>
      <c r="K17" s="87"/>
      <c r="L17" s="87"/>
      <c r="M17" s="87"/>
      <c r="N17" s="237"/>
      <c r="O17" s="237"/>
      <c r="P17" s="237"/>
      <c r="Q17" s="237"/>
      <c r="R17" s="237"/>
      <c r="S17" s="237"/>
      <c r="T17" s="237"/>
      <c r="U17" s="237"/>
      <c r="V17" s="237"/>
      <c r="W17" s="237"/>
      <c r="X17" s="237"/>
      <c r="Y17" s="237"/>
      <c r="Z17" s="237"/>
      <c r="AA17" s="237"/>
      <c r="AB17" s="237"/>
      <c r="AC17" s="237"/>
      <c r="AD17" s="237"/>
      <c r="AE17" s="237"/>
      <c r="AF17" s="237"/>
      <c r="AG17" s="237"/>
      <c r="AH17" s="237"/>
      <c r="AI17" s="237"/>
      <c r="AJ17" s="237"/>
      <c r="AK17" s="237"/>
      <c r="AL17" s="237"/>
      <c r="AM17" s="237"/>
      <c r="AN17" s="237"/>
      <c r="AO17" s="237"/>
      <c r="AP17" s="237"/>
      <c r="AQ17" s="237"/>
    </row>
    <row r="18" spans="1:43" s="72" customFormat="1" ht="15" customHeight="1">
      <c r="A18" s="559"/>
      <c r="B18" s="103"/>
      <c r="C18" s="87"/>
      <c r="D18" s="87"/>
      <c r="E18" s="87"/>
      <c r="F18" s="87"/>
      <c r="G18" s="87"/>
      <c r="H18" s="87"/>
      <c r="I18" s="87"/>
      <c r="J18" s="87"/>
      <c r="K18" s="87"/>
      <c r="L18" s="87"/>
      <c r="M18" s="8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row>
    <row r="19" spans="1:43" s="72" customFormat="1" ht="15" customHeight="1">
      <c r="A19" s="559"/>
      <c r="B19" s="103"/>
      <c r="C19" s="87"/>
      <c r="D19" s="87"/>
      <c r="E19" s="87"/>
      <c r="F19" s="87"/>
      <c r="G19" s="87"/>
      <c r="H19" s="87"/>
      <c r="I19" s="87"/>
      <c r="J19" s="87"/>
      <c r="K19" s="87"/>
      <c r="L19" s="87"/>
      <c r="M19" s="8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row>
    <row r="20" spans="1:43" s="72" customFormat="1" ht="15" customHeight="1">
      <c r="A20" s="559"/>
      <c r="B20" s="103"/>
      <c r="C20" s="87"/>
      <c r="D20" s="87"/>
      <c r="E20" s="87"/>
      <c r="F20" s="87"/>
      <c r="G20" s="87"/>
      <c r="H20" s="87"/>
      <c r="I20" s="87"/>
      <c r="J20" s="87"/>
      <c r="K20" s="87"/>
      <c r="L20" s="87"/>
      <c r="M20" s="87"/>
      <c r="N20" s="237"/>
      <c r="O20" s="237"/>
      <c r="P20" s="237"/>
      <c r="Q20" s="237"/>
      <c r="R20" s="237"/>
      <c r="S20" s="237"/>
      <c r="T20" s="237"/>
      <c r="U20" s="237"/>
      <c r="V20" s="237"/>
      <c r="W20" s="237"/>
      <c r="X20" s="237"/>
      <c r="Y20" s="237"/>
      <c r="Z20" s="237"/>
      <c r="AA20" s="237"/>
      <c r="AB20" s="237"/>
      <c r="AC20" s="237"/>
      <c r="AD20" s="237"/>
      <c r="AE20" s="237"/>
      <c r="AF20" s="237"/>
      <c r="AG20" s="237"/>
      <c r="AH20" s="237"/>
      <c r="AI20" s="237"/>
      <c r="AJ20" s="237"/>
      <c r="AK20" s="237"/>
      <c r="AL20" s="237"/>
      <c r="AM20" s="237"/>
      <c r="AN20" s="237"/>
      <c r="AO20" s="237"/>
      <c r="AP20" s="237"/>
      <c r="AQ20" s="237"/>
    </row>
    <row r="21" spans="1:43" s="72" customFormat="1" ht="15" customHeight="1">
      <c r="A21" s="559"/>
      <c r="B21" s="209"/>
      <c r="C21" s="87"/>
      <c r="D21" s="87"/>
      <c r="E21" s="87"/>
      <c r="F21" s="156"/>
      <c r="G21" s="87"/>
      <c r="H21" s="87"/>
      <c r="I21" s="87"/>
      <c r="J21" s="87"/>
      <c r="K21" s="87"/>
      <c r="L21" s="87"/>
      <c r="M21" s="87"/>
      <c r="N21" s="237"/>
      <c r="O21" s="237"/>
      <c r="P21" s="237"/>
      <c r="Q21" s="237"/>
      <c r="R21" s="237"/>
      <c r="S21" s="237"/>
      <c r="T21" s="237"/>
      <c r="U21" s="237"/>
      <c r="V21" s="237"/>
      <c r="W21" s="237"/>
      <c r="X21" s="237"/>
      <c r="Y21" s="237"/>
      <c r="Z21" s="237"/>
      <c r="AA21" s="237"/>
      <c r="AB21" s="237"/>
      <c r="AC21" s="237"/>
      <c r="AD21" s="237"/>
      <c r="AE21" s="237"/>
      <c r="AF21" s="237"/>
      <c r="AG21" s="237"/>
      <c r="AH21" s="237"/>
      <c r="AI21" s="237"/>
      <c r="AJ21" s="237"/>
      <c r="AK21" s="237"/>
      <c r="AL21" s="237"/>
      <c r="AM21" s="237"/>
      <c r="AN21" s="237"/>
      <c r="AO21" s="237"/>
      <c r="AP21" s="237"/>
      <c r="AQ21" s="237"/>
    </row>
    <row r="22" spans="1:43" s="72" customFormat="1" ht="15" customHeight="1">
      <c r="A22" s="559"/>
      <c r="B22" s="103"/>
      <c r="C22" s="87"/>
      <c r="D22" s="87"/>
      <c r="E22" s="87"/>
      <c r="I22" s="87"/>
      <c r="J22" s="87"/>
      <c r="K22" s="87"/>
      <c r="L22" s="87"/>
      <c r="M22" s="8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237"/>
      <c r="AK22" s="237"/>
      <c r="AL22" s="237"/>
      <c r="AM22" s="237"/>
      <c r="AN22" s="237"/>
      <c r="AO22" s="237"/>
      <c r="AP22" s="237"/>
      <c r="AQ22" s="237"/>
    </row>
    <row r="23" spans="1:43" s="72" customFormat="1" ht="15" customHeight="1">
      <c r="A23" s="559"/>
      <c r="B23" s="103"/>
      <c r="C23" s="87"/>
      <c r="D23" s="87"/>
      <c r="E23" s="87"/>
      <c r="F23" s="87"/>
      <c r="G23" s="87"/>
      <c r="H23" s="87"/>
      <c r="I23" s="87"/>
      <c r="J23" s="87"/>
      <c r="K23" s="87"/>
      <c r="L23" s="87"/>
      <c r="M23" s="87"/>
      <c r="N23" s="237"/>
      <c r="O23" s="237"/>
      <c r="P23" s="237"/>
      <c r="Q23" s="237"/>
      <c r="R23" s="237"/>
      <c r="S23" s="237"/>
      <c r="T23" s="237"/>
      <c r="U23" s="237"/>
      <c r="V23" s="237"/>
      <c r="W23" s="237"/>
      <c r="X23" s="237"/>
      <c r="Y23" s="237"/>
      <c r="Z23" s="237"/>
      <c r="AA23" s="237"/>
      <c r="AB23" s="237"/>
      <c r="AC23" s="237"/>
      <c r="AD23" s="237"/>
      <c r="AE23" s="237"/>
      <c r="AF23" s="237"/>
      <c r="AG23" s="237"/>
      <c r="AH23" s="237"/>
      <c r="AI23" s="237"/>
      <c r="AJ23" s="237"/>
      <c r="AK23" s="237"/>
      <c r="AL23" s="237"/>
      <c r="AM23" s="237"/>
      <c r="AN23" s="237"/>
      <c r="AO23" s="237"/>
      <c r="AP23" s="237"/>
      <c r="AQ23" s="237"/>
    </row>
    <row r="24" spans="1:43" s="72" customFormat="1" ht="15" customHeight="1">
      <c r="A24" s="559"/>
      <c r="B24" s="103"/>
      <c r="C24" s="87"/>
      <c r="D24" s="87"/>
      <c r="E24" s="87"/>
      <c r="F24" s="87"/>
      <c r="G24" s="87"/>
      <c r="H24" s="87"/>
      <c r="I24" s="87"/>
      <c r="J24" s="87"/>
      <c r="K24" s="87"/>
      <c r="L24" s="87"/>
      <c r="M24" s="87"/>
      <c r="N24" s="237"/>
      <c r="O24" s="237"/>
      <c r="P24" s="237"/>
      <c r="Q24" s="237"/>
      <c r="R24" s="237"/>
      <c r="S24" s="237"/>
      <c r="T24" s="237"/>
      <c r="U24" s="237"/>
      <c r="V24" s="237"/>
      <c r="W24" s="237"/>
      <c r="X24" s="237"/>
      <c r="Y24" s="237"/>
      <c r="Z24" s="237"/>
      <c r="AA24" s="237"/>
      <c r="AB24" s="237"/>
      <c r="AC24" s="237"/>
      <c r="AD24" s="237"/>
      <c r="AE24" s="237"/>
      <c r="AF24" s="237"/>
      <c r="AG24" s="237"/>
      <c r="AH24" s="237"/>
      <c r="AI24" s="237"/>
      <c r="AJ24" s="237"/>
      <c r="AK24" s="237"/>
      <c r="AL24" s="237"/>
      <c r="AM24" s="237"/>
      <c r="AN24" s="237"/>
      <c r="AO24" s="237"/>
      <c r="AP24" s="237"/>
      <c r="AQ24" s="237"/>
    </row>
    <row r="25" spans="1:43" s="72" customFormat="1" ht="15" customHeight="1">
      <c r="A25" s="559"/>
      <c r="B25" s="103"/>
      <c r="C25" s="87"/>
      <c r="D25" s="87"/>
      <c r="E25" s="87"/>
      <c r="F25" s="87"/>
      <c r="G25" s="87"/>
      <c r="H25" s="87"/>
      <c r="I25" s="87"/>
      <c r="J25" s="87"/>
      <c r="K25" s="87"/>
      <c r="L25" s="87"/>
      <c r="M25" s="87"/>
      <c r="N25" s="237"/>
      <c r="O25" s="237"/>
      <c r="P25" s="237"/>
      <c r="Q25" s="237"/>
      <c r="R25" s="237"/>
      <c r="S25" s="237"/>
      <c r="T25" s="237"/>
      <c r="U25" s="237"/>
      <c r="V25" s="237"/>
      <c r="W25" s="237"/>
      <c r="X25" s="237"/>
      <c r="Y25" s="237"/>
      <c r="Z25" s="237"/>
      <c r="AA25" s="237"/>
      <c r="AB25" s="237"/>
      <c r="AC25" s="237"/>
      <c r="AD25" s="237"/>
      <c r="AE25" s="237"/>
      <c r="AF25" s="237"/>
      <c r="AG25" s="237"/>
      <c r="AH25" s="237"/>
      <c r="AI25" s="237"/>
      <c r="AJ25" s="237"/>
      <c r="AK25" s="237"/>
      <c r="AL25" s="237"/>
      <c r="AM25" s="237"/>
      <c r="AN25" s="237"/>
      <c r="AO25" s="237"/>
      <c r="AP25" s="237"/>
      <c r="AQ25" s="237"/>
    </row>
    <row r="26" spans="1:43" s="72" customFormat="1" ht="15" customHeight="1">
      <c r="A26" s="559"/>
      <c r="B26" s="209"/>
      <c r="C26" s="87"/>
      <c r="D26" s="87"/>
      <c r="E26" s="87"/>
      <c r="F26" s="156"/>
      <c r="G26" s="87"/>
      <c r="H26" s="87"/>
      <c r="I26" s="87"/>
      <c r="J26" s="87"/>
      <c r="K26" s="87"/>
      <c r="L26" s="87"/>
      <c r="M26" s="87"/>
      <c r="N26" s="237"/>
      <c r="O26" s="237"/>
      <c r="P26" s="237"/>
      <c r="Q26" s="237"/>
      <c r="R26" s="237"/>
      <c r="S26" s="237"/>
      <c r="T26" s="237"/>
      <c r="U26" s="237"/>
      <c r="V26" s="237"/>
      <c r="W26" s="237"/>
      <c r="X26" s="237"/>
      <c r="Y26" s="237"/>
      <c r="Z26" s="237"/>
      <c r="AA26" s="237"/>
      <c r="AB26" s="237"/>
      <c r="AC26" s="237"/>
      <c r="AD26" s="237"/>
      <c r="AE26" s="237"/>
      <c r="AF26" s="237"/>
      <c r="AG26" s="237"/>
      <c r="AH26" s="237"/>
      <c r="AI26" s="237"/>
      <c r="AJ26" s="237"/>
      <c r="AK26" s="237"/>
      <c r="AL26" s="237"/>
      <c r="AM26" s="237"/>
      <c r="AN26" s="237"/>
      <c r="AO26" s="237"/>
      <c r="AP26" s="237"/>
      <c r="AQ26" s="237"/>
    </row>
    <row r="27" spans="1:43" s="72" customFormat="1" ht="15" customHeight="1">
      <c r="A27" s="559"/>
      <c r="B27" s="103"/>
      <c r="C27" s="87"/>
      <c r="D27" s="87"/>
      <c r="E27" s="87"/>
      <c r="F27" s="87"/>
      <c r="G27" s="87"/>
      <c r="H27" s="87"/>
      <c r="I27" s="87"/>
      <c r="J27" s="87"/>
      <c r="K27" s="87"/>
      <c r="L27" s="87"/>
      <c r="M27" s="8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row>
    <row r="28" spans="1:43" s="72" customFormat="1" ht="15" customHeight="1">
      <c r="A28" s="559"/>
      <c r="B28" s="103"/>
      <c r="C28" s="87"/>
      <c r="D28" s="87"/>
      <c r="E28" s="87"/>
      <c r="F28" s="87"/>
      <c r="G28" s="87"/>
      <c r="H28" s="87"/>
      <c r="I28" s="87"/>
      <c r="J28" s="87"/>
      <c r="K28" s="87"/>
      <c r="L28" s="87"/>
      <c r="M28" s="8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row>
    <row r="29" spans="1:43" s="72" customFormat="1" ht="15" customHeight="1">
      <c r="A29" s="559"/>
      <c r="B29" s="103"/>
      <c r="C29" s="87"/>
      <c r="D29" s="87"/>
      <c r="E29" s="87"/>
      <c r="F29" s="87"/>
      <c r="G29" s="87"/>
      <c r="H29" s="87"/>
      <c r="I29" s="87"/>
      <c r="J29" s="87"/>
      <c r="K29" s="87"/>
      <c r="L29" s="87"/>
      <c r="M29" s="87"/>
      <c r="N29" s="237"/>
      <c r="O29" s="237"/>
      <c r="P29" s="237"/>
      <c r="Q29" s="237"/>
      <c r="R29" s="237"/>
      <c r="S29" s="237"/>
      <c r="T29" s="237"/>
      <c r="U29" s="237"/>
      <c r="V29" s="237"/>
      <c r="W29" s="237"/>
      <c r="X29" s="237"/>
      <c r="Y29" s="237"/>
      <c r="Z29" s="237"/>
      <c r="AA29" s="237"/>
      <c r="AB29" s="237"/>
      <c r="AC29" s="237"/>
      <c r="AD29" s="237"/>
      <c r="AE29" s="237"/>
      <c r="AF29" s="237"/>
      <c r="AG29" s="237"/>
      <c r="AH29" s="237"/>
      <c r="AI29" s="237"/>
      <c r="AJ29" s="237"/>
      <c r="AK29" s="237"/>
      <c r="AL29" s="237"/>
      <c r="AM29" s="237"/>
      <c r="AN29" s="237"/>
      <c r="AO29" s="237"/>
      <c r="AP29" s="237"/>
      <c r="AQ29" s="237"/>
    </row>
    <row r="30" spans="1:43" s="72" customFormat="1" ht="15" customHeight="1">
      <c r="A30" s="559"/>
      <c r="B30" s="103"/>
      <c r="C30" s="87"/>
      <c r="D30" s="87"/>
      <c r="E30" s="87"/>
      <c r="F30" s="87"/>
      <c r="G30" s="87"/>
      <c r="H30" s="87"/>
      <c r="I30" s="87"/>
      <c r="J30" s="87"/>
      <c r="K30" s="87"/>
      <c r="L30" s="87"/>
      <c r="M30" s="87"/>
      <c r="N30" s="237"/>
      <c r="O30" s="237"/>
      <c r="P30" s="237"/>
      <c r="Q30" s="237"/>
      <c r="R30" s="237"/>
      <c r="S30" s="237"/>
      <c r="T30" s="237"/>
      <c r="U30" s="237"/>
      <c r="V30" s="237"/>
      <c r="W30" s="237"/>
      <c r="X30" s="237"/>
      <c r="Y30" s="237"/>
      <c r="Z30" s="237"/>
      <c r="AA30" s="237"/>
      <c r="AB30" s="237"/>
      <c r="AC30" s="237"/>
      <c r="AD30" s="237"/>
      <c r="AE30" s="237"/>
      <c r="AF30" s="237"/>
      <c r="AG30" s="237"/>
      <c r="AH30" s="237"/>
      <c r="AI30" s="237"/>
      <c r="AJ30" s="237"/>
      <c r="AK30" s="237"/>
      <c r="AL30" s="237"/>
      <c r="AM30" s="237"/>
      <c r="AN30" s="237"/>
      <c r="AO30" s="237"/>
      <c r="AP30" s="237"/>
      <c r="AQ30" s="237"/>
    </row>
    <row r="31" spans="1:43" s="72" customFormat="1" ht="15" customHeight="1">
      <c r="A31" s="559"/>
      <c r="B31" s="209"/>
      <c r="C31" s="87"/>
      <c r="D31" s="87"/>
      <c r="E31" s="87"/>
      <c r="F31" s="156"/>
      <c r="G31" s="87"/>
      <c r="H31" s="87"/>
      <c r="I31" s="87"/>
      <c r="J31" s="87"/>
      <c r="K31" s="87"/>
      <c r="L31" s="87"/>
      <c r="M31" s="87"/>
      <c r="N31" s="237"/>
      <c r="O31" s="237"/>
      <c r="P31" s="237"/>
      <c r="Q31" s="237"/>
      <c r="R31" s="237"/>
      <c r="S31" s="237"/>
      <c r="T31" s="237"/>
      <c r="U31" s="237"/>
      <c r="V31" s="237"/>
      <c r="W31" s="237"/>
      <c r="X31" s="237"/>
      <c r="Y31" s="237"/>
      <c r="Z31" s="237"/>
      <c r="AA31" s="237"/>
      <c r="AB31" s="237"/>
      <c r="AC31" s="237"/>
      <c r="AD31" s="237"/>
      <c r="AE31" s="237"/>
      <c r="AF31" s="237"/>
      <c r="AG31" s="237"/>
      <c r="AH31" s="237"/>
      <c r="AI31" s="237"/>
      <c r="AJ31" s="237"/>
      <c r="AK31" s="237"/>
      <c r="AL31" s="237"/>
      <c r="AM31" s="237"/>
      <c r="AN31" s="237"/>
      <c r="AO31" s="237"/>
      <c r="AP31" s="237"/>
      <c r="AQ31" s="237"/>
    </row>
    <row r="32" spans="1:43" s="72" customFormat="1" ht="15" customHeight="1">
      <c r="A32" s="559"/>
      <c r="B32" s="103"/>
      <c r="C32" s="87"/>
      <c r="D32" s="87"/>
      <c r="E32" s="87"/>
      <c r="F32" s="87"/>
      <c r="G32" s="87"/>
      <c r="H32" s="87"/>
      <c r="I32" s="87"/>
      <c r="J32" s="87"/>
      <c r="K32" s="87"/>
      <c r="L32" s="87"/>
      <c r="M32" s="87"/>
      <c r="N32" s="237"/>
      <c r="O32" s="237"/>
      <c r="P32" s="237"/>
      <c r="Q32" s="237"/>
      <c r="R32" s="237"/>
      <c r="S32" s="237"/>
      <c r="T32" s="237"/>
      <c r="U32" s="237"/>
      <c r="V32" s="237"/>
      <c r="W32" s="237"/>
      <c r="X32" s="237"/>
      <c r="Y32" s="237"/>
      <c r="Z32" s="237"/>
      <c r="AA32" s="237"/>
      <c r="AB32" s="237"/>
      <c r="AC32" s="237"/>
      <c r="AD32" s="237"/>
      <c r="AE32" s="237"/>
      <c r="AF32" s="237"/>
      <c r="AG32" s="237"/>
      <c r="AH32" s="237"/>
      <c r="AI32" s="237"/>
      <c r="AJ32" s="237"/>
      <c r="AK32" s="237"/>
      <c r="AL32" s="237"/>
      <c r="AM32" s="237"/>
      <c r="AN32" s="237"/>
      <c r="AO32" s="237"/>
      <c r="AP32" s="237"/>
      <c r="AQ32" s="237"/>
    </row>
    <row r="33" spans="1:43" s="72" customFormat="1" ht="15" customHeight="1">
      <c r="A33" s="559"/>
      <c r="B33" s="87"/>
      <c r="C33" s="87"/>
      <c r="D33" s="87"/>
      <c r="E33" s="87"/>
      <c r="F33" s="87"/>
      <c r="G33" s="87"/>
      <c r="H33" s="87"/>
      <c r="I33" s="87"/>
      <c r="J33" s="87"/>
      <c r="K33" s="87"/>
      <c r="L33" s="87"/>
      <c r="M33" s="87"/>
      <c r="N33" s="237"/>
      <c r="O33" s="237"/>
      <c r="P33" s="237"/>
      <c r="Q33" s="237"/>
      <c r="R33" s="237"/>
      <c r="S33" s="237"/>
      <c r="T33" s="237"/>
      <c r="U33" s="237"/>
      <c r="V33" s="237"/>
      <c r="W33" s="237"/>
      <c r="X33" s="237"/>
      <c r="Y33" s="237"/>
      <c r="Z33" s="237"/>
      <c r="AA33" s="237"/>
      <c r="AB33" s="237"/>
      <c r="AC33" s="237"/>
      <c r="AD33" s="237"/>
      <c r="AE33" s="237"/>
      <c r="AF33" s="237"/>
      <c r="AG33" s="237"/>
      <c r="AH33" s="237"/>
      <c r="AI33" s="237"/>
      <c r="AJ33" s="237"/>
      <c r="AK33" s="237"/>
      <c r="AL33" s="237"/>
      <c r="AM33" s="237"/>
      <c r="AN33" s="237"/>
      <c r="AO33" s="237"/>
      <c r="AP33" s="237"/>
      <c r="AQ33" s="237"/>
    </row>
    <row r="34" spans="1:43" s="72" customFormat="1" ht="15" customHeight="1">
      <c r="A34" s="559"/>
      <c r="B34" s="87"/>
      <c r="C34" s="87"/>
      <c r="D34" s="87"/>
      <c r="E34" s="87"/>
      <c r="F34" s="87"/>
      <c r="G34" s="87"/>
      <c r="H34" s="87"/>
      <c r="I34" s="87"/>
      <c r="J34" s="87"/>
      <c r="K34" s="87"/>
      <c r="L34" s="87"/>
      <c r="M34" s="87"/>
      <c r="N34" s="237"/>
      <c r="O34" s="237"/>
      <c r="P34" s="237"/>
      <c r="Q34" s="237"/>
      <c r="R34" s="237"/>
      <c r="S34" s="237"/>
      <c r="T34" s="237"/>
      <c r="U34" s="237"/>
      <c r="V34" s="237"/>
      <c r="W34" s="237"/>
      <c r="X34" s="237"/>
      <c r="Y34" s="237"/>
      <c r="Z34" s="237"/>
      <c r="AA34" s="237"/>
      <c r="AB34" s="237"/>
      <c r="AC34" s="237"/>
      <c r="AD34" s="237"/>
      <c r="AE34" s="237"/>
      <c r="AF34" s="237"/>
      <c r="AG34" s="237"/>
      <c r="AH34" s="237"/>
      <c r="AI34" s="237"/>
      <c r="AJ34" s="237"/>
      <c r="AK34" s="237"/>
      <c r="AL34" s="237"/>
      <c r="AM34" s="237"/>
      <c r="AN34" s="237"/>
      <c r="AO34" s="237"/>
      <c r="AP34" s="237"/>
      <c r="AQ34" s="237"/>
    </row>
    <row r="35" spans="1:43" s="72" customFormat="1" ht="15" customHeight="1">
      <c r="A35" s="559"/>
      <c r="B35" s="87"/>
      <c r="C35" s="87"/>
      <c r="D35" s="87"/>
      <c r="E35" s="87"/>
      <c r="F35" s="87"/>
      <c r="G35" s="87"/>
      <c r="H35" s="87"/>
      <c r="I35" s="87"/>
      <c r="J35" s="87"/>
      <c r="K35" s="87"/>
      <c r="L35" s="87"/>
      <c r="M35" s="87"/>
      <c r="N35" s="237"/>
      <c r="O35" s="237"/>
      <c r="P35" s="237"/>
      <c r="Q35" s="237"/>
      <c r="R35" s="237"/>
      <c r="S35" s="237"/>
      <c r="T35" s="237"/>
      <c r="U35" s="237"/>
      <c r="V35" s="237"/>
      <c r="W35" s="237"/>
      <c r="X35" s="237"/>
      <c r="Y35" s="237"/>
      <c r="Z35" s="237"/>
      <c r="AA35" s="237"/>
      <c r="AB35" s="237"/>
      <c r="AC35" s="237"/>
      <c r="AD35" s="237"/>
      <c r="AE35" s="237"/>
      <c r="AF35" s="237"/>
      <c r="AG35" s="237"/>
      <c r="AH35" s="237"/>
      <c r="AI35" s="237"/>
      <c r="AJ35" s="237"/>
      <c r="AK35" s="237"/>
      <c r="AL35" s="237"/>
      <c r="AM35" s="237"/>
      <c r="AN35" s="237"/>
      <c r="AO35" s="237"/>
      <c r="AP35" s="237"/>
      <c r="AQ35" s="237"/>
    </row>
    <row r="36" spans="1:43" s="72" customFormat="1" ht="15" customHeight="1">
      <c r="A36" s="559"/>
      <c r="B36" s="87"/>
      <c r="C36" s="87"/>
      <c r="D36" s="87"/>
      <c r="E36" s="87"/>
      <c r="F36" s="87"/>
      <c r="G36" s="87"/>
      <c r="H36" s="87"/>
      <c r="I36" s="87"/>
      <c r="J36" s="87"/>
      <c r="K36" s="87"/>
      <c r="L36" s="87"/>
      <c r="M36" s="87"/>
      <c r="N36" s="237"/>
      <c r="O36" s="237"/>
      <c r="P36" s="237"/>
      <c r="Q36" s="237"/>
      <c r="R36" s="237"/>
      <c r="S36" s="237"/>
      <c r="T36" s="237"/>
      <c r="U36" s="237"/>
      <c r="V36" s="237"/>
      <c r="W36" s="237"/>
      <c r="X36" s="237"/>
      <c r="Y36" s="237"/>
      <c r="Z36" s="237"/>
      <c r="AA36" s="237"/>
      <c r="AB36" s="237"/>
      <c r="AC36" s="237"/>
      <c r="AD36" s="237"/>
      <c r="AE36" s="237"/>
      <c r="AF36" s="237"/>
      <c r="AG36" s="237"/>
      <c r="AH36" s="237"/>
      <c r="AI36" s="237"/>
      <c r="AJ36" s="237"/>
      <c r="AK36" s="237"/>
      <c r="AL36" s="237"/>
      <c r="AM36" s="237"/>
      <c r="AN36" s="237"/>
      <c r="AO36" s="237"/>
      <c r="AP36" s="237"/>
      <c r="AQ36" s="237"/>
    </row>
    <row r="37" spans="1:43" s="72" customFormat="1" ht="15" customHeight="1">
      <c r="A37" s="559"/>
      <c r="B37" s="87"/>
      <c r="C37" s="87"/>
      <c r="D37" s="87"/>
      <c r="E37" s="87"/>
      <c r="F37" s="87"/>
      <c r="G37" s="87"/>
      <c r="H37" s="87"/>
      <c r="I37" s="87"/>
      <c r="J37" s="87"/>
      <c r="K37" s="87"/>
      <c r="L37" s="87"/>
      <c r="M37" s="87"/>
      <c r="N37" s="237"/>
      <c r="O37" s="237"/>
      <c r="P37" s="237"/>
      <c r="Q37" s="237"/>
      <c r="R37" s="237"/>
      <c r="S37" s="237"/>
      <c r="T37" s="237"/>
      <c r="U37" s="237"/>
      <c r="V37" s="237"/>
      <c r="W37" s="237"/>
      <c r="X37" s="237"/>
      <c r="Y37" s="237"/>
      <c r="Z37" s="237"/>
      <c r="AA37" s="237"/>
      <c r="AB37" s="237"/>
      <c r="AC37" s="237"/>
      <c r="AD37" s="237"/>
      <c r="AE37" s="237"/>
      <c r="AF37" s="237"/>
      <c r="AG37" s="237"/>
      <c r="AH37" s="237"/>
      <c r="AI37" s="237"/>
      <c r="AJ37" s="237"/>
      <c r="AK37" s="237"/>
      <c r="AL37" s="237"/>
      <c r="AM37" s="237"/>
      <c r="AN37" s="237"/>
      <c r="AO37" s="237"/>
      <c r="AP37" s="237"/>
      <c r="AQ37" s="237"/>
    </row>
    <row r="38" spans="1:43" s="72" customFormat="1" ht="15" customHeight="1">
      <c r="A38" s="559"/>
      <c r="B38" s="87"/>
      <c r="C38" s="87"/>
      <c r="D38" s="87"/>
      <c r="E38" s="87"/>
      <c r="F38" s="87"/>
      <c r="G38" s="87"/>
      <c r="H38" s="87"/>
      <c r="I38" s="87"/>
      <c r="J38" s="87"/>
      <c r="K38" s="87"/>
      <c r="L38" s="87"/>
      <c r="M38" s="8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row>
    <row r="39" spans="1:43" s="72" customFormat="1" ht="15" customHeight="1">
      <c r="A39" s="559"/>
      <c r="B39" s="87"/>
      <c r="C39" s="87"/>
      <c r="D39" s="87"/>
      <c r="E39" s="87"/>
      <c r="F39" s="87"/>
      <c r="G39" s="87"/>
      <c r="H39" s="87"/>
      <c r="I39" s="87"/>
      <c r="J39" s="87"/>
      <c r="K39" s="87"/>
      <c r="L39" s="87"/>
      <c r="M39" s="8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row>
    <row r="40" spans="1:43" s="72" customFormat="1" ht="15" customHeight="1">
      <c r="A40" s="559"/>
      <c r="B40" s="87"/>
      <c r="C40" s="87"/>
      <c r="D40" s="87"/>
      <c r="E40" s="87"/>
      <c r="F40" s="87"/>
      <c r="G40" s="87"/>
      <c r="H40" s="87"/>
      <c r="I40" s="87"/>
      <c r="J40" s="87"/>
      <c r="K40" s="87"/>
      <c r="L40" s="87"/>
      <c r="M40" s="8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row>
    <row r="41" spans="1:43" s="72" customFormat="1" ht="15" customHeight="1">
      <c r="A41" s="559"/>
      <c r="B41" s="87"/>
      <c r="C41" s="87"/>
      <c r="D41" s="87"/>
      <c r="E41" s="87"/>
      <c r="F41" s="87"/>
      <c r="G41" s="87"/>
      <c r="H41" s="87"/>
      <c r="I41" s="87"/>
      <c r="J41" s="87"/>
      <c r="K41" s="87"/>
      <c r="L41" s="87"/>
      <c r="M41" s="87"/>
      <c r="N41" s="237"/>
      <c r="O41" s="237"/>
      <c r="P41" s="237"/>
      <c r="Q41" s="237"/>
      <c r="R41" s="237"/>
      <c r="S41" s="237"/>
      <c r="T41" s="237"/>
      <c r="U41" s="237"/>
      <c r="V41" s="237"/>
      <c r="W41" s="237"/>
      <c r="X41" s="237"/>
      <c r="Y41" s="237"/>
      <c r="Z41" s="237"/>
      <c r="AA41" s="237"/>
      <c r="AB41" s="237"/>
      <c r="AC41" s="237"/>
      <c r="AD41" s="237"/>
      <c r="AE41" s="237"/>
      <c r="AF41" s="237"/>
      <c r="AG41" s="237"/>
      <c r="AH41" s="237"/>
      <c r="AI41" s="237"/>
      <c r="AJ41" s="237"/>
      <c r="AK41" s="237"/>
      <c r="AL41" s="237"/>
      <c r="AM41" s="237"/>
      <c r="AN41" s="237"/>
      <c r="AO41" s="237"/>
      <c r="AP41" s="237"/>
      <c r="AQ41" s="237"/>
    </row>
    <row r="42" spans="1:43" s="72" customFormat="1" ht="15" customHeight="1">
      <c r="A42" s="559"/>
      <c r="B42" s="87"/>
      <c r="C42" s="87"/>
      <c r="D42" s="87"/>
      <c r="E42" s="87"/>
      <c r="F42" s="87"/>
      <c r="G42" s="87"/>
      <c r="H42" s="87"/>
      <c r="I42" s="87"/>
      <c r="J42" s="87"/>
      <c r="K42" s="87"/>
      <c r="L42" s="87"/>
      <c r="M42" s="87"/>
      <c r="N42" s="237"/>
      <c r="O42" s="237"/>
      <c r="P42" s="237"/>
      <c r="Q42" s="237"/>
      <c r="R42" s="237"/>
      <c r="S42" s="237"/>
      <c r="T42" s="237"/>
      <c r="U42" s="237"/>
      <c r="V42" s="237"/>
      <c r="W42" s="237"/>
      <c r="X42" s="237"/>
      <c r="Y42" s="237"/>
      <c r="Z42" s="237"/>
      <c r="AA42" s="237"/>
      <c r="AB42" s="237"/>
      <c r="AC42" s="237"/>
      <c r="AD42" s="237"/>
      <c r="AE42" s="237"/>
      <c r="AF42" s="237"/>
      <c r="AG42" s="237"/>
      <c r="AH42" s="237"/>
      <c r="AI42" s="237"/>
      <c r="AJ42" s="237"/>
      <c r="AK42" s="237"/>
      <c r="AL42" s="237"/>
      <c r="AM42" s="237"/>
      <c r="AN42" s="237"/>
      <c r="AO42" s="237"/>
      <c r="AP42" s="237"/>
      <c r="AQ42" s="237"/>
    </row>
    <row r="43" spans="1:43" s="72" customFormat="1" ht="15" customHeight="1">
      <c r="A43" s="559"/>
      <c r="B43" s="87"/>
      <c r="C43" s="87"/>
      <c r="D43" s="87"/>
      <c r="E43" s="87"/>
      <c r="F43" s="87"/>
      <c r="G43" s="87"/>
      <c r="H43" s="87"/>
      <c r="I43" s="87"/>
      <c r="J43" s="87"/>
      <c r="K43" s="87"/>
      <c r="L43" s="87"/>
      <c r="M43" s="87"/>
      <c r="N43" s="237"/>
      <c r="O43" s="237"/>
      <c r="P43" s="237"/>
      <c r="Q43" s="237"/>
      <c r="R43" s="237"/>
      <c r="S43" s="237"/>
      <c r="T43" s="237"/>
      <c r="U43" s="237"/>
      <c r="V43" s="237"/>
      <c r="W43" s="237"/>
      <c r="X43" s="237"/>
      <c r="Y43" s="237"/>
      <c r="Z43" s="237"/>
      <c r="AA43" s="237"/>
      <c r="AB43" s="237"/>
      <c r="AC43" s="237"/>
      <c r="AD43" s="237"/>
      <c r="AE43" s="237"/>
      <c r="AF43" s="237"/>
      <c r="AG43" s="237"/>
      <c r="AH43" s="237"/>
      <c r="AI43" s="237"/>
      <c r="AJ43" s="237"/>
      <c r="AK43" s="237"/>
      <c r="AL43" s="237"/>
      <c r="AM43" s="237"/>
      <c r="AN43" s="237"/>
      <c r="AO43" s="237"/>
      <c r="AP43" s="237"/>
      <c r="AQ43" s="237"/>
    </row>
    <row r="44" spans="1:43" s="72" customFormat="1" ht="15" customHeight="1">
      <c r="A44" s="559"/>
      <c r="B44" s="87"/>
      <c r="C44" s="87"/>
      <c r="D44" s="87"/>
      <c r="E44" s="87"/>
      <c r="F44" s="87"/>
      <c r="G44" s="87"/>
      <c r="H44" s="87"/>
      <c r="I44" s="87"/>
      <c r="J44" s="87"/>
      <c r="K44" s="87"/>
      <c r="L44" s="87"/>
      <c r="M44" s="87"/>
      <c r="N44" s="237"/>
      <c r="O44" s="237"/>
      <c r="P44" s="237"/>
      <c r="Q44" s="237"/>
      <c r="R44" s="237"/>
      <c r="S44" s="237"/>
      <c r="T44" s="237"/>
      <c r="U44" s="237"/>
      <c r="V44" s="237"/>
      <c r="W44" s="237"/>
      <c r="X44" s="237"/>
      <c r="Y44" s="237"/>
      <c r="Z44" s="237"/>
      <c r="AA44" s="237"/>
      <c r="AB44" s="237"/>
      <c r="AC44" s="237"/>
      <c r="AD44" s="237"/>
      <c r="AE44" s="237"/>
      <c r="AF44" s="237"/>
      <c r="AG44" s="237"/>
      <c r="AH44" s="237"/>
      <c r="AI44" s="237"/>
      <c r="AJ44" s="237"/>
      <c r="AK44" s="237"/>
      <c r="AL44" s="237"/>
      <c r="AM44" s="237"/>
      <c r="AN44" s="237"/>
      <c r="AO44" s="237"/>
      <c r="AP44" s="237"/>
      <c r="AQ44" s="237"/>
    </row>
    <row r="45" spans="1:43" s="72" customFormat="1" ht="15" customHeight="1">
      <c r="A45" s="559"/>
      <c r="B45" s="87"/>
      <c r="C45" s="87"/>
      <c r="D45" s="87"/>
      <c r="E45" s="87"/>
      <c r="F45" s="87"/>
      <c r="G45" s="87"/>
      <c r="H45" s="87"/>
      <c r="I45" s="87"/>
      <c r="J45" s="87"/>
      <c r="K45" s="87"/>
      <c r="L45" s="87"/>
      <c r="M45" s="87"/>
      <c r="N45" s="237"/>
      <c r="O45" s="237"/>
      <c r="P45" s="237"/>
      <c r="Q45" s="237"/>
      <c r="R45" s="237"/>
      <c r="S45" s="237"/>
      <c r="T45" s="237"/>
      <c r="U45" s="237"/>
      <c r="V45" s="237"/>
      <c r="W45" s="237"/>
      <c r="X45" s="237"/>
      <c r="Y45" s="237"/>
      <c r="Z45" s="237"/>
      <c r="AA45" s="237"/>
      <c r="AB45" s="237"/>
      <c r="AC45" s="237"/>
      <c r="AD45" s="237"/>
      <c r="AE45" s="237"/>
      <c r="AF45" s="237"/>
      <c r="AG45" s="237"/>
      <c r="AH45" s="237"/>
      <c r="AI45" s="237"/>
      <c r="AJ45" s="237"/>
      <c r="AK45" s="237"/>
      <c r="AL45" s="237"/>
      <c r="AM45" s="237"/>
      <c r="AN45" s="237"/>
      <c r="AO45" s="237"/>
      <c r="AP45" s="237"/>
      <c r="AQ45" s="237"/>
    </row>
    <row r="46" spans="1:43" s="72" customFormat="1" ht="15" customHeight="1">
      <c r="A46" s="559"/>
      <c r="B46" s="87"/>
      <c r="C46" s="87"/>
      <c r="D46" s="87"/>
      <c r="E46" s="87"/>
      <c r="F46" s="87"/>
      <c r="G46" s="87"/>
      <c r="H46" s="87"/>
      <c r="I46" s="87"/>
      <c r="J46" s="87"/>
      <c r="K46" s="87"/>
      <c r="L46" s="87"/>
      <c r="M46" s="87"/>
      <c r="N46" s="237"/>
      <c r="O46" s="237"/>
      <c r="P46" s="237"/>
      <c r="Q46" s="237"/>
      <c r="R46" s="237"/>
      <c r="S46" s="237"/>
      <c r="T46" s="237"/>
      <c r="U46" s="237"/>
      <c r="V46" s="237"/>
      <c r="W46" s="237"/>
      <c r="X46" s="237"/>
      <c r="Y46" s="237"/>
      <c r="Z46" s="237"/>
      <c r="AA46" s="237"/>
      <c r="AB46" s="237"/>
      <c r="AC46" s="237"/>
      <c r="AD46" s="237"/>
      <c r="AE46" s="237"/>
      <c r="AF46" s="237"/>
      <c r="AG46" s="237"/>
      <c r="AH46" s="237"/>
      <c r="AI46" s="237"/>
      <c r="AJ46" s="237"/>
      <c r="AK46" s="237"/>
      <c r="AL46" s="237"/>
      <c r="AM46" s="237"/>
      <c r="AN46" s="237"/>
      <c r="AO46" s="237"/>
      <c r="AP46" s="237"/>
      <c r="AQ46" s="237"/>
    </row>
    <row r="47" spans="1:43" s="72" customFormat="1" ht="15" customHeight="1">
      <c r="A47" s="559"/>
      <c r="B47" s="87"/>
      <c r="C47" s="87"/>
      <c r="D47" s="87"/>
      <c r="E47" s="87"/>
      <c r="F47" s="87"/>
      <c r="G47" s="87"/>
      <c r="H47" s="87"/>
      <c r="I47" s="87"/>
      <c r="J47" s="87"/>
      <c r="K47" s="87"/>
      <c r="L47" s="87"/>
      <c r="M47" s="87"/>
      <c r="N47" s="237"/>
      <c r="O47" s="237"/>
      <c r="P47" s="237"/>
      <c r="Q47" s="237"/>
      <c r="R47" s="237"/>
      <c r="S47" s="237"/>
      <c r="T47" s="237"/>
      <c r="U47" s="237"/>
      <c r="V47" s="237"/>
      <c r="W47" s="237"/>
      <c r="X47" s="237"/>
      <c r="Y47" s="237"/>
      <c r="Z47" s="237"/>
      <c r="AA47" s="237"/>
      <c r="AB47" s="237"/>
      <c r="AC47" s="237"/>
      <c r="AD47" s="237"/>
      <c r="AE47" s="237"/>
      <c r="AF47" s="237"/>
      <c r="AG47" s="237"/>
      <c r="AH47" s="237"/>
      <c r="AI47" s="237"/>
      <c r="AJ47" s="237"/>
      <c r="AK47" s="237"/>
      <c r="AL47" s="237"/>
      <c r="AM47" s="237"/>
      <c r="AN47" s="237"/>
      <c r="AO47" s="237"/>
      <c r="AP47" s="237"/>
      <c r="AQ47" s="237"/>
    </row>
    <row r="48" spans="1:43" s="72" customFormat="1" ht="15" customHeight="1">
      <c r="A48" s="559"/>
      <c r="B48" s="87"/>
      <c r="C48" s="87"/>
      <c r="D48" s="87"/>
      <c r="E48" s="87"/>
      <c r="F48" s="87"/>
      <c r="G48" s="87"/>
      <c r="H48" s="87"/>
      <c r="I48" s="87"/>
      <c r="J48" s="87"/>
      <c r="K48" s="87"/>
      <c r="L48" s="87"/>
      <c r="M48" s="87"/>
      <c r="N48" s="237"/>
      <c r="O48" s="237"/>
      <c r="P48" s="237"/>
      <c r="Q48" s="237"/>
      <c r="R48" s="237"/>
      <c r="S48" s="237"/>
      <c r="T48" s="237"/>
      <c r="U48" s="237"/>
      <c r="V48" s="237"/>
      <c r="W48" s="237"/>
      <c r="X48" s="237"/>
      <c r="Y48" s="237"/>
      <c r="Z48" s="237"/>
      <c r="AA48" s="237"/>
      <c r="AB48" s="237"/>
      <c r="AC48" s="237"/>
      <c r="AD48" s="237"/>
      <c r="AE48" s="237"/>
      <c r="AF48" s="237"/>
      <c r="AG48" s="237"/>
      <c r="AH48" s="237"/>
      <c r="AI48" s="237"/>
      <c r="AJ48" s="237"/>
      <c r="AK48" s="237"/>
      <c r="AL48" s="237"/>
      <c r="AM48" s="237"/>
      <c r="AN48" s="237"/>
      <c r="AO48" s="237"/>
      <c r="AP48" s="237"/>
      <c r="AQ48" s="237"/>
    </row>
    <row r="49" spans="1:43" s="72" customFormat="1" ht="15" customHeight="1">
      <c r="A49" s="559"/>
      <c r="B49" s="87"/>
      <c r="C49" s="87"/>
      <c r="D49" s="87"/>
      <c r="E49" s="87"/>
      <c r="F49" s="87"/>
      <c r="G49" s="87"/>
      <c r="H49" s="87"/>
      <c r="I49" s="87"/>
      <c r="J49" s="87"/>
      <c r="K49" s="87"/>
      <c r="L49" s="87"/>
      <c r="M49" s="8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row>
    <row r="50" spans="1:43" s="72" customFormat="1" ht="15" customHeight="1">
      <c r="A50" s="559"/>
      <c r="B50" s="87"/>
      <c r="C50" s="87"/>
      <c r="D50" s="87"/>
      <c r="E50" s="87"/>
      <c r="F50" s="87"/>
      <c r="G50" s="87"/>
      <c r="H50" s="87"/>
      <c r="I50" s="87"/>
      <c r="J50" s="87"/>
      <c r="K50" s="87"/>
      <c r="L50" s="87"/>
      <c r="M50" s="87"/>
      <c r="N50" s="237"/>
      <c r="O50" s="237"/>
      <c r="P50" s="237"/>
      <c r="Q50" s="237"/>
      <c r="R50" s="237"/>
      <c r="S50" s="237"/>
      <c r="T50" s="237"/>
      <c r="U50" s="237"/>
      <c r="V50" s="237"/>
      <c r="W50" s="237"/>
      <c r="X50" s="237"/>
      <c r="Y50" s="237"/>
      <c r="Z50" s="237"/>
      <c r="AA50" s="237"/>
      <c r="AB50" s="237"/>
      <c r="AC50" s="237"/>
      <c r="AD50" s="237"/>
      <c r="AE50" s="237"/>
      <c r="AF50" s="237"/>
      <c r="AG50" s="237"/>
      <c r="AH50" s="237"/>
      <c r="AI50" s="237"/>
      <c r="AJ50" s="237"/>
      <c r="AK50" s="237"/>
      <c r="AL50" s="237"/>
      <c r="AM50" s="237"/>
      <c r="AN50" s="237"/>
      <c r="AO50" s="237"/>
      <c r="AP50" s="237"/>
      <c r="AQ50" s="237"/>
    </row>
    <row r="51" spans="1:43" s="72" customFormat="1" ht="15" customHeight="1">
      <c r="A51" s="559"/>
      <c r="B51" s="87"/>
      <c r="C51" s="87"/>
      <c r="D51" s="87"/>
      <c r="E51" s="87"/>
      <c r="F51" s="87"/>
      <c r="G51" s="87"/>
      <c r="H51" s="87"/>
      <c r="I51" s="87"/>
      <c r="J51" s="87"/>
      <c r="K51" s="87"/>
      <c r="L51" s="87"/>
      <c r="M51" s="87"/>
      <c r="N51" s="237"/>
      <c r="O51" s="237"/>
      <c r="P51" s="237"/>
      <c r="Q51" s="237"/>
      <c r="R51" s="237"/>
      <c r="S51" s="237"/>
      <c r="T51" s="237"/>
      <c r="U51" s="237"/>
      <c r="V51" s="237"/>
      <c r="W51" s="237"/>
      <c r="X51" s="237"/>
      <c r="Y51" s="237"/>
      <c r="Z51" s="237"/>
      <c r="AA51" s="237"/>
      <c r="AB51" s="237"/>
      <c r="AC51" s="237"/>
      <c r="AD51" s="237"/>
      <c r="AE51" s="237"/>
      <c r="AF51" s="237"/>
      <c r="AG51" s="237"/>
      <c r="AH51" s="237"/>
      <c r="AI51" s="237"/>
      <c r="AJ51" s="237"/>
      <c r="AK51" s="237"/>
      <c r="AL51" s="237"/>
      <c r="AM51" s="237"/>
      <c r="AN51" s="237"/>
      <c r="AO51" s="237"/>
      <c r="AP51" s="237"/>
      <c r="AQ51" s="237"/>
    </row>
    <row r="52" spans="1:43" s="72" customFormat="1" ht="15" customHeight="1">
      <c r="A52" s="559"/>
      <c r="B52" s="87"/>
      <c r="C52" s="87"/>
      <c r="D52" s="87"/>
      <c r="E52" s="87"/>
      <c r="F52" s="87"/>
      <c r="G52" s="87"/>
      <c r="H52" s="87"/>
      <c r="I52" s="87"/>
      <c r="J52" s="87"/>
      <c r="K52" s="87"/>
      <c r="L52" s="87"/>
      <c r="M52" s="8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row>
    <row r="53" spans="1:43" s="72" customFormat="1" ht="15" customHeight="1">
      <c r="A53" s="559"/>
      <c r="B53" s="87"/>
      <c r="C53" s="87"/>
      <c r="D53" s="87"/>
      <c r="E53" s="87"/>
      <c r="F53" s="87"/>
      <c r="G53" s="87"/>
      <c r="H53" s="87"/>
      <c r="I53" s="87"/>
      <c r="J53" s="87"/>
      <c r="K53" s="87"/>
      <c r="L53" s="87"/>
      <c r="M53" s="8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row>
    <row r="54" spans="1:43" s="72" customFormat="1" ht="15" customHeight="1">
      <c r="A54" s="559"/>
      <c r="B54" s="87"/>
      <c r="C54" s="87"/>
      <c r="D54" s="87"/>
      <c r="E54" s="87"/>
      <c r="F54" s="87"/>
      <c r="G54" s="87"/>
      <c r="H54" s="87"/>
      <c r="I54" s="87"/>
      <c r="J54" s="87"/>
      <c r="K54" s="87"/>
      <c r="L54" s="87"/>
      <c r="M54" s="87"/>
      <c r="N54" s="237"/>
      <c r="O54" s="237"/>
      <c r="P54" s="237"/>
      <c r="Q54" s="237"/>
      <c r="R54" s="237"/>
      <c r="S54" s="237"/>
      <c r="T54" s="237"/>
      <c r="U54" s="237"/>
      <c r="V54" s="237"/>
      <c r="W54" s="237"/>
      <c r="X54" s="237"/>
      <c r="Y54" s="237"/>
      <c r="Z54" s="237"/>
      <c r="AA54" s="237"/>
      <c r="AB54" s="237"/>
      <c r="AC54" s="237"/>
      <c r="AD54" s="237"/>
      <c r="AE54" s="237"/>
      <c r="AF54" s="237"/>
      <c r="AG54" s="237"/>
      <c r="AH54" s="237"/>
      <c r="AI54" s="237"/>
      <c r="AJ54" s="237"/>
      <c r="AK54" s="237"/>
      <c r="AL54" s="237"/>
      <c r="AM54" s="237"/>
      <c r="AN54" s="237"/>
      <c r="AO54" s="237"/>
      <c r="AP54" s="237"/>
      <c r="AQ54" s="237"/>
    </row>
    <row r="55" spans="1:43" s="72" customFormat="1" ht="15" customHeight="1">
      <c r="A55" s="559"/>
      <c r="B55" s="87"/>
      <c r="C55" s="87"/>
      <c r="D55" s="87"/>
      <c r="E55" s="87"/>
      <c r="F55" s="87"/>
      <c r="G55" s="87"/>
      <c r="H55" s="87"/>
      <c r="I55" s="87"/>
      <c r="J55" s="87"/>
      <c r="K55" s="87"/>
      <c r="L55" s="87"/>
      <c r="M55" s="87"/>
      <c r="N55" s="237"/>
      <c r="O55" s="237"/>
      <c r="P55" s="237"/>
      <c r="Q55" s="237"/>
      <c r="R55" s="237"/>
      <c r="S55" s="237"/>
      <c r="T55" s="237"/>
      <c r="U55" s="237"/>
      <c r="V55" s="237"/>
      <c r="W55" s="237"/>
      <c r="X55" s="237"/>
      <c r="Y55" s="237"/>
      <c r="Z55" s="237"/>
      <c r="AA55" s="237"/>
      <c r="AB55" s="237"/>
      <c r="AC55" s="237"/>
      <c r="AD55" s="237"/>
      <c r="AE55" s="237"/>
      <c r="AF55" s="237"/>
      <c r="AG55" s="237"/>
      <c r="AH55" s="237"/>
      <c r="AI55" s="237"/>
      <c r="AJ55" s="237"/>
      <c r="AK55" s="237"/>
      <c r="AL55" s="237"/>
      <c r="AM55" s="237"/>
      <c r="AN55" s="237"/>
      <c r="AO55" s="237"/>
      <c r="AP55" s="237"/>
      <c r="AQ55" s="237"/>
    </row>
    <row r="56" spans="1:43" s="72" customFormat="1" ht="15" customHeight="1">
      <c r="A56" s="559"/>
      <c r="B56" s="87"/>
      <c r="C56" s="87"/>
      <c r="D56" s="87"/>
      <c r="E56" s="87"/>
      <c r="F56" s="87"/>
      <c r="G56" s="87"/>
      <c r="H56" s="87"/>
      <c r="I56" s="87"/>
      <c r="J56" s="87"/>
      <c r="K56" s="87"/>
      <c r="L56" s="87"/>
      <c r="M56" s="87"/>
      <c r="N56" s="237"/>
      <c r="O56" s="237"/>
      <c r="P56" s="237"/>
      <c r="Q56" s="237"/>
      <c r="R56" s="237"/>
      <c r="S56" s="237"/>
      <c r="T56" s="237"/>
      <c r="U56" s="237"/>
      <c r="V56" s="237"/>
      <c r="W56" s="237"/>
      <c r="X56" s="237"/>
      <c r="Y56" s="237"/>
      <c r="Z56" s="237"/>
      <c r="AA56" s="237"/>
      <c r="AB56" s="237"/>
      <c r="AC56" s="237"/>
      <c r="AD56" s="237"/>
      <c r="AE56" s="237"/>
      <c r="AF56" s="237"/>
      <c r="AG56" s="237"/>
      <c r="AH56" s="237"/>
      <c r="AI56" s="237"/>
      <c r="AJ56" s="237"/>
      <c r="AK56" s="237"/>
      <c r="AL56" s="237"/>
      <c r="AM56" s="237"/>
      <c r="AN56" s="237"/>
      <c r="AO56" s="237"/>
      <c r="AP56" s="237"/>
      <c r="AQ56" s="237"/>
    </row>
    <row r="57" spans="1:43" s="72" customFormat="1" ht="15" customHeight="1">
      <c r="A57" s="559"/>
      <c r="B57" s="87"/>
      <c r="C57" s="87"/>
      <c r="D57" s="87"/>
      <c r="E57" s="87"/>
      <c r="F57" s="87"/>
      <c r="G57" s="87"/>
      <c r="H57" s="87"/>
      <c r="I57" s="87"/>
      <c r="J57" s="87"/>
      <c r="K57" s="87"/>
      <c r="L57" s="87"/>
      <c r="M57" s="87"/>
      <c r="N57" s="237"/>
      <c r="O57" s="237"/>
      <c r="P57" s="237"/>
      <c r="Q57" s="237"/>
      <c r="R57" s="237"/>
      <c r="S57" s="237"/>
      <c r="T57" s="237"/>
      <c r="U57" s="237"/>
      <c r="V57" s="237"/>
      <c r="W57" s="237"/>
      <c r="X57" s="237"/>
      <c r="Y57" s="237"/>
      <c r="Z57" s="237"/>
      <c r="AA57" s="237"/>
      <c r="AB57" s="237"/>
      <c r="AC57" s="237"/>
      <c r="AD57" s="237"/>
      <c r="AE57" s="237"/>
      <c r="AF57" s="237"/>
      <c r="AG57" s="237"/>
      <c r="AH57" s="237"/>
      <c r="AI57" s="237"/>
      <c r="AJ57" s="237"/>
      <c r="AK57" s="237"/>
      <c r="AL57" s="237"/>
      <c r="AM57" s="237"/>
      <c r="AN57" s="237"/>
      <c r="AO57" s="237"/>
      <c r="AP57" s="237"/>
      <c r="AQ57" s="237"/>
    </row>
    <row r="58" spans="1:43" s="72" customFormat="1" ht="15" customHeight="1">
      <c r="A58" s="559"/>
      <c r="B58" s="87"/>
      <c r="C58" s="87"/>
      <c r="D58" s="87"/>
      <c r="E58" s="87"/>
      <c r="F58" s="87"/>
      <c r="G58" s="87"/>
      <c r="H58" s="87"/>
      <c r="I58" s="87"/>
      <c r="J58" s="87"/>
      <c r="K58" s="87"/>
      <c r="L58" s="87"/>
      <c r="M58" s="87"/>
      <c r="N58" s="237"/>
      <c r="O58" s="237"/>
      <c r="P58" s="237"/>
      <c r="Q58" s="237"/>
      <c r="R58" s="237"/>
      <c r="S58" s="237"/>
      <c r="T58" s="237"/>
      <c r="U58" s="237"/>
      <c r="V58" s="237"/>
      <c r="W58" s="237"/>
      <c r="X58" s="237"/>
      <c r="Y58" s="237"/>
      <c r="Z58" s="237"/>
      <c r="AA58" s="237"/>
      <c r="AB58" s="237"/>
      <c r="AC58" s="237"/>
      <c r="AD58" s="237"/>
      <c r="AE58" s="237"/>
      <c r="AF58" s="237"/>
      <c r="AG58" s="237"/>
      <c r="AH58" s="237"/>
      <c r="AI58" s="237"/>
      <c r="AJ58" s="237"/>
      <c r="AK58" s="237"/>
      <c r="AL58" s="237"/>
      <c r="AM58" s="237"/>
      <c r="AN58" s="237"/>
      <c r="AO58" s="237"/>
      <c r="AP58" s="237"/>
      <c r="AQ58" s="237"/>
    </row>
    <row r="59" spans="1:43" s="72" customFormat="1" ht="15" customHeight="1">
      <c r="A59" s="559"/>
      <c r="B59" s="87"/>
      <c r="C59" s="87"/>
      <c r="D59" s="87"/>
      <c r="E59" s="87"/>
      <c r="F59" s="87"/>
      <c r="G59" s="87"/>
      <c r="H59" s="87"/>
      <c r="I59" s="87"/>
      <c r="J59" s="87"/>
      <c r="K59" s="87"/>
      <c r="L59" s="87"/>
      <c r="M59" s="87"/>
      <c r="N59" s="237"/>
      <c r="O59" s="237"/>
      <c r="P59" s="237"/>
      <c r="Q59" s="237"/>
      <c r="R59" s="237"/>
      <c r="S59" s="237"/>
      <c r="T59" s="237"/>
      <c r="U59" s="237"/>
      <c r="V59" s="237"/>
      <c r="W59" s="237"/>
      <c r="X59" s="237"/>
      <c r="Y59" s="237"/>
      <c r="Z59" s="237"/>
      <c r="AA59" s="237"/>
      <c r="AB59" s="237"/>
      <c r="AC59" s="237"/>
      <c r="AD59" s="237"/>
      <c r="AE59" s="237"/>
      <c r="AF59" s="237"/>
      <c r="AG59" s="237"/>
      <c r="AH59" s="237"/>
      <c r="AI59" s="237"/>
      <c r="AJ59" s="237"/>
      <c r="AK59" s="237"/>
      <c r="AL59" s="237"/>
      <c r="AM59" s="237"/>
      <c r="AN59" s="237"/>
      <c r="AO59" s="237"/>
      <c r="AP59" s="237"/>
      <c r="AQ59" s="237"/>
    </row>
    <row r="60" spans="1:43" s="72" customFormat="1" ht="15" customHeight="1">
      <c r="A60" s="559"/>
      <c r="B60" s="87"/>
      <c r="C60" s="87"/>
      <c r="D60" s="87"/>
      <c r="E60" s="87"/>
      <c r="F60" s="87"/>
      <c r="G60" s="87"/>
      <c r="H60" s="87"/>
      <c r="I60" s="87"/>
      <c r="J60" s="87"/>
      <c r="K60" s="87"/>
      <c r="L60" s="87"/>
      <c r="M60" s="87"/>
      <c r="N60" s="237"/>
      <c r="O60" s="237"/>
      <c r="P60" s="237"/>
      <c r="Q60" s="237"/>
      <c r="R60" s="237"/>
      <c r="S60" s="237"/>
      <c r="T60" s="237"/>
      <c r="U60" s="237"/>
      <c r="V60" s="237"/>
      <c r="W60" s="237"/>
      <c r="X60" s="237"/>
      <c r="Y60" s="237"/>
      <c r="Z60" s="237"/>
      <c r="AA60" s="237"/>
      <c r="AB60" s="237"/>
      <c r="AC60" s="237"/>
      <c r="AD60" s="237"/>
      <c r="AE60" s="237"/>
      <c r="AF60" s="237"/>
      <c r="AG60" s="237"/>
      <c r="AH60" s="237"/>
      <c r="AI60" s="237"/>
      <c r="AJ60" s="237"/>
      <c r="AK60" s="237"/>
      <c r="AL60" s="237"/>
      <c r="AM60" s="237"/>
      <c r="AN60" s="237"/>
      <c r="AO60" s="237"/>
      <c r="AP60" s="237"/>
      <c r="AQ60" s="237"/>
    </row>
    <row r="61" spans="1:43" s="72" customFormat="1" ht="15" customHeight="1">
      <c r="A61" s="559"/>
      <c r="B61" s="87"/>
      <c r="C61" s="87"/>
      <c r="D61" s="87"/>
      <c r="E61" s="87"/>
      <c r="F61" s="87"/>
      <c r="G61" s="87"/>
      <c r="H61" s="87"/>
      <c r="I61" s="87"/>
      <c r="J61" s="87"/>
      <c r="K61" s="87"/>
      <c r="L61" s="87"/>
      <c r="M61" s="87"/>
      <c r="N61" s="237"/>
      <c r="O61" s="237"/>
      <c r="P61" s="237"/>
      <c r="Q61" s="237"/>
      <c r="R61" s="237"/>
      <c r="S61" s="237"/>
      <c r="T61" s="237"/>
      <c r="U61" s="237"/>
      <c r="V61" s="237"/>
      <c r="W61" s="237"/>
      <c r="X61" s="237"/>
      <c r="Y61" s="237"/>
      <c r="Z61" s="237"/>
      <c r="AA61" s="237"/>
      <c r="AB61" s="237"/>
      <c r="AC61" s="237"/>
      <c r="AD61" s="237"/>
      <c r="AE61" s="237"/>
      <c r="AF61" s="237"/>
      <c r="AG61" s="237"/>
      <c r="AH61" s="237"/>
      <c r="AI61" s="237"/>
      <c r="AJ61" s="237"/>
      <c r="AK61" s="237"/>
      <c r="AL61" s="237"/>
      <c r="AM61" s="237"/>
      <c r="AN61" s="237"/>
      <c r="AO61" s="237"/>
      <c r="AP61" s="237"/>
      <c r="AQ61" s="237"/>
    </row>
    <row r="62" spans="1:43" s="72" customFormat="1" ht="15" customHeight="1">
      <c r="A62" s="559"/>
      <c r="B62" s="87"/>
      <c r="C62" s="87"/>
      <c r="D62" s="87"/>
      <c r="E62" s="87"/>
      <c r="F62" s="87"/>
      <c r="G62" s="87"/>
      <c r="H62" s="87"/>
      <c r="I62" s="87"/>
      <c r="J62" s="87"/>
      <c r="K62" s="87"/>
      <c r="L62" s="87"/>
      <c r="M62" s="87"/>
      <c r="N62" s="237"/>
      <c r="O62" s="237"/>
      <c r="P62" s="237"/>
      <c r="Q62" s="237"/>
      <c r="R62" s="237"/>
      <c r="S62" s="237"/>
      <c r="T62" s="237"/>
      <c r="U62" s="237"/>
      <c r="V62" s="237"/>
      <c r="W62" s="237"/>
      <c r="X62" s="237"/>
      <c r="Y62" s="237"/>
      <c r="Z62" s="237"/>
      <c r="AA62" s="237"/>
      <c r="AB62" s="237"/>
      <c r="AC62" s="237"/>
      <c r="AD62" s="237"/>
      <c r="AE62" s="237"/>
      <c r="AF62" s="237"/>
      <c r="AG62" s="237"/>
      <c r="AH62" s="237"/>
      <c r="AI62" s="237"/>
      <c r="AJ62" s="237"/>
      <c r="AK62" s="237"/>
      <c r="AL62" s="237"/>
      <c r="AM62" s="237"/>
      <c r="AN62" s="237"/>
      <c r="AO62" s="237"/>
      <c r="AP62" s="237"/>
      <c r="AQ62" s="237"/>
    </row>
    <row r="63" spans="1:43" s="72" customFormat="1" ht="15" customHeight="1">
      <c r="A63" s="86" t="str">
        <f>+A1</f>
        <v>KENTUCKY-AMERICAN WATER COMPANY</v>
      </c>
      <c r="B63" s="115"/>
      <c r="C63" s="115"/>
      <c r="D63" s="115"/>
      <c r="E63" s="115"/>
      <c r="F63" s="115"/>
      <c r="G63" s="115"/>
      <c r="H63" s="115"/>
      <c r="I63" s="115"/>
      <c r="J63" s="115"/>
      <c r="K63" s="115"/>
      <c r="L63" s="115"/>
      <c r="M63" s="115"/>
    </row>
    <row r="64" spans="1:43" s="72" customFormat="1" ht="15" customHeight="1">
      <c r="A64" s="86" t="str">
        <f>+A2</f>
        <v>Case No. 2018-00358</v>
      </c>
      <c r="B64" s="115"/>
      <c r="C64" s="115"/>
      <c r="D64" s="115"/>
      <c r="E64" s="115"/>
      <c r="F64" s="115"/>
      <c r="G64" s="115"/>
      <c r="H64" s="115"/>
      <c r="I64" s="115"/>
      <c r="J64" s="115"/>
      <c r="K64" s="115"/>
      <c r="L64" s="115"/>
      <c r="M64" s="115"/>
      <c r="N64" s="237"/>
      <c r="O64" s="237"/>
      <c r="P64" s="237"/>
      <c r="Q64" s="237"/>
      <c r="R64" s="237"/>
      <c r="S64" s="237"/>
      <c r="T64" s="237"/>
      <c r="U64" s="237"/>
      <c r="V64" s="237"/>
      <c r="W64" s="237"/>
      <c r="X64" s="237"/>
      <c r="Y64" s="237"/>
      <c r="Z64" s="237"/>
      <c r="AA64" s="237"/>
      <c r="AB64" s="237"/>
      <c r="AC64" s="237"/>
      <c r="AD64" s="237"/>
      <c r="AE64" s="237"/>
      <c r="AF64" s="237"/>
      <c r="AG64" s="237"/>
      <c r="AH64" s="237"/>
      <c r="AI64" s="237"/>
      <c r="AJ64" s="237"/>
      <c r="AK64" s="237"/>
      <c r="AL64" s="237"/>
      <c r="AM64" s="237"/>
      <c r="AN64" s="237"/>
      <c r="AO64" s="237"/>
      <c r="AP64" s="237"/>
      <c r="AQ64" s="237"/>
    </row>
    <row r="65" spans="1:43" s="72" customFormat="1" ht="15" customHeight="1">
      <c r="A65" s="86" t="s">
        <v>476</v>
      </c>
      <c r="B65" s="115"/>
      <c r="C65" s="115"/>
      <c r="D65" s="115"/>
      <c r="E65" s="115"/>
      <c r="F65" s="115"/>
      <c r="G65" s="115"/>
      <c r="H65" s="115"/>
      <c r="I65" s="115"/>
      <c r="J65" s="115"/>
      <c r="K65" s="115"/>
      <c r="L65" s="115"/>
      <c r="M65" s="115"/>
      <c r="N65" s="237"/>
      <c r="O65" s="237"/>
      <c r="P65" s="237"/>
      <c r="Q65" s="237"/>
      <c r="R65" s="237"/>
      <c r="S65" s="237"/>
      <c r="T65" s="237"/>
      <c r="U65" s="237"/>
      <c r="V65" s="237"/>
      <c r="W65" s="237"/>
      <c r="X65" s="237"/>
      <c r="Y65" s="237"/>
      <c r="Z65" s="237"/>
      <c r="AA65" s="237"/>
      <c r="AB65" s="237"/>
      <c r="AC65" s="237"/>
      <c r="AD65" s="237"/>
      <c r="AE65" s="237"/>
      <c r="AF65" s="237"/>
      <c r="AG65" s="237"/>
      <c r="AH65" s="237"/>
      <c r="AI65" s="237"/>
      <c r="AJ65" s="237"/>
      <c r="AK65" s="237"/>
      <c r="AL65" s="237"/>
      <c r="AM65" s="237"/>
      <c r="AN65" s="237"/>
      <c r="AO65" s="237"/>
      <c r="AP65" s="237"/>
      <c r="AQ65" s="237"/>
    </row>
    <row r="66" spans="1:43" s="72" customFormat="1" ht="15" customHeight="1">
      <c r="A66" s="115"/>
      <c r="B66" s="115"/>
      <c r="C66" s="115"/>
      <c r="D66" s="115"/>
      <c r="E66" s="115"/>
      <c r="F66" s="115"/>
      <c r="G66" s="115"/>
      <c r="H66" s="115"/>
      <c r="I66" s="115"/>
      <c r="J66" s="115"/>
      <c r="K66" s="115"/>
      <c r="L66" s="115"/>
      <c r="M66" s="90" t="s">
        <v>932</v>
      </c>
      <c r="N66" s="237"/>
      <c r="O66" s="237"/>
      <c r="P66" s="237"/>
      <c r="Q66" s="237"/>
      <c r="R66" s="237"/>
      <c r="S66" s="237"/>
      <c r="T66" s="237"/>
      <c r="U66" s="237"/>
      <c r="V66" s="237"/>
      <c r="W66" s="237"/>
      <c r="X66" s="237"/>
      <c r="Y66" s="237"/>
      <c r="Z66" s="237"/>
      <c r="AA66" s="237"/>
      <c r="AB66" s="237"/>
      <c r="AC66" s="237"/>
      <c r="AD66" s="237"/>
      <c r="AE66" s="237"/>
      <c r="AF66" s="237"/>
      <c r="AG66" s="237"/>
      <c r="AH66" s="237"/>
      <c r="AI66" s="237"/>
      <c r="AJ66" s="237"/>
      <c r="AK66" s="237"/>
      <c r="AL66" s="237"/>
      <c r="AM66" s="237"/>
      <c r="AN66" s="237"/>
      <c r="AO66" s="237"/>
      <c r="AP66" s="237"/>
      <c r="AQ66" s="237"/>
    </row>
    <row r="67" spans="1:43" s="66" customFormat="1">
      <c r="B67" s="70"/>
      <c r="C67" s="69"/>
      <c r="D67" s="69"/>
      <c r="E67" s="69"/>
      <c r="F67" s="69"/>
      <c r="G67" s="69"/>
      <c r="H67" s="69"/>
      <c r="I67" s="69"/>
      <c r="J67" s="69"/>
      <c r="M67" s="560" t="str">
        <f ca="1">RIGHT(CELL("filename",$A$1),LEN(CELL("filename",$A$1))-SEARCH("\Rate Base",CELL("filename",$A$1),1))</f>
        <v>Rate Base\[KAWC 2018 Rate Case - Exhibit 37 Schedules B1 - B8.xlsx]Sch B-7</v>
      </c>
    </row>
    <row r="68" spans="1:43" s="72" customFormat="1" ht="15" customHeight="1">
      <c r="A68" s="87" t="s">
        <v>475</v>
      </c>
      <c r="B68" s="87"/>
      <c r="C68" s="87"/>
      <c r="D68" s="87"/>
      <c r="E68" s="87"/>
      <c r="F68" s="87"/>
      <c r="G68" s="87"/>
      <c r="H68" s="87"/>
      <c r="I68" s="87"/>
      <c r="J68" s="87"/>
      <c r="K68" s="87"/>
      <c r="L68" s="87"/>
      <c r="M68" s="90" t="s">
        <v>300</v>
      </c>
      <c r="N68" s="237"/>
      <c r="O68" s="237"/>
      <c r="P68" s="237"/>
      <c r="Q68" s="237"/>
      <c r="R68" s="237"/>
      <c r="S68" s="237"/>
      <c r="T68" s="237"/>
      <c r="U68" s="237"/>
      <c r="V68" s="237"/>
      <c r="W68" s="237"/>
      <c r="X68" s="237"/>
      <c r="Y68" s="237"/>
      <c r="Z68" s="237"/>
      <c r="AA68" s="237"/>
      <c r="AB68" s="237"/>
      <c r="AC68" s="237"/>
      <c r="AD68" s="237"/>
      <c r="AE68" s="237"/>
      <c r="AF68" s="237"/>
      <c r="AG68" s="237"/>
      <c r="AH68" s="237"/>
      <c r="AI68" s="237"/>
      <c r="AJ68" s="237"/>
      <c r="AK68" s="237"/>
      <c r="AL68" s="237"/>
      <c r="AM68" s="237"/>
      <c r="AN68" s="237"/>
      <c r="AO68" s="237"/>
      <c r="AP68" s="237"/>
      <c r="AQ68" s="237"/>
    </row>
    <row r="69" spans="1:43" s="72" customFormat="1" ht="15" customHeight="1">
      <c r="A69" s="172" t="str">
        <f>+A7</f>
        <v>TYPE OF FILING:  _X_ ORIGINAL __ UPDATED __ REVISED</v>
      </c>
      <c r="B69" s="87"/>
      <c r="C69" s="87"/>
      <c r="D69" s="87"/>
      <c r="E69" s="87"/>
      <c r="F69" s="87"/>
      <c r="G69" s="87"/>
      <c r="H69" s="87"/>
      <c r="I69" s="87"/>
      <c r="J69" s="87"/>
      <c r="K69" s="87"/>
      <c r="L69" s="87"/>
      <c r="M69" s="90" t="str">
        <f>Control!D116</f>
        <v>Witness Responsible:   Melissa Schwarzell</v>
      </c>
      <c r="N69" s="237"/>
      <c r="O69" s="237"/>
      <c r="P69" s="237"/>
      <c r="Q69" s="237"/>
      <c r="R69" s="237"/>
      <c r="S69" s="237"/>
      <c r="T69" s="237"/>
      <c r="U69" s="237"/>
      <c r="V69" s="237"/>
      <c r="W69" s="237"/>
      <c r="X69" s="237"/>
      <c r="Y69" s="237"/>
      <c r="Z69" s="237"/>
      <c r="AA69" s="237"/>
      <c r="AB69" s="237"/>
      <c r="AC69" s="237"/>
      <c r="AD69" s="237"/>
      <c r="AE69" s="237"/>
      <c r="AF69" s="237"/>
      <c r="AG69" s="237"/>
      <c r="AH69" s="237"/>
      <c r="AI69" s="237"/>
      <c r="AJ69" s="237"/>
      <c r="AK69" s="237"/>
      <c r="AL69" s="237"/>
      <c r="AM69" s="237"/>
      <c r="AN69" s="237"/>
      <c r="AO69" s="237"/>
      <c r="AP69" s="237"/>
      <c r="AQ69" s="237"/>
    </row>
    <row r="70" spans="1:43" s="72" customFormat="1" ht="15" customHeight="1">
      <c r="A70" s="87" t="s">
        <v>454</v>
      </c>
      <c r="B70" s="87"/>
      <c r="C70" s="87"/>
      <c r="D70" s="87"/>
      <c r="E70" s="87"/>
      <c r="F70" s="87"/>
      <c r="G70" s="87"/>
      <c r="H70" s="87"/>
      <c r="I70" s="87"/>
      <c r="J70" s="87"/>
      <c r="K70" s="87"/>
      <c r="L70" s="87"/>
      <c r="N70" s="237"/>
      <c r="O70" s="237"/>
      <c r="P70" s="237"/>
      <c r="Q70" s="237"/>
      <c r="R70" s="237"/>
      <c r="S70" s="237"/>
      <c r="T70" s="237"/>
      <c r="U70" s="237"/>
      <c r="V70" s="237"/>
      <c r="W70" s="237"/>
      <c r="X70" s="237"/>
      <c r="Y70" s="237"/>
      <c r="Z70" s="237"/>
      <c r="AA70" s="237"/>
      <c r="AB70" s="237"/>
      <c r="AC70" s="237"/>
      <c r="AD70" s="237"/>
      <c r="AE70" s="237"/>
      <c r="AF70" s="237"/>
      <c r="AG70" s="237"/>
      <c r="AH70" s="237"/>
      <c r="AI70" s="237"/>
      <c r="AJ70" s="237"/>
      <c r="AK70" s="237"/>
      <c r="AL70" s="237"/>
      <c r="AM70" s="237"/>
      <c r="AN70" s="237"/>
      <c r="AO70" s="237"/>
      <c r="AP70" s="237"/>
      <c r="AQ70" s="237"/>
    </row>
    <row r="71" spans="1:43" ht="15" customHeight="1" thickBot="1">
      <c r="A71" s="87"/>
      <c r="B71" s="87"/>
      <c r="C71" s="87"/>
      <c r="D71" s="87"/>
      <c r="E71" s="87"/>
      <c r="F71" s="87"/>
      <c r="G71" s="87"/>
      <c r="H71" s="87"/>
      <c r="I71" s="87"/>
      <c r="J71" s="87"/>
      <c r="K71" s="87"/>
      <c r="L71" s="87"/>
      <c r="M71" s="87"/>
    </row>
    <row r="72" spans="1:43" s="72" customFormat="1" ht="15" customHeight="1">
      <c r="A72" s="93"/>
      <c r="B72" s="93"/>
      <c r="C72" s="93"/>
      <c r="D72" s="93"/>
      <c r="E72" s="94" t="s">
        <v>157</v>
      </c>
      <c r="F72" s="93"/>
      <c r="G72" s="93"/>
      <c r="H72" s="93"/>
      <c r="I72" s="93"/>
      <c r="J72" s="94" t="s">
        <v>157</v>
      </c>
      <c r="K72" s="93"/>
      <c r="L72" s="93"/>
      <c r="M72" s="93"/>
      <c r="N72" s="237"/>
      <c r="O72" s="237"/>
      <c r="P72" s="237"/>
      <c r="Q72" s="237"/>
      <c r="R72" s="237"/>
      <c r="S72" s="237"/>
      <c r="T72" s="237"/>
      <c r="U72" s="237"/>
      <c r="V72" s="237"/>
      <c r="W72" s="237"/>
      <c r="X72" s="237"/>
      <c r="Y72" s="237"/>
      <c r="Z72" s="237"/>
      <c r="AA72" s="237"/>
      <c r="AB72" s="237"/>
      <c r="AC72" s="237"/>
      <c r="AD72" s="237"/>
      <c r="AE72" s="237"/>
      <c r="AF72" s="237"/>
      <c r="AG72" s="237"/>
      <c r="AH72" s="237"/>
      <c r="AI72" s="237"/>
      <c r="AJ72" s="237"/>
      <c r="AK72" s="237"/>
      <c r="AL72" s="237"/>
      <c r="AM72" s="237"/>
      <c r="AN72" s="237"/>
      <c r="AO72" s="237"/>
      <c r="AP72" s="237"/>
      <c r="AQ72" s="237"/>
    </row>
    <row r="73" spans="1:43" s="72" customFormat="1" ht="15" customHeight="1">
      <c r="A73" s="559" t="s">
        <v>448</v>
      </c>
      <c r="B73" s="87"/>
      <c r="C73" s="87"/>
      <c r="D73" s="87"/>
      <c r="E73" s="559" t="s">
        <v>141</v>
      </c>
      <c r="F73" s="87"/>
      <c r="G73" s="87"/>
      <c r="H73" s="559" t="s">
        <v>235</v>
      </c>
      <c r="I73" s="87"/>
      <c r="J73" s="559" t="s">
        <v>250</v>
      </c>
      <c r="K73" s="559" t="s">
        <v>278</v>
      </c>
      <c r="L73" s="87"/>
      <c r="M73" s="87"/>
      <c r="N73" s="237"/>
      <c r="O73" s="237"/>
      <c r="P73" s="237"/>
      <c r="Q73" s="237"/>
      <c r="R73" s="237"/>
      <c r="S73" s="237"/>
      <c r="T73" s="237"/>
      <c r="U73" s="237"/>
      <c r="V73" s="237"/>
      <c r="W73" s="237"/>
      <c r="X73" s="237"/>
      <c r="Y73" s="237"/>
      <c r="Z73" s="237"/>
      <c r="AA73" s="237"/>
      <c r="AB73" s="237"/>
      <c r="AC73" s="237"/>
      <c r="AD73" s="237"/>
      <c r="AE73" s="237"/>
      <c r="AF73" s="237"/>
      <c r="AG73" s="237"/>
      <c r="AH73" s="237"/>
      <c r="AI73" s="237"/>
      <c r="AJ73" s="237"/>
      <c r="AK73" s="237"/>
      <c r="AL73" s="237"/>
      <c r="AM73" s="237"/>
      <c r="AN73" s="237"/>
      <c r="AO73" s="237"/>
      <c r="AP73" s="237"/>
      <c r="AQ73" s="237"/>
    </row>
    <row r="74" spans="1:43" s="72" customFormat="1" ht="15" customHeight="1" thickBot="1">
      <c r="A74" s="559" t="s">
        <v>449</v>
      </c>
      <c r="B74" s="87"/>
      <c r="C74" s="87" t="s">
        <v>437</v>
      </c>
      <c r="D74" s="87"/>
      <c r="E74" s="559" t="s">
        <v>142</v>
      </c>
      <c r="F74" s="87"/>
      <c r="G74" s="559" t="s">
        <v>143</v>
      </c>
      <c r="H74" s="559" t="s">
        <v>157</v>
      </c>
      <c r="I74" s="87"/>
      <c r="J74" s="559" t="s">
        <v>251</v>
      </c>
      <c r="K74" s="559" t="s">
        <v>279</v>
      </c>
      <c r="L74" s="87"/>
      <c r="M74" s="87"/>
      <c r="N74" s="237"/>
      <c r="O74" s="237"/>
      <c r="P74" s="237"/>
      <c r="Q74" s="237"/>
      <c r="R74" s="237"/>
      <c r="S74" s="237"/>
      <c r="T74" s="237"/>
      <c r="U74" s="237"/>
      <c r="V74" s="237"/>
      <c r="W74" s="237"/>
      <c r="X74" s="237"/>
      <c r="Y74" s="237"/>
      <c r="Z74" s="237"/>
      <c r="AA74" s="237"/>
      <c r="AB74" s="237"/>
      <c r="AC74" s="237"/>
      <c r="AD74" s="237"/>
      <c r="AE74" s="237"/>
      <c r="AF74" s="237"/>
      <c r="AG74" s="237"/>
      <c r="AH74" s="237"/>
      <c r="AI74" s="237"/>
      <c r="AJ74" s="237"/>
      <c r="AK74" s="237"/>
      <c r="AL74" s="237"/>
      <c r="AM74" s="237"/>
      <c r="AN74" s="237"/>
      <c r="AO74" s="237"/>
      <c r="AP74" s="237"/>
      <c r="AQ74" s="237"/>
    </row>
    <row r="75" spans="1:43" s="72" customFormat="1" ht="15" customHeight="1">
      <c r="A75" s="94">
        <v>1</v>
      </c>
      <c r="B75" s="99"/>
      <c r="C75" s="99"/>
      <c r="D75" s="99"/>
      <c r="E75" s="99"/>
      <c r="F75" s="99"/>
      <c r="G75" s="99"/>
      <c r="H75" s="99"/>
      <c r="I75" s="99"/>
      <c r="J75" s="99"/>
      <c r="K75" s="99"/>
      <c r="L75" s="99"/>
      <c r="M75" s="99"/>
      <c r="N75" s="237"/>
      <c r="O75" s="237"/>
      <c r="P75" s="237"/>
      <c r="Q75" s="237"/>
      <c r="R75" s="237"/>
      <c r="S75" s="237"/>
      <c r="T75" s="237"/>
      <c r="U75" s="237"/>
      <c r="V75" s="237"/>
      <c r="W75" s="237"/>
      <c r="X75" s="237"/>
      <c r="Y75" s="237"/>
      <c r="Z75" s="237"/>
      <c r="AA75" s="237"/>
      <c r="AB75" s="237"/>
      <c r="AC75" s="237"/>
      <c r="AD75" s="237"/>
      <c r="AE75" s="237"/>
      <c r="AF75" s="237"/>
      <c r="AG75" s="237"/>
      <c r="AH75" s="237"/>
      <c r="AI75" s="237"/>
      <c r="AJ75" s="237"/>
      <c r="AK75" s="237"/>
      <c r="AL75" s="237"/>
      <c r="AM75" s="237"/>
      <c r="AN75" s="237"/>
      <c r="AO75" s="237"/>
      <c r="AP75" s="237"/>
      <c r="AQ75" s="237"/>
    </row>
    <row r="76" spans="1:43" s="72" customFormat="1" ht="15" customHeight="1">
      <c r="A76" s="559">
        <v>2</v>
      </c>
      <c r="B76" s="87"/>
      <c r="C76" s="87"/>
      <c r="D76" s="87"/>
      <c r="E76" s="87"/>
      <c r="F76" s="87"/>
      <c r="G76" s="87"/>
      <c r="H76" s="87"/>
      <c r="I76" s="87"/>
      <c r="J76" s="87"/>
      <c r="K76" s="87"/>
      <c r="L76" s="87"/>
      <c r="M76" s="8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row>
    <row r="77" spans="1:43" s="72" customFormat="1" ht="15" customHeight="1">
      <c r="A77" s="559">
        <v>3</v>
      </c>
      <c r="B77" s="103"/>
      <c r="C77" s="87"/>
      <c r="D77" s="87"/>
      <c r="E77" s="87"/>
      <c r="F77" s="87"/>
      <c r="G77" s="87"/>
      <c r="H77" s="87"/>
      <c r="I77" s="87"/>
      <c r="J77" s="87"/>
      <c r="K77" s="87"/>
      <c r="L77" s="87"/>
      <c r="M77" s="87"/>
      <c r="N77" s="237"/>
      <c r="O77" s="237"/>
      <c r="P77" s="237"/>
      <c r="Q77" s="237"/>
      <c r="R77" s="237"/>
      <c r="S77" s="237"/>
      <c r="T77" s="237"/>
      <c r="U77" s="237"/>
      <c r="V77" s="237"/>
      <c r="W77" s="237"/>
      <c r="X77" s="237"/>
      <c r="Y77" s="237"/>
      <c r="Z77" s="237"/>
      <c r="AA77" s="237"/>
      <c r="AB77" s="237"/>
      <c r="AC77" s="237"/>
      <c r="AD77" s="237"/>
      <c r="AE77" s="237"/>
      <c r="AF77" s="237"/>
      <c r="AG77" s="237"/>
      <c r="AH77" s="237"/>
      <c r="AI77" s="237"/>
      <c r="AJ77" s="237"/>
      <c r="AK77" s="237"/>
      <c r="AL77" s="237"/>
      <c r="AM77" s="237"/>
      <c r="AN77" s="237"/>
      <c r="AO77" s="237"/>
      <c r="AP77" s="237"/>
      <c r="AQ77" s="237"/>
    </row>
    <row r="78" spans="1:43" s="72" customFormat="1" ht="15" customHeight="1">
      <c r="A78" s="559">
        <v>4</v>
      </c>
      <c r="B78" s="209"/>
      <c r="C78" s="87"/>
      <c r="D78" s="87"/>
      <c r="E78" s="87"/>
      <c r="F78" s="156" t="s">
        <v>169</v>
      </c>
      <c r="G78" s="87"/>
      <c r="H78" s="87"/>
      <c r="I78" s="87"/>
      <c r="J78" s="87"/>
      <c r="K78" s="87"/>
      <c r="L78" s="87"/>
      <c r="M78" s="87"/>
      <c r="N78" s="237"/>
      <c r="O78" s="237"/>
      <c r="P78" s="237"/>
      <c r="Q78" s="237"/>
      <c r="R78" s="237"/>
      <c r="S78" s="237"/>
      <c r="T78" s="237"/>
      <c r="U78" s="237"/>
      <c r="V78" s="237"/>
      <c r="W78" s="237"/>
      <c r="X78" s="237"/>
      <c r="Y78" s="237"/>
      <c r="Z78" s="237"/>
      <c r="AA78" s="237"/>
      <c r="AB78" s="237"/>
      <c r="AC78" s="237"/>
      <c r="AD78" s="237"/>
      <c r="AE78" s="237"/>
      <c r="AF78" s="237"/>
      <c r="AG78" s="237"/>
      <c r="AH78" s="237"/>
      <c r="AI78" s="237"/>
      <c r="AJ78" s="237"/>
      <c r="AK78" s="237"/>
      <c r="AL78" s="237"/>
      <c r="AM78" s="237"/>
      <c r="AN78" s="237"/>
      <c r="AO78" s="237"/>
      <c r="AP78" s="237"/>
      <c r="AQ78" s="237"/>
    </row>
    <row r="79" spans="1:43" s="72" customFormat="1" ht="15" customHeight="1">
      <c r="A79" s="559"/>
      <c r="B79" s="103"/>
      <c r="C79" s="87"/>
      <c r="D79" s="87"/>
      <c r="E79" s="87"/>
      <c r="F79" s="87"/>
      <c r="G79" s="87"/>
      <c r="H79" s="87"/>
      <c r="I79" s="87"/>
      <c r="J79" s="87"/>
      <c r="K79" s="87"/>
      <c r="L79" s="87"/>
      <c r="M79" s="87"/>
      <c r="N79" s="237"/>
      <c r="O79" s="237"/>
      <c r="P79" s="237"/>
      <c r="Q79" s="237"/>
      <c r="R79" s="237"/>
      <c r="S79" s="237"/>
      <c r="T79" s="237"/>
      <c r="U79" s="237"/>
      <c r="V79" s="237"/>
      <c r="W79" s="237"/>
      <c r="X79" s="237"/>
      <c r="Y79" s="237"/>
      <c r="Z79" s="237"/>
      <c r="AA79" s="237"/>
      <c r="AB79" s="237"/>
      <c r="AC79" s="237"/>
      <c r="AD79" s="237"/>
      <c r="AE79" s="237"/>
      <c r="AF79" s="237"/>
      <c r="AG79" s="237"/>
      <c r="AH79" s="237"/>
      <c r="AI79" s="237"/>
      <c r="AJ79" s="237"/>
      <c r="AK79" s="237"/>
      <c r="AL79" s="237"/>
      <c r="AM79" s="237"/>
      <c r="AN79" s="237"/>
      <c r="AO79" s="237"/>
      <c r="AP79" s="237"/>
      <c r="AQ79" s="237"/>
    </row>
    <row r="80" spans="1:43" s="72" customFormat="1" ht="15" customHeight="1">
      <c r="A80" s="559"/>
      <c r="B80" s="103"/>
      <c r="C80" s="87"/>
      <c r="D80" s="87"/>
      <c r="E80" s="87"/>
      <c r="F80" s="87"/>
      <c r="G80" s="87"/>
      <c r="H80" s="87"/>
      <c r="I80" s="87"/>
      <c r="J80" s="87"/>
      <c r="K80" s="87"/>
      <c r="L80" s="87"/>
      <c r="M80" s="87"/>
      <c r="N80" s="237"/>
      <c r="O80" s="237"/>
      <c r="P80" s="237"/>
      <c r="Q80" s="237"/>
      <c r="R80" s="237"/>
      <c r="S80" s="237"/>
      <c r="T80" s="237"/>
      <c r="U80" s="237"/>
      <c r="V80" s="237"/>
      <c r="W80" s="237"/>
      <c r="X80" s="237"/>
      <c r="Y80" s="237"/>
      <c r="Z80" s="237"/>
      <c r="AA80" s="237"/>
      <c r="AB80" s="237"/>
      <c r="AC80" s="237"/>
      <c r="AD80" s="237"/>
      <c r="AE80" s="237"/>
      <c r="AF80" s="237"/>
      <c r="AG80" s="237"/>
      <c r="AH80" s="237"/>
      <c r="AI80" s="237"/>
      <c r="AJ80" s="237"/>
      <c r="AK80" s="237"/>
      <c r="AL80" s="237"/>
      <c r="AM80" s="237"/>
      <c r="AN80" s="237"/>
      <c r="AO80" s="237"/>
      <c r="AP80" s="237"/>
      <c r="AQ80" s="237"/>
    </row>
    <row r="81" spans="1:43" s="72" customFormat="1" ht="15" customHeight="1">
      <c r="A81" s="559"/>
      <c r="B81" s="103"/>
      <c r="C81" s="87"/>
      <c r="D81" s="87"/>
      <c r="E81" s="87"/>
      <c r="F81" s="87"/>
      <c r="G81" s="87"/>
      <c r="H81" s="87"/>
      <c r="I81" s="87"/>
      <c r="J81" s="87"/>
      <c r="K81" s="87"/>
      <c r="L81" s="87"/>
      <c r="M81" s="87"/>
      <c r="N81" s="237"/>
      <c r="O81" s="237"/>
      <c r="P81" s="237"/>
      <c r="Q81" s="237"/>
      <c r="R81" s="237"/>
      <c r="S81" s="237"/>
      <c r="T81" s="237"/>
      <c r="U81" s="237"/>
      <c r="V81" s="237"/>
      <c r="W81" s="237"/>
      <c r="X81" s="237"/>
      <c r="Y81" s="237"/>
      <c r="Z81" s="237"/>
      <c r="AA81" s="237"/>
      <c r="AB81" s="237"/>
      <c r="AC81" s="237"/>
      <c r="AD81" s="237"/>
      <c r="AE81" s="237"/>
      <c r="AF81" s="237"/>
      <c r="AG81" s="237"/>
      <c r="AH81" s="237"/>
      <c r="AI81" s="237"/>
      <c r="AJ81" s="237"/>
      <c r="AK81" s="237"/>
      <c r="AL81" s="237"/>
      <c r="AM81" s="237"/>
      <c r="AN81" s="237"/>
      <c r="AO81" s="237"/>
      <c r="AP81" s="237"/>
      <c r="AQ81" s="237"/>
    </row>
    <row r="82" spans="1:43" s="72" customFormat="1" ht="15" customHeight="1">
      <c r="A82" s="559"/>
      <c r="B82" s="103"/>
      <c r="C82" s="87"/>
      <c r="D82" s="87"/>
      <c r="E82" s="87"/>
      <c r="F82" s="87"/>
      <c r="G82" s="87"/>
      <c r="H82" s="87"/>
      <c r="I82" s="87"/>
      <c r="J82" s="87"/>
      <c r="K82" s="87"/>
      <c r="L82" s="87"/>
      <c r="M82" s="87"/>
      <c r="N82" s="237"/>
      <c r="O82" s="237"/>
      <c r="P82" s="237"/>
      <c r="Q82" s="237"/>
      <c r="R82" s="237"/>
      <c r="S82" s="237"/>
      <c r="T82" s="237"/>
      <c r="U82" s="237"/>
      <c r="V82" s="237"/>
      <c r="W82" s="237"/>
      <c r="X82" s="237"/>
      <c r="Y82" s="237"/>
      <c r="Z82" s="237"/>
      <c r="AA82" s="237"/>
      <c r="AB82" s="237"/>
      <c r="AC82" s="237"/>
      <c r="AD82" s="237"/>
      <c r="AE82" s="237"/>
      <c r="AF82" s="237"/>
      <c r="AG82" s="237"/>
      <c r="AH82" s="237"/>
      <c r="AI82" s="237"/>
      <c r="AJ82" s="237"/>
      <c r="AK82" s="237"/>
      <c r="AL82" s="237"/>
      <c r="AM82" s="237"/>
      <c r="AN82" s="237"/>
      <c r="AO82" s="237"/>
      <c r="AP82" s="237"/>
      <c r="AQ82" s="237"/>
    </row>
    <row r="83" spans="1:43" s="72" customFormat="1" ht="15" customHeight="1">
      <c r="A83" s="559"/>
      <c r="B83" s="209"/>
      <c r="C83" s="87"/>
      <c r="D83" s="87"/>
      <c r="E83" s="87"/>
      <c r="F83" s="156"/>
      <c r="G83" s="87"/>
      <c r="H83" s="87"/>
      <c r="I83" s="87"/>
      <c r="J83" s="87"/>
      <c r="K83" s="87"/>
      <c r="L83" s="87"/>
      <c r="M83" s="87"/>
      <c r="N83" s="237"/>
      <c r="O83" s="237"/>
      <c r="P83" s="237"/>
      <c r="Q83" s="237"/>
      <c r="R83" s="237"/>
      <c r="S83" s="237"/>
      <c r="T83" s="237"/>
      <c r="U83" s="237"/>
      <c r="V83" s="237"/>
      <c r="W83" s="237"/>
      <c r="X83" s="237"/>
      <c r="Y83" s="237"/>
      <c r="Z83" s="237"/>
      <c r="AA83" s="237"/>
      <c r="AB83" s="237"/>
      <c r="AC83" s="237"/>
      <c r="AD83" s="237"/>
      <c r="AE83" s="237"/>
      <c r="AF83" s="237"/>
      <c r="AG83" s="237"/>
      <c r="AH83" s="237"/>
      <c r="AI83" s="237"/>
      <c r="AJ83" s="237"/>
      <c r="AK83" s="237"/>
      <c r="AL83" s="237"/>
      <c r="AM83" s="237"/>
      <c r="AN83" s="237"/>
      <c r="AO83" s="237"/>
      <c r="AP83" s="237"/>
      <c r="AQ83" s="237"/>
    </row>
    <row r="84" spans="1:43" s="72" customFormat="1" ht="15" customHeight="1">
      <c r="A84" s="559"/>
      <c r="B84" s="103"/>
      <c r="C84" s="87"/>
      <c r="D84" s="87"/>
      <c r="E84" s="87"/>
      <c r="H84" s="87"/>
      <c r="I84" s="87"/>
      <c r="J84" s="87"/>
      <c r="K84" s="87"/>
      <c r="L84" s="87"/>
      <c r="M84" s="87"/>
      <c r="N84" s="237"/>
      <c r="O84" s="237"/>
      <c r="P84" s="237"/>
      <c r="Q84" s="237"/>
      <c r="R84" s="237"/>
      <c r="S84" s="237"/>
      <c r="T84" s="237"/>
      <c r="U84" s="237"/>
      <c r="V84" s="237"/>
      <c r="W84" s="237"/>
      <c r="X84" s="237"/>
      <c r="Y84" s="237"/>
      <c r="Z84" s="237"/>
      <c r="AA84" s="237"/>
      <c r="AB84" s="237"/>
      <c r="AC84" s="237"/>
      <c r="AD84" s="237"/>
      <c r="AE84" s="237"/>
      <c r="AF84" s="237"/>
      <c r="AG84" s="237"/>
      <c r="AH84" s="237"/>
      <c r="AI84" s="237"/>
      <c r="AJ84" s="237"/>
      <c r="AK84" s="237"/>
      <c r="AL84" s="237"/>
      <c r="AM84" s="237"/>
      <c r="AN84" s="237"/>
      <c r="AO84" s="237"/>
      <c r="AP84" s="237"/>
      <c r="AQ84" s="237"/>
    </row>
    <row r="85" spans="1:43" s="72" customFormat="1" ht="15" customHeight="1">
      <c r="A85" s="559"/>
      <c r="B85" s="103"/>
      <c r="C85" s="87"/>
      <c r="D85" s="87"/>
      <c r="E85" s="87"/>
      <c r="F85" s="87"/>
      <c r="G85" s="87"/>
      <c r="H85" s="87"/>
      <c r="I85" s="87"/>
      <c r="J85" s="87"/>
      <c r="K85" s="87"/>
      <c r="L85" s="87"/>
      <c r="M85" s="87"/>
      <c r="N85" s="237"/>
      <c r="O85" s="237"/>
      <c r="P85" s="237"/>
      <c r="Q85" s="237"/>
      <c r="R85" s="237"/>
      <c r="S85" s="237"/>
      <c r="T85" s="237"/>
      <c r="U85" s="237"/>
      <c r="V85" s="237"/>
      <c r="W85" s="237"/>
      <c r="X85" s="237"/>
      <c r="Y85" s="237"/>
      <c r="Z85" s="237"/>
      <c r="AA85" s="237"/>
      <c r="AB85" s="237"/>
      <c r="AC85" s="237"/>
      <c r="AD85" s="237"/>
      <c r="AE85" s="237"/>
      <c r="AF85" s="237"/>
      <c r="AG85" s="237"/>
      <c r="AH85" s="237"/>
      <c r="AI85" s="237"/>
      <c r="AJ85" s="237"/>
      <c r="AK85" s="237"/>
      <c r="AL85" s="237"/>
      <c r="AM85" s="237"/>
      <c r="AN85" s="237"/>
      <c r="AO85" s="237"/>
      <c r="AP85" s="237"/>
      <c r="AQ85" s="237"/>
    </row>
    <row r="86" spans="1:43" s="72" customFormat="1" ht="15" customHeight="1">
      <c r="A86" s="559"/>
      <c r="B86" s="103"/>
      <c r="C86" s="87"/>
      <c r="D86" s="87"/>
      <c r="E86" s="87"/>
      <c r="F86" s="87"/>
      <c r="G86" s="87"/>
      <c r="H86" s="87"/>
      <c r="I86" s="87"/>
      <c r="J86" s="87"/>
      <c r="K86" s="87"/>
      <c r="L86" s="87"/>
      <c r="M86" s="8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row>
    <row r="87" spans="1:43" s="72" customFormat="1" ht="15" customHeight="1">
      <c r="A87" s="559"/>
      <c r="B87" s="103"/>
      <c r="C87" s="87"/>
      <c r="D87" s="87"/>
      <c r="E87" s="87"/>
      <c r="F87" s="87"/>
      <c r="G87" s="87"/>
      <c r="H87" s="87"/>
      <c r="I87" s="87"/>
      <c r="J87" s="87"/>
      <c r="K87" s="87"/>
      <c r="L87" s="87"/>
      <c r="M87" s="87"/>
      <c r="N87" s="237"/>
      <c r="O87" s="237"/>
      <c r="P87" s="237"/>
      <c r="Q87" s="237"/>
      <c r="R87" s="237"/>
      <c r="S87" s="237"/>
      <c r="T87" s="237"/>
      <c r="U87" s="237"/>
      <c r="V87" s="237"/>
      <c r="W87" s="237"/>
      <c r="X87" s="237"/>
      <c r="Y87" s="237"/>
      <c r="Z87" s="237"/>
      <c r="AA87" s="237"/>
      <c r="AB87" s="237"/>
      <c r="AC87" s="237"/>
      <c r="AD87" s="237"/>
      <c r="AE87" s="237"/>
      <c r="AF87" s="237"/>
      <c r="AG87" s="237"/>
      <c r="AH87" s="237"/>
      <c r="AI87" s="237"/>
      <c r="AJ87" s="237"/>
      <c r="AK87" s="237"/>
      <c r="AL87" s="237"/>
      <c r="AM87" s="237"/>
      <c r="AN87" s="237"/>
      <c r="AO87" s="237"/>
      <c r="AP87" s="237"/>
      <c r="AQ87" s="237"/>
    </row>
    <row r="88" spans="1:43" s="72" customFormat="1" ht="15" customHeight="1">
      <c r="A88" s="559"/>
      <c r="B88" s="209"/>
      <c r="C88" s="87"/>
      <c r="D88" s="87"/>
      <c r="E88" s="87"/>
      <c r="F88" s="156"/>
      <c r="G88" s="87"/>
      <c r="H88" s="87"/>
      <c r="I88" s="87"/>
      <c r="J88" s="87"/>
      <c r="K88" s="87"/>
      <c r="L88" s="87"/>
      <c r="M88" s="87"/>
      <c r="N88" s="237"/>
      <c r="O88" s="237"/>
      <c r="P88" s="237"/>
      <c r="Q88" s="237"/>
      <c r="R88" s="237"/>
      <c r="S88" s="237"/>
      <c r="T88" s="237"/>
      <c r="U88" s="237"/>
      <c r="V88" s="237"/>
      <c r="W88" s="237"/>
      <c r="X88" s="237"/>
      <c r="Y88" s="237"/>
      <c r="Z88" s="237"/>
      <c r="AA88" s="237"/>
      <c r="AB88" s="237"/>
      <c r="AC88" s="237"/>
      <c r="AD88" s="237"/>
      <c r="AE88" s="237"/>
      <c r="AF88" s="237"/>
      <c r="AG88" s="237"/>
      <c r="AH88" s="237"/>
      <c r="AI88" s="237"/>
      <c r="AJ88" s="237"/>
      <c r="AK88" s="237"/>
      <c r="AL88" s="237"/>
      <c r="AM88" s="237"/>
      <c r="AN88" s="237"/>
      <c r="AO88" s="237"/>
      <c r="AP88" s="237"/>
      <c r="AQ88" s="237"/>
    </row>
    <row r="89" spans="1:43" s="72" customFormat="1" ht="15" customHeight="1">
      <c r="A89" s="559"/>
      <c r="B89" s="103"/>
      <c r="C89" s="87"/>
      <c r="D89" s="87"/>
      <c r="E89" s="87"/>
      <c r="F89" s="87"/>
      <c r="G89" s="87"/>
      <c r="H89" s="87"/>
      <c r="I89" s="87"/>
      <c r="J89" s="87"/>
      <c r="K89" s="87"/>
      <c r="L89" s="87"/>
      <c r="M89" s="87"/>
      <c r="N89" s="237"/>
      <c r="O89" s="237"/>
      <c r="P89" s="237"/>
      <c r="Q89" s="237"/>
      <c r="R89" s="237"/>
      <c r="S89" s="237"/>
      <c r="T89" s="237"/>
      <c r="U89" s="237"/>
      <c r="V89" s="237"/>
      <c r="W89" s="237"/>
      <c r="X89" s="237"/>
      <c r="Y89" s="237"/>
      <c r="Z89" s="237"/>
      <c r="AA89" s="237"/>
      <c r="AB89" s="237"/>
      <c r="AC89" s="237"/>
      <c r="AD89" s="237"/>
      <c r="AE89" s="237"/>
      <c r="AF89" s="237"/>
      <c r="AG89" s="237"/>
      <c r="AH89" s="237"/>
      <c r="AI89" s="237"/>
      <c r="AJ89" s="237"/>
      <c r="AK89" s="237"/>
      <c r="AL89" s="237"/>
      <c r="AM89" s="237"/>
      <c r="AN89" s="237"/>
      <c r="AO89" s="237"/>
      <c r="AP89" s="237"/>
      <c r="AQ89" s="237"/>
    </row>
    <row r="90" spans="1:43" s="72" customFormat="1" ht="15" customHeight="1">
      <c r="A90" s="559"/>
      <c r="B90" s="103"/>
      <c r="C90" s="87"/>
      <c r="D90" s="87"/>
      <c r="E90" s="87"/>
      <c r="F90" s="87"/>
      <c r="G90" s="87"/>
      <c r="H90" s="87"/>
      <c r="I90" s="87"/>
      <c r="J90" s="87"/>
      <c r="K90" s="87"/>
      <c r="L90" s="87"/>
      <c r="M90" s="8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row>
    <row r="91" spans="1:43" s="72" customFormat="1" ht="15" customHeight="1">
      <c r="A91" s="559"/>
      <c r="B91" s="103"/>
      <c r="C91" s="87"/>
      <c r="D91" s="87"/>
      <c r="E91" s="87"/>
      <c r="F91" s="87"/>
      <c r="G91" s="87"/>
      <c r="H91" s="87"/>
      <c r="I91" s="87"/>
      <c r="J91" s="87"/>
      <c r="K91" s="87"/>
      <c r="L91" s="87"/>
      <c r="M91" s="8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row>
    <row r="92" spans="1:43" s="72" customFormat="1" ht="15" customHeight="1">
      <c r="A92" s="559"/>
      <c r="B92" s="103"/>
      <c r="C92" s="87"/>
      <c r="D92" s="87"/>
      <c r="E92" s="87"/>
      <c r="F92" s="87"/>
      <c r="G92" s="87"/>
      <c r="H92" s="87"/>
      <c r="I92" s="87"/>
      <c r="J92" s="87"/>
      <c r="K92" s="87"/>
      <c r="L92" s="87"/>
      <c r="M92" s="87"/>
      <c r="N92" s="237"/>
      <c r="O92" s="237"/>
      <c r="P92" s="237"/>
      <c r="Q92" s="237"/>
      <c r="R92" s="237"/>
      <c r="S92" s="237"/>
      <c r="T92" s="237"/>
      <c r="U92" s="237"/>
      <c r="V92" s="237"/>
      <c r="W92" s="237"/>
      <c r="X92" s="237"/>
      <c r="Y92" s="237"/>
      <c r="Z92" s="237"/>
      <c r="AA92" s="237"/>
      <c r="AB92" s="237"/>
      <c r="AC92" s="237"/>
      <c r="AD92" s="237"/>
      <c r="AE92" s="237"/>
      <c r="AF92" s="237"/>
      <c r="AG92" s="237"/>
      <c r="AH92" s="237"/>
      <c r="AI92" s="237"/>
      <c r="AJ92" s="237"/>
      <c r="AK92" s="237"/>
      <c r="AL92" s="237"/>
      <c r="AM92" s="237"/>
      <c r="AN92" s="237"/>
      <c r="AO92" s="237"/>
      <c r="AP92" s="237"/>
      <c r="AQ92" s="237"/>
    </row>
    <row r="93" spans="1:43" s="72" customFormat="1" ht="15" customHeight="1">
      <c r="A93" s="559"/>
      <c r="B93" s="209"/>
      <c r="C93" s="87"/>
      <c r="D93" s="87"/>
      <c r="E93" s="87"/>
      <c r="F93" s="156"/>
      <c r="G93" s="87"/>
      <c r="H93" s="87"/>
      <c r="I93" s="87"/>
      <c r="J93" s="87"/>
      <c r="K93" s="87"/>
      <c r="L93" s="87"/>
      <c r="M93" s="87"/>
      <c r="N93" s="237"/>
      <c r="O93" s="237"/>
      <c r="P93" s="237"/>
      <c r="Q93" s="237"/>
      <c r="R93" s="237"/>
      <c r="S93" s="237"/>
      <c r="T93" s="237"/>
      <c r="U93" s="237"/>
      <c r="V93" s="237"/>
      <c r="W93" s="237"/>
      <c r="X93" s="237"/>
      <c r="Y93" s="237"/>
      <c r="Z93" s="237"/>
      <c r="AA93" s="237"/>
      <c r="AB93" s="237"/>
      <c r="AC93" s="237"/>
      <c r="AD93" s="237"/>
      <c r="AE93" s="237"/>
      <c r="AF93" s="237"/>
      <c r="AG93" s="237"/>
      <c r="AH93" s="237"/>
      <c r="AI93" s="237"/>
      <c r="AJ93" s="237"/>
      <c r="AK93" s="237"/>
      <c r="AL93" s="237"/>
      <c r="AM93" s="237"/>
      <c r="AN93" s="237"/>
      <c r="AO93" s="237"/>
      <c r="AP93" s="237"/>
      <c r="AQ93" s="237"/>
    </row>
    <row r="94" spans="1:43" s="72" customFormat="1" ht="15" customHeight="1">
      <c r="A94" s="559"/>
      <c r="B94" s="103"/>
      <c r="C94" s="87"/>
      <c r="D94" s="87"/>
      <c r="E94" s="87"/>
      <c r="F94" s="87"/>
      <c r="G94" s="87"/>
      <c r="H94" s="87"/>
      <c r="I94" s="87"/>
      <c r="J94" s="87"/>
      <c r="K94" s="87"/>
      <c r="L94" s="87"/>
      <c r="M94" s="8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row>
    <row r="95" spans="1:43" s="72" customFormat="1" ht="15" customHeight="1">
      <c r="A95" s="559"/>
      <c r="B95" s="103"/>
      <c r="C95" s="87"/>
      <c r="D95" s="87"/>
      <c r="E95" s="87"/>
      <c r="F95" s="87"/>
      <c r="G95" s="87"/>
      <c r="H95" s="87"/>
      <c r="I95" s="87"/>
      <c r="J95" s="87"/>
      <c r="K95" s="87"/>
      <c r="L95" s="87"/>
      <c r="M95" s="8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row>
    <row r="96" spans="1:43" s="72" customFormat="1" ht="15" customHeight="1">
      <c r="A96" s="559"/>
      <c r="B96" s="103"/>
      <c r="C96" s="87"/>
      <c r="D96" s="87"/>
      <c r="E96" s="87"/>
      <c r="F96" s="87"/>
      <c r="G96" s="87"/>
      <c r="H96" s="87"/>
      <c r="I96" s="87"/>
      <c r="J96" s="87"/>
      <c r="K96" s="87"/>
      <c r="L96" s="87"/>
      <c r="M96" s="8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row>
    <row r="97" spans="1:43" s="72" customFormat="1" ht="15" customHeight="1">
      <c r="A97" s="559"/>
      <c r="B97" s="103"/>
      <c r="C97" s="87"/>
      <c r="D97" s="87"/>
      <c r="E97" s="87"/>
      <c r="F97" s="87"/>
      <c r="G97" s="87"/>
      <c r="H97" s="87"/>
      <c r="I97" s="87"/>
      <c r="J97" s="87"/>
      <c r="K97" s="87"/>
      <c r="L97" s="87"/>
      <c r="M97" s="8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row>
    <row r="98" spans="1:43" s="72" customFormat="1" ht="15" customHeight="1">
      <c r="A98" s="559"/>
      <c r="B98" s="103"/>
      <c r="C98" s="87"/>
      <c r="D98" s="87"/>
      <c r="E98" s="87"/>
      <c r="F98" s="87"/>
      <c r="G98" s="87"/>
      <c r="H98" s="87"/>
      <c r="I98" s="87"/>
      <c r="J98" s="87"/>
      <c r="K98" s="87"/>
      <c r="L98" s="87"/>
      <c r="M98" s="87"/>
      <c r="N98" s="237"/>
      <c r="O98" s="237"/>
      <c r="P98" s="237"/>
      <c r="Q98" s="237"/>
      <c r="R98" s="237"/>
      <c r="S98" s="237"/>
      <c r="T98" s="237"/>
      <c r="U98" s="237"/>
      <c r="V98" s="237"/>
      <c r="W98" s="237"/>
      <c r="X98" s="237"/>
      <c r="Y98" s="237"/>
      <c r="Z98" s="237"/>
      <c r="AA98" s="237"/>
      <c r="AB98" s="237"/>
      <c r="AC98" s="237"/>
      <c r="AD98" s="237"/>
      <c r="AE98" s="237"/>
      <c r="AF98" s="237"/>
      <c r="AG98" s="237"/>
      <c r="AH98" s="237"/>
      <c r="AI98" s="237"/>
      <c r="AJ98" s="237"/>
      <c r="AK98" s="237"/>
      <c r="AL98" s="237"/>
      <c r="AM98" s="237"/>
      <c r="AN98" s="237"/>
      <c r="AO98" s="237"/>
      <c r="AP98" s="237"/>
      <c r="AQ98" s="237"/>
    </row>
    <row r="99" spans="1:43" s="72" customFormat="1" ht="15" customHeight="1">
      <c r="A99" s="559"/>
      <c r="B99" s="103"/>
      <c r="C99" s="87"/>
      <c r="D99" s="87"/>
      <c r="E99" s="87"/>
      <c r="F99" s="87"/>
      <c r="G99" s="87"/>
      <c r="H99" s="87"/>
      <c r="I99" s="87"/>
      <c r="J99" s="87"/>
      <c r="K99" s="87"/>
      <c r="L99" s="87"/>
      <c r="M99" s="8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row>
    <row r="100" spans="1:43" s="72" customFormat="1" ht="15" customHeight="1">
      <c r="A100" s="559"/>
      <c r="B100" s="103"/>
      <c r="C100" s="87"/>
      <c r="D100" s="87"/>
      <c r="E100" s="87"/>
      <c r="F100" s="87"/>
      <c r="G100" s="87"/>
      <c r="H100" s="87"/>
      <c r="I100" s="87"/>
      <c r="J100" s="87"/>
      <c r="K100" s="87"/>
      <c r="L100" s="87"/>
      <c r="M100" s="8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row>
    <row r="101" spans="1:43" s="72" customFormat="1" ht="15" customHeight="1">
      <c r="A101" s="559"/>
      <c r="B101" s="103"/>
      <c r="C101" s="87"/>
      <c r="D101" s="87"/>
      <c r="E101" s="87"/>
      <c r="F101" s="87"/>
      <c r="G101" s="87"/>
      <c r="H101" s="87"/>
      <c r="I101" s="87"/>
      <c r="J101" s="87"/>
      <c r="K101" s="87"/>
      <c r="L101" s="87"/>
      <c r="M101" s="87"/>
      <c r="N101" s="237"/>
      <c r="O101" s="237"/>
      <c r="P101" s="237"/>
      <c r="Q101" s="237"/>
      <c r="R101" s="237"/>
      <c r="S101" s="237"/>
      <c r="T101" s="237"/>
      <c r="U101" s="237"/>
      <c r="V101" s="237"/>
      <c r="W101" s="237"/>
      <c r="X101" s="237"/>
      <c r="Y101" s="237"/>
      <c r="Z101" s="237"/>
      <c r="AA101" s="237"/>
      <c r="AB101" s="237"/>
      <c r="AC101" s="237"/>
      <c r="AD101" s="237"/>
      <c r="AE101" s="237"/>
      <c r="AF101" s="237"/>
      <c r="AG101" s="237"/>
      <c r="AH101" s="237"/>
      <c r="AI101" s="237"/>
      <c r="AJ101" s="237"/>
      <c r="AK101" s="237"/>
      <c r="AL101" s="237"/>
      <c r="AM101" s="237"/>
      <c r="AN101" s="237"/>
      <c r="AO101" s="237"/>
      <c r="AP101" s="237"/>
      <c r="AQ101" s="237"/>
    </row>
    <row r="102" spans="1:43" s="72" customFormat="1" ht="15" customHeight="1">
      <c r="A102" s="559"/>
      <c r="B102" s="103"/>
      <c r="C102" s="87"/>
      <c r="D102" s="87"/>
      <c r="E102" s="87"/>
      <c r="F102" s="87"/>
      <c r="G102" s="87"/>
      <c r="H102" s="87"/>
      <c r="I102" s="87"/>
      <c r="J102" s="87"/>
      <c r="K102" s="87"/>
      <c r="L102" s="87"/>
      <c r="M102" s="8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row>
    <row r="103" spans="1:43" s="72" customFormat="1" ht="15" customHeight="1">
      <c r="A103" s="559"/>
      <c r="B103" s="103"/>
      <c r="C103" s="87"/>
      <c r="D103" s="87"/>
      <c r="E103" s="87"/>
      <c r="F103" s="87"/>
      <c r="G103" s="87"/>
      <c r="H103" s="87"/>
      <c r="I103" s="87"/>
      <c r="J103" s="87"/>
      <c r="K103" s="87"/>
      <c r="L103" s="87"/>
      <c r="M103" s="8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row>
    <row r="104" spans="1:43" s="72" customFormat="1" ht="15" customHeight="1">
      <c r="A104" s="559"/>
      <c r="B104" s="103"/>
      <c r="C104" s="87"/>
      <c r="D104" s="87"/>
      <c r="E104" s="87"/>
      <c r="F104" s="87"/>
      <c r="G104" s="87"/>
      <c r="H104" s="87"/>
      <c r="I104" s="87"/>
      <c r="J104" s="87"/>
      <c r="K104" s="87"/>
      <c r="L104" s="87"/>
      <c r="M104" s="8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row>
    <row r="105" spans="1:43" s="72" customFormat="1" ht="15" customHeight="1">
      <c r="A105" s="559"/>
      <c r="B105" s="103"/>
      <c r="C105" s="87"/>
      <c r="D105" s="87"/>
      <c r="E105" s="87"/>
      <c r="F105" s="87"/>
      <c r="G105" s="87"/>
      <c r="H105" s="87"/>
      <c r="I105" s="87"/>
      <c r="J105" s="87"/>
      <c r="K105" s="87"/>
      <c r="L105" s="87"/>
      <c r="M105" s="8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row>
    <row r="106" spans="1:43" s="72" customFormat="1" ht="15" customHeight="1">
      <c r="A106" s="559"/>
      <c r="B106" s="103"/>
      <c r="C106" s="87"/>
      <c r="D106" s="87"/>
      <c r="E106" s="87"/>
      <c r="F106" s="87"/>
      <c r="G106" s="87"/>
      <c r="H106" s="87"/>
      <c r="I106" s="87"/>
      <c r="J106" s="87"/>
      <c r="K106" s="87"/>
      <c r="L106" s="87"/>
      <c r="M106" s="87"/>
      <c r="N106" s="237"/>
      <c r="O106" s="237"/>
      <c r="P106" s="237"/>
      <c r="Q106" s="237"/>
      <c r="R106" s="237"/>
      <c r="S106" s="237"/>
      <c r="T106" s="237"/>
      <c r="U106" s="237"/>
      <c r="V106" s="237"/>
      <c r="W106" s="237"/>
      <c r="X106" s="237"/>
      <c r="Y106" s="237"/>
      <c r="Z106" s="237"/>
      <c r="AA106" s="237"/>
      <c r="AB106" s="237"/>
      <c r="AC106" s="237"/>
      <c r="AD106" s="237"/>
      <c r="AE106" s="237"/>
      <c r="AF106" s="237"/>
      <c r="AG106" s="237"/>
      <c r="AH106" s="237"/>
      <c r="AI106" s="237"/>
      <c r="AJ106" s="237"/>
      <c r="AK106" s="237"/>
      <c r="AL106" s="237"/>
      <c r="AM106" s="237"/>
      <c r="AN106" s="237"/>
      <c r="AO106" s="237"/>
      <c r="AP106" s="237"/>
      <c r="AQ106" s="237"/>
    </row>
    <row r="107" spans="1:43" s="72" customFormat="1" ht="15" customHeight="1">
      <c r="A107" s="559"/>
      <c r="B107" s="103"/>
      <c r="C107" s="87"/>
      <c r="D107" s="87"/>
      <c r="E107" s="87"/>
      <c r="F107" s="87"/>
      <c r="G107" s="87"/>
      <c r="H107" s="87"/>
      <c r="I107" s="87"/>
      <c r="J107" s="87"/>
      <c r="K107" s="87"/>
      <c r="L107" s="87"/>
      <c r="M107" s="8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row>
    <row r="108" spans="1:43" s="72" customFormat="1" ht="15" customHeight="1">
      <c r="A108" s="559"/>
      <c r="B108" s="103"/>
      <c r="C108" s="87"/>
      <c r="D108" s="87"/>
      <c r="E108" s="87"/>
      <c r="F108" s="87"/>
      <c r="G108" s="87"/>
      <c r="H108" s="87"/>
      <c r="I108" s="87"/>
      <c r="J108" s="87"/>
      <c r="K108" s="87"/>
      <c r="L108" s="87"/>
      <c r="M108" s="8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row>
    <row r="109" spans="1:43" s="72" customFormat="1" ht="15" customHeight="1">
      <c r="A109" s="559"/>
      <c r="B109" s="87"/>
      <c r="C109" s="87"/>
      <c r="D109" s="87"/>
      <c r="E109" s="87"/>
      <c r="F109" s="87"/>
      <c r="G109" s="87"/>
      <c r="H109" s="87"/>
      <c r="I109" s="87"/>
      <c r="J109" s="87"/>
      <c r="K109" s="87"/>
      <c r="L109" s="87"/>
      <c r="M109" s="87"/>
      <c r="N109" s="237"/>
      <c r="O109" s="237"/>
      <c r="P109" s="237"/>
      <c r="Q109" s="237"/>
      <c r="R109" s="237"/>
      <c r="S109" s="237"/>
      <c r="T109" s="237"/>
      <c r="U109" s="237"/>
      <c r="V109" s="237"/>
      <c r="W109" s="237"/>
      <c r="X109" s="237"/>
      <c r="Y109" s="237"/>
      <c r="Z109" s="237"/>
      <c r="AA109" s="237"/>
      <c r="AB109" s="237"/>
      <c r="AC109" s="237"/>
      <c r="AD109" s="237"/>
      <c r="AE109" s="237"/>
      <c r="AF109" s="237"/>
      <c r="AG109" s="237"/>
      <c r="AH109" s="237"/>
      <c r="AI109" s="237"/>
      <c r="AJ109" s="237"/>
      <c r="AK109" s="237"/>
      <c r="AL109" s="237"/>
      <c r="AM109" s="237"/>
      <c r="AN109" s="237"/>
      <c r="AO109" s="237"/>
      <c r="AP109" s="237"/>
      <c r="AQ109" s="237"/>
    </row>
    <row r="110" spans="1:43" s="72" customFormat="1" ht="15" customHeight="1">
      <c r="A110" s="559"/>
      <c r="B110" s="87"/>
      <c r="C110" s="87"/>
      <c r="D110" s="87"/>
      <c r="E110" s="87"/>
      <c r="F110" s="87"/>
      <c r="G110" s="87"/>
      <c r="H110" s="87"/>
      <c r="I110" s="87"/>
      <c r="J110" s="87"/>
      <c r="K110" s="87"/>
      <c r="L110" s="87"/>
      <c r="M110" s="87"/>
      <c r="N110" s="237"/>
      <c r="O110" s="237"/>
      <c r="P110" s="237"/>
      <c r="Q110" s="237"/>
      <c r="R110" s="237"/>
      <c r="S110" s="237"/>
      <c r="T110" s="237"/>
      <c r="U110" s="237"/>
      <c r="V110" s="237"/>
      <c r="W110" s="237"/>
      <c r="X110" s="237"/>
      <c r="Y110" s="237"/>
      <c r="Z110" s="237"/>
      <c r="AA110" s="237"/>
      <c r="AB110" s="237"/>
      <c r="AC110" s="237"/>
      <c r="AD110" s="237"/>
      <c r="AE110" s="237"/>
      <c r="AF110" s="237"/>
      <c r="AG110" s="237"/>
      <c r="AH110" s="237"/>
      <c r="AI110" s="237"/>
      <c r="AJ110" s="237"/>
      <c r="AK110" s="237"/>
      <c r="AL110" s="237"/>
      <c r="AM110" s="237"/>
      <c r="AN110" s="237"/>
      <c r="AO110" s="237"/>
      <c r="AP110" s="237"/>
      <c r="AQ110" s="237"/>
    </row>
    <row r="111" spans="1:43" s="72" customFormat="1" ht="15" customHeight="1">
      <c r="A111" s="559"/>
      <c r="B111" s="87"/>
      <c r="C111" s="87"/>
      <c r="D111" s="87"/>
      <c r="E111" s="87"/>
      <c r="F111" s="87"/>
      <c r="G111" s="87"/>
      <c r="H111" s="87"/>
      <c r="I111" s="87"/>
      <c r="J111" s="87"/>
      <c r="K111" s="87"/>
      <c r="L111" s="87"/>
      <c r="M111" s="87"/>
      <c r="N111" s="237"/>
      <c r="O111" s="237"/>
      <c r="P111" s="237"/>
      <c r="Q111" s="237"/>
      <c r="R111" s="237"/>
      <c r="S111" s="237"/>
      <c r="T111" s="237"/>
      <c r="U111" s="237"/>
      <c r="V111" s="237"/>
      <c r="W111" s="237"/>
      <c r="X111" s="237"/>
      <c r="Y111" s="237"/>
      <c r="Z111" s="237"/>
      <c r="AA111" s="237"/>
      <c r="AB111" s="237"/>
      <c r="AC111" s="237"/>
      <c r="AD111" s="237"/>
      <c r="AE111" s="237"/>
      <c r="AF111" s="237"/>
      <c r="AG111" s="237"/>
      <c r="AH111" s="237"/>
      <c r="AI111" s="237"/>
      <c r="AJ111" s="237"/>
      <c r="AK111" s="237"/>
      <c r="AL111" s="237"/>
      <c r="AM111" s="237"/>
      <c r="AN111" s="237"/>
      <c r="AO111" s="237"/>
      <c r="AP111" s="237"/>
      <c r="AQ111" s="237"/>
    </row>
    <row r="112" spans="1:43" s="72" customFormat="1" ht="15" customHeight="1">
      <c r="A112" s="559"/>
      <c r="B112" s="87"/>
      <c r="C112" s="87"/>
      <c r="D112" s="87"/>
      <c r="E112" s="87"/>
      <c r="F112" s="87"/>
      <c r="G112" s="87"/>
      <c r="H112" s="87"/>
      <c r="I112" s="87"/>
      <c r="J112" s="87"/>
      <c r="K112" s="87"/>
      <c r="L112" s="87"/>
      <c r="M112" s="87"/>
      <c r="N112" s="237"/>
      <c r="O112" s="237"/>
      <c r="P112" s="237"/>
      <c r="Q112" s="237"/>
      <c r="R112" s="237"/>
      <c r="S112" s="237"/>
      <c r="T112" s="237"/>
      <c r="U112" s="237"/>
      <c r="V112" s="237"/>
      <c r="W112" s="237"/>
      <c r="X112" s="237"/>
      <c r="Y112" s="237"/>
      <c r="Z112" s="237"/>
      <c r="AA112" s="237"/>
      <c r="AB112" s="237"/>
      <c r="AC112" s="237"/>
      <c r="AD112" s="237"/>
      <c r="AE112" s="237"/>
      <c r="AF112" s="237"/>
      <c r="AG112" s="237"/>
      <c r="AH112" s="237"/>
      <c r="AI112" s="237"/>
      <c r="AJ112" s="237"/>
      <c r="AK112" s="237"/>
      <c r="AL112" s="237"/>
      <c r="AM112" s="237"/>
      <c r="AN112" s="237"/>
      <c r="AO112" s="237"/>
      <c r="AP112" s="237"/>
      <c r="AQ112" s="237"/>
    </row>
    <row r="113" spans="1:43" s="72" customFormat="1" ht="15" customHeight="1">
      <c r="A113" s="559"/>
      <c r="B113" s="87"/>
      <c r="C113" s="87"/>
      <c r="D113" s="87"/>
      <c r="E113" s="87"/>
      <c r="F113" s="87"/>
      <c r="G113" s="87"/>
      <c r="H113" s="87"/>
      <c r="I113" s="87"/>
      <c r="J113" s="87"/>
      <c r="K113" s="87"/>
      <c r="L113" s="87"/>
      <c r="M113" s="87"/>
      <c r="N113" s="237"/>
      <c r="O113" s="237"/>
      <c r="P113" s="237"/>
      <c r="Q113" s="237"/>
      <c r="R113" s="237"/>
      <c r="S113" s="237"/>
      <c r="T113" s="237"/>
      <c r="U113" s="237"/>
      <c r="V113" s="237"/>
      <c r="W113" s="237"/>
      <c r="X113" s="237"/>
      <c r="Y113" s="237"/>
      <c r="Z113" s="237"/>
      <c r="AA113" s="237"/>
      <c r="AB113" s="237"/>
      <c r="AC113" s="237"/>
      <c r="AD113" s="237"/>
      <c r="AE113" s="237"/>
      <c r="AF113" s="237"/>
      <c r="AG113" s="237"/>
      <c r="AH113" s="237"/>
      <c r="AI113" s="237"/>
      <c r="AJ113" s="237"/>
      <c r="AK113" s="237"/>
      <c r="AL113" s="237"/>
      <c r="AM113" s="237"/>
      <c r="AN113" s="237"/>
      <c r="AO113" s="237"/>
      <c r="AP113" s="237"/>
      <c r="AQ113" s="237"/>
    </row>
    <row r="114" spans="1:43" s="72" customFormat="1" ht="15" customHeight="1">
      <c r="A114" s="559"/>
      <c r="B114" s="87"/>
      <c r="C114" s="87"/>
      <c r="D114" s="87"/>
      <c r="E114" s="87"/>
      <c r="F114" s="87"/>
      <c r="G114" s="87"/>
      <c r="H114" s="87"/>
      <c r="I114" s="87"/>
      <c r="J114" s="87"/>
      <c r="K114" s="87"/>
      <c r="L114" s="87"/>
      <c r="M114" s="8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row>
    <row r="115" spans="1:43" s="72" customFormat="1" ht="15" customHeight="1">
      <c r="A115" s="559"/>
      <c r="B115" s="87"/>
      <c r="C115" s="87"/>
      <c r="D115" s="87"/>
      <c r="E115" s="87"/>
      <c r="F115" s="87"/>
      <c r="G115" s="87"/>
      <c r="H115" s="87"/>
      <c r="I115" s="87"/>
      <c r="J115" s="87"/>
      <c r="K115" s="87"/>
      <c r="L115" s="87"/>
      <c r="M115" s="8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row>
    <row r="116" spans="1:43" s="72" customFormat="1" ht="15" customHeight="1">
      <c r="A116" s="559"/>
      <c r="B116" s="87"/>
      <c r="C116" s="87"/>
      <c r="D116" s="87"/>
      <c r="E116" s="87"/>
      <c r="F116" s="87"/>
      <c r="G116" s="87"/>
      <c r="H116" s="87"/>
      <c r="I116" s="87"/>
      <c r="J116" s="87"/>
      <c r="K116" s="87"/>
      <c r="L116" s="87"/>
      <c r="M116" s="8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row>
    <row r="117" spans="1:43" s="72" customFormat="1" ht="15" customHeight="1">
      <c r="A117" s="559"/>
      <c r="B117" s="87"/>
      <c r="C117" s="87"/>
      <c r="D117" s="87"/>
      <c r="E117" s="87"/>
      <c r="F117" s="87"/>
      <c r="G117" s="87"/>
      <c r="H117" s="87"/>
      <c r="I117" s="87"/>
      <c r="J117" s="87"/>
      <c r="K117" s="87"/>
      <c r="L117" s="87"/>
      <c r="M117" s="87"/>
      <c r="N117" s="237"/>
      <c r="O117" s="237"/>
      <c r="P117" s="237"/>
      <c r="Q117" s="237"/>
      <c r="R117" s="237"/>
      <c r="S117" s="237"/>
      <c r="T117" s="237"/>
      <c r="U117" s="237"/>
      <c r="V117" s="237"/>
      <c r="W117" s="237"/>
      <c r="X117" s="237"/>
      <c r="Y117" s="237"/>
      <c r="Z117" s="237"/>
      <c r="AA117" s="237"/>
      <c r="AB117" s="237"/>
      <c r="AC117" s="237"/>
      <c r="AD117" s="237"/>
      <c r="AE117" s="237"/>
      <c r="AF117" s="237"/>
      <c r="AG117" s="237"/>
      <c r="AH117" s="237"/>
      <c r="AI117" s="237"/>
      <c r="AJ117" s="237"/>
      <c r="AK117" s="237"/>
      <c r="AL117" s="237"/>
      <c r="AM117" s="237"/>
      <c r="AN117" s="237"/>
      <c r="AO117" s="237"/>
      <c r="AP117" s="237"/>
      <c r="AQ117" s="237"/>
    </row>
    <row r="118" spans="1:43" s="72" customFormat="1" ht="15" customHeight="1">
      <c r="A118" s="559"/>
      <c r="B118" s="87"/>
      <c r="C118" s="87"/>
      <c r="D118" s="87"/>
      <c r="E118" s="87"/>
      <c r="F118" s="87"/>
      <c r="G118" s="87"/>
      <c r="H118" s="87"/>
      <c r="I118" s="87"/>
      <c r="J118" s="87"/>
      <c r="K118" s="87"/>
      <c r="L118" s="87"/>
      <c r="M118" s="87"/>
      <c r="N118" s="237"/>
      <c r="O118" s="237"/>
      <c r="P118" s="237"/>
      <c r="Q118" s="237"/>
      <c r="R118" s="237"/>
      <c r="S118" s="237"/>
      <c r="T118" s="237"/>
      <c r="U118" s="237"/>
      <c r="V118" s="237"/>
      <c r="W118" s="237"/>
      <c r="X118" s="237"/>
      <c r="Y118" s="237"/>
      <c r="Z118" s="237"/>
      <c r="AA118" s="237"/>
      <c r="AB118" s="237"/>
      <c r="AC118" s="237"/>
      <c r="AD118" s="237"/>
      <c r="AE118" s="237"/>
      <c r="AF118" s="237"/>
      <c r="AG118" s="237"/>
      <c r="AH118" s="237"/>
      <c r="AI118" s="237"/>
      <c r="AJ118" s="237"/>
      <c r="AK118" s="237"/>
      <c r="AL118" s="237"/>
      <c r="AM118" s="237"/>
      <c r="AN118" s="237"/>
      <c r="AO118" s="237"/>
      <c r="AP118" s="237"/>
      <c r="AQ118" s="237"/>
    </row>
    <row r="119" spans="1:43" s="72" customFormat="1" ht="15" customHeight="1">
      <c r="A119" s="559"/>
      <c r="B119" s="87"/>
      <c r="C119" s="87"/>
      <c r="D119" s="87"/>
      <c r="E119" s="87"/>
      <c r="F119" s="87"/>
      <c r="G119" s="87"/>
      <c r="H119" s="87"/>
      <c r="I119" s="87"/>
      <c r="J119" s="87"/>
      <c r="K119" s="87"/>
      <c r="L119" s="87"/>
      <c r="M119" s="87"/>
      <c r="N119" s="237"/>
      <c r="O119" s="237"/>
      <c r="P119" s="237"/>
      <c r="Q119" s="237"/>
      <c r="R119" s="237"/>
      <c r="S119" s="237"/>
      <c r="T119" s="237"/>
      <c r="U119" s="237"/>
      <c r="V119" s="237"/>
      <c r="W119" s="237"/>
      <c r="X119" s="237"/>
      <c r="Y119" s="237"/>
      <c r="Z119" s="237"/>
      <c r="AA119" s="237"/>
      <c r="AB119" s="237"/>
      <c r="AC119" s="237"/>
      <c r="AD119" s="237"/>
      <c r="AE119" s="237"/>
      <c r="AF119" s="237"/>
      <c r="AG119" s="237"/>
      <c r="AH119" s="237"/>
      <c r="AI119" s="237"/>
      <c r="AJ119" s="237"/>
      <c r="AK119" s="237"/>
      <c r="AL119" s="237"/>
      <c r="AM119" s="237"/>
      <c r="AN119" s="237"/>
      <c r="AO119" s="237"/>
      <c r="AP119" s="237"/>
      <c r="AQ119" s="237"/>
    </row>
    <row r="120" spans="1:43" s="72" customFormat="1" ht="15" customHeight="1">
      <c r="A120" s="559"/>
      <c r="B120" s="87"/>
      <c r="C120" s="87"/>
      <c r="D120" s="87"/>
      <c r="E120" s="87"/>
      <c r="F120" s="87"/>
      <c r="G120" s="87"/>
      <c r="H120" s="87"/>
      <c r="I120" s="87"/>
      <c r="J120" s="87"/>
      <c r="K120" s="87"/>
      <c r="L120" s="87"/>
      <c r="M120" s="87"/>
      <c r="N120" s="237"/>
      <c r="O120" s="237"/>
      <c r="P120" s="237"/>
      <c r="Q120" s="237"/>
      <c r="R120" s="237"/>
      <c r="S120" s="237"/>
      <c r="T120" s="237"/>
      <c r="U120" s="237"/>
      <c r="V120" s="237"/>
      <c r="W120" s="237"/>
      <c r="X120" s="237"/>
      <c r="Y120" s="237"/>
      <c r="Z120" s="237"/>
      <c r="AA120" s="237"/>
      <c r="AB120" s="237"/>
      <c r="AC120" s="237"/>
      <c r="AD120" s="237"/>
      <c r="AE120" s="237"/>
      <c r="AF120" s="237"/>
      <c r="AG120" s="237"/>
      <c r="AH120" s="237"/>
      <c r="AI120" s="237"/>
      <c r="AJ120" s="237"/>
      <c r="AK120" s="237"/>
      <c r="AL120" s="237"/>
      <c r="AM120" s="237"/>
      <c r="AN120" s="237"/>
      <c r="AO120" s="237"/>
      <c r="AP120" s="237"/>
      <c r="AQ120" s="237"/>
    </row>
    <row r="121" spans="1:43" s="72" customFormat="1" ht="15" customHeight="1">
      <c r="A121" s="559"/>
      <c r="B121" s="87"/>
      <c r="C121" s="87"/>
      <c r="D121" s="87"/>
      <c r="E121" s="87"/>
      <c r="F121" s="87"/>
      <c r="G121" s="87"/>
      <c r="H121" s="87"/>
      <c r="I121" s="87"/>
      <c r="J121" s="87"/>
      <c r="K121" s="87"/>
      <c r="L121" s="87"/>
      <c r="M121" s="87"/>
      <c r="N121" s="237"/>
      <c r="O121" s="237"/>
      <c r="P121" s="237"/>
      <c r="Q121" s="237"/>
      <c r="R121" s="237"/>
      <c r="S121" s="237"/>
      <c r="T121" s="237"/>
      <c r="U121" s="237"/>
      <c r="V121" s="237"/>
      <c r="W121" s="237"/>
      <c r="X121" s="237"/>
      <c r="Y121" s="237"/>
      <c r="Z121" s="237"/>
      <c r="AA121" s="237"/>
      <c r="AB121" s="237"/>
      <c r="AC121" s="237"/>
      <c r="AD121" s="237"/>
      <c r="AE121" s="237"/>
      <c r="AF121" s="237"/>
      <c r="AG121" s="237"/>
      <c r="AH121" s="237"/>
      <c r="AI121" s="237"/>
      <c r="AJ121" s="237"/>
      <c r="AK121" s="237"/>
      <c r="AL121" s="237"/>
      <c r="AM121" s="237"/>
      <c r="AN121" s="237"/>
      <c r="AO121" s="237"/>
      <c r="AP121" s="237"/>
      <c r="AQ121" s="237"/>
    </row>
    <row r="122" spans="1:43" s="72" customFormat="1" ht="15" customHeight="1">
      <c r="A122" s="559"/>
      <c r="B122" s="87"/>
      <c r="C122" s="87"/>
      <c r="D122" s="87"/>
      <c r="E122" s="87"/>
      <c r="F122" s="87"/>
      <c r="G122" s="87"/>
      <c r="H122" s="87"/>
      <c r="I122" s="87"/>
      <c r="J122" s="87"/>
      <c r="K122" s="87"/>
      <c r="L122" s="87"/>
      <c r="M122" s="87"/>
      <c r="N122" s="237"/>
      <c r="O122" s="237"/>
      <c r="P122" s="237"/>
      <c r="Q122" s="237"/>
      <c r="R122" s="237"/>
      <c r="S122" s="237"/>
      <c r="T122" s="237"/>
      <c r="U122" s="237"/>
      <c r="V122" s="237"/>
      <c r="W122" s="237"/>
      <c r="X122" s="237"/>
      <c r="Y122" s="237"/>
      <c r="Z122" s="237"/>
      <c r="AA122" s="237"/>
      <c r="AB122" s="237"/>
      <c r="AC122" s="237"/>
      <c r="AD122" s="237"/>
      <c r="AE122" s="237"/>
      <c r="AF122" s="237"/>
      <c r="AG122" s="237"/>
      <c r="AH122" s="237"/>
      <c r="AI122" s="237"/>
      <c r="AJ122" s="237"/>
      <c r="AK122" s="237"/>
      <c r="AL122" s="237"/>
      <c r="AM122" s="237"/>
      <c r="AN122" s="237"/>
      <c r="AO122" s="237"/>
      <c r="AP122" s="237"/>
      <c r="AQ122" s="237"/>
    </row>
    <row r="123" spans="1:43" s="72" customFormat="1" ht="15" customHeight="1">
      <c r="A123" s="559"/>
      <c r="B123" s="87"/>
      <c r="C123" s="87"/>
      <c r="D123" s="87"/>
      <c r="E123" s="87"/>
      <c r="F123" s="87"/>
      <c r="G123" s="87"/>
      <c r="H123" s="87"/>
      <c r="I123" s="87"/>
      <c r="J123" s="87"/>
      <c r="K123" s="87"/>
      <c r="L123" s="87"/>
      <c r="M123" s="87"/>
      <c r="N123" s="237"/>
      <c r="O123" s="237"/>
      <c r="P123" s="237"/>
      <c r="Q123" s="237"/>
      <c r="R123" s="237"/>
      <c r="S123" s="237"/>
      <c r="T123" s="237"/>
      <c r="U123" s="237"/>
      <c r="V123" s="237"/>
      <c r="W123" s="237"/>
      <c r="X123" s="237"/>
      <c r="Y123" s="237"/>
      <c r="Z123" s="237"/>
      <c r="AA123" s="237"/>
      <c r="AB123" s="237"/>
      <c r="AC123" s="237"/>
      <c r="AD123" s="237"/>
      <c r="AE123" s="237"/>
      <c r="AF123" s="237"/>
      <c r="AG123" s="237"/>
      <c r="AH123" s="237"/>
      <c r="AI123" s="237"/>
      <c r="AJ123" s="237"/>
      <c r="AK123" s="237"/>
      <c r="AL123" s="237"/>
      <c r="AM123" s="237"/>
      <c r="AN123" s="237"/>
      <c r="AO123" s="237"/>
      <c r="AP123" s="237"/>
      <c r="AQ123" s="237"/>
    </row>
    <row r="124" spans="1:43" s="72" customFormat="1" ht="15" customHeight="1">
      <c r="A124" s="559"/>
      <c r="B124" s="87"/>
      <c r="C124" s="87"/>
      <c r="D124" s="87"/>
      <c r="E124" s="87"/>
      <c r="F124" s="87"/>
      <c r="G124" s="87"/>
      <c r="H124" s="87"/>
      <c r="I124" s="87"/>
      <c r="J124" s="87"/>
      <c r="K124" s="87"/>
      <c r="L124" s="87"/>
      <c r="M124" s="87"/>
      <c r="N124" s="237"/>
      <c r="O124" s="237"/>
      <c r="P124" s="237"/>
      <c r="Q124" s="237"/>
      <c r="R124" s="237"/>
      <c r="S124" s="237"/>
      <c r="T124" s="237"/>
      <c r="U124" s="237"/>
      <c r="V124" s="237"/>
      <c r="W124" s="237"/>
      <c r="X124" s="237"/>
      <c r="Y124" s="237"/>
      <c r="Z124" s="237"/>
      <c r="AA124" s="237"/>
      <c r="AB124" s="237"/>
      <c r="AC124" s="237"/>
      <c r="AD124" s="237"/>
      <c r="AE124" s="237"/>
      <c r="AF124" s="237"/>
      <c r="AG124" s="237"/>
      <c r="AH124" s="237"/>
      <c r="AI124" s="237"/>
      <c r="AJ124" s="237"/>
      <c r="AK124" s="237"/>
      <c r="AL124" s="237"/>
      <c r="AM124" s="237"/>
      <c r="AN124" s="237"/>
      <c r="AO124" s="237"/>
      <c r="AP124" s="237"/>
      <c r="AQ124" s="237"/>
    </row>
    <row r="125" spans="1:43" s="72" customFormat="1" ht="15" customHeight="1">
      <c r="A125" s="86" t="str">
        <f>+A63</f>
        <v>KENTUCKY-AMERICAN WATER COMPANY</v>
      </c>
      <c r="B125" s="115"/>
      <c r="C125" s="115"/>
      <c r="D125" s="115"/>
      <c r="E125" s="115"/>
      <c r="F125" s="115"/>
      <c r="G125" s="115"/>
      <c r="H125" s="115"/>
      <c r="I125" s="115"/>
      <c r="J125" s="115"/>
      <c r="K125" s="115"/>
      <c r="L125" s="115"/>
      <c r="M125" s="115"/>
    </row>
    <row r="126" spans="1:43" s="72" customFormat="1" ht="15" customHeight="1">
      <c r="A126" s="86" t="str">
        <f>+A64</f>
        <v>Case No. 2018-00358</v>
      </c>
      <c r="B126" s="115"/>
      <c r="C126" s="115"/>
      <c r="D126" s="115"/>
      <c r="E126" s="115"/>
      <c r="F126" s="115"/>
      <c r="G126" s="115"/>
      <c r="H126" s="115"/>
      <c r="I126" s="115"/>
      <c r="J126" s="115"/>
      <c r="K126" s="115"/>
      <c r="L126" s="115"/>
      <c r="M126" s="115"/>
      <c r="N126" s="237"/>
      <c r="O126" s="237"/>
      <c r="P126" s="237"/>
      <c r="Q126" s="237"/>
      <c r="R126" s="237"/>
      <c r="S126" s="237"/>
      <c r="T126" s="237"/>
      <c r="U126" s="237"/>
      <c r="V126" s="237"/>
      <c r="W126" s="237"/>
      <c r="X126" s="237"/>
      <c r="Y126" s="237"/>
      <c r="Z126" s="237"/>
      <c r="AA126" s="237"/>
      <c r="AB126" s="237"/>
      <c r="AC126" s="237"/>
      <c r="AD126" s="237"/>
      <c r="AE126" s="237"/>
      <c r="AF126" s="237"/>
      <c r="AG126" s="237"/>
      <c r="AH126" s="237"/>
      <c r="AI126" s="237"/>
      <c r="AJ126" s="237"/>
      <c r="AK126" s="237"/>
      <c r="AL126" s="237"/>
      <c r="AM126" s="237"/>
      <c r="AN126" s="237"/>
      <c r="AO126" s="237"/>
      <c r="AP126" s="237"/>
      <c r="AQ126" s="237"/>
    </row>
    <row r="127" spans="1:43" s="72" customFormat="1" ht="15" customHeight="1">
      <c r="A127" s="86" t="s">
        <v>477</v>
      </c>
      <c r="B127" s="115"/>
      <c r="C127" s="115"/>
      <c r="D127" s="115"/>
      <c r="E127" s="115"/>
      <c r="F127" s="115"/>
      <c r="G127" s="115"/>
      <c r="H127" s="115"/>
      <c r="I127" s="115"/>
      <c r="J127" s="115"/>
      <c r="K127" s="115"/>
      <c r="L127" s="115"/>
      <c r="M127" s="115"/>
      <c r="N127" s="237"/>
      <c r="O127" s="237"/>
      <c r="P127" s="237"/>
      <c r="Q127" s="237"/>
      <c r="R127" s="237"/>
      <c r="S127" s="237"/>
      <c r="T127" s="237"/>
      <c r="U127" s="237"/>
      <c r="V127" s="237"/>
      <c r="W127" s="237"/>
      <c r="X127" s="237"/>
      <c r="Y127" s="237"/>
      <c r="Z127" s="237"/>
      <c r="AA127" s="237"/>
      <c r="AB127" s="237"/>
      <c r="AC127" s="237"/>
      <c r="AD127" s="237"/>
      <c r="AE127" s="237"/>
      <c r="AF127" s="237"/>
      <c r="AG127" s="237"/>
      <c r="AH127" s="237"/>
      <c r="AI127" s="237"/>
      <c r="AJ127" s="237"/>
      <c r="AK127" s="237"/>
      <c r="AL127" s="237"/>
      <c r="AM127" s="237"/>
      <c r="AN127" s="237"/>
      <c r="AO127" s="237"/>
      <c r="AP127" s="237"/>
      <c r="AQ127" s="237"/>
    </row>
    <row r="128" spans="1:43" s="72" customFormat="1" ht="15" customHeight="1">
      <c r="A128" s="115"/>
      <c r="B128" s="115"/>
      <c r="C128" s="115"/>
      <c r="D128" s="115"/>
      <c r="E128" s="115"/>
      <c r="F128" s="115"/>
      <c r="G128" s="115"/>
      <c r="H128" s="115"/>
      <c r="I128" s="115"/>
      <c r="J128" s="115"/>
      <c r="K128" s="115"/>
      <c r="L128" s="115"/>
      <c r="M128" s="90" t="s">
        <v>931</v>
      </c>
      <c r="N128" s="237"/>
      <c r="O128" s="237"/>
      <c r="P128" s="237"/>
      <c r="Q128" s="237"/>
      <c r="R128" s="237"/>
      <c r="S128" s="237"/>
      <c r="T128" s="237"/>
      <c r="U128" s="237"/>
      <c r="V128" s="237"/>
      <c r="W128" s="237"/>
      <c r="X128" s="237"/>
      <c r="Y128" s="237"/>
      <c r="Z128" s="237"/>
      <c r="AA128" s="237"/>
      <c r="AB128" s="237"/>
      <c r="AC128" s="237"/>
      <c r="AD128" s="237"/>
      <c r="AE128" s="237"/>
      <c r="AF128" s="237"/>
      <c r="AG128" s="237"/>
      <c r="AH128" s="237"/>
      <c r="AI128" s="237"/>
      <c r="AJ128" s="237"/>
      <c r="AK128" s="237"/>
      <c r="AL128" s="237"/>
      <c r="AM128" s="237"/>
      <c r="AN128" s="237"/>
      <c r="AO128" s="237"/>
      <c r="AP128" s="237"/>
      <c r="AQ128" s="237"/>
    </row>
    <row r="129" spans="1:43" s="66" customFormat="1">
      <c r="B129" s="70"/>
      <c r="C129" s="69"/>
      <c r="D129" s="69"/>
      <c r="E129" s="69"/>
      <c r="F129" s="69"/>
      <c r="G129" s="69"/>
      <c r="H129" s="69"/>
      <c r="I129" s="69"/>
      <c r="J129" s="69"/>
      <c r="M129" s="560" t="str">
        <f ca="1">RIGHT(CELL("filename",$A$1),LEN(CELL("filename",$A$1))-SEARCH("\Rate Base",CELL("filename",$A$1),1))</f>
        <v>Rate Base\[KAWC 2018 Rate Case - Exhibit 37 Schedules B1 - B8.xlsx]Sch B-7</v>
      </c>
    </row>
    <row r="130" spans="1:43" s="72" customFormat="1" ht="15" customHeight="1">
      <c r="A130" s="87" t="s">
        <v>475</v>
      </c>
      <c r="B130" s="87"/>
      <c r="C130" s="87"/>
      <c r="D130" s="87"/>
      <c r="E130" s="87"/>
      <c r="F130" s="87"/>
      <c r="G130" s="87"/>
      <c r="H130" s="87"/>
      <c r="I130" s="87"/>
      <c r="J130" s="87"/>
      <c r="K130" s="87"/>
      <c r="L130" s="87"/>
      <c r="M130" s="90" t="s">
        <v>300</v>
      </c>
      <c r="N130" s="237"/>
      <c r="O130" s="237"/>
      <c r="P130" s="237"/>
      <c r="Q130" s="237"/>
      <c r="R130" s="237"/>
      <c r="S130" s="237"/>
      <c r="T130" s="237"/>
      <c r="U130" s="237"/>
      <c r="V130" s="237"/>
      <c r="W130" s="237"/>
      <c r="X130" s="237"/>
      <c r="Y130" s="237"/>
      <c r="Z130" s="237"/>
      <c r="AA130" s="237"/>
      <c r="AB130" s="237"/>
      <c r="AC130" s="237"/>
      <c r="AD130" s="237"/>
      <c r="AE130" s="237"/>
      <c r="AF130" s="237"/>
      <c r="AG130" s="237"/>
      <c r="AH130" s="237"/>
      <c r="AI130" s="237"/>
      <c r="AJ130" s="237"/>
      <c r="AK130" s="237"/>
      <c r="AL130" s="237"/>
      <c r="AM130" s="237"/>
      <c r="AN130" s="237"/>
      <c r="AO130" s="237"/>
      <c r="AP130" s="237"/>
      <c r="AQ130" s="237"/>
    </row>
    <row r="131" spans="1:43" s="72" customFormat="1" ht="15" customHeight="1">
      <c r="A131" s="172" t="str">
        <f>+A69</f>
        <v>TYPE OF FILING:  _X_ ORIGINAL __ UPDATED __ REVISED</v>
      </c>
      <c r="B131" s="87"/>
      <c r="C131" s="87"/>
      <c r="D131" s="87"/>
      <c r="E131" s="87"/>
      <c r="F131" s="87"/>
      <c r="G131" s="87"/>
      <c r="H131" s="87"/>
      <c r="I131" s="87"/>
      <c r="J131" s="87"/>
      <c r="K131" s="87"/>
      <c r="L131" s="87"/>
      <c r="M131" s="90" t="str">
        <f>Control!D118</f>
        <v>Witness Responsible:   Melissa Schwarzell</v>
      </c>
      <c r="N131" s="237"/>
      <c r="O131" s="237"/>
      <c r="P131" s="237"/>
      <c r="Q131" s="237"/>
      <c r="R131" s="237"/>
      <c r="S131" s="237"/>
      <c r="T131" s="237"/>
      <c r="U131" s="237"/>
      <c r="V131" s="237"/>
      <c r="W131" s="237"/>
      <c r="X131" s="237"/>
      <c r="Y131" s="237"/>
      <c r="Z131" s="237"/>
      <c r="AA131" s="237"/>
      <c r="AB131" s="237"/>
      <c r="AC131" s="237"/>
      <c r="AD131" s="237"/>
      <c r="AE131" s="237"/>
      <c r="AF131" s="237"/>
      <c r="AG131" s="237"/>
      <c r="AH131" s="237"/>
      <c r="AI131" s="237"/>
      <c r="AJ131" s="237"/>
      <c r="AK131" s="237"/>
      <c r="AL131" s="237"/>
      <c r="AM131" s="237"/>
      <c r="AN131" s="237"/>
      <c r="AO131" s="237"/>
      <c r="AP131" s="237"/>
      <c r="AQ131" s="237"/>
    </row>
    <row r="132" spans="1:43" s="72" customFormat="1" ht="15" customHeight="1">
      <c r="A132" s="87" t="s">
        <v>454</v>
      </c>
      <c r="B132" s="87"/>
      <c r="C132" s="87"/>
      <c r="D132" s="87"/>
      <c r="E132" s="87"/>
      <c r="F132" s="87"/>
      <c r="G132" s="87"/>
      <c r="H132" s="87"/>
      <c r="I132" s="87"/>
      <c r="J132" s="87"/>
      <c r="K132" s="87"/>
      <c r="L132" s="8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row>
    <row r="133" spans="1:43" ht="15" customHeight="1" thickBot="1">
      <c r="A133" s="87"/>
      <c r="B133" s="87"/>
      <c r="C133" s="87"/>
      <c r="D133" s="87"/>
      <c r="E133" s="87"/>
      <c r="F133" s="87"/>
      <c r="G133" s="87"/>
      <c r="H133" s="87"/>
      <c r="I133" s="87"/>
      <c r="J133" s="87"/>
      <c r="K133" s="87"/>
      <c r="L133" s="87"/>
      <c r="M133" s="87"/>
    </row>
    <row r="134" spans="1:43" s="72" customFormat="1" ht="15" customHeight="1">
      <c r="A134" s="93"/>
      <c r="B134" s="93"/>
      <c r="C134" s="93"/>
      <c r="D134" s="93"/>
      <c r="E134" s="93"/>
      <c r="F134" s="93"/>
      <c r="G134" s="93"/>
      <c r="H134" s="93"/>
      <c r="I134" s="93"/>
      <c r="J134" s="93"/>
      <c r="K134" s="93"/>
      <c r="L134" s="93"/>
      <c r="M134" s="93"/>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row>
    <row r="135" spans="1:43" s="72" customFormat="1" ht="15" customHeight="1">
      <c r="A135" s="559" t="s">
        <v>448</v>
      </c>
      <c r="B135" s="87"/>
      <c r="C135" s="87"/>
      <c r="D135" s="87"/>
      <c r="E135" s="87"/>
      <c r="F135" s="87"/>
      <c r="G135" s="87"/>
      <c r="H135" s="115"/>
      <c r="I135" s="115"/>
      <c r="J135" s="87"/>
      <c r="K135" s="87"/>
      <c r="L135" s="87"/>
      <c r="M135" s="8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row>
    <row r="136" spans="1:43" s="72" customFormat="1" ht="15" customHeight="1" thickBot="1">
      <c r="A136" s="559" t="s">
        <v>449</v>
      </c>
      <c r="B136" s="87"/>
      <c r="C136" s="87"/>
      <c r="D136" s="87"/>
      <c r="E136" s="87" t="s">
        <v>437</v>
      </c>
      <c r="F136" s="87"/>
      <c r="G136" s="87"/>
      <c r="H136" s="115"/>
      <c r="I136" s="115"/>
      <c r="J136" s="87"/>
      <c r="K136" s="115"/>
      <c r="L136" s="115"/>
      <c r="M136" s="115"/>
      <c r="N136" s="237"/>
      <c r="O136" s="237"/>
      <c r="P136" s="237"/>
      <c r="Q136" s="237"/>
      <c r="R136" s="237"/>
      <c r="S136" s="237"/>
      <c r="T136" s="237"/>
      <c r="U136" s="237"/>
      <c r="V136" s="237"/>
      <c r="W136" s="237"/>
      <c r="X136" s="237"/>
      <c r="Y136" s="237"/>
      <c r="Z136" s="237"/>
      <c r="AA136" s="237"/>
      <c r="AB136" s="237"/>
      <c r="AC136" s="237"/>
      <c r="AD136" s="237"/>
      <c r="AE136" s="237"/>
      <c r="AF136" s="237"/>
      <c r="AG136" s="237"/>
      <c r="AH136" s="237"/>
      <c r="AI136" s="237"/>
      <c r="AJ136" s="237"/>
      <c r="AK136" s="237"/>
      <c r="AL136" s="237"/>
      <c r="AM136" s="237"/>
      <c r="AN136" s="237"/>
      <c r="AO136" s="237"/>
      <c r="AP136" s="237"/>
      <c r="AQ136" s="237"/>
    </row>
    <row r="137" spans="1:43" s="72" customFormat="1" ht="15" customHeight="1">
      <c r="A137" s="94">
        <v>1</v>
      </c>
      <c r="B137" s="99"/>
      <c r="C137" s="99"/>
      <c r="D137" s="99"/>
      <c r="E137" s="99"/>
      <c r="F137" s="99"/>
      <c r="G137" s="99"/>
      <c r="H137" s="99"/>
      <c r="I137" s="99"/>
      <c r="J137" s="99"/>
      <c r="K137" s="99"/>
      <c r="L137" s="99"/>
      <c r="M137" s="99"/>
      <c r="N137" s="237"/>
      <c r="O137" s="237"/>
      <c r="P137" s="237"/>
      <c r="Q137" s="237"/>
      <c r="R137" s="237"/>
      <c r="S137" s="237"/>
      <c r="T137" s="237"/>
      <c r="U137" s="237"/>
      <c r="V137" s="237"/>
      <c r="W137" s="237"/>
      <c r="X137" s="237"/>
      <c r="Y137" s="237"/>
      <c r="Z137" s="237"/>
      <c r="AA137" s="237"/>
      <c r="AB137" s="237"/>
      <c r="AC137" s="237"/>
      <c r="AD137" s="237"/>
      <c r="AE137" s="237"/>
      <c r="AF137" s="237"/>
      <c r="AG137" s="237"/>
      <c r="AH137" s="237"/>
      <c r="AI137" s="237"/>
      <c r="AJ137" s="237"/>
      <c r="AK137" s="237"/>
      <c r="AL137" s="237"/>
      <c r="AM137" s="237"/>
      <c r="AN137" s="237"/>
      <c r="AO137" s="237"/>
      <c r="AP137" s="237"/>
      <c r="AQ137" s="237"/>
    </row>
    <row r="138" spans="1:43" s="72" customFormat="1" ht="15" customHeight="1">
      <c r="A138" s="559">
        <v>2</v>
      </c>
      <c r="B138" s="87"/>
      <c r="C138" s="87"/>
      <c r="D138" s="87"/>
      <c r="E138" s="87"/>
      <c r="F138" s="87"/>
      <c r="G138" s="87"/>
      <c r="H138" s="87"/>
      <c r="I138" s="87"/>
      <c r="J138" s="87"/>
      <c r="K138" s="87"/>
      <c r="L138" s="87"/>
      <c r="M138" s="87"/>
      <c r="N138" s="237"/>
      <c r="O138" s="237"/>
      <c r="P138" s="237"/>
      <c r="Q138" s="237"/>
      <c r="R138" s="237"/>
      <c r="S138" s="237"/>
      <c r="T138" s="237"/>
      <c r="U138" s="237"/>
      <c r="V138" s="237"/>
      <c r="W138" s="237"/>
      <c r="X138" s="237"/>
      <c r="Y138" s="237"/>
      <c r="Z138" s="237"/>
      <c r="AA138" s="237"/>
      <c r="AB138" s="237"/>
      <c r="AC138" s="237"/>
      <c r="AD138" s="237"/>
      <c r="AE138" s="237"/>
      <c r="AF138" s="237"/>
      <c r="AG138" s="237"/>
      <c r="AH138" s="237"/>
      <c r="AI138" s="237"/>
      <c r="AJ138" s="237"/>
      <c r="AK138" s="237"/>
      <c r="AL138" s="237"/>
      <c r="AM138" s="237"/>
      <c r="AN138" s="237"/>
      <c r="AO138" s="237"/>
      <c r="AP138" s="237"/>
      <c r="AQ138" s="237"/>
    </row>
    <row r="139" spans="1:43" s="72" customFormat="1" ht="15" customHeight="1">
      <c r="A139" s="559">
        <v>3</v>
      </c>
      <c r="B139" s="103"/>
      <c r="C139" s="87"/>
      <c r="D139" s="87"/>
      <c r="E139" s="87"/>
      <c r="F139" s="87"/>
      <c r="G139" s="87"/>
      <c r="H139" s="87"/>
      <c r="I139" s="87"/>
      <c r="J139" s="87"/>
      <c r="K139" s="87"/>
      <c r="L139" s="87"/>
      <c r="M139" s="87"/>
      <c r="N139" s="237"/>
      <c r="O139" s="237"/>
      <c r="P139" s="237"/>
      <c r="Q139" s="237"/>
      <c r="R139" s="237"/>
      <c r="S139" s="237"/>
      <c r="T139" s="237"/>
      <c r="U139" s="237"/>
      <c r="V139" s="237"/>
      <c r="W139" s="237"/>
      <c r="X139" s="237"/>
      <c r="Y139" s="237"/>
      <c r="Z139" s="237"/>
      <c r="AA139" s="237"/>
      <c r="AB139" s="237"/>
      <c r="AC139" s="237"/>
      <c r="AD139" s="237"/>
      <c r="AE139" s="237"/>
      <c r="AF139" s="237"/>
      <c r="AG139" s="237"/>
      <c r="AH139" s="237"/>
      <c r="AI139" s="237"/>
      <c r="AJ139" s="237"/>
      <c r="AK139" s="237"/>
      <c r="AL139" s="237"/>
      <c r="AM139" s="237"/>
      <c r="AN139" s="237"/>
      <c r="AO139" s="237"/>
      <c r="AP139" s="237"/>
      <c r="AQ139" s="237"/>
    </row>
    <row r="140" spans="1:43" s="72" customFormat="1" ht="15" customHeight="1">
      <c r="A140" s="559">
        <v>4</v>
      </c>
      <c r="B140" s="209"/>
      <c r="C140" s="87"/>
      <c r="D140" s="87"/>
      <c r="E140" s="87"/>
      <c r="F140" s="156" t="s">
        <v>169</v>
      </c>
      <c r="G140" s="87"/>
      <c r="H140" s="87"/>
      <c r="I140" s="87"/>
      <c r="J140" s="87"/>
      <c r="K140" s="87"/>
      <c r="L140" s="87"/>
      <c r="M140" s="87"/>
      <c r="N140" s="237"/>
      <c r="O140" s="237"/>
      <c r="P140" s="237"/>
      <c r="Q140" s="237"/>
      <c r="R140" s="237"/>
      <c r="S140" s="237"/>
      <c r="T140" s="237"/>
      <c r="U140" s="237"/>
      <c r="V140" s="237"/>
      <c r="W140" s="237"/>
      <c r="X140" s="237"/>
      <c r="Y140" s="237"/>
      <c r="Z140" s="237"/>
      <c r="AA140" s="237"/>
      <c r="AB140" s="237"/>
      <c r="AC140" s="237"/>
      <c r="AD140" s="237"/>
      <c r="AE140" s="237"/>
      <c r="AF140" s="237"/>
      <c r="AG140" s="237"/>
      <c r="AH140" s="237"/>
      <c r="AI140" s="237"/>
      <c r="AJ140" s="237"/>
      <c r="AK140" s="237"/>
      <c r="AL140" s="237"/>
      <c r="AM140" s="237"/>
      <c r="AN140" s="237"/>
      <c r="AO140" s="237"/>
      <c r="AP140" s="237"/>
      <c r="AQ140" s="237"/>
    </row>
    <row r="141" spans="1:43" s="72" customFormat="1" ht="15" customHeight="1">
      <c r="A141" s="559"/>
      <c r="B141" s="103"/>
      <c r="C141" s="87"/>
      <c r="D141" s="87"/>
      <c r="E141" s="87"/>
      <c r="F141" s="87"/>
      <c r="G141" s="87"/>
      <c r="H141" s="87"/>
      <c r="I141" s="87"/>
      <c r="J141" s="87"/>
      <c r="K141" s="87"/>
      <c r="L141" s="87"/>
      <c r="M141" s="87"/>
      <c r="N141" s="237"/>
      <c r="O141" s="237"/>
      <c r="P141" s="237"/>
      <c r="Q141" s="237"/>
      <c r="R141" s="237"/>
      <c r="S141" s="237"/>
      <c r="T141" s="237"/>
      <c r="U141" s="237"/>
      <c r="V141" s="237"/>
      <c r="W141" s="237"/>
      <c r="X141" s="237"/>
      <c r="Y141" s="237"/>
      <c r="Z141" s="237"/>
      <c r="AA141" s="237"/>
      <c r="AB141" s="237"/>
      <c r="AC141" s="237"/>
      <c r="AD141" s="237"/>
      <c r="AE141" s="237"/>
      <c r="AF141" s="237"/>
      <c r="AG141" s="237"/>
      <c r="AH141" s="237"/>
      <c r="AI141" s="237"/>
      <c r="AJ141" s="237"/>
      <c r="AK141" s="237"/>
      <c r="AL141" s="237"/>
      <c r="AM141" s="237"/>
      <c r="AN141" s="237"/>
      <c r="AO141" s="237"/>
      <c r="AP141" s="237"/>
      <c r="AQ141" s="237"/>
    </row>
    <row r="142" spans="1:43" s="72" customFormat="1" ht="15" customHeight="1">
      <c r="A142" s="559"/>
      <c r="B142" s="103"/>
      <c r="C142" s="87"/>
      <c r="D142" s="87"/>
      <c r="E142" s="87"/>
      <c r="F142" s="87"/>
      <c r="G142" s="87"/>
      <c r="H142" s="87"/>
      <c r="I142" s="87"/>
      <c r="J142" s="87"/>
      <c r="K142" s="87"/>
      <c r="L142" s="87"/>
      <c r="M142" s="87"/>
      <c r="N142" s="237"/>
      <c r="O142" s="237"/>
      <c r="P142" s="237"/>
      <c r="Q142" s="237"/>
      <c r="R142" s="237"/>
      <c r="S142" s="237"/>
      <c r="T142" s="237"/>
      <c r="U142" s="237"/>
      <c r="V142" s="237"/>
      <c r="W142" s="237"/>
      <c r="X142" s="237"/>
      <c r="Y142" s="237"/>
      <c r="Z142" s="237"/>
      <c r="AA142" s="237"/>
      <c r="AB142" s="237"/>
      <c r="AC142" s="237"/>
      <c r="AD142" s="237"/>
      <c r="AE142" s="237"/>
      <c r="AF142" s="237"/>
      <c r="AG142" s="237"/>
      <c r="AH142" s="237"/>
      <c r="AI142" s="237"/>
      <c r="AJ142" s="237"/>
      <c r="AK142" s="237"/>
      <c r="AL142" s="237"/>
      <c r="AM142" s="237"/>
      <c r="AN142" s="237"/>
      <c r="AO142" s="237"/>
      <c r="AP142" s="237"/>
      <c r="AQ142" s="237"/>
    </row>
    <row r="143" spans="1:43" s="72" customFormat="1" ht="15" customHeight="1">
      <c r="A143" s="559"/>
      <c r="B143" s="103"/>
      <c r="C143" s="87"/>
      <c r="D143" s="87"/>
      <c r="E143" s="87"/>
      <c r="F143" s="87"/>
      <c r="G143" s="87"/>
      <c r="H143" s="87"/>
      <c r="I143" s="87"/>
      <c r="J143" s="87"/>
      <c r="K143" s="87"/>
      <c r="L143" s="87"/>
      <c r="M143" s="8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c r="AJ143" s="237"/>
      <c r="AK143" s="237"/>
      <c r="AL143" s="237"/>
      <c r="AM143" s="237"/>
      <c r="AN143" s="237"/>
      <c r="AO143" s="237"/>
      <c r="AP143" s="237"/>
      <c r="AQ143" s="237"/>
    </row>
    <row r="144" spans="1:43" s="72" customFormat="1" ht="15" customHeight="1">
      <c r="A144" s="559"/>
      <c r="B144" s="103"/>
      <c r="C144" s="87"/>
      <c r="D144" s="87"/>
      <c r="E144" s="87"/>
      <c r="F144" s="87"/>
      <c r="G144" s="87"/>
      <c r="H144" s="87"/>
      <c r="I144" s="87"/>
      <c r="J144" s="87"/>
      <c r="K144" s="87"/>
      <c r="L144" s="87"/>
      <c r="M144" s="8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c r="AJ144" s="237"/>
      <c r="AK144" s="237"/>
      <c r="AL144" s="237"/>
      <c r="AM144" s="237"/>
      <c r="AN144" s="237"/>
      <c r="AO144" s="237"/>
      <c r="AP144" s="237"/>
      <c r="AQ144" s="237"/>
    </row>
    <row r="145" spans="1:43" s="72" customFormat="1" ht="15" customHeight="1">
      <c r="A145" s="559"/>
      <c r="B145" s="209"/>
      <c r="C145" s="87"/>
      <c r="D145" s="87"/>
      <c r="E145" s="87"/>
      <c r="F145" s="156"/>
      <c r="G145" s="87"/>
      <c r="H145" s="87"/>
      <c r="I145" s="87"/>
      <c r="J145" s="87"/>
      <c r="K145" s="87"/>
      <c r="L145" s="87"/>
      <c r="M145" s="8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c r="AJ145" s="237"/>
      <c r="AK145" s="237"/>
      <c r="AL145" s="237"/>
      <c r="AM145" s="237"/>
      <c r="AN145" s="237"/>
      <c r="AO145" s="237"/>
      <c r="AP145" s="237"/>
      <c r="AQ145" s="237"/>
    </row>
    <row r="146" spans="1:43" s="72" customFormat="1" ht="15" customHeight="1">
      <c r="A146" s="559"/>
      <c r="B146" s="103"/>
      <c r="C146" s="87"/>
      <c r="D146" s="87"/>
      <c r="E146" s="87"/>
      <c r="H146" s="87"/>
      <c r="I146" s="87"/>
      <c r="J146" s="87"/>
      <c r="K146" s="87"/>
      <c r="L146" s="87"/>
      <c r="M146" s="87"/>
      <c r="N146" s="237"/>
      <c r="O146" s="237"/>
      <c r="P146" s="237"/>
      <c r="Q146" s="237"/>
      <c r="R146" s="237"/>
      <c r="S146" s="237"/>
      <c r="T146" s="237"/>
      <c r="U146" s="237"/>
      <c r="V146" s="237"/>
      <c r="W146" s="237"/>
      <c r="X146" s="237"/>
      <c r="Y146" s="237"/>
      <c r="Z146" s="237"/>
      <c r="AA146" s="237"/>
      <c r="AB146" s="237"/>
      <c r="AC146" s="237"/>
      <c r="AD146" s="237"/>
      <c r="AE146" s="237"/>
      <c r="AF146" s="237"/>
      <c r="AG146" s="237"/>
      <c r="AH146" s="237"/>
      <c r="AI146" s="237"/>
      <c r="AJ146" s="237"/>
      <c r="AK146" s="237"/>
      <c r="AL146" s="237"/>
      <c r="AM146" s="237"/>
      <c r="AN146" s="237"/>
      <c r="AO146" s="237"/>
      <c r="AP146" s="237"/>
      <c r="AQ146" s="237"/>
    </row>
    <row r="147" spans="1:43" s="72" customFormat="1" ht="15" customHeight="1">
      <c r="A147" s="559"/>
      <c r="B147" s="103"/>
      <c r="C147" s="87"/>
      <c r="D147" s="87"/>
      <c r="E147" s="87"/>
      <c r="F147" s="87"/>
      <c r="G147" s="87"/>
      <c r="H147" s="87"/>
      <c r="I147" s="87"/>
      <c r="J147" s="87"/>
      <c r="K147" s="87"/>
      <c r="L147" s="87"/>
      <c r="M147" s="87"/>
      <c r="N147" s="237"/>
      <c r="O147" s="237"/>
      <c r="P147" s="237"/>
      <c r="Q147" s="237"/>
      <c r="R147" s="237"/>
      <c r="S147" s="237"/>
      <c r="T147" s="237"/>
      <c r="U147" s="237"/>
      <c r="V147" s="237"/>
      <c r="W147" s="237"/>
      <c r="X147" s="237"/>
      <c r="Y147" s="237"/>
      <c r="Z147" s="237"/>
      <c r="AA147" s="237"/>
      <c r="AB147" s="237"/>
      <c r="AC147" s="237"/>
      <c r="AD147" s="237"/>
      <c r="AE147" s="237"/>
      <c r="AF147" s="237"/>
      <c r="AG147" s="237"/>
      <c r="AH147" s="237"/>
      <c r="AI147" s="237"/>
      <c r="AJ147" s="237"/>
      <c r="AK147" s="237"/>
      <c r="AL147" s="237"/>
      <c r="AM147" s="237"/>
      <c r="AN147" s="237"/>
      <c r="AO147" s="237"/>
      <c r="AP147" s="237"/>
      <c r="AQ147" s="237"/>
    </row>
    <row r="148" spans="1:43" s="72" customFormat="1" ht="15" customHeight="1">
      <c r="A148" s="559"/>
      <c r="B148" s="103"/>
      <c r="C148" s="87"/>
      <c r="D148" s="87"/>
      <c r="E148" s="87"/>
      <c r="F148" s="87"/>
      <c r="G148" s="87"/>
      <c r="H148" s="87"/>
      <c r="I148" s="87"/>
      <c r="J148" s="87"/>
      <c r="K148" s="87"/>
      <c r="L148" s="87"/>
      <c r="M148" s="87"/>
      <c r="N148" s="237"/>
      <c r="O148" s="237"/>
      <c r="P148" s="237"/>
      <c r="Q148" s="237"/>
      <c r="R148" s="237"/>
      <c r="S148" s="237"/>
      <c r="T148" s="237"/>
      <c r="U148" s="237"/>
      <c r="V148" s="237"/>
      <c r="W148" s="237"/>
      <c r="X148" s="237"/>
      <c r="Y148" s="237"/>
      <c r="Z148" s="237"/>
      <c r="AA148" s="237"/>
      <c r="AB148" s="237"/>
      <c r="AC148" s="237"/>
      <c r="AD148" s="237"/>
      <c r="AE148" s="237"/>
      <c r="AF148" s="237"/>
      <c r="AG148" s="237"/>
      <c r="AH148" s="237"/>
      <c r="AI148" s="237"/>
      <c r="AJ148" s="237"/>
      <c r="AK148" s="237"/>
      <c r="AL148" s="237"/>
      <c r="AM148" s="237"/>
      <c r="AN148" s="237"/>
      <c r="AO148" s="237"/>
      <c r="AP148" s="237"/>
      <c r="AQ148" s="237"/>
    </row>
    <row r="149" spans="1:43" s="72" customFormat="1" ht="15" customHeight="1">
      <c r="A149" s="559"/>
      <c r="B149" s="103"/>
      <c r="C149" s="87"/>
      <c r="D149" s="87"/>
      <c r="E149" s="87"/>
      <c r="F149" s="87"/>
      <c r="G149" s="87"/>
      <c r="H149" s="87"/>
      <c r="I149" s="87"/>
      <c r="J149" s="87"/>
      <c r="K149" s="87"/>
      <c r="L149" s="87"/>
      <c r="M149" s="87"/>
      <c r="N149" s="237"/>
      <c r="O149" s="237"/>
      <c r="P149" s="237"/>
      <c r="Q149" s="237"/>
      <c r="R149" s="237"/>
      <c r="S149" s="237"/>
      <c r="T149" s="237"/>
      <c r="U149" s="237"/>
      <c r="V149" s="237"/>
      <c r="W149" s="237"/>
      <c r="X149" s="237"/>
      <c r="Y149" s="237"/>
      <c r="Z149" s="237"/>
      <c r="AA149" s="237"/>
      <c r="AB149" s="237"/>
      <c r="AC149" s="237"/>
      <c r="AD149" s="237"/>
      <c r="AE149" s="237"/>
      <c r="AF149" s="237"/>
      <c r="AG149" s="237"/>
      <c r="AH149" s="237"/>
      <c r="AI149" s="237"/>
      <c r="AJ149" s="237"/>
      <c r="AK149" s="237"/>
      <c r="AL149" s="237"/>
      <c r="AM149" s="237"/>
      <c r="AN149" s="237"/>
      <c r="AO149" s="237"/>
      <c r="AP149" s="237"/>
      <c r="AQ149" s="237"/>
    </row>
    <row r="150" spans="1:43" s="72" customFormat="1" ht="15" customHeight="1">
      <c r="A150" s="559"/>
      <c r="B150" s="209"/>
      <c r="C150" s="87"/>
      <c r="D150" s="87"/>
      <c r="E150" s="87"/>
      <c r="F150" s="156"/>
      <c r="G150" s="87"/>
      <c r="H150" s="87"/>
      <c r="I150" s="87"/>
      <c r="J150" s="87"/>
      <c r="K150" s="87"/>
      <c r="L150" s="87"/>
      <c r="M150" s="87"/>
      <c r="N150" s="237"/>
      <c r="O150" s="237"/>
      <c r="P150" s="237"/>
      <c r="Q150" s="237"/>
      <c r="R150" s="237"/>
      <c r="S150" s="237"/>
      <c r="T150" s="237"/>
      <c r="U150" s="237"/>
      <c r="V150" s="237"/>
      <c r="W150" s="237"/>
      <c r="X150" s="237"/>
      <c r="Y150" s="237"/>
      <c r="Z150" s="237"/>
      <c r="AA150" s="237"/>
      <c r="AB150" s="237"/>
      <c r="AC150" s="237"/>
      <c r="AD150" s="237"/>
      <c r="AE150" s="237"/>
      <c r="AF150" s="237"/>
      <c r="AG150" s="237"/>
      <c r="AH150" s="237"/>
      <c r="AI150" s="237"/>
      <c r="AJ150" s="237"/>
      <c r="AK150" s="237"/>
      <c r="AL150" s="237"/>
      <c r="AM150" s="237"/>
      <c r="AN150" s="237"/>
      <c r="AO150" s="237"/>
      <c r="AP150" s="237"/>
      <c r="AQ150" s="237"/>
    </row>
    <row r="151" spans="1:43" s="72" customFormat="1" ht="15" customHeight="1">
      <c r="A151" s="559"/>
      <c r="B151" s="103"/>
      <c r="C151" s="87"/>
      <c r="D151" s="87"/>
      <c r="E151" s="87"/>
      <c r="F151" s="87"/>
      <c r="G151" s="87"/>
      <c r="H151" s="87"/>
      <c r="I151" s="87"/>
      <c r="J151" s="87"/>
      <c r="K151" s="87"/>
      <c r="L151" s="87"/>
      <c r="M151" s="87"/>
      <c r="N151" s="237"/>
      <c r="O151" s="237"/>
      <c r="P151" s="237"/>
      <c r="Q151" s="237"/>
      <c r="R151" s="237"/>
      <c r="S151" s="237"/>
      <c r="T151" s="237"/>
      <c r="U151" s="237"/>
      <c r="V151" s="237"/>
      <c r="W151" s="237"/>
      <c r="X151" s="237"/>
      <c r="Y151" s="237"/>
      <c r="Z151" s="237"/>
      <c r="AA151" s="237"/>
      <c r="AB151" s="237"/>
      <c r="AC151" s="237"/>
      <c r="AD151" s="237"/>
      <c r="AE151" s="237"/>
      <c r="AF151" s="237"/>
      <c r="AG151" s="237"/>
      <c r="AH151" s="237"/>
      <c r="AI151" s="237"/>
      <c r="AJ151" s="237"/>
      <c r="AK151" s="237"/>
      <c r="AL151" s="237"/>
      <c r="AM151" s="237"/>
      <c r="AN151" s="237"/>
      <c r="AO151" s="237"/>
      <c r="AP151" s="237"/>
      <c r="AQ151" s="237"/>
    </row>
    <row r="152" spans="1:43" s="72" customFormat="1" ht="15" customHeight="1">
      <c r="A152" s="559"/>
      <c r="B152" s="103"/>
      <c r="C152" s="87"/>
      <c r="D152" s="87"/>
      <c r="E152" s="87"/>
      <c r="F152" s="87"/>
      <c r="G152" s="87"/>
      <c r="H152" s="87"/>
      <c r="I152" s="87"/>
      <c r="J152" s="87"/>
      <c r="K152" s="87"/>
      <c r="L152" s="87"/>
      <c r="M152" s="87"/>
      <c r="N152" s="237"/>
      <c r="O152" s="237"/>
      <c r="P152" s="237"/>
      <c r="Q152" s="237"/>
      <c r="R152" s="237"/>
      <c r="S152" s="237"/>
      <c r="T152" s="237"/>
      <c r="U152" s="237"/>
      <c r="V152" s="237"/>
      <c r="W152" s="237"/>
      <c r="X152" s="237"/>
      <c r="Y152" s="237"/>
      <c r="Z152" s="237"/>
      <c r="AA152" s="237"/>
      <c r="AB152" s="237"/>
      <c r="AC152" s="237"/>
      <c r="AD152" s="237"/>
      <c r="AE152" s="237"/>
      <c r="AF152" s="237"/>
      <c r="AG152" s="237"/>
      <c r="AH152" s="237"/>
      <c r="AI152" s="237"/>
      <c r="AJ152" s="237"/>
      <c r="AK152" s="237"/>
      <c r="AL152" s="237"/>
      <c r="AM152" s="237"/>
      <c r="AN152" s="237"/>
      <c r="AO152" s="237"/>
      <c r="AP152" s="237"/>
      <c r="AQ152" s="237"/>
    </row>
    <row r="153" spans="1:43" s="72" customFormat="1" ht="15" customHeight="1">
      <c r="A153" s="559"/>
      <c r="B153" s="103"/>
      <c r="C153" s="87"/>
      <c r="D153" s="87"/>
      <c r="E153" s="87"/>
      <c r="F153" s="87"/>
      <c r="G153" s="87"/>
      <c r="H153" s="87"/>
      <c r="I153" s="87"/>
      <c r="J153" s="87"/>
      <c r="K153" s="87"/>
      <c r="L153" s="87"/>
      <c r="M153" s="87"/>
      <c r="N153" s="237"/>
      <c r="O153" s="237"/>
      <c r="P153" s="237"/>
      <c r="Q153" s="237"/>
      <c r="R153" s="237"/>
      <c r="S153" s="237"/>
      <c r="T153" s="237"/>
      <c r="U153" s="237"/>
      <c r="V153" s="237"/>
      <c r="W153" s="237"/>
      <c r="X153" s="237"/>
      <c r="Y153" s="237"/>
      <c r="Z153" s="237"/>
      <c r="AA153" s="237"/>
      <c r="AB153" s="237"/>
      <c r="AC153" s="237"/>
      <c r="AD153" s="237"/>
      <c r="AE153" s="237"/>
      <c r="AF153" s="237"/>
      <c r="AG153" s="237"/>
      <c r="AH153" s="237"/>
      <c r="AI153" s="237"/>
      <c r="AJ153" s="237"/>
      <c r="AK153" s="237"/>
      <c r="AL153" s="237"/>
      <c r="AM153" s="237"/>
      <c r="AN153" s="237"/>
      <c r="AO153" s="237"/>
      <c r="AP153" s="237"/>
      <c r="AQ153" s="237"/>
    </row>
    <row r="154" spans="1:43" s="72" customFormat="1" ht="15" customHeight="1">
      <c r="A154" s="559"/>
      <c r="B154" s="103"/>
      <c r="C154" s="87"/>
      <c r="D154" s="87"/>
      <c r="E154" s="87"/>
      <c r="F154" s="87"/>
      <c r="G154" s="87"/>
      <c r="H154" s="87"/>
      <c r="I154" s="87"/>
      <c r="J154" s="87"/>
      <c r="K154" s="87"/>
      <c r="L154" s="87"/>
      <c r="M154" s="87"/>
      <c r="N154" s="237"/>
      <c r="O154" s="237"/>
      <c r="P154" s="237"/>
      <c r="Q154" s="237"/>
      <c r="R154" s="237"/>
      <c r="S154" s="237"/>
      <c r="T154" s="237"/>
      <c r="U154" s="237"/>
      <c r="V154" s="237"/>
      <c r="W154" s="237"/>
      <c r="X154" s="237"/>
      <c r="Y154" s="237"/>
      <c r="Z154" s="237"/>
      <c r="AA154" s="237"/>
      <c r="AB154" s="237"/>
      <c r="AC154" s="237"/>
      <c r="AD154" s="237"/>
      <c r="AE154" s="237"/>
      <c r="AF154" s="237"/>
      <c r="AG154" s="237"/>
      <c r="AH154" s="237"/>
      <c r="AI154" s="237"/>
      <c r="AJ154" s="237"/>
      <c r="AK154" s="237"/>
      <c r="AL154" s="237"/>
      <c r="AM154" s="237"/>
      <c r="AN154" s="237"/>
      <c r="AO154" s="237"/>
      <c r="AP154" s="237"/>
      <c r="AQ154" s="237"/>
    </row>
    <row r="155" spans="1:43" s="72" customFormat="1" ht="15" customHeight="1">
      <c r="A155" s="559"/>
      <c r="B155" s="209"/>
      <c r="C155" s="87"/>
      <c r="D155" s="87"/>
      <c r="E155" s="87"/>
      <c r="F155" s="156"/>
      <c r="G155" s="87"/>
      <c r="H155" s="87"/>
      <c r="I155" s="87"/>
      <c r="J155" s="87"/>
      <c r="K155" s="87"/>
      <c r="L155" s="87"/>
      <c r="M155" s="8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row>
    <row r="156" spans="1:43" s="72" customFormat="1" ht="15" customHeight="1">
      <c r="A156" s="559"/>
      <c r="B156" s="103"/>
      <c r="C156" s="87"/>
      <c r="D156" s="87"/>
      <c r="E156" s="87"/>
      <c r="F156" s="87"/>
      <c r="G156" s="87"/>
      <c r="H156" s="87"/>
      <c r="I156" s="87"/>
      <c r="J156" s="87"/>
      <c r="K156" s="87"/>
      <c r="L156" s="87"/>
      <c r="M156" s="87"/>
      <c r="N156" s="237"/>
      <c r="O156" s="237"/>
      <c r="P156" s="237"/>
      <c r="Q156" s="237"/>
      <c r="R156" s="237"/>
      <c r="S156" s="237"/>
      <c r="T156" s="237"/>
      <c r="U156" s="237"/>
      <c r="V156" s="237"/>
      <c r="W156" s="237"/>
      <c r="X156" s="237"/>
      <c r="Y156" s="237"/>
      <c r="Z156" s="237"/>
      <c r="AA156" s="237"/>
      <c r="AB156" s="237"/>
      <c r="AC156" s="237"/>
      <c r="AD156" s="237"/>
      <c r="AE156" s="237"/>
      <c r="AF156" s="237"/>
      <c r="AG156" s="237"/>
      <c r="AH156" s="237"/>
      <c r="AI156" s="237"/>
      <c r="AJ156" s="237"/>
      <c r="AK156" s="237"/>
      <c r="AL156" s="237"/>
      <c r="AM156" s="237"/>
      <c r="AN156" s="237"/>
      <c r="AO156" s="237"/>
      <c r="AP156" s="237"/>
      <c r="AQ156" s="237"/>
    </row>
    <row r="157" spans="1:43" s="72" customFormat="1" ht="15" customHeight="1">
      <c r="A157" s="559"/>
      <c r="B157" s="103"/>
      <c r="C157" s="87"/>
      <c r="D157" s="87"/>
      <c r="E157" s="87"/>
      <c r="F157" s="87"/>
      <c r="G157" s="87"/>
      <c r="H157" s="87"/>
      <c r="I157" s="87"/>
      <c r="J157" s="87"/>
      <c r="K157" s="87"/>
      <c r="L157" s="87"/>
      <c r="M157" s="87"/>
      <c r="N157" s="237"/>
      <c r="O157" s="237"/>
      <c r="P157" s="237"/>
      <c r="Q157" s="237"/>
      <c r="R157" s="237"/>
      <c r="S157" s="237"/>
      <c r="T157" s="237"/>
      <c r="U157" s="237"/>
      <c r="V157" s="237"/>
      <c r="W157" s="237"/>
      <c r="X157" s="237"/>
      <c r="Y157" s="237"/>
      <c r="Z157" s="237"/>
      <c r="AA157" s="237"/>
      <c r="AB157" s="237"/>
      <c r="AC157" s="237"/>
      <c r="AD157" s="237"/>
      <c r="AE157" s="237"/>
      <c r="AF157" s="237"/>
      <c r="AG157" s="237"/>
      <c r="AH157" s="237"/>
      <c r="AI157" s="237"/>
      <c r="AJ157" s="237"/>
      <c r="AK157" s="237"/>
      <c r="AL157" s="237"/>
      <c r="AM157" s="237"/>
      <c r="AN157" s="237"/>
      <c r="AO157" s="237"/>
      <c r="AP157" s="237"/>
      <c r="AQ157" s="237"/>
    </row>
    <row r="158" spans="1:43" s="72" customFormat="1" ht="15" customHeight="1">
      <c r="A158" s="559"/>
      <c r="B158" s="103"/>
      <c r="C158" s="87"/>
      <c r="D158" s="87"/>
      <c r="E158" s="87"/>
      <c r="F158" s="87"/>
      <c r="G158" s="87"/>
      <c r="H158" s="87"/>
      <c r="I158" s="87"/>
      <c r="J158" s="87"/>
      <c r="K158" s="87"/>
      <c r="L158" s="87"/>
      <c r="M158" s="87"/>
      <c r="N158" s="237"/>
      <c r="O158" s="237"/>
      <c r="P158" s="237"/>
      <c r="Q158" s="237"/>
      <c r="R158" s="237"/>
      <c r="S158" s="237"/>
      <c r="T158" s="237"/>
      <c r="U158" s="237"/>
      <c r="V158" s="237"/>
      <c r="W158" s="237"/>
      <c r="X158" s="237"/>
      <c r="Y158" s="237"/>
      <c r="Z158" s="237"/>
      <c r="AA158" s="237"/>
      <c r="AB158" s="237"/>
      <c r="AC158" s="237"/>
      <c r="AD158" s="237"/>
      <c r="AE158" s="237"/>
      <c r="AF158" s="237"/>
      <c r="AG158" s="237"/>
      <c r="AH158" s="237"/>
      <c r="AI158" s="237"/>
      <c r="AJ158" s="237"/>
      <c r="AK158" s="237"/>
      <c r="AL158" s="237"/>
      <c r="AM158" s="237"/>
      <c r="AN158" s="237"/>
      <c r="AO158" s="237"/>
      <c r="AP158" s="237"/>
      <c r="AQ158" s="237"/>
    </row>
    <row r="159" spans="1:43" s="72" customFormat="1" ht="15" customHeight="1">
      <c r="A159" s="559"/>
      <c r="B159" s="103"/>
      <c r="C159" s="87"/>
      <c r="D159" s="87"/>
      <c r="E159" s="87"/>
      <c r="F159" s="87"/>
      <c r="G159" s="87"/>
      <c r="H159" s="87"/>
      <c r="I159" s="87"/>
      <c r="J159" s="87"/>
      <c r="K159" s="87"/>
      <c r="L159" s="87"/>
      <c r="M159" s="87"/>
      <c r="N159" s="237"/>
      <c r="O159" s="237"/>
      <c r="P159" s="237"/>
      <c r="Q159" s="237"/>
      <c r="R159" s="237"/>
      <c r="S159" s="237"/>
      <c r="T159" s="237"/>
      <c r="U159" s="237"/>
      <c r="V159" s="237"/>
      <c r="W159" s="237"/>
      <c r="X159" s="237"/>
      <c r="Y159" s="237"/>
      <c r="Z159" s="237"/>
      <c r="AA159" s="237"/>
      <c r="AB159" s="237"/>
      <c r="AC159" s="237"/>
      <c r="AD159" s="237"/>
      <c r="AE159" s="237"/>
      <c r="AF159" s="237"/>
      <c r="AG159" s="237"/>
      <c r="AH159" s="237"/>
      <c r="AI159" s="237"/>
      <c r="AJ159" s="237"/>
      <c r="AK159" s="237"/>
      <c r="AL159" s="237"/>
      <c r="AM159" s="237"/>
      <c r="AN159" s="237"/>
      <c r="AO159" s="237"/>
      <c r="AP159" s="237"/>
      <c r="AQ159" s="237"/>
    </row>
    <row r="160" spans="1:43" s="72" customFormat="1" ht="15" customHeight="1">
      <c r="A160" s="559"/>
      <c r="B160" s="103"/>
      <c r="C160" s="87"/>
      <c r="D160" s="87"/>
      <c r="E160" s="87"/>
      <c r="F160" s="87"/>
      <c r="G160" s="87"/>
      <c r="H160" s="87"/>
      <c r="I160" s="87"/>
      <c r="J160" s="87"/>
      <c r="K160" s="87"/>
      <c r="L160" s="87"/>
      <c r="M160" s="87"/>
      <c r="N160" s="237"/>
      <c r="O160" s="237"/>
      <c r="P160" s="237"/>
      <c r="Q160" s="237"/>
      <c r="R160" s="237"/>
      <c r="S160" s="237"/>
      <c r="T160" s="237"/>
      <c r="U160" s="237"/>
      <c r="V160" s="237"/>
      <c r="W160" s="237"/>
      <c r="X160" s="237"/>
      <c r="Y160" s="237"/>
      <c r="Z160" s="237"/>
      <c r="AA160" s="237"/>
      <c r="AB160" s="237"/>
      <c r="AC160" s="237"/>
      <c r="AD160" s="237"/>
      <c r="AE160" s="237"/>
      <c r="AF160" s="237"/>
      <c r="AG160" s="237"/>
      <c r="AH160" s="237"/>
      <c r="AI160" s="237"/>
      <c r="AJ160" s="237"/>
      <c r="AK160" s="237"/>
      <c r="AL160" s="237"/>
      <c r="AM160" s="237"/>
      <c r="AN160" s="237"/>
      <c r="AO160" s="237"/>
      <c r="AP160" s="237"/>
      <c r="AQ160" s="237"/>
    </row>
    <row r="161" spans="1:43" s="72" customFormat="1" ht="15" customHeight="1">
      <c r="A161" s="559"/>
      <c r="B161" s="103"/>
      <c r="C161" s="87"/>
      <c r="D161" s="87"/>
      <c r="E161" s="87"/>
      <c r="F161" s="87"/>
      <c r="G161" s="87"/>
      <c r="H161" s="87"/>
      <c r="I161" s="87"/>
      <c r="J161" s="87"/>
      <c r="K161" s="87"/>
      <c r="L161" s="87"/>
      <c r="M161" s="87"/>
      <c r="N161" s="237"/>
      <c r="O161" s="237"/>
      <c r="P161" s="237"/>
      <c r="Q161" s="237"/>
      <c r="R161" s="237"/>
      <c r="S161" s="237"/>
      <c r="T161" s="237"/>
      <c r="U161" s="237"/>
      <c r="V161" s="237"/>
      <c r="W161" s="237"/>
      <c r="X161" s="237"/>
      <c r="Y161" s="237"/>
      <c r="Z161" s="237"/>
      <c r="AA161" s="237"/>
      <c r="AB161" s="237"/>
      <c r="AC161" s="237"/>
      <c r="AD161" s="237"/>
      <c r="AE161" s="237"/>
      <c r="AF161" s="237"/>
      <c r="AG161" s="237"/>
      <c r="AH161" s="237"/>
      <c r="AI161" s="237"/>
      <c r="AJ161" s="237"/>
      <c r="AK161" s="237"/>
      <c r="AL161" s="237"/>
      <c r="AM161" s="237"/>
      <c r="AN161" s="237"/>
      <c r="AO161" s="237"/>
      <c r="AP161" s="237"/>
      <c r="AQ161" s="237"/>
    </row>
    <row r="162" spans="1:43" s="72" customFormat="1" ht="15" customHeight="1">
      <c r="A162" s="559"/>
      <c r="B162" s="103"/>
      <c r="C162" s="87"/>
      <c r="D162" s="87"/>
      <c r="E162" s="87"/>
      <c r="F162" s="87"/>
      <c r="G162" s="87"/>
      <c r="H162" s="87"/>
      <c r="I162" s="87"/>
      <c r="J162" s="87"/>
      <c r="K162" s="87"/>
      <c r="L162" s="87"/>
      <c r="M162" s="87"/>
      <c r="N162" s="237"/>
      <c r="O162" s="237"/>
      <c r="P162" s="237"/>
      <c r="Q162" s="237"/>
      <c r="R162" s="237"/>
      <c r="S162" s="237"/>
      <c r="T162" s="237"/>
      <c r="U162" s="237"/>
      <c r="V162" s="237"/>
      <c r="W162" s="237"/>
      <c r="X162" s="237"/>
      <c r="Y162" s="237"/>
      <c r="Z162" s="237"/>
      <c r="AA162" s="237"/>
      <c r="AB162" s="237"/>
      <c r="AC162" s="237"/>
      <c r="AD162" s="237"/>
      <c r="AE162" s="237"/>
      <c r="AF162" s="237"/>
      <c r="AG162" s="237"/>
      <c r="AH162" s="237"/>
      <c r="AI162" s="237"/>
      <c r="AJ162" s="237"/>
      <c r="AK162" s="237"/>
      <c r="AL162" s="237"/>
      <c r="AM162" s="237"/>
      <c r="AN162" s="237"/>
      <c r="AO162" s="237"/>
      <c r="AP162" s="237"/>
      <c r="AQ162" s="237"/>
    </row>
    <row r="163" spans="1:43" s="72" customFormat="1" ht="15" customHeight="1">
      <c r="A163" s="559"/>
      <c r="B163" s="103"/>
      <c r="C163" s="87"/>
      <c r="D163" s="87"/>
      <c r="E163" s="87"/>
      <c r="F163" s="87"/>
      <c r="G163" s="87"/>
      <c r="H163" s="87"/>
      <c r="I163" s="87"/>
      <c r="J163" s="87"/>
      <c r="K163" s="87"/>
      <c r="L163" s="87"/>
      <c r="M163" s="87"/>
      <c r="N163" s="237"/>
      <c r="O163" s="237"/>
      <c r="P163" s="237"/>
      <c r="Q163" s="237"/>
      <c r="R163" s="237"/>
      <c r="S163" s="237"/>
      <c r="T163" s="237"/>
      <c r="U163" s="237"/>
      <c r="V163" s="237"/>
      <c r="W163" s="237"/>
      <c r="X163" s="237"/>
      <c r="Y163" s="237"/>
      <c r="Z163" s="237"/>
      <c r="AA163" s="237"/>
      <c r="AB163" s="237"/>
      <c r="AC163" s="237"/>
      <c r="AD163" s="237"/>
      <c r="AE163" s="237"/>
      <c r="AF163" s="237"/>
      <c r="AG163" s="237"/>
      <c r="AH163" s="237"/>
      <c r="AI163" s="237"/>
      <c r="AJ163" s="237"/>
      <c r="AK163" s="237"/>
      <c r="AL163" s="237"/>
      <c r="AM163" s="237"/>
      <c r="AN163" s="237"/>
      <c r="AO163" s="237"/>
      <c r="AP163" s="237"/>
      <c r="AQ163" s="237"/>
    </row>
    <row r="164" spans="1:43" s="72" customFormat="1" ht="15" customHeight="1">
      <c r="A164" s="559"/>
      <c r="B164" s="103"/>
      <c r="C164" s="87"/>
      <c r="D164" s="87"/>
      <c r="E164" s="87"/>
      <c r="F164" s="87"/>
      <c r="G164" s="87"/>
      <c r="H164" s="87"/>
      <c r="I164" s="87"/>
      <c r="J164" s="87"/>
      <c r="K164" s="87"/>
      <c r="L164" s="87"/>
      <c r="M164" s="87"/>
      <c r="N164" s="237"/>
      <c r="O164" s="237"/>
      <c r="P164" s="237"/>
      <c r="Q164" s="237"/>
      <c r="R164" s="237"/>
      <c r="S164" s="237"/>
      <c r="T164" s="237"/>
      <c r="U164" s="237"/>
      <c r="V164" s="237"/>
      <c r="W164" s="237"/>
      <c r="X164" s="237"/>
      <c r="Y164" s="237"/>
      <c r="Z164" s="237"/>
      <c r="AA164" s="237"/>
      <c r="AB164" s="237"/>
      <c r="AC164" s="237"/>
      <c r="AD164" s="237"/>
      <c r="AE164" s="237"/>
      <c r="AF164" s="237"/>
      <c r="AG164" s="237"/>
      <c r="AH164" s="237"/>
      <c r="AI164" s="237"/>
      <c r="AJ164" s="237"/>
      <c r="AK164" s="237"/>
      <c r="AL164" s="237"/>
      <c r="AM164" s="237"/>
      <c r="AN164" s="237"/>
      <c r="AO164" s="237"/>
      <c r="AP164" s="237"/>
      <c r="AQ164" s="237"/>
    </row>
    <row r="165" spans="1:43" s="72" customFormat="1" ht="15" customHeight="1">
      <c r="A165" s="559"/>
      <c r="B165" s="87"/>
      <c r="C165" s="87"/>
      <c r="D165" s="87"/>
      <c r="E165" s="87"/>
      <c r="F165" s="87"/>
      <c r="G165" s="87"/>
      <c r="H165" s="87"/>
      <c r="I165" s="87"/>
      <c r="J165" s="87"/>
      <c r="K165" s="87"/>
      <c r="L165" s="87"/>
      <c r="M165" s="87"/>
      <c r="N165" s="237"/>
      <c r="O165" s="237"/>
      <c r="P165" s="237"/>
      <c r="Q165" s="237"/>
      <c r="R165" s="237"/>
      <c r="S165" s="237"/>
      <c r="T165" s="237"/>
      <c r="U165" s="237"/>
      <c r="V165" s="237"/>
      <c r="W165" s="237"/>
      <c r="X165" s="237"/>
      <c r="Y165" s="237"/>
      <c r="Z165" s="237"/>
      <c r="AA165" s="237"/>
      <c r="AB165" s="237"/>
      <c r="AC165" s="237"/>
      <c r="AD165" s="237"/>
      <c r="AE165" s="237"/>
      <c r="AF165" s="237"/>
      <c r="AG165" s="237"/>
      <c r="AH165" s="237"/>
      <c r="AI165" s="237"/>
      <c r="AJ165" s="237"/>
      <c r="AK165" s="237"/>
      <c r="AL165" s="237"/>
      <c r="AM165" s="237"/>
      <c r="AN165" s="237"/>
      <c r="AO165" s="237"/>
      <c r="AP165" s="237"/>
      <c r="AQ165" s="237"/>
    </row>
    <row r="166" spans="1:43" s="72" customFormat="1" ht="15" customHeight="1">
      <c r="A166" s="559"/>
      <c r="B166" s="87"/>
      <c r="C166" s="87"/>
      <c r="D166" s="87"/>
      <c r="E166" s="87"/>
      <c r="F166" s="87"/>
      <c r="G166" s="87"/>
      <c r="H166" s="87"/>
      <c r="I166" s="87"/>
      <c r="J166" s="87"/>
      <c r="K166" s="87"/>
      <c r="L166" s="87"/>
      <c r="M166" s="87"/>
      <c r="N166" s="237"/>
      <c r="O166" s="237"/>
      <c r="P166" s="237"/>
      <c r="Q166" s="237"/>
      <c r="R166" s="237"/>
      <c r="S166" s="237"/>
      <c r="T166" s="237"/>
      <c r="U166" s="237"/>
      <c r="V166" s="237"/>
      <c r="W166" s="237"/>
      <c r="X166" s="237"/>
      <c r="Y166" s="237"/>
      <c r="Z166" s="237"/>
      <c r="AA166" s="237"/>
      <c r="AB166" s="237"/>
      <c r="AC166" s="237"/>
      <c r="AD166" s="237"/>
      <c r="AE166" s="237"/>
      <c r="AF166" s="237"/>
      <c r="AG166" s="237"/>
      <c r="AH166" s="237"/>
      <c r="AI166" s="237"/>
      <c r="AJ166" s="237"/>
      <c r="AK166" s="237"/>
      <c r="AL166" s="237"/>
      <c r="AM166" s="237"/>
      <c r="AN166" s="237"/>
      <c r="AO166" s="237"/>
      <c r="AP166" s="237"/>
      <c r="AQ166" s="237"/>
    </row>
    <row r="167" spans="1:43" s="72" customFormat="1" ht="15" customHeight="1">
      <c r="A167" s="559"/>
      <c r="B167" s="87"/>
      <c r="C167" s="87"/>
      <c r="D167" s="87"/>
      <c r="E167" s="87"/>
      <c r="F167" s="87"/>
      <c r="G167" s="87"/>
      <c r="H167" s="87"/>
      <c r="I167" s="87"/>
      <c r="J167" s="87"/>
      <c r="K167" s="87"/>
      <c r="L167" s="87"/>
      <c r="M167" s="87"/>
      <c r="N167" s="237"/>
      <c r="O167" s="237"/>
      <c r="P167" s="237"/>
      <c r="Q167" s="237"/>
      <c r="R167" s="237"/>
      <c r="S167" s="237"/>
      <c r="T167" s="237"/>
      <c r="U167" s="237"/>
      <c r="V167" s="237"/>
      <c r="W167" s="237"/>
      <c r="X167" s="237"/>
      <c r="Y167" s="237"/>
      <c r="Z167" s="237"/>
      <c r="AA167" s="237"/>
      <c r="AB167" s="237"/>
      <c r="AC167" s="237"/>
      <c r="AD167" s="237"/>
      <c r="AE167" s="237"/>
      <c r="AF167" s="237"/>
      <c r="AG167" s="237"/>
      <c r="AH167" s="237"/>
      <c r="AI167" s="237"/>
      <c r="AJ167" s="237"/>
      <c r="AK167" s="237"/>
      <c r="AL167" s="237"/>
      <c r="AM167" s="237"/>
      <c r="AN167" s="237"/>
      <c r="AO167" s="237"/>
      <c r="AP167" s="237"/>
      <c r="AQ167" s="237"/>
    </row>
    <row r="168" spans="1:43" s="72" customFormat="1" ht="15" customHeight="1">
      <c r="A168" s="559"/>
      <c r="B168" s="87"/>
      <c r="C168" s="87"/>
      <c r="D168" s="87"/>
      <c r="E168" s="87"/>
      <c r="F168" s="87"/>
      <c r="G168" s="87"/>
      <c r="H168" s="87"/>
      <c r="I168" s="87"/>
      <c r="J168" s="87"/>
      <c r="K168" s="87"/>
      <c r="L168" s="87"/>
      <c r="M168" s="87"/>
      <c r="N168" s="237"/>
      <c r="O168" s="237"/>
      <c r="P168" s="237"/>
      <c r="Q168" s="237"/>
      <c r="R168" s="237"/>
      <c r="S168" s="237"/>
      <c r="T168" s="237"/>
      <c r="U168" s="237"/>
      <c r="V168" s="237"/>
      <c r="W168" s="237"/>
      <c r="X168" s="237"/>
      <c r="Y168" s="237"/>
      <c r="Z168" s="237"/>
      <c r="AA168" s="237"/>
      <c r="AB168" s="237"/>
      <c r="AC168" s="237"/>
      <c r="AD168" s="237"/>
      <c r="AE168" s="237"/>
      <c r="AF168" s="237"/>
      <c r="AG168" s="237"/>
      <c r="AH168" s="237"/>
      <c r="AI168" s="237"/>
      <c r="AJ168" s="237"/>
      <c r="AK168" s="237"/>
      <c r="AL168" s="237"/>
      <c r="AM168" s="237"/>
      <c r="AN168" s="237"/>
      <c r="AO168" s="237"/>
      <c r="AP168" s="237"/>
      <c r="AQ168" s="237"/>
    </row>
    <row r="169" spans="1:43" s="72" customFormat="1" ht="15" customHeight="1">
      <c r="A169" s="559"/>
      <c r="B169" s="87"/>
      <c r="C169" s="87"/>
      <c r="D169" s="87"/>
      <c r="E169" s="87"/>
      <c r="F169" s="87"/>
      <c r="G169" s="87"/>
      <c r="H169" s="87"/>
      <c r="I169" s="87"/>
      <c r="J169" s="87"/>
      <c r="K169" s="87"/>
      <c r="L169" s="87"/>
      <c r="M169" s="87"/>
      <c r="N169" s="237"/>
      <c r="O169" s="237"/>
      <c r="P169" s="237"/>
      <c r="Q169" s="237"/>
      <c r="R169" s="237"/>
      <c r="S169" s="237"/>
      <c r="T169" s="237"/>
      <c r="U169" s="237"/>
      <c r="V169" s="237"/>
      <c r="W169" s="237"/>
      <c r="X169" s="237"/>
      <c r="Y169" s="237"/>
      <c r="Z169" s="237"/>
      <c r="AA169" s="237"/>
      <c r="AB169" s="237"/>
      <c r="AC169" s="237"/>
      <c r="AD169" s="237"/>
      <c r="AE169" s="237"/>
      <c r="AF169" s="237"/>
      <c r="AG169" s="237"/>
      <c r="AH169" s="237"/>
      <c r="AI169" s="237"/>
      <c r="AJ169" s="237"/>
      <c r="AK169" s="237"/>
      <c r="AL169" s="237"/>
      <c r="AM169" s="237"/>
      <c r="AN169" s="237"/>
      <c r="AO169" s="237"/>
      <c r="AP169" s="237"/>
      <c r="AQ169" s="237"/>
    </row>
    <row r="170" spans="1:43" s="72" customFormat="1" ht="15" customHeight="1">
      <c r="A170" s="559"/>
      <c r="B170" s="87"/>
      <c r="C170" s="87"/>
      <c r="D170" s="87"/>
      <c r="E170" s="87"/>
      <c r="F170" s="87"/>
      <c r="G170" s="87"/>
      <c r="H170" s="87"/>
      <c r="I170" s="87"/>
      <c r="J170" s="87"/>
      <c r="K170" s="87"/>
      <c r="L170" s="87"/>
      <c r="M170" s="87"/>
      <c r="N170" s="237"/>
      <c r="O170" s="237"/>
      <c r="P170" s="237"/>
      <c r="Q170" s="237"/>
      <c r="R170" s="237"/>
      <c r="S170" s="237"/>
      <c r="T170" s="237"/>
      <c r="U170" s="237"/>
      <c r="V170" s="237"/>
      <c r="W170" s="237"/>
      <c r="X170" s="237"/>
      <c r="Y170" s="237"/>
      <c r="Z170" s="237"/>
      <c r="AA170" s="237"/>
      <c r="AB170" s="237"/>
      <c r="AC170" s="237"/>
      <c r="AD170" s="237"/>
      <c r="AE170" s="237"/>
      <c r="AF170" s="237"/>
      <c r="AG170" s="237"/>
      <c r="AH170" s="237"/>
      <c r="AI170" s="237"/>
      <c r="AJ170" s="237"/>
      <c r="AK170" s="237"/>
      <c r="AL170" s="237"/>
      <c r="AM170" s="237"/>
      <c r="AN170" s="237"/>
      <c r="AO170" s="237"/>
      <c r="AP170" s="237"/>
      <c r="AQ170" s="237"/>
    </row>
    <row r="171" spans="1:43" s="72" customFormat="1" ht="15" customHeight="1">
      <c r="A171" s="559"/>
      <c r="B171" s="87"/>
      <c r="C171" s="87"/>
      <c r="D171" s="87"/>
      <c r="E171" s="87"/>
      <c r="F171" s="87"/>
      <c r="G171" s="87"/>
      <c r="H171" s="87"/>
      <c r="I171" s="87"/>
      <c r="J171" s="87"/>
      <c r="K171" s="87"/>
      <c r="L171" s="87"/>
      <c r="M171" s="87"/>
      <c r="N171" s="237"/>
      <c r="O171" s="237"/>
      <c r="P171" s="237"/>
      <c r="Q171" s="237"/>
      <c r="R171" s="237"/>
      <c r="S171" s="237"/>
      <c r="T171" s="237"/>
      <c r="U171" s="237"/>
      <c r="V171" s="237"/>
      <c r="W171" s="237"/>
      <c r="X171" s="237"/>
      <c r="Y171" s="237"/>
      <c r="Z171" s="237"/>
      <c r="AA171" s="237"/>
      <c r="AB171" s="237"/>
      <c r="AC171" s="237"/>
      <c r="AD171" s="237"/>
      <c r="AE171" s="237"/>
      <c r="AF171" s="237"/>
      <c r="AG171" s="237"/>
      <c r="AH171" s="237"/>
      <c r="AI171" s="237"/>
      <c r="AJ171" s="237"/>
      <c r="AK171" s="237"/>
      <c r="AL171" s="237"/>
      <c r="AM171" s="237"/>
      <c r="AN171" s="237"/>
      <c r="AO171" s="237"/>
      <c r="AP171" s="237"/>
      <c r="AQ171" s="237"/>
    </row>
    <row r="172" spans="1:43" s="72" customFormat="1" ht="15" customHeight="1">
      <c r="A172" s="559"/>
      <c r="B172" s="87"/>
      <c r="C172" s="87"/>
      <c r="D172" s="87"/>
      <c r="E172" s="87"/>
      <c r="F172" s="87"/>
      <c r="G172" s="87"/>
      <c r="H172" s="87"/>
      <c r="I172" s="87"/>
      <c r="J172" s="87"/>
      <c r="K172" s="87"/>
      <c r="L172" s="87"/>
      <c r="M172" s="87"/>
      <c r="N172" s="237"/>
      <c r="O172" s="237"/>
      <c r="P172" s="237"/>
      <c r="Q172" s="237"/>
      <c r="R172" s="237"/>
      <c r="S172" s="237"/>
      <c r="T172" s="237"/>
      <c r="U172" s="237"/>
      <c r="V172" s="237"/>
      <c r="W172" s="237"/>
      <c r="X172" s="237"/>
      <c r="Y172" s="237"/>
      <c r="Z172" s="237"/>
      <c r="AA172" s="237"/>
      <c r="AB172" s="237"/>
      <c r="AC172" s="237"/>
      <c r="AD172" s="237"/>
      <c r="AE172" s="237"/>
      <c r="AF172" s="237"/>
      <c r="AG172" s="237"/>
      <c r="AH172" s="237"/>
      <c r="AI172" s="237"/>
      <c r="AJ172" s="237"/>
      <c r="AK172" s="237"/>
      <c r="AL172" s="237"/>
      <c r="AM172" s="237"/>
      <c r="AN172" s="237"/>
      <c r="AO172" s="237"/>
      <c r="AP172" s="237"/>
      <c r="AQ172" s="237"/>
    </row>
    <row r="173" spans="1:43" s="72" customFormat="1" ht="15" customHeight="1">
      <c r="A173" s="559"/>
      <c r="B173" s="87"/>
      <c r="C173" s="87"/>
      <c r="D173" s="87"/>
      <c r="E173" s="87"/>
      <c r="F173" s="87"/>
      <c r="G173" s="87"/>
      <c r="H173" s="87"/>
      <c r="I173" s="87"/>
      <c r="J173" s="87"/>
      <c r="K173" s="87"/>
      <c r="L173" s="87"/>
      <c r="M173" s="87"/>
      <c r="N173" s="237"/>
      <c r="O173" s="237"/>
      <c r="P173" s="237"/>
      <c r="Q173" s="237"/>
      <c r="R173" s="237"/>
      <c r="S173" s="237"/>
      <c r="T173" s="237"/>
      <c r="U173" s="237"/>
      <c r="V173" s="237"/>
      <c r="W173" s="237"/>
      <c r="X173" s="237"/>
      <c r="Y173" s="237"/>
      <c r="Z173" s="237"/>
      <c r="AA173" s="237"/>
      <c r="AB173" s="237"/>
      <c r="AC173" s="237"/>
      <c r="AD173" s="237"/>
      <c r="AE173" s="237"/>
      <c r="AF173" s="237"/>
      <c r="AG173" s="237"/>
      <c r="AH173" s="237"/>
      <c r="AI173" s="237"/>
      <c r="AJ173" s="237"/>
      <c r="AK173" s="237"/>
      <c r="AL173" s="237"/>
      <c r="AM173" s="237"/>
      <c r="AN173" s="237"/>
      <c r="AO173" s="237"/>
      <c r="AP173" s="237"/>
      <c r="AQ173" s="237"/>
    </row>
    <row r="174" spans="1:43" s="72" customFormat="1" ht="15" customHeight="1">
      <c r="A174" s="559"/>
      <c r="B174" s="87"/>
      <c r="C174" s="87"/>
      <c r="D174" s="87"/>
      <c r="E174" s="87"/>
      <c r="F174" s="87"/>
      <c r="G174" s="87"/>
      <c r="H174" s="87"/>
      <c r="I174" s="87"/>
      <c r="J174" s="87"/>
      <c r="K174" s="87"/>
      <c r="L174" s="87"/>
      <c r="M174" s="87"/>
      <c r="N174" s="237"/>
      <c r="O174" s="237"/>
      <c r="P174" s="237"/>
      <c r="Q174" s="237"/>
      <c r="R174" s="237"/>
      <c r="S174" s="237"/>
      <c r="T174" s="237"/>
      <c r="U174" s="237"/>
      <c r="V174" s="237"/>
      <c r="W174" s="237"/>
      <c r="X174" s="237"/>
      <c r="Y174" s="237"/>
      <c r="Z174" s="237"/>
      <c r="AA174" s="237"/>
      <c r="AB174" s="237"/>
      <c r="AC174" s="237"/>
      <c r="AD174" s="237"/>
      <c r="AE174" s="237"/>
      <c r="AF174" s="237"/>
      <c r="AG174" s="237"/>
      <c r="AH174" s="237"/>
      <c r="AI174" s="237"/>
      <c r="AJ174" s="237"/>
      <c r="AK174" s="237"/>
      <c r="AL174" s="237"/>
      <c r="AM174" s="237"/>
      <c r="AN174" s="237"/>
      <c r="AO174" s="237"/>
      <c r="AP174" s="237"/>
      <c r="AQ174" s="237"/>
    </row>
    <row r="175" spans="1:43" s="72" customFormat="1" ht="15" customHeight="1">
      <c r="A175" s="559"/>
      <c r="B175" s="87"/>
      <c r="C175" s="87"/>
      <c r="D175" s="87"/>
      <c r="E175" s="87"/>
      <c r="F175" s="87"/>
      <c r="G175" s="87"/>
      <c r="H175" s="87"/>
      <c r="I175" s="87"/>
      <c r="J175" s="87"/>
      <c r="K175" s="87"/>
      <c r="L175" s="87"/>
      <c r="M175" s="87"/>
      <c r="N175" s="237"/>
      <c r="O175" s="237"/>
      <c r="P175" s="237"/>
      <c r="Q175" s="237"/>
      <c r="R175" s="237"/>
      <c r="S175" s="237"/>
      <c r="T175" s="237"/>
      <c r="U175" s="237"/>
      <c r="V175" s="237"/>
      <c r="W175" s="237"/>
      <c r="X175" s="237"/>
      <c r="Y175" s="237"/>
      <c r="Z175" s="237"/>
      <c r="AA175" s="237"/>
      <c r="AB175" s="237"/>
      <c r="AC175" s="237"/>
      <c r="AD175" s="237"/>
      <c r="AE175" s="237"/>
      <c r="AF175" s="237"/>
      <c r="AG175" s="237"/>
      <c r="AH175" s="237"/>
      <c r="AI175" s="237"/>
      <c r="AJ175" s="237"/>
      <c r="AK175" s="237"/>
      <c r="AL175" s="237"/>
      <c r="AM175" s="237"/>
      <c r="AN175" s="237"/>
      <c r="AO175" s="237"/>
      <c r="AP175" s="237"/>
      <c r="AQ175" s="237"/>
    </row>
    <row r="176" spans="1:43" s="72" customFormat="1" ht="15" customHeight="1">
      <c r="A176" s="559"/>
      <c r="B176" s="87"/>
      <c r="C176" s="87"/>
      <c r="D176" s="87"/>
      <c r="E176" s="87"/>
      <c r="F176" s="87"/>
      <c r="G176" s="87"/>
      <c r="H176" s="87"/>
      <c r="I176" s="87"/>
      <c r="J176" s="87"/>
      <c r="K176" s="87"/>
      <c r="L176" s="87"/>
      <c r="M176" s="87"/>
      <c r="N176" s="237"/>
      <c r="O176" s="237"/>
      <c r="P176" s="237"/>
      <c r="Q176" s="237"/>
      <c r="R176" s="237"/>
      <c r="S176" s="237"/>
      <c r="T176" s="237"/>
      <c r="U176" s="237"/>
      <c r="V176" s="237"/>
      <c r="W176" s="237"/>
      <c r="X176" s="237"/>
      <c r="Y176" s="237"/>
      <c r="Z176" s="237"/>
      <c r="AA176" s="237"/>
      <c r="AB176" s="237"/>
      <c r="AC176" s="237"/>
      <c r="AD176" s="237"/>
      <c r="AE176" s="237"/>
      <c r="AF176" s="237"/>
      <c r="AG176" s="237"/>
      <c r="AH176" s="237"/>
      <c r="AI176" s="237"/>
      <c r="AJ176" s="237"/>
      <c r="AK176" s="237"/>
      <c r="AL176" s="237"/>
      <c r="AM176" s="237"/>
      <c r="AN176" s="237"/>
      <c r="AO176" s="237"/>
      <c r="AP176" s="237"/>
      <c r="AQ176" s="237"/>
    </row>
    <row r="177" spans="1:43" s="72" customFormat="1" ht="15" customHeight="1">
      <c r="A177" s="559"/>
      <c r="B177" s="87"/>
      <c r="C177" s="87"/>
      <c r="D177" s="87"/>
      <c r="E177" s="87"/>
      <c r="F177" s="87"/>
      <c r="G177" s="87"/>
      <c r="H177" s="87"/>
      <c r="I177" s="87"/>
      <c r="J177" s="87"/>
      <c r="K177" s="87"/>
      <c r="L177" s="87"/>
      <c r="M177" s="87"/>
      <c r="N177" s="237"/>
      <c r="O177" s="237"/>
      <c r="P177" s="237"/>
      <c r="Q177" s="237"/>
      <c r="R177" s="237"/>
      <c r="S177" s="237"/>
      <c r="T177" s="237"/>
      <c r="U177" s="237"/>
      <c r="V177" s="237"/>
      <c r="W177" s="237"/>
      <c r="X177" s="237"/>
      <c r="Y177" s="237"/>
      <c r="Z177" s="237"/>
      <c r="AA177" s="237"/>
      <c r="AB177" s="237"/>
      <c r="AC177" s="237"/>
      <c r="AD177" s="237"/>
      <c r="AE177" s="237"/>
      <c r="AF177" s="237"/>
      <c r="AG177" s="237"/>
      <c r="AH177" s="237"/>
      <c r="AI177" s="237"/>
      <c r="AJ177" s="237"/>
      <c r="AK177" s="237"/>
      <c r="AL177" s="237"/>
      <c r="AM177" s="237"/>
      <c r="AN177" s="237"/>
      <c r="AO177" s="237"/>
      <c r="AP177" s="237"/>
      <c r="AQ177" s="237"/>
    </row>
    <row r="178" spans="1:43" s="72" customFormat="1" ht="15" customHeight="1">
      <c r="A178" s="559"/>
      <c r="B178" s="87"/>
      <c r="C178" s="87"/>
      <c r="D178" s="87"/>
      <c r="E178" s="87"/>
      <c r="F178" s="87"/>
      <c r="G178" s="87"/>
      <c r="H178" s="87"/>
      <c r="I178" s="87"/>
      <c r="J178" s="87"/>
      <c r="K178" s="87"/>
      <c r="L178" s="87"/>
      <c r="M178" s="87"/>
      <c r="N178" s="237"/>
      <c r="O178" s="237"/>
      <c r="P178" s="237"/>
      <c r="Q178" s="237"/>
      <c r="R178" s="237"/>
      <c r="S178" s="237"/>
      <c r="T178" s="237"/>
      <c r="U178" s="237"/>
      <c r="V178" s="237"/>
      <c r="W178" s="237"/>
      <c r="X178" s="237"/>
      <c r="Y178" s="237"/>
      <c r="Z178" s="237"/>
      <c r="AA178" s="237"/>
      <c r="AB178" s="237"/>
      <c r="AC178" s="237"/>
      <c r="AD178" s="237"/>
      <c r="AE178" s="237"/>
      <c r="AF178" s="237"/>
      <c r="AG178" s="237"/>
      <c r="AH178" s="237"/>
      <c r="AI178" s="237"/>
      <c r="AJ178" s="237"/>
      <c r="AK178" s="237"/>
      <c r="AL178" s="237"/>
      <c r="AM178" s="237"/>
      <c r="AN178" s="237"/>
      <c r="AO178" s="237"/>
      <c r="AP178" s="237"/>
      <c r="AQ178" s="237"/>
    </row>
    <row r="179" spans="1:43" s="72" customFormat="1" ht="15" customHeight="1">
      <c r="A179" s="559"/>
      <c r="B179" s="87"/>
      <c r="C179" s="87"/>
      <c r="D179" s="87"/>
      <c r="E179" s="87"/>
      <c r="F179" s="87"/>
      <c r="G179" s="87"/>
      <c r="H179" s="87"/>
      <c r="I179" s="87"/>
      <c r="J179" s="87"/>
      <c r="K179" s="87"/>
      <c r="L179" s="87"/>
      <c r="M179" s="87"/>
      <c r="N179" s="237"/>
      <c r="O179" s="237"/>
      <c r="P179" s="237"/>
      <c r="Q179" s="237"/>
      <c r="R179" s="237"/>
      <c r="S179" s="237"/>
      <c r="T179" s="237"/>
      <c r="U179" s="237"/>
      <c r="V179" s="237"/>
      <c r="W179" s="237"/>
      <c r="X179" s="237"/>
      <c r="Y179" s="237"/>
      <c r="Z179" s="237"/>
      <c r="AA179" s="237"/>
      <c r="AB179" s="237"/>
      <c r="AC179" s="237"/>
      <c r="AD179" s="237"/>
      <c r="AE179" s="237"/>
      <c r="AF179" s="237"/>
      <c r="AG179" s="237"/>
      <c r="AH179" s="237"/>
      <c r="AI179" s="237"/>
      <c r="AJ179" s="237"/>
      <c r="AK179" s="237"/>
      <c r="AL179" s="237"/>
      <c r="AM179" s="237"/>
      <c r="AN179" s="237"/>
      <c r="AO179" s="237"/>
      <c r="AP179" s="237"/>
      <c r="AQ179" s="237"/>
    </row>
    <row r="180" spans="1:43" s="72" customFormat="1" ht="15" customHeight="1">
      <c r="A180" s="559"/>
      <c r="B180" s="87"/>
      <c r="C180" s="87"/>
      <c r="D180" s="87"/>
      <c r="E180" s="87"/>
      <c r="F180" s="87"/>
      <c r="G180" s="87"/>
      <c r="H180" s="87"/>
      <c r="I180" s="87"/>
      <c r="J180" s="87"/>
      <c r="K180" s="87"/>
      <c r="L180" s="87"/>
      <c r="M180" s="87"/>
      <c r="N180" s="237"/>
      <c r="O180" s="237"/>
      <c r="P180" s="237"/>
      <c r="Q180" s="237"/>
      <c r="R180" s="237"/>
      <c r="S180" s="237"/>
      <c r="T180" s="237"/>
      <c r="U180" s="237"/>
      <c r="V180" s="237"/>
      <c r="W180" s="237"/>
      <c r="X180" s="237"/>
      <c r="Y180" s="237"/>
      <c r="Z180" s="237"/>
      <c r="AA180" s="237"/>
      <c r="AB180" s="237"/>
      <c r="AC180" s="237"/>
      <c r="AD180" s="237"/>
      <c r="AE180" s="237"/>
      <c r="AF180" s="237"/>
      <c r="AG180" s="237"/>
      <c r="AH180" s="237"/>
      <c r="AI180" s="237"/>
      <c r="AJ180" s="237"/>
      <c r="AK180" s="237"/>
      <c r="AL180" s="237"/>
      <c r="AM180" s="237"/>
      <c r="AN180" s="237"/>
      <c r="AO180" s="237"/>
      <c r="AP180" s="237"/>
      <c r="AQ180" s="237"/>
    </row>
    <row r="181" spans="1:43" s="72" customFormat="1" ht="15" customHeight="1">
      <c r="A181" s="559"/>
      <c r="B181" s="87"/>
      <c r="C181" s="87"/>
      <c r="D181" s="87"/>
      <c r="E181" s="87"/>
      <c r="F181" s="87"/>
      <c r="G181" s="87"/>
      <c r="H181" s="87"/>
      <c r="I181" s="87"/>
      <c r="J181" s="87"/>
      <c r="K181" s="87"/>
      <c r="L181" s="87"/>
      <c r="M181" s="87"/>
      <c r="N181" s="237"/>
      <c r="O181" s="237"/>
      <c r="P181" s="237"/>
      <c r="Q181" s="237"/>
      <c r="R181" s="237"/>
      <c r="S181" s="237"/>
      <c r="T181" s="237"/>
      <c r="U181" s="237"/>
      <c r="V181" s="237"/>
      <c r="W181" s="237"/>
      <c r="X181" s="237"/>
      <c r="Y181" s="237"/>
      <c r="Z181" s="237"/>
      <c r="AA181" s="237"/>
      <c r="AB181" s="237"/>
      <c r="AC181" s="237"/>
      <c r="AD181" s="237"/>
      <c r="AE181" s="237"/>
      <c r="AF181" s="237"/>
      <c r="AG181" s="237"/>
      <c r="AH181" s="237"/>
      <c r="AI181" s="237"/>
      <c r="AJ181" s="237"/>
      <c r="AK181" s="237"/>
      <c r="AL181" s="237"/>
      <c r="AM181" s="237"/>
      <c r="AN181" s="237"/>
      <c r="AO181" s="237"/>
      <c r="AP181" s="237"/>
      <c r="AQ181" s="237"/>
    </row>
    <row r="182" spans="1:43" s="72" customFormat="1" ht="15" customHeight="1">
      <c r="A182" s="559"/>
      <c r="B182" s="87"/>
      <c r="C182" s="87"/>
      <c r="D182" s="87"/>
      <c r="E182" s="87"/>
      <c r="F182" s="87"/>
      <c r="G182" s="87"/>
      <c r="H182" s="87"/>
      <c r="I182" s="87"/>
      <c r="J182" s="87"/>
      <c r="K182" s="87"/>
      <c r="L182" s="87"/>
      <c r="M182" s="87"/>
      <c r="N182" s="237"/>
      <c r="O182" s="237"/>
      <c r="P182" s="237"/>
      <c r="Q182" s="237"/>
      <c r="R182" s="237"/>
      <c r="S182" s="237"/>
      <c r="T182" s="237"/>
      <c r="U182" s="237"/>
      <c r="V182" s="237"/>
      <c r="W182" s="237"/>
      <c r="X182" s="237"/>
      <c r="Y182" s="237"/>
      <c r="Z182" s="237"/>
      <c r="AA182" s="237"/>
      <c r="AB182" s="237"/>
      <c r="AC182" s="237"/>
      <c r="AD182" s="237"/>
      <c r="AE182" s="237"/>
      <c r="AF182" s="237"/>
      <c r="AG182" s="237"/>
      <c r="AH182" s="237"/>
      <c r="AI182" s="237"/>
      <c r="AJ182" s="237"/>
      <c r="AK182" s="237"/>
      <c r="AL182" s="237"/>
      <c r="AM182" s="237"/>
      <c r="AN182" s="237"/>
      <c r="AO182" s="237"/>
      <c r="AP182" s="237"/>
      <c r="AQ182" s="237"/>
    </row>
    <row r="183" spans="1:43" s="72" customFormat="1" ht="15" customHeight="1">
      <c r="A183" s="559"/>
      <c r="B183" s="87"/>
      <c r="C183" s="87"/>
      <c r="D183" s="87"/>
      <c r="E183" s="87"/>
      <c r="F183" s="87"/>
      <c r="G183" s="87"/>
      <c r="H183" s="87"/>
      <c r="I183" s="87"/>
      <c r="J183" s="87"/>
      <c r="K183" s="87"/>
      <c r="L183" s="87"/>
      <c r="M183" s="87"/>
      <c r="N183" s="237"/>
      <c r="O183" s="237"/>
      <c r="P183" s="237"/>
      <c r="Q183" s="237"/>
      <c r="R183" s="237"/>
      <c r="S183" s="237"/>
      <c r="T183" s="237"/>
      <c r="U183" s="237"/>
      <c r="V183" s="237"/>
      <c r="W183" s="237"/>
      <c r="X183" s="237"/>
      <c r="Y183" s="237"/>
      <c r="Z183" s="237"/>
      <c r="AA183" s="237"/>
      <c r="AB183" s="237"/>
      <c r="AC183" s="237"/>
      <c r="AD183" s="237"/>
      <c r="AE183" s="237"/>
      <c r="AF183" s="237"/>
      <c r="AG183" s="237"/>
      <c r="AH183" s="237"/>
      <c r="AI183" s="237"/>
      <c r="AJ183" s="237"/>
      <c r="AK183" s="237"/>
      <c r="AL183" s="237"/>
      <c r="AM183" s="237"/>
      <c r="AN183" s="237"/>
      <c r="AO183" s="237"/>
      <c r="AP183" s="237"/>
      <c r="AQ183" s="237"/>
    </row>
    <row r="184" spans="1:43" s="72" customFormat="1" ht="15" customHeight="1">
      <c r="A184" s="559"/>
      <c r="B184" s="87"/>
      <c r="C184" s="87"/>
      <c r="D184" s="87"/>
      <c r="E184" s="87"/>
      <c r="F184" s="87"/>
      <c r="G184" s="87"/>
      <c r="H184" s="87"/>
      <c r="I184" s="87"/>
      <c r="J184" s="87"/>
      <c r="K184" s="87"/>
      <c r="L184" s="87"/>
      <c r="M184" s="87"/>
      <c r="N184" s="237"/>
      <c r="O184" s="237"/>
      <c r="P184" s="237"/>
      <c r="Q184" s="237"/>
      <c r="R184" s="237"/>
      <c r="S184" s="237"/>
      <c r="T184" s="237"/>
      <c r="U184" s="237"/>
      <c r="V184" s="237"/>
      <c r="W184" s="237"/>
      <c r="X184" s="237"/>
      <c r="Y184" s="237"/>
      <c r="Z184" s="237"/>
      <c r="AA184" s="237"/>
      <c r="AB184" s="237"/>
      <c r="AC184" s="237"/>
      <c r="AD184" s="237"/>
      <c r="AE184" s="237"/>
      <c r="AF184" s="237"/>
      <c r="AG184" s="237"/>
      <c r="AH184" s="237"/>
      <c r="AI184" s="237"/>
      <c r="AJ184" s="237"/>
      <c r="AK184" s="237"/>
      <c r="AL184" s="237"/>
      <c r="AM184" s="237"/>
      <c r="AN184" s="237"/>
      <c r="AO184" s="237"/>
      <c r="AP184" s="237"/>
      <c r="AQ184" s="237"/>
    </row>
    <row r="185" spans="1:43" s="72" customFormat="1" ht="15" customHeight="1">
      <c r="A185" s="559"/>
      <c r="B185" s="87"/>
      <c r="C185" s="87"/>
      <c r="D185" s="87"/>
      <c r="E185" s="87"/>
      <c r="F185" s="87"/>
      <c r="G185" s="87"/>
      <c r="H185" s="87"/>
      <c r="I185" s="87"/>
      <c r="J185" s="87"/>
      <c r="K185" s="87"/>
      <c r="L185" s="87"/>
      <c r="M185" s="87"/>
      <c r="N185" s="237"/>
      <c r="O185" s="237"/>
      <c r="P185" s="237"/>
      <c r="Q185" s="237"/>
      <c r="R185" s="237"/>
      <c r="S185" s="237"/>
      <c r="T185" s="237"/>
      <c r="U185" s="237"/>
      <c r="V185" s="237"/>
      <c r="W185" s="237"/>
      <c r="X185" s="237"/>
      <c r="Y185" s="237"/>
      <c r="Z185" s="237"/>
      <c r="AA185" s="237"/>
      <c r="AB185" s="237"/>
      <c r="AC185" s="237"/>
      <c r="AD185" s="237"/>
      <c r="AE185" s="237"/>
      <c r="AF185" s="237"/>
      <c r="AG185" s="237"/>
      <c r="AH185" s="237"/>
      <c r="AI185" s="237"/>
      <c r="AJ185" s="237"/>
      <c r="AK185" s="237"/>
      <c r="AL185" s="237"/>
      <c r="AM185" s="237"/>
      <c r="AN185" s="237"/>
      <c r="AO185" s="237"/>
      <c r="AP185" s="237"/>
      <c r="AQ185" s="237"/>
    </row>
    <row r="186" spans="1:43" s="72" customFormat="1" ht="15" customHeight="1">
      <c r="A186" s="559"/>
      <c r="B186" s="87"/>
      <c r="C186" s="87"/>
      <c r="D186" s="87"/>
      <c r="E186" s="87"/>
      <c r="F186" s="87"/>
      <c r="G186" s="87"/>
      <c r="H186" s="87"/>
      <c r="I186" s="87"/>
      <c r="J186" s="87"/>
      <c r="K186" s="87"/>
      <c r="L186" s="87"/>
      <c r="M186" s="87"/>
      <c r="N186" s="237"/>
      <c r="O186" s="237"/>
      <c r="P186" s="237"/>
      <c r="Q186" s="237"/>
      <c r="R186" s="237"/>
      <c r="S186" s="237"/>
      <c r="T186" s="237"/>
      <c r="U186" s="237"/>
      <c r="V186" s="237"/>
      <c r="W186" s="237"/>
      <c r="X186" s="237"/>
      <c r="Y186" s="237"/>
      <c r="Z186" s="237"/>
      <c r="AA186" s="237"/>
      <c r="AB186" s="237"/>
      <c r="AC186" s="237"/>
      <c r="AD186" s="237"/>
      <c r="AE186" s="237"/>
      <c r="AF186" s="237"/>
      <c r="AG186" s="237"/>
      <c r="AH186" s="237"/>
      <c r="AI186" s="237"/>
      <c r="AJ186" s="237"/>
      <c r="AK186" s="237"/>
      <c r="AL186" s="237"/>
      <c r="AM186" s="237"/>
      <c r="AN186" s="237"/>
      <c r="AO186" s="237"/>
      <c r="AP186" s="237"/>
      <c r="AQ186" s="237"/>
    </row>
    <row r="187" spans="1:43" ht="15" customHeight="1">
      <c r="A187" s="1036"/>
      <c r="B187" s="1036"/>
      <c r="C187" s="1036"/>
      <c r="D187" s="1036"/>
      <c r="E187" s="1036"/>
      <c r="F187" s="1036"/>
      <c r="G187" s="1036"/>
      <c r="H187" s="1036"/>
      <c r="I187" s="1036"/>
      <c r="J187" s="1036"/>
    </row>
    <row r="188" spans="1:43" ht="15" customHeight="1"/>
    <row r="189" spans="1:43" ht="15" customHeight="1"/>
    <row r="190" spans="1:43" ht="15" customHeight="1">
      <c r="A190" s="239"/>
      <c r="B190" s="239"/>
      <c r="C190" s="239"/>
      <c r="D190" s="239"/>
      <c r="E190" s="239"/>
      <c r="F190" s="239"/>
      <c r="G190" s="239"/>
      <c r="H190" s="239"/>
      <c r="I190" s="239"/>
      <c r="J190" s="239"/>
    </row>
    <row r="191" spans="1:43" ht="15" customHeight="1"/>
    <row r="192" spans="1:43"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spans="1:1" ht="15" customHeight="1"/>
    <row r="498" spans="1:1" ht="15" customHeight="1"/>
    <row r="499" spans="1:1" ht="15" customHeight="1">
      <c r="A499" s="237" t="s">
        <v>121</v>
      </c>
    </row>
    <row r="500" spans="1:1" ht="15" customHeight="1"/>
    <row r="501" spans="1:1" ht="15" customHeight="1"/>
    <row r="502" spans="1:1" ht="15" customHeight="1"/>
    <row r="503" spans="1:1" ht="15" customHeight="1"/>
    <row r="504" spans="1:1" ht="15" customHeight="1"/>
    <row r="505" spans="1:1" ht="15" customHeight="1"/>
    <row r="506" spans="1:1" ht="15" customHeight="1"/>
    <row r="507" spans="1:1" ht="15" customHeight="1"/>
    <row r="508" spans="1:1" ht="15" customHeight="1"/>
    <row r="509" spans="1:1" ht="15" customHeight="1"/>
    <row r="510" spans="1:1" ht="15" customHeight="1"/>
    <row r="511" spans="1:1" ht="15" customHeight="1"/>
    <row r="512" spans="1:1"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spans="1:1" ht="15" customHeight="1"/>
    <row r="546" spans="1:1" ht="15" customHeight="1"/>
    <row r="547" spans="1:1" ht="15" customHeight="1"/>
    <row r="548" spans="1:1" ht="15" customHeight="1"/>
    <row r="549" spans="1:1" ht="15" customHeight="1"/>
    <row r="550" spans="1:1" ht="15" customHeight="1"/>
    <row r="551" spans="1:1" ht="15" customHeight="1"/>
    <row r="552" spans="1:1" ht="15" customHeight="1"/>
    <row r="553" spans="1:1" ht="15" customHeight="1"/>
    <row r="554" spans="1:1" ht="15" customHeight="1"/>
    <row r="555" spans="1:1" ht="15" customHeight="1"/>
    <row r="556" spans="1:1" ht="15" customHeight="1"/>
    <row r="557" spans="1:1" ht="15" customHeight="1"/>
    <row r="558" spans="1:1" ht="15" customHeight="1"/>
    <row r="559" spans="1:1" ht="15" customHeight="1"/>
    <row r="560" spans="1:1" ht="15" customHeight="1">
      <c r="A560" s="237" t="s">
        <v>121</v>
      </c>
    </row>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sheetData>
  <customSheetViews>
    <customSheetView guid="{9A6DA5E0-B602-4D30-BF57-B9A64673419A}" scale="75" showPageBreaks="1" printArea="1" showRuler="0">
      <selection sqref="A1:P183"/>
      <rowBreaks count="2" manualBreakCount="2">
        <brk id="61" max="15" man="1"/>
        <brk id="122" max="15" man="1"/>
      </rowBreaks>
      <pageMargins left="0.75" right="0.75" top="1" bottom="1" header="0.5" footer="0.5"/>
      <pageSetup scale="47" orientation="landscape" r:id="rId1"/>
      <headerFooter alignWithMargins="0"/>
    </customSheetView>
    <customSheetView guid="{5446BA9A-8B69-404B-A913-5A53E8937DEF}" scale="75" showPageBreaks="1" printArea="1" showRuler="0">
      <selection sqref="A1:P183"/>
      <rowBreaks count="2" manualBreakCount="2">
        <brk id="61" max="15" man="1"/>
        <brk id="122" max="15" man="1"/>
      </rowBreaks>
      <pageMargins left="0.75" right="0.75" top="1" bottom="1" header="0.5" footer="0.5"/>
      <pageSetup scale="47" orientation="landscape" r:id="rId2"/>
      <headerFooter alignWithMargins="0"/>
    </customSheetView>
    <customSheetView guid="{50E30236-B87B-46B0-8AB7-5CB07C32AD51}" scale="75" showPageBreaks="1" printArea="1" showRuler="0">
      <selection sqref="A1:P183"/>
      <rowBreaks count="2" manualBreakCount="2">
        <brk id="61" max="15" man="1"/>
        <brk id="122" max="15" man="1"/>
      </rowBreaks>
      <pageMargins left="0.75" right="0.75" top="1" bottom="1" header="0.5" footer="0.5"/>
      <pageSetup scale="47" orientation="landscape" r:id="rId3"/>
      <headerFooter alignWithMargins="0"/>
    </customSheetView>
    <customSheetView guid="{650001A7-7F5D-4C25-A793-6874747A9BCA}" scale="75" showPageBreaks="1" printArea="1" showRuler="0">
      <selection sqref="A1:P183"/>
      <rowBreaks count="2" manualBreakCount="2">
        <brk id="61" max="15" man="1"/>
        <brk id="122" max="15" man="1"/>
      </rowBreaks>
      <pageMargins left="0.75" right="0.75" top="1" bottom="1" header="0.5" footer="0.5"/>
      <pageSetup scale="47" orientation="landscape" r:id="rId4"/>
      <headerFooter alignWithMargins="0"/>
    </customSheetView>
    <customSheetView guid="{BEA31234-456D-4B58-9D73-CDF96CBEAFF0}" scale="75" showPageBreaks="1" printArea="1" showRuler="0">
      <selection sqref="A1:P183"/>
      <rowBreaks count="2" manualBreakCount="2">
        <brk id="61" max="15" man="1"/>
        <brk id="122" max="15" man="1"/>
      </rowBreaks>
      <pageMargins left="0.75" right="0.75" top="1" bottom="1" header="0.5" footer="0.5"/>
      <pageSetup scale="47" orientation="landscape" r:id="rId5"/>
      <headerFooter alignWithMargins="0"/>
    </customSheetView>
    <customSheetView guid="{9B3B6D0E-03C7-49B0-92DB-C4FD245E93BC}" scale="75" showPageBreaks="1" printArea="1" showRuler="0">
      <selection sqref="A1:P183"/>
      <rowBreaks count="2" manualBreakCount="2">
        <brk id="61" max="15" man="1"/>
        <brk id="122" max="15" man="1"/>
      </rowBreaks>
      <pageMargins left="0.75" right="0.75" top="1" bottom="1" header="0.5" footer="0.5"/>
      <pageSetup scale="47" orientation="landscape" r:id="rId6"/>
      <headerFooter alignWithMargins="0"/>
    </customSheetView>
    <customSheetView guid="{17F81FAD-A804-409E-AD77-E4B3A0D493B1}" scale="75" showPageBreaks="1" printArea="1" showRuler="0">
      <selection sqref="A1:P183"/>
      <rowBreaks count="2" manualBreakCount="2">
        <brk id="61" max="15" man="1"/>
        <brk id="122" max="15" man="1"/>
      </rowBreaks>
      <pageMargins left="0.75" right="0.75" top="1" bottom="1" header="0.5" footer="0.5"/>
      <pageSetup scale="47" orientation="landscape" r:id="rId7"/>
      <headerFooter alignWithMargins="0"/>
    </customSheetView>
    <customSheetView guid="{BA17188F-41F9-429B-8466-0B115E6076C4}" scale="75" showPageBreaks="1" printArea="1" showRuler="0">
      <selection sqref="A1:P183"/>
      <rowBreaks count="2" manualBreakCount="2">
        <brk id="61" max="15" man="1"/>
        <brk id="122" max="15" man="1"/>
      </rowBreaks>
      <pageMargins left="0.75" right="0.75" top="1" bottom="1" header="0.5" footer="0.5"/>
      <pageSetup scale="47" orientation="landscape" r:id="rId8"/>
      <headerFooter alignWithMargins="0"/>
    </customSheetView>
    <customSheetView guid="{0827DD1F-A9BE-4D13-BDC7-18E2F5303A4C}" scale="75" showPageBreaks="1" printArea="1" showRuler="0">
      <selection sqref="A1:P183"/>
      <rowBreaks count="2" manualBreakCount="2">
        <brk id="61" max="15" man="1"/>
        <brk id="122" max="15" man="1"/>
      </rowBreaks>
      <pageMargins left="0.75" right="0.75" top="1" bottom="1" header="0.5" footer="0.5"/>
      <pageSetup scale="47" orientation="landscape" r:id="rId9"/>
      <headerFooter alignWithMargins="0"/>
    </customSheetView>
    <customSheetView guid="{B11022C5-E08B-4A9C-A0FF-33A3D6D2F386}" scale="75" showPageBreaks="1" printArea="1" showRuler="0">
      <selection sqref="A1:P183"/>
      <rowBreaks count="2" manualBreakCount="2">
        <brk id="61" max="15" man="1"/>
        <brk id="122" max="15" man="1"/>
      </rowBreaks>
      <pageMargins left="0.75" right="0.75" top="1" bottom="1" header="0.5" footer="0.5"/>
      <pageSetup scale="47" orientation="landscape" r:id="rId10"/>
      <headerFooter alignWithMargins="0"/>
    </customSheetView>
    <customSheetView guid="{4D71A4B5-3501-4D55-925A-603836C1CD6A}" scale="75" showPageBreaks="1" printArea="1" showRuler="0">
      <selection sqref="A1:P183"/>
      <rowBreaks count="2" manualBreakCount="2">
        <brk id="61" max="15" man="1"/>
        <brk id="122" max="15" man="1"/>
      </rowBreaks>
      <pageMargins left="0.75" right="0.75" top="1" bottom="1" header="0.5" footer="0.5"/>
      <pageSetup scale="47" orientation="landscape" r:id="rId11"/>
      <headerFooter alignWithMargins="0"/>
    </customSheetView>
    <customSheetView guid="{6B73F06A-6B8B-492D-98E8-4B1867446724}" scale="75" showPageBreaks="1" printArea="1" showRuler="0">
      <selection sqref="A1:P183"/>
      <rowBreaks count="2" manualBreakCount="2">
        <brk id="61" max="15" man="1"/>
        <brk id="122" max="15" man="1"/>
      </rowBreaks>
      <pageMargins left="0.75" right="0.75" top="1" bottom="1" header="0.5" footer="0.5"/>
      <pageSetup scale="47" orientation="landscape" r:id="rId12"/>
      <headerFooter alignWithMargins="0"/>
    </customSheetView>
    <customSheetView guid="{BC5E0361-74E9-4A40-A93E-A28F6B6112CC}" scale="75" showPageBreaks="1" printArea="1" showRuler="0">
      <selection sqref="A1:P183"/>
      <rowBreaks count="2" manualBreakCount="2">
        <brk id="61" max="15" man="1"/>
        <brk id="122" max="15" man="1"/>
      </rowBreaks>
      <pageMargins left="0.75" right="0.75" top="1" bottom="1" header="0.5" footer="0.5"/>
      <pageSetup scale="47" orientation="landscape" r:id="rId13"/>
      <headerFooter alignWithMargins="0"/>
    </customSheetView>
    <customSheetView guid="{17EC1D8B-C312-4928-92BF-E4B8E04733C9}" scale="75" showPageBreaks="1" printArea="1" showRuler="0">
      <selection sqref="A1:P183"/>
      <rowBreaks count="2" manualBreakCount="2">
        <brk id="61" max="15" man="1"/>
        <brk id="122" max="15" man="1"/>
      </rowBreaks>
      <pageMargins left="0.75" right="0.75" top="1" bottom="1" header="0.5" footer="0.5"/>
      <pageSetup scale="47" orientation="landscape" r:id="rId14"/>
      <headerFooter alignWithMargins="0"/>
    </customSheetView>
    <customSheetView guid="{B768E8BE-E40F-4622-8687-5C13CF63FEF1}" scale="75" showPageBreaks="1" printArea="1" showRuler="0">
      <selection sqref="A1:P183"/>
      <rowBreaks count="2" manualBreakCount="2">
        <brk id="61" max="15" man="1"/>
        <brk id="122" max="15" man="1"/>
      </rowBreaks>
      <pageMargins left="0.75" right="0.75" top="1" bottom="1" header="0.5" footer="0.5"/>
      <pageSetup scale="47" orientation="landscape" r:id="rId15"/>
      <headerFooter alignWithMargins="0"/>
    </customSheetView>
    <customSheetView guid="{DF50C4EA-FB13-4C2C-90E3-833D566A43BF}" scale="75" showPageBreaks="1" printArea="1" showRuler="0">
      <selection sqref="A1:P183"/>
      <rowBreaks count="2" manualBreakCount="2">
        <brk id="61" max="15" man="1"/>
        <brk id="122" max="15" man="1"/>
      </rowBreaks>
      <pageMargins left="0.75" right="0.75" top="1" bottom="1" header="0.5" footer="0.5"/>
      <pageSetup scale="47" orientation="landscape" r:id="rId16"/>
      <headerFooter alignWithMargins="0"/>
    </customSheetView>
    <customSheetView guid="{C26CB08D-E75A-444E-97C0-685DE1198CEB}" scale="75" showPageBreaks="1" printArea="1" showRuler="0">
      <selection sqref="A1:P183"/>
      <rowBreaks count="2" manualBreakCount="2">
        <brk id="61" max="15" man="1"/>
        <brk id="122" max="15" man="1"/>
      </rowBreaks>
      <pageMargins left="0.75" right="0.75" top="1" bottom="1" header="0.5" footer="0.5"/>
      <pageSetup scale="47" orientation="landscape" r:id="rId17"/>
      <headerFooter alignWithMargins="0"/>
    </customSheetView>
    <customSheetView guid="{949C0204-0136-46BF-80A5-3F78E0511D46}" scale="75" showPageBreaks="1" printArea="1" showRuler="0">
      <selection sqref="A1:P183"/>
      <rowBreaks count="2" manualBreakCount="2">
        <brk id="61" max="15" man="1"/>
        <brk id="122" max="15" man="1"/>
      </rowBreaks>
      <pageMargins left="0.75" right="0.75" top="1" bottom="1" header="0.5" footer="0.5"/>
      <pageSetup scale="47" orientation="landscape" r:id="rId18"/>
      <headerFooter alignWithMargins="0"/>
    </customSheetView>
    <customSheetView guid="{5C6CC12D-4976-49E7-B4BF-0BC5FC5930C4}" scale="75" showPageBreaks="1" printArea="1" showRuler="0">
      <selection sqref="A1:P183"/>
      <rowBreaks count="2" manualBreakCount="2">
        <brk id="61" max="15" man="1"/>
        <brk id="122" max="15" man="1"/>
      </rowBreaks>
      <pageMargins left="0.75" right="0.75" top="1" bottom="1" header="0.5" footer="0.5"/>
      <pageSetup scale="47" orientation="landscape" r:id="rId19"/>
      <headerFooter alignWithMargins="0"/>
    </customSheetView>
    <customSheetView guid="{6B79D4D5-16CF-4897-8F30-1E695809C85C}" scale="75" showPageBreaks="1" printArea="1" showRuler="0">
      <selection sqref="A1:P183"/>
      <rowBreaks count="2" manualBreakCount="2">
        <brk id="61" max="15" man="1"/>
        <brk id="122" max="15" man="1"/>
      </rowBreaks>
      <pageMargins left="0.75" right="0.75" top="1" bottom="1" header="0.5" footer="0.5"/>
      <pageSetup scale="47" orientation="landscape" r:id="rId20"/>
      <headerFooter alignWithMargins="0"/>
    </customSheetView>
    <customSheetView guid="{7F548A59-6325-4863-A2CD-C4C2FE9990B9}" scale="75" showPageBreaks="1" printArea="1" showRuler="0">
      <selection sqref="A1:P183"/>
      <rowBreaks count="2" manualBreakCount="2">
        <brk id="61" max="15" man="1"/>
        <brk id="122" max="15" man="1"/>
      </rowBreaks>
      <pageMargins left="0.75" right="0.75" top="1" bottom="1" header="0.5" footer="0.5"/>
      <pageSetup scale="47" orientation="landscape" r:id="rId21"/>
      <headerFooter alignWithMargins="0"/>
    </customSheetView>
    <customSheetView guid="{B8F938A3-B40C-4099-ABD8-B6D835D2359F}" scale="75" showPageBreaks="1" printArea="1" showRuler="0">
      <selection sqref="A1:P183"/>
      <rowBreaks count="2" manualBreakCount="2">
        <brk id="61" max="15" man="1"/>
        <brk id="122" max="15" man="1"/>
      </rowBreaks>
      <pageMargins left="0.75" right="0.75" top="1" bottom="1" header="0.5" footer="0.5"/>
      <pageSetup scale="47" orientation="landscape" r:id="rId22"/>
      <headerFooter alignWithMargins="0"/>
    </customSheetView>
    <customSheetView guid="{2B785BFB-7564-44CF-85B0-B660EDED919E}" scale="75" showPageBreaks="1" printArea="1" showRuler="0">
      <selection sqref="A1:P183"/>
      <rowBreaks count="2" manualBreakCount="2">
        <brk id="61" max="15" man="1"/>
        <brk id="122" max="15" man="1"/>
      </rowBreaks>
      <pageMargins left="0.75" right="0.75" top="1" bottom="1" header="0.5" footer="0.5"/>
      <pageSetup scale="47" orientation="landscape" r:id="rId23"/>
      <headerFooter alignWithMargins="0"/>
    </customSheetView>
    <customSheetView guid="{30F99172-C4F2-44CA-968C-724910CD8C0D}" scale="75" showPageBreaks="1" printArea="1" showRuler="0">
      <selection sqref="A1:P183"/>
      <rowBreaks count="2" manualBreakCount="2">
        <brk id="61" max="15" man="1"/>
        <brk id="122" max="15" man="1"/>
      </rowBreaks>
      <pageMargins left="0.75" right="0.75" top="1" bottom="1" header="0.5" footer="0.5"/>
      <pageSetup scale="47" orientation="landscape" r:id="rId24"/>
      <headerFooter alignWithMargins="0"/>
    </customSheetView>
    <customSheetView guid="{B339DAC4-A962-4729-81C2-E354C0B54027}" scale="75" showPageBreaks="1" printArea="1" showRuler="0">
      <selection sqref="A1:P183"/>
      <rowBreaks count="2" manualBreakCount="2">
        <brk id="61" max="15" man="1"/>
        <brk id="122" max="15" man="1"/>
      </rowBreaks>
      <pageMargins left="0.75" right="0.75" top="1" bottom="1" header="0.5" footer="0.5"/>
      <pageSetup scale="47" orientation="landscape" r:id="rId25"/>
      <headerFooter alignWithMargins="0"/>
    </customSheetView>
    <customSheetView guid="{CB2DDF95-6E3D-4BC1-9D30-54963EA34987}" scale="75" showPageBreaks="1" printArea="1" showRuler="0">
      <selection sqref="A1:P183"/>
      <rowBreaks count="2" manualBreakCount="2">
        <brk id="61" max="15" man="1"/>
        <brk id="122" max="15" man="1"/>
      </rowBreaks>
      <pageMargins left="0.75" right="0.75" top="1" bottom="1" header="0.5" footer="0.5"/>
      <pageSetup scale="47" orientation="landscape" r:id="rId26"/>
      <headerFooter alignWithMargins="0"/>
    </customSheetView>
    <customSheetView guid="{6806E151-5E14-4AFD-87E4-963C9A6AC622}" scale="75" showPageBreaks="1" printArea="1" showRuler="0">
      <selection sqref="A1:P183"/>
      <rowBreaks count="2" manualBreakCount="2">
        <brk id="61" max="15" man="1"/>
        <brk id="122" max="15" man="1"/>
      </rowBreaks>
      <pageMargins left="0.75" right="0.75" top="1" bottom="1" header="0.5" footer="0.5"/>
      <pageSetup scale="47" orientation="landscape" r:id="rId27"/>
      <headerFooter alignWithMargins="0"/>
    </customSheetView>
    <customSheetView guid="{DC435F00-643C-4507-82D4-894505D8FDA5}" scale="75" showPageBreaks="1" printArea="1" showRuler="0">
      <selection sqref="A1:P183"/>
      <rowBreaks count="2" manualBreakCount="2">
        <brk id="61" max="15" man="1"/>
        <brk id="122" max="15" man="1"/>
      </rowBreaks>
      <pageMargins left="0.75" right="0.75" top="1" bottom="1" header="0.5" footer="0.5"/>
      <pageSetup scale="47" orientation="landscape" r:id="rId28"/>
      <headerFooter alignWithMargins="0"/>
    </customSheetView>
    <customSheetView guid="{4E8676F3-F8E9-4B82-A801-CEC84738F427}" scale="75" showPageBreaks="1" printArea="1" showRuler="0">
      <selection sqref="A1:P183"/>
      <rowBreaks count="2" manualBreakCount="2">
        <brk id="61" max="15" man="1"/>
        <brk id="122" max="15" man="1"/>
      </rowBreaks>
      <pageMargins left="0.75" right="0.75" top="1" bottom="1" header="0.5" footer="0.5"/>
      <pageSetup scale="47" orientation="landscape" r:id="rId29"/>
      <headerFooter alignWithMargins="0"/>
    </customSheetView>
  </customSheetViews>
  <mergeCells count="1">
    <mergeCell ref="A187:J187"/>
  </mergeCells>
  <phoneticPr fontId="21" type="noConversion"/>
  <pageMargins left="0.75" right="0.75" top="1" bottom="1" header="0.5" footer="0.5"/>
  <pageSetup scale="47" orientation="landscape" r:id="rId30"/>
  <headerFooter alignWithMargins="0"/>
  <rowBreaks count="2" manualBreakCount="2">
    <brk id="62" max="15" man="1"/>
    <brk id="124" max="15" man="1"/>
  </rowBreaks>
  <customProperties>
    <customPr name="_pios_id" r:id="rId3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BV267"/>
  <sheetViews>
    <sheetView showRuler="0" showOutlineSymbols="0" topLeftCell="A121" zoomScale="90" zoomScaleNormal="90" workbookViewId="0">
      <selection activeCell="D136" sqref="D136"/>
    </sheetView>
  </sheetViews>
  <sheetFormatPr defaultColWidth="8.90625" defaultRowHeight="14.4"/>
  <cols>
    <col min="1" max="1" width="37.6328125" style="247" customWidth="1"/>
    <col min="2" max="3" width="13.90625" style="247" customWidth="1"/>
    <col min="4" max="4" width="16" style="247" customWidth="1"/>
    <col min="5" max="5" width="17.08984375" style="247" customWidth="1"/>
    <col min="6" max="6" width="12.6328125" style="247" customWidth="1"/>
    <col min="7" max="7" width="19.6328125" style="247" customWidth="1"/>
    <col min="8" max="14" width="12.6328125" style="247" customWidth="1"/>
    <col min="15" max="15" width="13.6328125" style="247" customWidth="1"/>
    <col min="16" max="25" width="12.6328125" style="247" customWidth="1"/>
    <col min="26" max="26" width="15.36328125" style="247" customWidth="1"/>
    <col min="27" max="44" width="12.6328125" style="247" customWidth="1"/>
    <col min="45" max="16384" width="8.90625" style="247"/>
  </cols>
  <sheetData>
    <row r="1" spans="1:16">
      <c r="A1" s="87" t="s">
        <v>645</v>
      </c>
      <c r="B1" s="377"/>
      <c r="C1" s="66"/>
      <c r="D1" s="66"/>
      <c r="E1" s="326">
        <f>'[3]Link Out'!$C$75-E5</f>
        <v>86574605</v>
      </c>
      <c r="F1" s="61"/>
      <c r="G1" s="61"/>
      <c r="H1" s="61"/>
      <c r="I1" s="326">
        <f>'[3]Link Out'!$E$75-I5</f>
        <v>81870501</v>
      </c>
    </row>
    <row r="2" spans="1:16">
      <c r="A2" s="87"/>
      <c r="B2" s="363" t="s">
        <v>985</v>
      </c>
      <c r="C2" s="61"/>
      <c r="D2" s="61"/>
      <c r="E2" s="61"/>
      <c r="F2" s="61"/>
      <c r="G2" s="61"/>
      <c r="H2" s="61"/>
      <c r="I2" s="61"/>
    </row>
    <row r="3" spans="1:16" s="87" customFormat="1">
      <c r="A3" s="87" t="s">
        <v>698</v>
      </c>
      <c r="B3" s="61"/>
      <c r="C3" s="61"/>
      <c r="D3" s="61"/>
      <c r="E3" s="326">
        <f>'[3]Link Out'!$C$90</f>
        <v>2520765</v>
      </c>
      <c r="F3" s="61"/>
      <c r="G3" s="61"/>
      <c r="H3" s="61"/>
      <c r="I3" s="326">
        <f>'[3]Link Out'!$E$90</f>
        <v>2483215</v>
      </c>
    </row>
    <row r="4" spans="1:16">
      <c r="A4" s="87"/>
      <c r="B4" s="61"/>
      <c r="C4" s="61"/>
      <c r="D4" s="61"/>
      <c r="E4" s="61"/>
      <c r="F4" s="61"/>
      <c r="G4" s="61"/>
      <c r="H4" s="61"/>
      <c r="I4" s="61"/>
      <c r="J4" s="327"/>
    </row>
    <row r="5" spans="1:16">
      <c r="A5" s="87" t="s">
        <v>429</v>
      </c>
      <c r="B5" s="61"/>
      <c r="C5" s="61"/>
      <c r="D5" s="61"/>
      <c r="E5" s="326">
        <f>'[3]Link Out'!$C$71</f>
        <v>2812617</v>
      </c>
      <c r="F5" s="61"/>
      <c r="G5" s="61"/>
      <c r="H5" s="61"/>
      <c r="I5" s="75">
        <f>'[3]Link Out'!$E$72</f>
        <v>3611110</v>
      </c>
      <c r="J5" s="328"/>
    </row>
    <row r="6" spans="1:16">
      <c r="A6" s="369"/>
      <c r="B6" s="369"/>
      <c r="C6" s="369"/>
      <c r="D6" s="369"/>
      <c r="E6" s="369"/>
      <c r="F6" s="369"/>
      <c r="G6" s="369"/>
      <c r="H6" s="369"/>
      <c r="I6" s="369"/>
      <c r="J6" s="370"/>
      <c r="K6" s="370"/>
      <c r="L6" s="370"/>
      <c r="M6" s="370"/>
      <c r="N6" s="370"/>
      <c r="O6" s="370"/>
      <c r="P6" s="370"/>
    </row>
    <row r="7" spans="1:16">
      <c r="A7" s="367" t="s">
        <v>973</v>
      </c>
      <c r="B7" s="61"/>
      <c r="C7" s="61"/>
      <c r="D7" s="379" t="s">
        <v>975</v>
      </c>
      <c r="E7" s="61"/>
      <c r="F7" s="61"/>
      <c r="G7" s="61"/>
      <c r="H7" s="61"/>
      <c r="I7" s="61"/>
      <c r="J7" s="87"/>
    </row>
    <row r="8" spans="1:16">
      <c r="A8" s="473" t="s">
        <v>1098</v>
      </c>
      <c r="B8" s="61"/>
      <c r="C8" s="61"/>
      <c r="D8" s="61"/>
      <c r="E8" s="61"/>
      <c r="F8" s="61"/>
      <c r="G8" s="61"/>
      <c r="H8" s="61"/>
      <c r="I8" s="61"/>
      <c r="J8" s="87"/>
    </row>
    <row r="9" spans="1:16">
      <c r="A9" s="61"/>
      <c r="B9" s="61"/>
      <c r="C9" s="61"/>
      <c r="D9" s="61"/>
      <c r="E9" s="368" t="s">
        <v>440</v>
      </c>
      <c r="F9" s="61"/>
      <c r="G9" s="61"/>
      <c r="H9" s="61"/>
      <c r="I9" s="368" t="s">
        <v>785</v>
      </c>
      <c r="J9" s="87"/>
      <c r="K9" s="362"/>
    </row>
    <row r="10" spans="1:16">
      <c r="A10" s="87" t="s">
        <v>777</v>
      </c>
      <c r="B10" s="87"/>
      <c r="C10" s="87"/>
      <c r="D10" s="80"/>
      <c r="E10" s="232">
        <f>+'[4]Link Out'!$C$158</f>
        <v>7184124</v>
      </c>
      <c r="F10" s="66"/>
      <c r="G10" s="66"/>
      <c r="H10" s="66"/>
      <c r="I10" s="232">
        <f>+'[4]Link Out'!$E$158</f>
        <v>7802450</v>
      </c>
      <c r="J10" s="87"/>
    </row>
    <row r="11" spans="1:16">
      <c r="A11" s="87" t="s">
        <v>781</v>
      </c>
      <c r="B11" s="87"/>
      <c r="C11" s="87"/>
      <c r="D11" s="72"/>
      <c r="E11" s="102">
        <f>+'[4]Link Out'!$C$175</f>
        <v>285259</v>
      </c>
      <c r="F11" s="66"/>
      <c r="G11" s="66"/>
      <c r="H11" s="66"/>
      <c r="I11" s="102">
        <f>+'[4]Link Out'!$E$175</f>
        <v>346815</v>
      </c>
      <c r="J11" s="87"/>
    </row>
    <row r="12" spans="1:16">
      <c r="A12" s="72" t="s">
        <v>782</v>
      </c>
      <c r="B12" s="72"/>
      <c r="C12" s="72"/>
      <c r="D12" s="72"/>
      <c r="E12" s="72">
        <f>+'[4]Link Out'!$C$176</f>
        <v>126714</v>
      </c>
      <c r="F12" s="66"/>
      <c r="G12" s="66"/>
      <c r="H12" s="66"/>
      <c r="I12" s="72">
        <f>+'[4]Link Out'!$E$176</f>
        <v>199691</v>
      </c>
      <c r="J12" s="87"/>
      <c r="K12" s="87"/>
      <c r="L12" s="87"/>
      <c r="M12" s="87"/>
      <c r="N12" s="87"/>
    </row>
    <row r="13" spans="1:16">
      <c r="A13" s="72"/>
      <c r="B13" s="72"/>
      <c r="C13" s="72"/>
      <c r="D13" s="72"/>
      <c r="E13" s="72"/>
      <c r="F13" s="66"/>
      <c r="G13" s="66"/>
      <c r="H13" s="66"/>
      <c r="I13" s="72"/>
      <c r="J13" s="87"/>
      <c r="K13" s="87"/>
      <c r="L13" s="87"/>
      <c r="M13" s="87"/>
      <c r="N13" s="87"/>
    </row>
    <row r="14" spans="1:16">
      <c r="A14" s="87" t="s">
        <v>696</v>
      </c>
      <c r="B14" s="87"/>
      <c r="C14" s="87"/>
      <c r="D14" s="72"/>
      <c r="E14" s="102">
        <f>+'[4]Link Out'!$C$159</f>
        <v>4136407.9799161823</v>
      </c>
      <c r="F14" s="66"/>
      <c r="G14" s="66"/>
      <c r="H14" s="66"/>
      <c r="I14" s="102">
        <f>+'[4]Link Out'!$E$159</f>
        <v>4470869.9799161823</v>
      </c>
      <c r="J14" s="87"/>
      <c r="K14" s="87"/>
      <c r="L14" s="87"/>
      <c r="M14" s="87"/>
      <c r="N14" s="87"/>
    </row>
    <row r="15" spans="1:16">
      <c r="A15" s="87" t="s">
        <v>632</v>
      </c>
      <c r="B15" s="87"/>
      <c r="C15" s="87"/>
      <c r="D15" s="72"/>
      <c r="E15" s="87">
        <f>+'[4]Link Out'!$C$160</f>
        <v>1902436.9872043957</v>
      </c>
      <c r="F15" s="87"/>
      <c r="G15" s="87"/>
      <c r="H15" s="87"/>
      <c r="I15" s="87">
        <f>+'[4]Link Out'!$E$160</f>
        <v>2887865.9872043957</v>
      </c>
      <c r="J15" s="87"/>
      <c r="K15" s="87"/>
      <c r="L15" s="87"/>
      <c r="M15" s="87"/>
      <c r="N15" s="87"/>
    </row>
    <row r="16" spans="1:16">
      <c r="A16" s="87" t="s">
        <v>633</v>
      </c>
      <c r="B16" s="87"/>
      <c r="C16" s="87"/>
      <c r="D16" s="72"/>
      <c r="E16" s="102">
        <f>+'[4]Link Out'!$C$163</f>
        <v>9384894</v>
      </c>
      <c r="F16" s="102"/>
      <c r="G16" s="102"/>
      <c r="H16" s="102"/>
      <c r="I16" s="102">
        <f>+'[4]Link Out'!$E$163</f>
        <v>9719017.9872512836</v>
      </c>
      <c r="J16" s="87"/>
    </row>
    <row r="17" spans="1:10">
      <c r="A17" s="87" t="s">
        <v>778</v>
      </c>
      <c r="B17" s="87"/>
      <c r="C17" s="87"/>
      <c r="D17" s="72"/>
      <c r="E17" s="102">
        <f>+'[4]Link Out'!$C$164</f>
        <v>914525</v>
      </c>
      <c r="F17" s="102"/>
      <c r="G17" s="102"/>
      <c r="H17" s="102"/>
      <c r="I17" s="102">
        <f>+'[4]Link Out'!$E$164</f>
        <v>944448</v>
      </c>
      <c r="J17" s="87"/>
    </row>
    <row r="18" spans="1:10">
      <c r="A18" s="87" t="s">
        <v>426</v>
      </c>
      <c r="B18" s="87"/>
      <c r="C18" s="87"/>
      <c r="D18" s="72"/>
      <c r="E18" s="87">
        <f>+'[4]Link Out'!$C$165</f>
        <v>1415517</v>
      </c>
      <c r="F18" s="87"/>
      <c r="G18" s="87"/>
      <c r="H18" s="87"/>
      <c r="I18" s="87">
        <f>+'[4]Link Out'!$E$165</f>
        <v>1720314</v>
      </c>
      <c r="J18" s="87"/>
    </row>
    <row r="19" spans="1:10">
      <c r="A19" s="87" t="s">
        <v>634</v>
      </c>
      <c r="B19" s="87"/>
      <c r="C19" s="87"/>
      <c r="D19" s="72"/>
      <c r="E19" s="87">
        <f>+'[4]Link Out'!$C$166</f>
        <v>114601</v>
      </c>
      <c r="F19" s="87"/>
      <c r="G19" s="87"/>
      <c r="H19" s="87"/>
      <c r="I19" s="87">
        <f>+'[4]Link Out'!$E$166</f>
        <v>74033</v>
      </c>
      <c r="J19" s="87"/>
    </row>
    <row r="20" spans="1:10">
      <c r="A20" s="87" t="s">
        <v>779</v>
      </c>
      <c r="B20" s="87"/>
      <c r="C20" s="87"/>
      <c r="D20" s="72"/>
      <c r="E20" s="87">
        <f>+'[4]Link Out'!$C$167</f>
        <v>578137</v>
      </c>
      <c r="F20" s="87"/>
      <c r="G20" s="87"/>
      <c r="H20" s="87"/>
      <c r="I20" s="87">
        <f>+'[4]Link Out'!$E$167</f>
        <v>648763</v>
      </c>
      <c r="J20" s="87"/>
    </row>
    <row r="21" spans="1:10">
      <c r="A21" s="87" t="s">
        <v>433</v>
      </c>
      <c r="B21" s="87"/>
      <c r="C21" s="87"/>
      <c r="D21" s="72"/>
      <c r="E21" s="87">
        <f>+'[4]Link Out'!$C$168</f>
        <v>439161</v>
      </c>
      <c r="F21" s="87"/>
      <c r="G21" s="87"/>
      <c r="H21" s="87"/>
      <c r="I21" s="87">
        <f>+'[4]Link Out'!$E$168</f>
        <v>399519</v>
      </c>
      <c r="J21" s="87"/>
    </row>
    <row r="22" spans="1:10">
      <c r="A22" s="87" t="s">
        <v>635</v>
      </c>
      <c r="B22" s="87"/>
      <c r="C22" s="87"/>
      <c r="D22" s="72"/>
      <c r="E22" s="87">
        <f>+'[4]Link Out'!$C$169</f>
        <v>686069</v>
      </c>
      <c r="F22" s="87"/>
      <c r="G22" s="87"/>
      <c r="H22" s="87"/>
      <c r="I22" s="87">
        <f>+'[4]Link Out'!$E$169</f>
        <v>767088</v>
      </c>
      <c r="J22" s="87"/>
    </row>
    <row r="23" spans="1:10">
      <c r="A23" s="87" t="s">
        <v>697</v>
      </c>
      <c r="B23" s="87"/>
      <c r="C23" s="87"/>
      <c r="D23" s="72"/>
      <c r="E23" s="102">
        <f>+'[4]Link Out'!$C$171</f>
        <v>289720</v>
      </c>
      <c r="F23" s="102"/>
      <c r="G23" s="102"/>
      <c r="H23" s="102"/>
      <c r="I23" s="102">
        <f>+'[4]Link Out'!$E$171</f>
        <v>410186</v>
      </c>
      <c r="J23" s="87"/>
    </row>
    <row r="24" spans="1:10">
      <c r="A24" s="87" t="s">
        <v>427</v>
      </c>
      <c r="B24" s="87"/>
      <c r="C24" s="87"/>
      <c r="D24" s="72"/>
      <c r="E24" s="87">
        <f>+'[4]Link Out'!$C$170</f>
        <v>22122</v>
      </c>
      <c r="F24" s="87"/>
      <c r="G24" s="87"/>
      <c r="H24" s="87"/>
      <c r="I24" s="87">
        <f>+'[4]Link Out'!$E$170</f>
        <v>23402</v>
      </c>
      <c r="J24" s="87"/>
    </row>
    <row r="25" spans="1:10">
      <c r="A25" s="87" t="s">
        <v>780</v>
      </c>
      <c r="B25" s="87"/>
      <c r="C25" s="87"/>
      <c r="D25" s="80"/>
      <c r="E25" s="104">
        <f>+'[4]Link Out'!$C$172</f>
        <v>1124817</v>
      </c>
      <c r="F25" s="104"/>
      <c r="G25" s="104"/>
      <c r="H25" s="104"/>
      <c r="I25" s="104">
        <f>+'[4]Link Out'!$E$172</f>
        <v>1229298</v>
      </c>
      <c r="J25" s="87"/>
    </row>
    <row r="26" spans="1:10">
      <c r="A26" s="87" t="s">
        <v>425</v>
      </c>
      <c r="B26" s="87"/>
      <c r="C26" s="87"/>
      <c r="D26" s="80"/>
      <c r="E26" s="104">
        <f>+'[4]Link Out'!$C$173</f>
        <v>839228</v>
      </c>
      <c r="F26" s="104"/>
      <c r="G26" s="104"/>
      <c r="H26" s="104"/>
      <c r="I26" s="104">
        <f>+'[4]Link Out'!$E$173</f>
        <v>1091902</v>
      </c>
      <c r="J26" s="87"/>
    </row>
    <row r="27" spans="1:10">
      <c r="A27" s="87" t="s">
        <v>428</v>
      </c>
      <c r="B27" s="87"/>
      <c r="C27" s="87"/>
      <c r="D27" s="80"/>
      <c r="E27" s="104">
        <f>+'[4]Link Out'!$C$174</f>
        <v>859138.83800327987</v>
      </c>
      <c r="F27" s="104"/>
      <c r="G27" s="104"/>
      <c r="H27" s="104"/>
      <c r="I27" s="104">
        <f>+'[4]Link Out'!$E$174</f>
        <v>804092.83800327987</v>
      </c>
      <c r="J27" s="87"/>
    </row>
    <row r="28" spans="1:10">
      <c r="A28" s="87" t="s">
        <v>137</v>
      </c>
      <c r="B28" s="87"/>
      <c r="C28" s="87"/>
      <c r="D28" s="80"/>
      <c r="E28" s="104">
        <f>+'[4]Link Out'!$C$162</f>
        <v>510056</v>
      </c>
      <c r="F28" s="104"/>
      <c r="G28" s="104"/>
      <c r="H28" s="104"/>
      <c r="I28" s="104">
        <f>+'[4]Link Out'!$E$162</f>
        <v>407483</v>
      </c>
      <c r="J28" s="145"/>
    </row>
    <row r="29" spans="1:10">
      <c r="A29" s="87" t="s">
        <v>128</v>
      </c>
      <c r="B29" s="87"/>
      <c r="C29" s="87"/>
      <c r="D29" s="80"/>
      <c r="E29" s="104">
        <f>+'[4]Link Out'!$C$161</f>
        <v>299237</v>
      </c>
      <c r="F29" s="104"/>
      <c r="G29" s="104"/>
      <c r="H29" s="104"/>
      <c r="I29" s="104">
        <f>+'[4]Link Out'!$E$161</f>
        <v>252496</v>
      </c>
      <c r="J29" s="87"/>
    </row>
    <row r="30" spans="1:10">
      <c r="A30" s="87" t="s">
        <v>636</v>
      </c>
      <c r="B30" s="87"/>
      <c r="C30" s="87"/>
      <c r="D30" s="103"/>
      <c r="E30" s="103">
        <f>+'[4]Link Out'!$C$185</f>
        <v>3173469.1948761423</v>
      </c>
      <c r="F30" s="103"/>
      <c r="G30" s="103"/>
      <c r="H30" s="103"/>
      <c r="I30" s="103">
        <f>+'[4]Link Out'!$E$185</f>
        <v>3606116.1948761423</v>
      </c>
      <c r="J30" s="87"/>
    </row>
    <row r="31" spans="1:10">
      <c r="A31" s="87"/>
      <c r="B31" s="87"/>
      <c r="C31" s="87"/>
      <c r="D31" s="80"/>
      <c r="E31" s="103"/>
      <c r="F31" s="61"/>
      <c r="G31" s="61"/>
      <c r="H31" s="61"/>
      <c r="I31" s="103"/>
      <c r="J31" s="87"/>
    </row>
    <row r="32" spans="1:10">
      <c r="A32" s="87"/>
      <c r="B32" s="87" t="s">
        <v>156</v>
      </c>
      <c r="C32" s="87"/>
      <c r="D32" s="72"/>
      <c r="E32" s="105">
        <f>SUM(E10:E31)</f>
        <v>34285634</v>
      </c>
      <c r="F32" s="61"/>
      <c r="G32" s="61"/>
      <c r="H32" s="61"/>
      <c r="I32" s="105">
        <f>SUM(I10:I31)</f>
        <v>37805850.987251289</v>
      </c>
      <c r="J32" s="87"/>
    </row>
    <row r="33" spans="1:10">
      <c r="A33" s="87"/>
      <c r="B33" s="87"/>
      <c r="C33" s="87"/>
      <c r="D33" s="72"/>
      <c r="E33" s="87"/>
      <c r="F33" s="61"/>
      <c r="G33" s="61"/>
      <c r="H33" s="61"/>
      <c r="I33" s="87"/>
      <c r="J33" s="87"/>
    </row>
    <row r="34" spans="1:10">
      <c r="A34" s="87" t="s">
        <v>637</v>
      </c>
      <c r="B34" s="87"/>
      <c r="C34" s="87"/>
      <c r="D34" s="72"/>
      <c r="E34" s="87">
        <f>+'[4]Link Out'!$C$190</f>
        <v>16551585</v>
      </c>
      <c r="F34" s="61"/>
      <c r="G34" s="61"/>
      <c r="H34" s="61"/>
      <c r="I34" s="87">
        <f>+'[4]Link Out'!$E$190</f>
        <v>18671407.914117441</v>
      </c>
      <c r="J34" s="87"/>
    </row>
    <row r="35" spans="1:10">
      <c r="A35" s="72" t="s">
        <v>124</v>
      </c>
      <c r="B35" s="72"/>
      <c r="C35" s="72"/>
      <c r="D35" s="72"/>
      <c r="E35" s="72">
        <f>+'[4]Link Out'!$C$191</f>
        <v>6602250</v>
      </c>
      <c r="F35" s="61"/>
      <c r="G35" s="61"/>
      <c r="H35" s="61"/>
      <c r="I35" s="72">
        <f>+'[4]Link Out'!$E$191</f>
        <v>7039679</v>
      </c>
      <c r="J35" s="87"/>
    </row>
    <row r="36" spans="1:10">
      <c r="A36" s="87" t="s">
        <v>125</v>
      </c>
      <c r="B36" s="87"/>
      <c r="C36" s="87"/>
      <c r="D36" s="72"/>
      <c r="E36" s="87">
        <f>+'[4]Link Out'!$C$192</f>
        <v>193619</v>
      </c>
      <c r="F36" s="61"/>
      <c r="G36" s="61"/>
      <c r="H36" s="61"/>
      <c r="I36" s="87">
        <f>+'[4]Link Out'!$E$192</f>
        <v>175930</v>
      </c>
      <c r="J36" s="87"/>
    </row>
    <row r="37" spans="1:10">
      <c r="A37" s="87" t="s">
        <v>784</v>
      </c>
      <c r="B37" s="87"/>
      <c r="C37" s="87"/>
      <c r="D37" s="72"/>
      <c r="E37" s="87">
        <f>+'[4]Link Out'!$C$193</f>
        <v>566558</v>
      </c>
      <c r="F37" s="61"/>
      <c r="G37" s="61"/>
      <c r="H37" s="61"/>
      <c r="I37" s="87">
        <f>+'[4]Link Out'!$E$193</f>
        <v>596010</v>
      </c>
      <c r="J37" s="87"/>
    </row>
    <row r="38" spans="1:10">
      <c r="A38" s="87" t="s">
        <v>638</v>
      </c>
      <c r="B38" s="87"/>
      <c r="C38" s="87"/>
      <c r="D38" s="87"/>
      <c r="E38" s="87">
        <f>+'[4]Link Out'!$C$194</f>
        <v>1059899.1223152166</v>
      </c>
      <c r="F38" s="61"/>
      <c r="G38" s="61"/>
      <c r="H38" s="61"/>
      <c r="I38" s="87">
        <f>+'[4]Link Out'!$E$194</f>
        <v>757292.79315623327</v>
      </c>
      <c r="J38" s="87"/>
    </row>
    <row r="39" spans="1:10">
      <c r="A39" s="87" t="s">
        <v>639</v>
      </c>
      <c r="B39" s="87"/>
      <c r="C39" s="87"/>
      <c r="D39" s="87"/>
      <c r="E39" s="87">
        <f>+'[4]Link Out'!$C$195</f>
        <v>4902251.8913184591</v>
      </c>
      <c r="F39" s="61"/>
      <c r="G39" s="61"/>
      <c r="H39" s="61"/>
      <c r="I39" s="87">
        <f>+'[4]Link Out'!$E$195</f>
        <v>3606385.897622895</v>
      </c>
      <c r="J39" s="87"/>
    </row>
    <row r="40" spans="1:10">
      <c r="A40" s="87" t="s">
        <v>316</v>
      </c>
      <c r="B40" s="87"/>
      <c r="C40" s="87"/>
      <c r="D40" s="72"/>
      <c r="E40" s="87">
        <f>+'[4]Link Out'!$C$196</f>
        <v>-897555.27436302335</v>
      </c>
      <c r="F40" s="61"/>
      <c r="G40" s="61"/>
      <c r="H40" s="61"/>
      <c r="I40" s="87">
        <f>+'[4]Link Out'!$E$196</f>
        <v>-1738795.4489271068</v>
      </c>
      <c r="J40" s="87"/>
    </row>
    <row r="41" spans="1:10">
      <c r="A41" s="87" t="s">
        <v>640</v>
      </c>
      <c r="B41" s="87"/>
      <c r="C41" s="87"/>
      <c r="D41" s="87"/>
      <c r="E41" s="87">
        <f>+'[4]Link Out'!$C$197</f>
        <v>12233304</v>
      </c>
      <c r="F41" s="61"/>
      <c r="G41" s="61"/>
      <c r="H41" s="61"/>
      <c r="I41" s="87">
        <f>+'[4]Link Out'!$E$197</f>
        <v>12757485.520799998</v>
      </c>
      <c r="J41" s="87"/>
    </row>
    <row r="42" spans="1:10">
      <c r="A42" s="87" t="s">
        <v>641</v>
      </c>
      <c r="B42" s="87"/>
      <c r="C42" s="87"/>
      <c r="D42" s="87"/>
      <c r="E42" s="87">
        <f>+'[4]Link Out'!$C$198</f>
        <v>244370</v>
      </c>
      <c r="F42" s="61"/>
      <c r="G42" s="61"/>
      <c r="H42" s="61"/>
      <c r="I42" s="87">
        <f>+'[4]Link Out'!$E$198</f>
        <v>233298.89937132323</v>
      </c>
      <c r="J42" s="87"/>
    </row>
    <row r="43" spans="1:10">
      <c r="A43" s="87" t="s">
        <v>790</v>
      </c>
      <c r="B43" s="87"/>
      <c r="C43" s="87"/>
      <c r="D43" s="87"/>
      <c r="E43" s="87">
        <f>+'[4]Link Out'!$C$199</f>
        <v>113501</v>
      </c>
      <c r="F43" s="61"/>
      <c r="G43" s="61"/>
      <c r="H43" s="61"/>
      <c r="I43" s="87">
        <f>+'[4]Link Out'!$E$199</f>
        <v>78752.883333333259</v>
      </c>
      <c r="J43" s="87"/>
    </row>
    <row r="44" spans="1:10">
      <c r="A44" s="87" t="s">
        <v>642</v>
      </c>
      <c r="B44" s="87"/>
      <c r="C44" s="87"/>
      <c r="D44" s="87"/>
      <c r="E44" s="87">
        <f>+'[4]Link Out'!$C$200</f>
        <v>127578</v>
      </c>
      <c r="F44" s="61"/>
      <c r="G44" s="61"/>
      <c r="H44" s="61"/>
      <c r="I44" s="87">
        <f>+'[4]Link Out'!$E$200</f>
        <v>190575</v>
      </c>
      <c r="J44" s="87"/>
    </row>
    <row r="45" spans="1:10">
      <c r="A45" s="87" t="s">
        <v>430</v>
      </c>
      <c r="B45" s="87"/>
      <c r="C45" s="87"/>
      <c r="D45" s="87"/>
      <c r="E45" s="87">
        <f>+'[4]Link Out'!$C$201</f>
        <v>19083254.854219861</v>
      </c>
      <c r="F45" s="61"/>
      <c r="G45" s="61"/>
      <c r="H45" s="61"/>
      <c r="I45" s="87">
        <f>+'[4]Link Out'!$E$201</f>
        <v>12675246.189208547</v>
      </c>
      <c r="J45" s="87"/>
    </row>
    <row r="46" spans="1:10">
      <c r="A46" s="87"/>
      <c r="B46" s="87"/>
      <c r="C46" s="87"/>
      <c r="D46" s="72"/>
      <c r="E46" s="105"/>
      <c r="F46" s="61"/>
      <c r="G46" s="61"/>
      <c r="H46" s="61"/>
      <c r="I46" s="105"/>
      <c r="J46" s="87"/>
    </row>
    <row r="47" spans="1:10" ht="15" thickBot="1">
      <c r="A47" s="87" t="s">
        <v>643</v>
      </c>
      <c r="B47" s="87"/>
      <c r="C47" s="87"/>
      <c r="D47" s="72"/>
      <c r="E47" s="114">
        <f>SUM(E32:E45)</f>
        <v>95066249.593490511</v>
      </c>
      <c r="F47" s="61"/>
      <c r="G47" s="61"/>
      <c r="H47" s="61"/>
      <c r="I47" s="114">
        <f>SUM(I32:I45)</f>
        <v>92849119.635933965</v>
      </c>
      <c r="J47" s="87"/>
    </row>
    <row r="48" spans="1:10" ht="15" thickTop="1">
      <c r="A48" s="474" t="s">
        <v>1114</v>
      </c>
      <c r="B48" s="503" t="s">
        <v>421</v>
      </c>
      <c r="C48" s="503" t="s">
        <v>979</v>
      </c>
      <c r="E48" s="87"/>
      <c r="F48" s="87"/>
      <c r="G48" s="87"/>
      <c r="H48" s="87"/>
      <c r="I48" s="87"/>
      <c r="J48" s="87"/>
    </row>
    <row r="49" spans="1:74">
      <c r="A49" s="87" t="s">
        <v>519</v>
      </c>
      <c r="B49" s="87">
        <f>ROUND(+[5]Linkout!$C6,0)</f>
        <v>206833861</v>
      </c>
      <c r="C49" s="87">
        <f>ROUND([5]Linkout!$D6,0)</f>
        <v>217071552</v>
      </c>
      <c r="D49" s="87"/>
      <c r="E49" s="87"/>
      <c r="F49" s="87"/>
      <c r="G49" s="87"/>
      <c r="H49" s="87"/>
      <c r="I49" s="87"/>
      <c r="J49" s="87"/>
    </row>
    <row r="50" spans="1:74">
      <c r="A50" s="87" t="s">
        <v>520</v>
      </c>
      <c r="B50" s="87">
        <f>ROUND(+[5]Linkout!$C7,0)</f>
        <v>2243111</v>
      </c>
      <c r="C50" s="87">
        <f>ROUND([5]Linkout!$D7,0)</f>
        <v>2243433</v>
      </c>
      <c r="D50" s="87"/>
      <c r="E50" s="87"/>
      <c r="F50" s="87"/>
      <c r="G50" s="87"/>
      <c r="H50" s="87"/>
      <c r="I50" s="87"/>
      <c r="J50" s="87"/>
    </row>
    <row r="51" spans="1:74">
      <c r="A51" s="87" t="s">
        <v>521</v>
      </c>
      <c r="B51" s="87">
        <f>ROUND(+[5]Linkout!$C8,0)</f>
        <v>204313966</v>
      </c>
      <c r="C51" s="87">
        <f>ROUND([5]Linkout!$D8,0)</f>
        <v>220061621</v>
      </c>
      <c r="D51" s="87"/>
      <c r="E51" s="87"/>
      <c r="F51" s="87"/>
      <c r="G51" s="87"/>
      <c r="H51" s="87"/>
      <c r="I51" s="87"/>
      <c r="J51" s="87"/>
    </row>
    <row r="52" spans="1:74">
      <c r="A52" s="247" t="s">
        <v>786</v>
      </c>
      <c r="B52" s="87">
        <f>ROUND(+[5]Linkout!$C9,0)</f>
        <v>17047057</v>
      </c>
      <c r="C52" s="87">
        <f>ROUND([5]Linkout!$D9,0)</f>
        <v>6718877</v>
      </c>
      <c r="D52" s="87"/>
      <c r="E52" s="87"/>
      <c r="F52" s="87"/>
      <c r="G52" s="87"/>
      <c r="H52" s="87"/>
      <c r="I52" s="87"/>
      <c r="J52" s="87"/>
    </row>
    <row r="53" spans="1:74">
      <c r="A53" s="247" t="s">
        <v>787</v>
      </c>
      <c r="B53" s="87">
        <f>ROUND(+[5]Linkout!$C4,0)</f>
        <v>19567</v>
      </c>
      <c r="C53" s="87">
        <f>ROUND([5]Linkout!$D4,0)</f>
        <v>10001</v>
      </c>
      <c r="D53" s="87"/>
      <c r="E53" s="87"/>
      <c r="F53" s="87"/>
      <c r="G53" s="87"/>
      <c r="H53" s="87"/>
      <c r="I53" s="87"/>
      <c r="J53" s="87"/>
      <c r="K53" s="87"/>
      <c r="Z53" s="87"/>
      <c r="AA53" s="87"/>
      <c r="AB53" s="87"/>
      <c r="AC53" s="87"/>
      <c r="AD53" s="87"/>
      <c r="AE53" s="87"/>
      <c r="AF53" s="87"/>
      <c r="AG53" s="87"/>
      <c r="AH53" s="87"/>
      <c r="AI53" s="87"/>
      <c r="AJ53" s="87"/>
      <c r="AK53" s="87"/>
      <c r="AL53" s="87"/>
      <c r="AM53" s="87"/>
      <c r="AN53" s="87"/>
      <c r="AO53" s="87"/>
      <c r="AP53" s="87"/>
      <c r="AQ53" s="87"/>
      <c r="AR53" s="87"/>
      <c r="AS53" s="87"/>
      <c r="AT53" s="87"/>
      <c r="AU53" s="87"/>
      <c r="AV53" s="87"/>
      <c r="AW53" s="87"/>
      <c r="AX53" s="87"/>
      <c r="AY53" s="87"/>
      <c r="AZ53" s="87"/>
      <c r="BA53" s="87"/>
      <c r="BB53" s="87"/>
      <c r="BC53" s="87"/>
      <c r="BD53" s="87"/>
      <c r="BE53" s="87"/>
      <c r="BF53" s="87"/>
      <c r="BG53" s="87"/>
      <c r="BH53" s="87"/>
      <c r="BI53" s="87"/>
      <c r="BJ53" s="87"/>
      <c r="BK53" s="87"/>
      <c r="BL53" s="87"/>
      <c r="BM53" s="87"/>
      <c r="BN53" s="87"/>
      <c r="BO53" s="87"/>
      <c r="BP53" s="87"/>
      <c r="BQ53" s="87"/>
      <c r="BR53" s="87"/>
      <c r="BS53" s="87"/>
      <c r="BT53" s="87"/>
      <c r="BU53" s="87"/>
      <c r="BV53" s="87"/>
    </row>
    <row r="54" spans="1:74">
      <c r="A54" s="247" t="s">
        <v>788</v>
      </c>
      <c r="B54" s="87">
        <f>ROUND(+[5]Linkout!$C5,0)</f>
        <v>293298</v>
      </c>
      <c r="C54" s="87">
        <f>ROUND([5]Linkout!$D5,0)</f>
        <v>204748</v>
      </c>
      <c r="G54" s="330"/>
      <c r="H54" s="331"/>
      <c r="AA54" s="332"/>
      <c r="AB54" s="332"/>
      <c r="AC54" s="332"/>
      <c r="AD54" s="332"/>
    </row>
    <row r="55" spans="1:74">
      <c r="A55" s="371"/>
      <c r="B55" s="370"/>
      <c r="C55" s="370"/>
      <c r="D55" s="370"/>
      <c r="E55" s="370"/>
      <c r="F55" s="370"/>
      <c r="G55" s="372"/>
      <c r="H55" s="372"/>
      <c r="I55" s="370"/>
      <c r="J55" s="370"/>
      <c r="K55" s="370"/>
      <c r="L55" s="370"/>
      <c r="M55" s="373"/>
      <c r="N55" s="373"/>
      <c r="O55" s="370"/>
      <c r="P55" s="370"/>
      <c r="Q55" s="370"/>
      <c r="R55" s="370"/>
      <c r="S55" s="370"/>
      <c r="T55" s="370"/>
      <c r="AA55" s="332"/>
      <c r="AB55" s="332"/>
      <c r="AC55" s="332"/>
      <c r="AD55" s="332"/>
    </row>
    <row r="56" spans="1:74">
      <c r="A56" s="333" t="s">
        <v>1112</v>
      </c>
      <c r="E56" s="990" t="s">
        <v>440</v>
      </c>
      <c r="F56" s="991"/>
      <c r="G56" s="992"/>
      <c r="H56" s="936" t="s">
        <v>149</v>
      </c>
      <c r="I56" s="936" t="s">
        <v>1115</v>
      </c>
      <c r="J56" s="936" t="s">
        <v>621</v>
      </c>
      <c r="K56" s="333" t="str">
        <f>A56</f>
        <v xml:space="preserve">CWIP (by Expend &amp; AFUDC) - Source:"KAWC 2018 Rate Case - Capital-Depr Exp" </v>
      </c>
      <c r="O56" s="993" t="s">
        <v>785</v>
      </c>
      <c r="P56" s="994"/>
      <c r="Q56" s="995"/>
      <c r="R56" s="936" t="s">
        <v>149</v>
      </c>
      <c r="S56" s="936" t="s">
        <v>1115</v>
      </c>
      <c r="T56" s="936" t="s">
        <v>621</v>
      </c>
      <c r="AA56" s="332"/>
      <c r="AB56" s="332"/>
      <c r="AC56" s="332"/>
      <c r="AD56" s="332"/>
    </row>
    <row r="57" spans="1:74">
      <c r="A57" s="334" t="s">
        <v>432</v>
      </c>
      <c r="B57" s="334" t="s">
        <v>437</v>
      </c>
      <c r="E57" s="900" t="s">
        <v>441</v>
      </c>
      <c r="F57" s="900" t="s">
        <v>442</v>
      </c>
      <c r="G57" s="754" t="s">
        <v>1116</v>
      </c>
      <c r="H57" s="937" t="s">
        <v>620</v>
      </c>
      <c r="I57" s="937" t="s">
        <v>233</v>
      </c>
      <c r="J57" s="937" t="s">
        <v>622</v>
      </c>
      <c r="K57" s="334" t="s">
        <v>432</v>
      </c>
      <c r="L57" s="334" t="s">
        <v>437</v>
      </c>
      <c r="O57" s="581" t="s">
        <v>441</v>
      </c>
      <c r="P57" s="581" t="s">
        <v>442</v>
      </c>
      <c r="Q57" s="754" t="s">
        <v>1116</v>
      </c>
      <c r="R57" s="937" t="s">
        <v>620</v>
      </c>
      <c r="S57" s="937" t="s">
        <v>233</v>
      </c>
      <c r="T57" s="937" t="s">
        <v>622</v>
      </c>
      <c r="AA57" s="332"/>
      <c r="AB57" s="332"/>
      <c r="AC57" s="332"/>
      <c r="AD57" s="332"/>
    </row>
    <row r="58" spans="1:74">
      <c r="A58" s="596" t="str">
        <f>'[1]CWIP-RPs Link Out'!A6</f>
        <v>D12-**01-P</v>
      </c>
      <c r="B58" s="897" t="str">
        <f>'[1]CWIP-RPs Link Out'!B6</f>
        <v xml:space="preserve">Projects Funded by Others </v>
      </c>
      <c r="C58" s="87"/>
      <c r="D58" s="364"/>
      <c r="E58" s="898">
        <f>'[1]CWIP-RPs Link Out'!C6</f>
        <v>303765</v>
      </c>
      <c r="F58" s="898">
        <f>'[1]CWIP-RPs Link Out'!D6</f>
        <v>0</v>
      </c>
      <c r="K58" s="67" t="str">
        <f t="shared" ref="K58:K77" si="0">+A58</f>
        <v>D12-**01-P</v>
      </c>
      <c r="L58" s="87" t="str">
        <f t="shared" ref="L58:L77" si="1">+B58</f>
        <v xml:space="preserve">Projects Funded by Others </v>
      </c>
      <c r="M58" s="87"/>
      <c r="N58" s="87"/>
      <c r="O58" s="898">
        <f>'[1]CWIP-RPs Link Out'!E6</f>
        <v>530208</v>
      </c>
      <c r="P58" s="898">
        <f>'[1]CWIP-RPs Link Out'!F6</f>
        <v>0</v>
      </c>
      <c r="AA58" s="332"/>
      <c r="AB58" s="332"/>
      <c r="AC58" s="332"/>
      <c r="AD58" s="332"/>
    </row>
    <row r="59" spans="1:74">
      <c r="A59" s="596" t="str">
        <f>'[1]CWIP-RPs Link Out'!A7</f>
        <v>R12-**A1</v>
      </c>
      <c r="B59" s="897" t="str">
        <f>'[1]CWIP-RPs Link Out'!B7</f>
        <v>Mains - New</v>
      </c>
      <c r="C59" s="87"/>
      <c r="D59" s="364"/>
      <c r="E59" s="898">
        <f>'[1]CWIP-RPs Link Out'!C7</f>
        <v>46393.2</v>
      </c>
      <c r="F59" s="898">
        <f>'[1]CWIP-RPs Link Out'!D7</f>
        <v>665.37191874999962</v>
      </c>
      <c r="K59" s="67" t="str">
        <f t="shared" si="0"/>
        <v>R12-**A1</v>
      </c>
      <c r="L59" s="87" t="str">
        <f t="shared" si="1"/>
        <v>Mains - New</v>
      </c>
      <c r="M59" s="87"/>
      <c r="N59" s="87"/>
      <c r="O59" s="898">
        <f>'[1]CWIP-RPs Link Out'!E7</f>
        <v>163480.79999999996</v>
      </c>
      <c r="P59" s="898">
        <f>'[1]CWIP-RPs Link Out'!F7</f>
        <v>1676.5342649999991</v>
      </c>
      <c r="AA59" s="332"/>
      <c r="AB59" s="332"/>
      <c r="AC59" s="332"/>
      <c r="AD59" s="332"/>
    </row>
    <row r="60" spans="1:74">
      <c r="A60" s="596" t="str">
        <f>'[1]CWIP-RPs Link Out'!A8</f>
        <v>R12-**B1</v>
      </c>
      <c r="B60" s="897" t="str">
        <f>'[1]CWIP-RPs Link Out'!B8</f>
        <v>Mains - Replaced / Restored</v>
      </c>
      <c r="C60" s="87"/>
      <c r="D60" s="364"/>
      <c r="E60" s="898">
        <f>'[1]CWIP-RPs Link Out'!C8</f>
        <v>662760</v>
      </c>
      <c r="F60" s="898">
        <f>'[1]CWIP-RPs Link Out'!D8</f>
        <v>6095.5509999999986</v>
      </c>
      <c r="K60" s="67" t="str">
        <f t="shared" si="0"/>
        <v>R12-**B1</v>
      </c>
      <c r="L60" s="87" t="str">
        <f t="shared" si="1"/>
        <v>Mains - Replaced / Restored</v>
      </c>
      <c r="M60" s="87"/>
      <c r="N60" s="87"/>
      <c r="O60" s="898">
        <f>'[1]CWIP-RPs Link Out'!E8</f>
        <v>1104600</v>
      </c>
      <c r="P60" s="898">
        <f>'[1]CWIP-RPs Link Out'!F8</f>
        <v>15206.660000000003</v>
      </c>
      <c r="AA60" s="332"/>
      <c r="AB60" s="332"/>
      <c r="AC60" s="332"/>
      <c r="AD60" s="332"/>
    </row>
    <row r="61" spans="1:74">
      <c r="A61" s="596" t="str">
        <f>'[1]CWIP-RPs Link Out'!A9</f>
        <v>R12-**C1</v>
      </c>
      <c r="B61" s="897" t="str">
        <f>'[1]CWIP-RPs Link Out'!B9</f>
        <v>Mains - Unscheduled</v>
      </c>
      <c r="C61" s="87"/>
      <c r="D61" s="364"/>
      <c r="E61" s="898">
        <f>'[1]CWIP-RPs Link Out'!C9</f>
        <v>85054.200000000026</v>
      </c>
      <c r="F61" s="898">
        <f>'[1]CWIP-RPs Link Out'!D9</f>
        <v>0</v>
      </c>
      <c r="K61" s="67" t="str">
        <f t="shared" si="0"/>
        <v>R12-**C1</v>
      </c>
      <c r="L61" s="87" t="str">
        <f t="shared" si="1"/>
        <v>Mains - Unscheduled</v>
      </c>
      <c r="M61" s="87"/>
      <c r="N61" s="87"/>
      <c r="O61" s="898">
        <f>'[1]CWIP-RPs Link Out'!E9</f>
        <v>97757.100000000049</v>
      </c>
      <c r="P61" s="898">
        <f>'[1]CWIP-RPs Link Out'!F9</f>
        <v>0</v>
      </c>
      <c r="AA61" s="332"/>
      <c r="AB61" s="332"/>
      <c r="AC61" s="332"/>
      <c r="AD61" s="332"/>
    </row>
    <row r="62" spans="1:74">
      <c r="A62" s="596" t="str">
        <f>'[1]CWIP-RPs Link Out'!A10</f>
        <v>R12-**D1</v>
      </c>
      <c r="B62" s="897" t="str">
        <f>'[1]CWIP-RPs Link Out'!B10</f>
        <v>Mains - Relocated</v>
      </c>
      <c r="C62" s="87"/>
      <c r="D62" s="364"/>
      <c r="E62" s="898">
        <f>'[1]CWIP-RPs Link Out'!C10</f>
        <v>104936.99999999999</v>
      </c>
      <c r="F62" s="898">
        <f>'[1]CWIP-RPs Link Out'!D10</f>
        <v>928.5083499999995</v>
      </c>
      <c r="K62" s="67" t="str">
        <f t="shared" si="0"/>
        <v>R12-**D1</v>
      </c>
      <c r="L62" s="87" t="str">
        <f t="shared" si="1"/>
        <v>Mains - Relocated</v>
      </c>
      <c r="M62" s="87"/>
      <c r="N62" s="87"/>
      <c r="O62" s="898">
        <f>'[1]CWIP-RPs Link Out'!E10</f>
        <v>66276.000000000058</v>
      </c>
      <c r="P62" s="898">
        <f>'[1]CWIP-RPs Link Out'!F10</f>
        <v>988.43290000000218</v>
      </c>
    </row>
    <row r="63" spans="1:74">
      <c r="A63" s="596" t="str">
        <f>'[1]CWIP-RPs Link Out'!A11</f>
        <v>R12-**E1</v>
      </c>
      <c r="B63" s="897" t="str">
        <f>'[1]CWIP-RPs Link Out'!B11</f>
        <v>Hydrants, Valves, and Manholes - New</v>
      </c>
      <c r="C63" s="87"/>
      <c r="D63" s="364"/>
      <c r="E63" s="898">
        <f>'[1]CWIP-RPs Link Out'!C11</f>
        <v>5522.9999999999927</v>
      </c>
      <c r="F63" s="898">
        <f>'[1]CWIP-RPs Link Out'!D11</f>
        <v>35.439249999999987</v>
      </c>
      <c r="K63" s="67" t="str">
        <f t="shared" si="0"/>
        <v>R12-**E1</v>
      </c>
      <c r="L63" s="87" t="str">
        <f t="shared" si="1"/>
        <v>Hydrants, Valves, and Manholes - New</v>
      </c>
      <c r="M63" s="87"/>
      <c r="N63" s="87"/>
      <c r="O63" s="898">
        <f>'[1]CWIP-RPs Link Out'!E11</f>
        <v>33138</v>
      </c>
      <c r="P63" s="898">
        <f>'[1]CWIP-RPs Link Out'!F11</f>
        <v>225.24865125000002</v>
      </c>
    </row>
    <row r="64" spans="1:74">
      <c r="A64" s="596" t="str">
        <f>'[1]CWIP-RPs Link Out'!A12</f>
        <v>R12-**F1</v>
      </c>
      <c r="B64" s="897" t="str">
        <f>'[1]CWIP-RPs Link Out'!B12</f>
        <v>Hydrants, Valves, and Manholes - Replaced</v>
      </c>
      <c r="C64" s="87"/>
      <c r="D64" s="364"/>
      <c r="E64" s="898">
        <f>'[1]CWIP-RPs Link Out'!C12</f>
        <v>33138.000000000007</v>
      </c>
      <c r="F64" s="898">
        <f>'[1]CWIP-RPs Link Out'!D12</f>
        <v>212.63549999999998</v>
      </c>
      <c r="K64" s="67" t="str">
        <f t="shared" si="0"/>
        <v>R12-**F1</v>
      </c>
      <c r="L64" s="87" t="str">
        <f t="shared" si="1"/>
        <v>Hydrants, Valves, and Manholes - Replaced</v>
      </c>
      <c r="M64" s="87"/>
      <c r="N64" s="87"/>
      <c r="O64" s="898">
        <f>'[1]CWIP-RPs Link Out'!E12</f>
        <v>63514.500000000015</v>
      </c>
      <c r="P64" s="898">
        <f>'[1]CWIP-RPs Link Out'!F12</f>
        <v>433.38981000000018</v>
      </c>
    </row>
    <row r="65" spans="1:20">
      <c r="A65" s="596" t="str">
        <f>'[1]CWIP-RPs Link Out'!A13</f>
        <v>R12-**G1</v>
      </c>
      <c r="B65" s="897" t="str">
        <f>'[1]CWIP-RPs Link Out'!B13</f>
        <v>Services and Laterals - New</v>
      </c>
      <c r="C65" s="87"/>
      <c r="D65" s="364"/>
      <c r="E65" s="898">
        <f>'[1]CWIP-RPs Link Out'!C13</f>
        <v>84501.900000000023</v>
      </c>
      <c r="F65" s="898">
        <f>'[1]CWIP-RPs Link Out'!D13</f>
        <v>0</v>
      </c>
      <c r="K65" s="67" t="str">
        <f t="shared" si="0"/>
        <v>R12-**G1</v>
      </c>
      <c r="L65" s="87" t="str">
        <f t="shared" si="1"/>
        <v>Services and Laterals - New</v>
      </c>
      <c r="M65" s="87"/>
      <c r="N65" s="87"/>
      <c r="O65" s="898">
        <f>'[1]CWIP-RPs Link Out'!E13</f>
        <v>113773.80000000009</v>
      </c>
      <c r="P65" s="898">
        <f>'[1]CWIP-RPs Link Out'!F13</f>
        <v>0</v>
      </c>
    </row>
    <row r="66" spans="1:20">
      <c r="A66" s="596" t="str">
        <f>'[1]CWIP-RPs Link Out'!A14</f>
        <v>R12-**H1</v>
      </c>
      <c r="B66" s="897" t="str">
        <f>'[1]CWIP-RPs Link Out'!B14</f>
        <v>Services and Laterals - Replaced</v>
      </c>
      <c r="C66" s="87"/>
      <c r="D66" s="364"/>
      <c r="E66" s="898">
        <f>'[1]CWIP-RPs Link Out'!C14</f>
        <v>23748.9</v>
      </c>
      <c r="F66" s="898">
        <f>'[1]CWIP-RPs Link Out'!D14</f>
        <v>0</v>
      </c>
      <c r="K66" s="67" t="str">
        <f t="shared" si="0"/>
        <v>R12-**H1</v>
      </c>
      <c r="L66" s="87" t="str">
        <f t="shared" si="1"/>
        <v>Services and Laterals - Replaced</v>
      </c>
      <c r="M66" s="87"/>
      <c r="N66" s="87"/>
      <c r="O66" s="898">
        <f>'[1]CWIP-RPs Link Out'!E14</f>
        <v>76217.400000000052</v>
      </c>
      <c r="P66" s="898">
        <f>'[1]CWIP-RPs Link Out'!F14</f>
        <v>0</v>
      </c>
    </row>
    <row r="67" spans="1:20">
      <c r="A67" s="596" t="str">
        <f>'[1]CWIP-RPs Link Out'!A15</f>
        <v>R12-**I1</v>
      </c>
      <c r="B67" s="897" t="str">
        <f>'[1]CWIP-RPs Link Out'!B15</f>
        <v>Meters - New</v>
      </c>
      <c r="C67" s="87"/>
      <c r="D67" s="364"/>
      <c r="E67" s="898">
        <f>'[1]CWIP-RPs Link Out'!C15</f>
        <v>33138</v>
      </c>
      <c r="F67" s="898">
        <f>'[1]CWIP-RPs Link Out'!D15</f>
        <v>0</v>
      </c>
      <c r="K67" s="67" t="str">
        <f t="shared" si="0"/>
        <v>R12-**I1</v>
      </c>
      <c r="L67" s="87" t="str">
        <f t="shared" si="1"/>
        <v>Meters - New</v>
      </c>
      <c r="M67" s="87"/>
      <c r="N67" s="87"/>
      <c r="O67" s="898">
        <f>'[1]CWIP-RPs Link Out'!E15</f>
        <v>95962.125000000015</v>
      </c>
      <c r="P67" s="898">
        <f>'[1]CWIP-RPs Link Out'!F15</f>
        <v>0</v>
      </c>
    </row>
    <row r="68" spans="1:20">
      <c r="A68" s="596" t="str">
        <f>'[1]CWIP-RPs Link Out'!A16</f>
        <v>R12-**J1</v>
      </c>
      <c r="B68" s="897" t="str">
        <f>'[1]CWIP-RPs Link Out'!B16</f>
        <v>Meters - Replaced</v>
      </c>
      <c r="C68" s="87"/>
      <c r="D68" s="364"/>
      <c r="E68" s="898">
        <f>'[1]CWIP-RPs Link Out'!C16</f>
        <v>88367.999999999898</v>
      </c>
      <c r="F68" s="898">
        <f>'[1]CWIP-RPs Link Out'!D16</f>
        <v>0</v>
      </c>
      <c r="K68" s="67" t="str">
        <f t="shared" si="0"/>
        <v>R12-**J1</v>
      </c>
      <c r="L68" s="87" t="str">
        <f t="shared" si="1"/>
        <v>Meters - Replaced</v>
      </c>
      <c r="M68" s="87"/>
      <c r="N68" s="87"/>
      <c r="O68" s="898">
        <f>'[1]CWIP-RPs Link Out'!E16</f>
        <v>138074.99999999988</v>
      </c>
      <c r="P68" s="898">
        <f>'[1]CWIP-RPs Link Out'!F16</f>
        <v>0</v>
      </c>
    </row>
    <row r="69" spans="1:20">
      <c r="A69" s="596" t="str">
        <f>'[1]CWIP-RPs Link Out'!A17</f>
        <v>R12-**K1</v>
      </c>
      <c r="B69" s="897" t="str">
        <f>'[1]CWIP-RPs Link Out'!B17</f>
        <v>ITS Equipment and Systems</v>
      </c>
      <c r="C69" s="87"/>
      <c r="D69" s="364"/>
      <c r="E69" s="898">
        <f>'[1]CWIP-RPs Link Out'!C17</f>
        <v>55229.999999999985</v>
      </c>
      <c r="F69" s="898">
        <f>'[1]CWIP-RPs Link Out'!D17</f>
        <v>0</v>
      </c>
      <c r="K69" s="67" t="str">
        <f t="shared" si="0"/>
        <v>R12-**K1</v>
      </c>
      <c r="L69" s="87" t="str">
        <f t="shared" si="1"/>
        <v>ITS Equipment and Systems</v>
      </c>
      <c r="M69" s="87"/>
      <c r="N69" s="87"/>
      <c r="O69" s="898">
        <f>'[1]CWIP-RPs Link Out'!E17</f>
        <v>-1.4551915228366852E-11</v>
      </c>
      <c r="P69" s="898">
        <f>'[1]CWIP-RPs Link Out'!F17</f>
        <v>0</v>
      </c>
    </row>
    <row r="70" spans="1:20">
      <c r="A70" s="596" t="str">
        <f>'[1]CWIP-RPs Link Out'!A18</f>
        <v>R12-**L1</v>
      </c>
      <c r="B70" s="897" t="str">
        <f>'[1]CWIP-RPs Link Out'!B18</f>
        <v>SCADA Equipment and Systems</v>
      </c>
      <c r="C70" s="87"/>
      <c r="D70" s="364"/>
      <c r="E70" s="898">
        <f>'[1]CWIP-RPs Link Out'!C18</f>
        <v>174291.5202</v>
      </c>
      <c r="F70" s="898">
        <f>'[1]CWIP-RPs Link Out'!D18</f>
        <v>4111.7745110750002</v>
      </c>
      <c r="K70" s="67" t="str">
        <f t="shared" si="0"/>
        <v>R12-**L1</v>
      </c>
      <c r="L70" s="87" t="str">
        <f t="shared" si="1"/>
        <v>SCADA Equipment and Systems</v>
      </c>
      <c r="M70" s="87"/>
      <c r="N70" s="87"/>
      <c r="O70" s="898">
        <f>'[1]CWIP-RPs Link Out'!E18</f>
        <v>98088.479999999981</v>
      </c>
      <c r="P70" s="898">
        <f>'[1]CWIP-RPs Link Out'!F18</f>
        <v>3742.359026000001</v>
      </c>
    </row>
    <row r="71" spans="1:20">
      <c r="A71" s="596" t="str">
        <f>'[1]CWIP-RPs Link Out'!A19</f>
        <v>R12-**M1</v>
      </c>
      <c r="B71" s="897" t="str">
        <f>'[1]CWIP-RPs Link Out'!B19</f>
        <v>Security Equipment and Systems</v>
      </c>
      <c r="C71" s="87"/>
      <c r="D71" s="364"/>
      <c r="E71" s="898">
        <f>'[1]CWIP-RPs Link Out'!C19</f>
        <v>27615</v>
      </c>
      <c r="F71" s="898">
        <f>'[1]CWIP-RPs Link Out'!D19</f>
        <v>0</v>
      </c>
      <c r="K71" s="67" t="str">
        <f t="shared" si="0"/>
        <v>R12-**M1</v>
      </c>
      <c r="L71" s="87" t="str">
        <f t="shared" si="1"/>
        <v>Security Equipment and Systems</v>
      </c>
      <c r="M71" s="87"/>
      <c r="N71" s="87"/>
      <c r="O71" s="898">
        <f>'[1]CWIP-RPs Link Out'!E19</f>
        <v>5522.9999999999836</v>
      </c>
      <c r="P71" s="898">
        <f>'[1]CWIP-RPs Link Out'!F19</f>
        <v>0</v>
      </c>
    </row>
    <row r="72" spans="1:20">
      <c r="A72" s="596" t="str">
        <f>'[1]CWIP-RPs Link Out'!A20</f>
        <v>R12-**N1</v>
      </c>
      <c r="B72" s="897" t="str">
        <f>'[1]CWIP-RPs Link Out'!B20</f>
        <v>Offices and Operations Centers</v>
      </c>
      <c r="C72" s="87"/>
      <c r="D72" s="364"/>
      <c r="E72" s="898">
        <f>'[1]CWIP-RPs Link Out'!C20</f>
        <v>11046</v>
      </c>
      <c r="F72" s="898">
        <f>'[1]CWIP-RPs Link Out'!D20</f>
        <v>0</v>
      </c>
      <c r="K72" s="67" t="str">
        <f t="shared" si="0"/>
        <v>R12-**N1</v>
      </c>
      <c r="L72" s="87" t="str">
        <f t="shared" si="1"/>
        <v>Offices and Operations Centers</v>
      </c>
      <c r="M72" s="87"/>
      <c r="N72" s="87"/>
      <c r="O72" s="898">
        <f>'[1]CWIP-RPs Link Out'!E20</f>
        <v>33138</v>
      </c>
      <c r="P72" s="898">
        <f>'[1]CWIP-RPs Link Out'!F20</f>
        <v>0</v>
      </c>
    </row>
    <row r="73" spans="1:20">
      <c r="A73" s="596" t="str">
        <f>'[1]CWIP-RPs Link Out'!A21</f>
        <v>R12-**O1</v>
      </c>
      <c r="B73" s="897" t="str">
        <f>'[1]CWIP-RPs Link Out'!B21</f>
        <v>Vehicles</v>
      </c>
      <c r="C73" s="87"/>
      <c r="D73" s="364"/>
      <c r="E73" s="898">
        <f>'[1]CWIP-RPs Link Out'!C21</f>
        <v>1.4551915228366852E-11</v>
      </c>
      <c r="F73" s="898">
        <f>'[1]CWIP-RPs Link Out'!D21</f>
        <v>0</v>
      </c>
      <c r="K73" s="67" t="str">
        <f t="shared" si="0"/>
        <v>R12-**O1</v>
      </c>
      <c r="L73" s="87" t="str">
        <f t="shared" si="1"/>
        <v>Vehicles</v>
      </c>
      <c r="M73" s="87"/>
      <c r="N73" s="87"/>
      <c r="O73" s="898">
        <f>'[1]CWIP-RPs Link Out'!E21</f>
        <v>110459.99999999999</v>
      </c>
      <c r="P73" s="898">
        <f>'[1]CWIP-RPs Link Out'!F21</f>
        <v>0</v>
      </c>
    </row>
    <row r="74" spans="1:20">
      <c r="A74" s="596" t="str">
        <f>'[1]CWIP-RPs Link Out'!A22</f>
        <v>R12-**P1</v>
      </c>
      <c r="B74" s="897" t="str">
        <f>'[1]CWIP-RPs Link Out'!B22</f>
        <v>Tools and Equipment</v>
      </c>
      <c r="C74" s="87"/>
      <c r="D74" s="364"/>
      <c r="E74" s="898">
        <f>'[1]CWIP-RPs Link Out'!C22</f>
        <v>37114.559999999976</v>
      </c>
      <c r="F74" s="898">
        <f>'[1]CWIP-RPs Link Out'!D22</f>
        <v>0</v>
      </c>
      <c r="K74" s="67" t="str">
        <f t="shared" si="0"/>
        <v>R12-**P1</v>
      </c>
      <c r="L74" s="87" t="str">
        <f t="shared" si="1"/>
        <v>Tools and Equipment</v>
      </c>
      <c r="M74" s="87"/>
      <c r="N74" s="87"/>
      <c r="O74" s="898">
        <f>'[1]CWIP-RPs Link Out'!E22</f>
        <v>303566.17200000008</v>
      </c>
      <c r="P74" s="898">
        <f>'[1]CWIP-RPs Link Out'!F22</f>
        <v>0</v>
      </c>
    </row>
    <row r="75" spans="1:20">
      <c r="A75" s="596" t="str">
        <f>'[1]CWIP-RPs Link Out'!A23</f>
        <v>R12-**Q1</v>
      </c>
      <c r="B75" s="897" t="str">
        <f>'[1]CWIP-RPs Link Out'!B23</f>
        <v>Process Plant Facilities and Equipment</v>
      </c>
      <c r="C75" s="87"/>
      <c r="D75" s="364"/>
      <c r="E75" s="898">
        <f>'[1]CWIP-RPs Link Out'!C23</f>
        <v>220920</v>
      </c>
      <c r="F75" s="898">
        <f>'[1]CWIP-RPs Link Out'!D23</f>
        <v>5352.0638864000002</v>
      </c>
      <c r="K75" s="67" t="str">
        <f t="shared" si="0"/>
        <v>R12-**Q1</v>
      </c>
      <c r="L75" s="87" t="str">
        <f t="shared" si="1"/>
        <v>Process Plant Facilities and Equipment</v>
      </c>
      <c r="M75" s="87"/>
      <c r="N75" s="87"/>
      <c r="O75" s="898">
        <f>'[1]CWIP-RPs Link Out'!E23</f>
        <v>524685.00000000012</v>
      </c>
      <c r="P75" s="898">
        <f>'[1]CWIP-RPs Link Out'!F23</f>
        <v>6500.8471500000014</v>
      </c>
    </row>
    <row r="76" spans="1:20">
      <c r="A76" s="596" t="str">
        <f>'[1]CWIP-RPs Link Out'!A24</f>
        <v>R12-**S1</v>
      </c>
      <c r="B76" s="897" t="str">
        <f>'[1]CWIP-RPs Link Out'!B24</f>
        <v>Engineering Studies</v>
      </c>
      <c r="C76" s="87"/>
      <c r="D76" s="364"/>
      <c r="E76" s="898">
        <f>'[1]CWIP-RPs Link Out'!C24</f>
        <v>20987.399999999958</v>
      </c>
      <c r="F76" s="898">
        <f>'[1]CWIP-RPs Link Out'!D24</f>
        <v>15317.278514999998</v>
      </c>
      <c r="K76" s="67" t="str">
        <f t="shared" si="0"/>
        <v>R12-**S1</v>
      </c>
      <c r="L76" s="87" t="str">
        <f t="shared" si="1"/>
        <v>Engineering Studies</v>
      </c>
      <c r="M76" s="87"/>
      <c r="N76" s="87"/>
      <c r="O76" s="898">
        <f>'[1]CWIP-RPs Link Out'!E24</f>
        <v>38660.999999999985</v>
      </c>
      <c r="P76" s="898">
        <f>'[1]CWIP-RPs Link Out'!F24</f>
        <v>1357.1944049999997</v>
      </c>
    </row>
    <row r="77" spans="1:20" ht="15" thickBot="1">
      <c r="A77" s="902" t="str">
        <f>'[1]CWIP-RPs Link Out'!A25</f>
        <v>R12-**K3</v>
      </c>
      <c r="B77" s="903" t="str">
        <f>'[1]CWIP-RPs Link Out'!B25</f>
        <v>ITS Equipment and Systems - Centrally Sponsored</v>
      </c>
      <c r="C77" s="904"/>
      <c r="D77" s="905"/>
      <c r="E77" s="906">
        <f>'[1]CWIP-RPs Link Out'!C25</f>
        <v>522111.88952999999</v>
      </c>
      <c r="F77" s="906">
        <f>'[1]CWIP-RPs Link Out'!D25</f>
        <v>4853.033439703936</v>
      </c>
      <c r="G77" s="907"/>
      <c r="H77" s="907"/>
      <c r="I77" s="907"/>
      <c r="J77" s="907"/>
      <c r="K77" s="908" t="str">
        <f t="shared" si="0"/>
        <v>R12-**K3</v>
      </c>
      <c r="L77" s="904" t="str">
        <f t="shared" si="1"/>
        <v>ITS Equipment and Systems - Centrally Sponsored</v>
      </c>
      <c r="M77" s="904"/>
      <c r="N77" s="904"/>
      <c r="O77" s="906">
        <f>'[1]CWIP-RPs Link Out'!E25</f>
        <v>544788.72</v>
      </c>
      <c r="P77" s="906">
        <f>'[1]CWIP-RPs Link Out'!F25</f>
        <v>7499.9247119999882</v>
      </c>
      <c r="Q77" s="907"/>
      <c r="R77" s="907"/>
      <c r="S77" s="907"/>
      <c r="T77" s="907"/>
    </row>
    <row r="78" spans="1:20" ht="15" thickTop="1">
      <c r="A78" s="596" t="str">
        <f>'[1]CWIP-IPs Link Out'!A6</f>
        <v>I12-020037</v>
      </c>
      <c r="B78" s="897" t="str">
        <f>'[1]CWIP-IPs Link Out'!B6</f>
        <v>KRS I Chemical Storage and Feed Imp</v>
      </c>
      <c r="C78" s="87"/>
      <c r="D78" s="364"/>
      <c r="E78" s="898">
        <f>'[1]CWIP-IPs Link Out'!C6</f>
        <v>1297247.620922094</v>
      </c>
      <c r="F78" s="898">
        <f>'[1]CWIP-IPs Link Out'!D6</f>
        <v>122154.67501731971</v>
      </c>
      <c r="G78" s="898">
        <f>'[1]CWIP-IPs Link Out'!E6</f>
        <v>8500000</v>
      </c>
      <c r="H78" s="938">
        <f>'[1]CWIP-IPs Link Out'!F6</f>
        <v>43921</v>
      </c>
      <c r="I78" s="247">
        <f>'[1]CWIP-IPs Link Out'!G6</f>
        <v>8500000</v>
      </c>
      <c r="J78" s="938">
        <f>'[1]CWIP-IPs Link Out'!H6</f>
        <v>42614</v>
      </c>
      <c r="K78" s="67" t="str">
        <f>'[1]CWIP-IPs Link Out'!A42</f>
        <v>I12-020089</v>
      </c>
      <c r="L78" s="192" t="str">
        <f>'[1]CWIP-IPs Link Out'!B42</f>
        <v>Millersburg Chemical Feed &amp; WQ Impr</v>
      </c>
      <c r="M78" s="87"/>
      <c r="N78" s="87"/>
      <c r="O78" s="898">
        <f>'[1]CWIP-IPs Link Out'!C42</f>
        <v>274083.62000000005</v>
      </c>
      <c r="P78" s="898">
        <f>'[1]CWIP-IPs Link Out'!D42</f>
        <v>7182.9518317999991</v>
      </c>
      <c r="Q78" s="247">
        <f>'[1]CWIP-IPs Link Out'!E42</f>
        <v>850000</v>
      </c>
      <c r="R78" s="938">
        <f>'[1]CWIP-IPs Link Out'!F42</f>
        <v>44377</v>
      </c>
      <c r="S78" s="247">
        <f>'[1]CWIP-IPs Link Out'!G42</f>
        <v>850000</v>
      </c>
      <c r="T78" s="938">
        <f>'[1]CWIP-IPs Link Out'!H42</f>
        <v>43070</v>
      </c>
    </row>
    <row r="79" spans="1:20">
      <c r="A79" s="596" t="str">
        <f>'[1]CWIP-IPs Link Out'!A7</f>
        <v>I12-020055</v>
      </c>
      <c r="B79" s="897" t="str">
        <f>'[1]CWIP-IPs Link Out'!B7</f>
        <v>New Circle Rd Main Relocation Phase 2</v>
      </c>
      <c r="C79" s="87"/>
      <c r="D79" s="364"/>
      <c r="E79" s="898">
        <f>'[1]CWIP-IPs Link Out'!C7</f>
        <v>287611.51601037499</v>
      </c>
      <c r="F79" s="898">
        <f>'[1]CWIP-IPs Link Out'!D7</f>
        <v>25186.935525933288</v>
      </c>
      <c r="G79" s="898">
        <f>'[1]CWIP-IPs Link Out'!E7</f>
        <v>1000000</v>
      </c>
      <c r="H79" s="938">
        <f>'[1]CWIP-IPs Link Out'!F7</f>
        <v>43708</v>
      </c>
      <c r="I79" s="247">
        <f>'[1]CWIP-IPs Link Out'!G7</f>
        <v>1000000</v>
      </c>
      <c r="J79" s="938">
        <f>'[1]CWIP-IPs Link Out'!H7</f>
        <v>42644</v>
      </c>
      <c r="K79" s="67" t="str">
        <f>'[1]CWIP-IPs Link Out'!A43</f>
        <v>I12-020093</v>
      </c>
      <c r="L79" s="192" t="str">
        <f>'[1]CWIP-IPs Link Out'!B43</f>
        <v>Richmond Rd Paving Imprvemnts - Fie</v>
      </c>
      <c r="M79" s="87"/>
      <c r="N79" s="87"/>
      <c r="O79" s="898">
        <f>'[1]CWIP-IPs Link Out'!C43</f>
        <v>36314.909999999996</v>
      </c>
      <c r="P79" s="898">
        <f>'[1]CWIP-IPs Link Out'!D43</f>
        <v>6052.378291</v>
      </c>
      <c r="Q79" s="247">
        <f>'[1]CWIP-IPs Link Out'!E43</f>
        <v>1500000</v>
      </c>
      <c r="R79" s="938">
        <f>'[1]CWIP-IPs Link Out'!F43</f>
        <v>45138</v>
      </c>
      <c r="S79" s="247">
        <f>'[1]CWIP-IPs Link Out'!G43</f>
        <v>1500000</v>
      </c>
      <c r="T79" s="938">
        <f>'[1]CWIP-IPs Link Out'!H43</f>
        <v>43160</v>
      </c>
    </row>
    <row r="80" spans="1:20">
      <c r="A80" s="596" t="str">
        <f>'[1]CWIP-IPs Link Out'!A8</f>
        <v>I12-020059</v>
      </c>
      <c r="B80" s="897" t="str">
        <f>'[1]CWIP-IPs Link Out'!B8</f>
        <v>KRS2 Transfer Switch</v>
      </c>
      <c r="C80" s="87"/>
      <c r="D80" s="364"/>
      <c r="E80" s="898">
        <f>'[1]CWIP-IPs Link Out'!C8</f>
        <v>65743.47000000003</v>
      </c>
      <c r="F80" s="898">
        <f>'[1]CWIP-IPs Link Out'!D8</f>
        <v>4079.4435950000006</v>
      </c>
      <c r="G80" s="898">
        <f>'[1]CWIP-IPs Link Out'!E8</f>
        <v>1000041</v>
      </c>
      <c r="H80" s="938">
        <f>'[1]CWIP-IPs Link Out'!F8</f>
        <v>43921</v>
      </c>
      <c r="I80" s="247">
        <f>'[1]CWIP-IPs Link Out'!G8</f>
        <v>1500000</v>
      </c>
      <c r="J80" s="938">
        <f>'[1]CWIP-IPs Link Out'!H8</f>
        <v>42339</v>
      </c>
      <c r="K80" s="67" t="str">
        <f>'[1]CWIP-IPs Link Out'!A44</f>
        <v>I12-030001</v>
      </c>
      <c r="L80" s="192" t="str">
        <f>'[1]CWIP-IPs Link Out'!B44</f>
        <v>ERWA Main Interconnection</v>
      </c>
      <c r="M80" s="87"/>
      <c r="N80" s="87"/>
      <c r="O80" s="898">
        <f>'[1]CWIP-IPs Link Out'!C44</f>
        <v>530717.19011909643</v>
      </c>
      <c r="P80" s="898">
        <f>'[1]CWIP-IPs Link Out'!D44</f>
        <v>23206.884808067491</v>
      </c>
      <c r="Q80" s="247">
        <f>'[1]CWIP-IPs Link Out'!E44</f>
        <v>2855492</v>
      </c>
      <c r="R80" s="938">
        <f>'[1]CWIP-IPs Link Out'!F44</f>
        <v>45107</v>
      </c>
      <c r="S80" s="247">
        <f>'[1]CWIP-IPs Link Out'!G44</f>
        <v>2855491</v>
      </c>
      <c r="T80" s="938">
        <f>'[1]CWIP-IPs Link Out'!H44</f>
        <v>43739</v>
      </c>
    </row>
    <row r="81" spans="1:20">
      <c r="A81" s="596" t="str">
        <f>'[1]CWIP-IPs Link Out'!A9</f>
        <v>I12-020067</v>
      </c>
      <c r="B81" s="897" t="str">
        <f>'[1]CWIP-IPs Link Out'!B9</f>
        <v>RRS Chemical Facility Upgrade/Chlor</v>
      </c>
      <c r="C81" s="87"/>
      <c r="D81" s="364"/>
      <c r="E81" s="898">
        <f>'[1]CWIP-IPs Link Out'!C9</f>
        <v>2948150.9814303173</v>
      </c>
      <c r="F81" s="898">
        <f>'[1]CWIP-IPs Link Out'!D9</f>
        <v>65579.60258516662</v>
      </c>
      <c r="G81" s="898">
        <f>'[1]CWIP-IPs Link Out'!E9</f>
        <v>10500000</v>
      </c>
      <c r="H81" s="938">
        <f>'[1]CWIP-IPs Link Out'!F9</f>
        <v>43677</v>
      </c>
      <c r="I81" s="247">
        <f>'[1]CWIP-IPs Link Out'!G9</f>
        <v>10500000</v>
      </c>
      <c r="J81" s="938">
        <f>'[1]CWIP-IPs Link Out'!H9</f>
        <v>42948</v>
      </c>
      <c r="K81" s="67">
        <f>'[1]CWIP-IPs Link Out'!A45</f>
        <v>0</v>
      </c>
      <c r="L81" s="192">
        <f>'[1]CWIP-IPs Link Out'!B45</f>
        <v>0</v>
      </c>
      <c r="M81" s="87"/>
      <c r="N81" s="87"/>
      <c r="O81" s="898">
        <f>'[1]CWIP-IPs Link Out'!C45</f>
        <v>0</v>
      </c>
      <c r="P81" s="898">
        <f>'[1]CWIP-IPs Link Out'!D45</f>
        <v>0</v>
      </c>
      <c r="Q81" s="247" t="str">
        <f>'[1]CWIP-IPs Link Out'!E45</f>
        <v/>
      </c>
      <c r="R81" s="938" t="str">
        <f>'[1]CWIP-IPs Link Out'!F45</f>
        <v/>
      </c>
      <c r="S81" s="247" t="str">
        <f>'[1]CWIP-IPs Link Out'!G45</f>
        <v/>
      </c>
      <c r="T81" s="938" t="str">
        <f>'[1]CWIP-IPs Link Out'!H45</f>
        <v/>
      </c>
    </row>
    <row r="82" spans="1:20">
      <c r="A82" s="596" t="str">
        <f>'[1]CWIP-IPs Link Out'!A10</f>
        <v>I12-020071</v>
      </c>
      <c r="B82" s="897" t="str">
        <f>'[1]CWIP-IPs Link Out'!B10</f>
        <v>KRS1 Valve House Rehabilitation (Phase 5) - Reeves Drives</v>
      </c>
      <c r="C82" s="87"/>
      <c r="D82" s="364"/>
      <c r="E82" s="898">
        <f>'[1]CWIP-IPs Link Out'!C10</f>
        <v>546480</v>
      </c>
      <c r="F82" s="898">
        <f>'[1]CWIP-IPs Link Out'!D10</f>
        <v>3068.2574999999997</v>
      </c>
      <c r="G82" s="898">
        <f>'[1]CWIP-IPs Link Out'!E10</f>
        <v>1500000</v>
      </c>
      <c r="H82" s="938">
        <f>'[1]CWIP-IPs Link Out'!F10</f>
        <v>43616</v>
      </c>
      <c r="I82" s="247">
        <f>'[1]CWIP-IPs Link Out'!G10</f>
        <v>1500000</v>
      </c>
      <c r="J82" s="938">
        <f>'[1]CWIP-IPs Link Out'!H10</f>
        <v>43466</v>
      </c>
      <c r="K82" s="67">
        <f>'[1]CWIP-IPs Link Out'!A46</f>
        <v>0</v>
      </c>
      <c r="L82" s="192">
        <f>'[1]CWIP-IPs Link Out'!B46</f>
        <v>0</v>
      </c>
      <c r="M82" s="87"/>
      <c r="N82" s="87"/>
      <c r="O82" s="898">
        <f>'[1]CWIP-IPs Link Out'!C46</f>
        <v>0</v>
      </c>
      <c r="P82" s="898">
        <f>'[1]CWIP-IPs Link Out'!D46</f>
        <v>0</v>
      </c>
      <c r="Q82" s="247" t="str">
        <f>'[1]CWIP-IPs Link Out'!E46</f>
        <v/>
      </c>
      <c r="R82" s="938" t="str">
        <f>'[1]CWIP-IPs Link Out'!F46</f>
        <v/>
      </c>
      <c r="S82" s="247" t="str">
        <f>'[1]CWIP-IPs Link Out'!G46</f>
        <v/>
      </c>
      <c r="T82" s="938" t="str">
        <f>'[1]CWIP-IPs Link Out'!H46</f>
        <v/>
      </c>
    </row>
    <row r="83" spans="1:20">
      <c r="A83" s="596" t="str">
        <f>'[1]CWIP-IPs Link Out'!A11</f>
        <v>I12-020074</v>
      </c>
      <c r="B83" s="897" t="str">
        <f>'[1]CWIP-IPs Link Out'!B11</f>
        <v>Athens Boonesboro Main Ext - Phase</v>
      </c>
      <c r="C83" s="87"/>
      <c r="D83" s="364"/>
      <c r="E83" s="898">
        <f>'[1]CWIP-IPs Link Out'!C11</f>
        <v>829791.43999999959</v>
      </c>
      <c r="F83" s="898">
        <f>'[1]CWIP-IPs Link Out'!D11</f>
        <v>54648.329939999989</v>
      </c>
      <c r="G83" s="898">
        <f>'[1]CWIP-IPs Link Out'!E11</f>
        <v>900000</v>
      </c>
      <c r="H83" s="938">
        <f>'[1]CWIP-IPs Link Out'!F11</f>
        <v>43677</v>
      </c>
      <c r="I83" s="247">
        <f>'[1]CWIP-IPs Link Out'!G11</f>
        <v>850000</v>
      </c>
      <c r="J83" s="938">
        <f>'[1]CWIP-IPs Link Out'!H11</f>
        <v>42644</v>
      </c>
      <c r="K83" s="67">
        <f>'[1]CWIP-IPs Link Out'!A47</f>
        <v>0</v>
      </c>
      <c r="L83" s="192">
        <f>'[1]CWIP-IPs Link Out'!B47</f>
        <v>0</v>
      </c>
      <c r="M83" s="87"/>
      <c r="N83" s="87"/>
      <c r="O83" s="898">
        <f>'[1]CWIP-IPs Link Out'!C47</f>
        <v>0</v>
      </c>
      <c r="P83" s="898">
        <f>'[1]CWIP-IPs Link Out'!D47</f>
        <v>0</v>
      </c>
      <c r="Q83" s="247" t="str">
        <f>'[1]CWIP-IPs Link Out'!E47</f>
        <v/>
      </c>
      <c r="R83" s="938" t="str">
        <f>'[1]CWIP-IPs Link Out'!F47</f>
        <v/>
      </c>
      <c r="S83" s="247" t="str">
        <f>'[1]CWIP-IPs Link Out'!G47</f>
        <v/>
      </c>
      <c r="T83" s="938" t="str">
        <f>'[1]CWIP-IPs Link Out'!H47</f>
        <v/>
      </c>
    </row>
    <row r="84" spans="1:20">
      <c r="A84" s="596" t="str">
        <f>'[1]CWIP-IPs Link Out'!A12</f>
        <v>I12-020076</v>
      </c>
      <c r="B84" s="897" t="str">
        <f>'[1]CWIP-IPs Link Out'!B12</f>
        <v>KRS1 - Replace Incline Car</v>
      </c>
      <c r="C84" s="87"/>
      <c r="D84" s="364"/>
      <c r="E84" s="898">
        <f>'[1]CWIP-IPs Link Out'!C12</f>
        <v>806536.69696989632</v>
      </c>
      <c r="F84" s="898">
        <f>'[1]CWIP-IPs Link Out'!D12</f>
        <v>59572.68554910137</v>
      </c>
      <c r="G84" s="898">
        <f>'[1]CWIP-IPs Link Out'!E12</f>
        <v>1500000</v>
      </c>
      <c r="H84" s="938">
        <f>'[1]CWIP-IPs Link Out'!F12</f>
        <v>43738</v>
      </c>
      <c r="I84" s="247">
        <f>'[1]CWIP-IPs Link Out'!G12</f>
        <v>1500000</v>
      </c>
      <c r="J84" s="938">
        <f>'[1]CWIP-IPs Link Out'!H12</f>
        <v>42675</v>
      </c>
      <c r="K84" s="67">
        <f>'[1]CWIP-IPs Link Out'!A48</f>
        <v>0</v>
      </c>
      <c r="L84" s="192">
        <f>'[1]CWIP-IPs Link Out'!B48</f>
        <v>0</v>
      </c>
      <c r="M84" s="87"/>
      <c r="N84" s="87"/>
      <c r="O84" s="898">
        <f>'[1]CWIP-IPs Link Out'!C48</f>
        <v>0</v>
      </c>
      <c r="P84" s="898">
        <f>'[1]CWIP-IPs Link Out'!D48</f>
        <v>0</v>
      </c>
      <c r="Q84" s="247" t="str">
        <f>'[1]CWIP-IPs Link Out'!E48</f>
        <v/>
      </c>
      <c r="R84" s="938" t="str">
        <f>'[1]CWIP-IPs Link Out'!F48</f>
        <v/>
      </c>
      <c r="S84" s="247" t="str">
        <f>'[1]CWIP-IPs Link Out'!G48</f>
        <v/>
      </c>
      <c r="T84" s="938" t="str">
        <f>'[1]CWIP-IPs Link Out'!H48</f>
        <v/>
      </c>
    </row>
    <row r="85" spans="1:20">
      <c r="A85" s="596" t="str">
        <f>'[1]CWIP-IPs Link Out'!A13</f>
        <v>I12-020079</v>
      </c>
      <c r="B85" s="897" t="str">
        <f>'[1]CWIP-IPs Link Out'!B13</f>
        <v>Jacobson Pump Station</v>
      </c>
      <c r="C85" s="87"/>
      <c r="D85" s="364"/>
      <c r="E85" s="898">
        <f>'[1]CWIP-IPs Link Out'!C13</f>
        <v>796255.06766281358</v>
      </c>
      <c r="F85" s="898">
        <f>'[1]CWIP-IPs Link Out'!D13</f>
        <v>20990.107459590894</v>
      </c>
      <c r="G85" s="898">
        <f>'[1]CWIP-IPs Link Out'!E13</f>
        <v>2000000</v>
      </c>
      <c r="H85" s="938">
        <f>'[1]CWIP-IPs Link Out'!F13</f>
        <v>43646</v>
      </c>
      <c r="I85" s="247">
        <f>'[1]CWIP-IPs Link Out'!G13</f>
        <v>1700000</v>
      </c>
      <c r="J85" s="938">
        <f>'[1]CWIP-IPs Link Out'!H13</f>
        <v>42826</v>
      </c>
      <c r="K85" s="67">
        <f>'[1]CWIP-IPs Link Out'!A49</f>
        <v>0</v>
      </c>
      <c r="L85" s="192">
        <f>'[1]CWIP-IPs Link Out'!B49</f>
        <v>0</v>
      </c>
      <c r="M85" s="87"/>
      <c r="N85" s="87"/>
      <c r="O85" s="898">
        <f>'[1]CWIP-IPs Link Out'!C49</f>
        <v>0</v>
      </c>
      <c r="P85" s="898">
        <f>'[1]CWIP-IPs Link Out'!D49</f>
        <v>0</v>
      </c>
      <c r="Q85" s="247" t="str">
        <f>'[1]CWIP-IPs Link Out'!E49</f>
        <v/>
      </c>
      <c r="R85" s="938" t="str">
        <f>'[1]CWIP-IPs Link Out'!F49</f>
        <v/>
      </c>
      <c r="S85" s="247" t="str">
        <f>'[1]CWIP-IPs Link Out'!G49</f>
        <v/>
      </c>
      <c r="T85" s="938" t="str">
        <f>'[1]CWIP-IPs Link Out'!H49</f>
        <v/>
      </c>
    </row>
    <row r="86" spans="1:20">
      <c r="A86" s="596" t="str">
        <f>'[1]CWIP-IPs Link Out'!A14</f>
        <v>I12-020089</v>
      </c>
      <c r="B86" s="897" t="str">
        <f>'[1]CWIP-IPs Link Out'!B14</f>
        <v>Millersburg Chemical Feed &amp; WQ Impr</v>
      </c>
      <c r="C86" s="87"/>
      <c r="D86" s="364"/>
      <c r="E86" s="898">
        <f>'[1]CWIP-IPs Link Out'!C14</f>
        <v>274083.62000000005</v>
      </c>
      <c r="F86" s="898">
        <f>'[1]CWIP-IPs Link Out'!D14</f>
        <v>2731.8338429999999</v>
      </c>
      <c r="G86" s="898">
        <f>'[1]CWIP-IPs Link Out'!E14</f>
        <v>850000</v>
      </c>
      <c r="H86" s="938">
        <f>'[1]CWIP-IPs Link Out'!F14</f>
        <v>44377</v>
      </c>
      <c r="I86" s="247">
        <f>'[1]CWIP-IPs Link Out'!G14</f>
        <v>850000</v>
      </c>
      <c r="J86" s="938">
        <f>'[1]CWIP-IPs Link Out'!H14</f>
        <v>43070</v>
      </c>
      <c r="K86" s="67">
        <f>'[1]CWIP-IPs Link Out'!A50</f>
        <v>0</v>
      </c>
      <c r="L86" s="192">
        <f>'[1]CWIP-IPs Link Out'!B50</f>
        <v>0</v>
      </c>
      <c r="M86" s="87"/>
      <c r="N86" s="87"/>
      <c r="O86" s="898">
        <f>'[1]CWIP-IPs Link Out'!C50</f>
        <v>0</v>
      </c>
      <c r="P86" s="898">
        <f>'[1]CWIP-IPs Link Out'!D50</f>
        <v>0</v>
      </c>
      <c r="Q86" s="247" t="str">
        <f>'[1]CWIP-IPs Link Out'!E50</f>
        <v/>
      </c>
      <c r="R86" s="938" t="str">
        <f>'[1]CWIP-IPs Link Out'!F50</f>
        <v/>
      </c>
      <c r="S86" s="247" t="str">
        <f>'[1]CWIP-IPs Link Out'!G50</f>
        <v/>
      </c>
      <c r="T86" s="938" t="str">
        <f>'[1]CWIP-IPs Link Out'!H50</f>
        <v/>
      </c>
    </row>
    <row r="87" spans="1:20">
      <c r="A87" s="596" t="str">
        <f>'[1]CWIP-IPs Link Out'!A15</f>
        <v>I12-020093</v>
      </c>
      <c r="B87" s="897" t="str">
        <f>'[1]CWIP-IPs Link Out'!B15</f>
        <v>Richmond Rd Paving Imprvemnts - Fie</v>
      </c>
      <c r="C87" s="87"/>
      <c r="D87" s="364"/>
      <c r="E87" s="898">
        <f>'[1]CWIP-IPs Link Out'!C15</f>
        <v>36314.909999999996</v>
      </c>
      <c r="F87" s="898">
        <f>'[1]CWIP-IPs Link Out'!D15</f>
        <v>2120.6840349999998</v>
      </c>
      <c r="G87" s="898">
        <f>'[1]CWIP-IPs Link Out'!E15</f>
        <v>1500000</v>
      </c>
      <c r="H87" s="938">
        <f>'[1]CWIP-IPs Link Out'!F15</f>
        <v>45138</v>
      </c>
      <c r="I87" s="247">
        <f>'[1]CWIP-IPs Link Out'!G15</f>
        <v>1500000</v>
      </c>
      <c r="J87" s="938">
        <f>'[1]CWIP-IPs Link Out'!H15</f>
        <v>43160</v>
      </c>
      <c r="K87" s="67">
        <f>'[1]CWIP-IPs Link Out'!A51</f>
        <v>0</v>
      </c>
      <c r="L87" s="192">
        <f>'[1]CWIP-IPs Link Out'!B51</f>
        <v>0</v>
      </c>
      <c r="M87" s="87"/>
      <c r="N87" s="87"/>
      <c r="O87" s="898">
        <f>'[1]CWIP-IPs Link Out'!C51</f>
        <v>0</v>
      </c>
      <c r="P87" s="898">
        <f>'[1]CWIP-IPs Link Out'!D51</f>
        <v>0</v>
      </c>
      <c r="Q87" s="247" t="str">
        <f>'[1]CWIP-IPs Link Out'!E51</f>
        <v/>
      </c>
      <c r="R87" s="938" t="str">
        <f>'[1]CWIP-IPs Link Out'!F51</f>
        <v/>
      </c>
      <c r="S87" s="247" t="str">
        <f>'[1]CWIP-IPs Link Out'!G51</f>
        <v/>
      </c>
      <c r="T87" s="938" t="str">
        <f>'[1]CWIP-IPs Link Out'!H51</f>
        <v/>
      </c>
    </row>
    <row r="88" spans="1:20">
      <c r="A88" s="596" t="str">
        <f>'[1]CWIP-IPs Link Out'!A16</f>
        <v>I12-020099</v>
      </c>
      <c r="B88" s="897" t="str">
        <f>'[1]CWIP-IPs Link Out'!B16</f>
        <v>KRS1 Pump #13 Replacement</v>
      </c>
      <c r="C88" s="87"/>
      <c r="D88" s="364"/>
      <c r="E88" s="898">
        <f>'[1]CWIP-IPs Link Out'!C16</f>
        <v>1066207.27</v>
      </c>
      <c r="F88" s="898">
        <f>'[1]CWIP-IPs Link Out'!D16</f>
        <v>49338.794894999999</v>
      </c>
      <c r="G88" s="898">
        <f>'[1]CWIP-IPs Link Out'!E16</f>
        <v>1200000</v>
      </c>
      <c r="H88" s="938">
        <f>'[1]CWIP-IPs Link Out'!F16</f>
        <v>43646</v>
      </c>
      <c r="I88" s="247">
        <f>'[1]CWIP-IPs Link Out'!G16</f>
        <v>1400000</v>
      </c>
      <c r="J88" s="938">
        <f>'[1]CWIP-IPs Link Out'!H16</f>
        <v>43282</v>
      </c>
      <c r="K88" s="67">
        <f>'[1]CWIP-IPs Link Out'!A52</f>
        <v>0</v>
      </c>
      <c r="L88" s="192">
        <f>'[1]CWIP-IPs Link Out'!B52</f>
        <v>0</v>
      </c>
      <c r="M88" s="87"/>
      <c r="N88" s="87"/>
      <c r="O88" s="898">
        <f>'[1]CWIP-IPs Link Out'!C52</f>
        <v>0</v>
      </c>
      <c r="P88" s="898">
        <f>'[1]CWIP-IPs Link Out'!D52</f>
        <v>0</v>
      </c>
      <c r="Q88" s="247" t="str">
        <f>'[1]CWIP-IPs Link Out'!E52</f>
        <v/>
      </c>
      <c r="R88" s="938" t="str">
        <f>'[1]CWIP-IPs Link Out'!F52</f>
        <v/>
      </c>
      <c r="S88" s="247" t="str">
        <f>'[1]CWIP-IPs Link Out'!G52</f>
        <v/>
      </c>
      <c r="T88" s="938" t="str">
        <f>'[1]CWIP-IPs Link Out'!H52</f>
        <v/>
      </c>
    </row>
    <row r="89" spans="1:20">
      <c r="A89" s="596" t="str">
        <f>'[1]CWIP-IPs Link Out'!A17</f>
        <v>I12-300008</v>
      </c>
      <c r="B89" s="897" t="str">
        <f>'[1]CWIP-IPs Link Out'!B17</f>
        <v>Owenton Operations Garage</v>
      </c>
      <c r="C89" s="87"/>
      <c r="D89" s="364"/>
      <c r="E89" s="898">
        <f>'[1]CWIP-IPs Link Out'!C17</f>
        <v>180575.22799999997</v>
      </c>
      <c r="F89" s="898">
        <f>'[1]CWIP-IPs Link Out'!D17</f>
        <v>12868.272605499998</v>
      </c>
      <c r="G89" s="898">
        <f>'[1]CWIP-IPs Link Out'!E17</f>
        <v>1000000</v>
      </c>
      <c r="H89" s="938">
        <f>'[1]CWIP-IPs Link Out'!F17</f>
        <v>43921</v>
      </c>
      <c r="I89" s="247">
        <f>'[1]CWIP-IPs Link Out'!G17</f>
        <v>1000000</v>
      </c>
      <c r="J89" s="938">
        <f>'[1]CWIP-IPs Link Out'!H17</f>
        <v>42767</v>
      </c>
      <c r="K89" s="67">
        <f>'[1]CWIP-IPs Link Out'!A53</f>
        <v>0</v>
      </c>
      <c r="L89" s="192">
        <f>'[1]CWIP-IPs Link Out'!B53</f>
        <v>0</v>
      </c>
      <c r="M89" s="87"/>
      <c r="N89" s="87"/>
      <c r="O89" s="898">
        <f>'[1]CWIP-IPs Link Out'!C53</f>
        <v>0</v>
      </c>
      <c r="P89" s="898">
        <f>'[1]CWIP-IPs Link Out'!D53</f>
        <v>0</v>
      </c>
      <c r="Q89" s="247" t="str">
        <f>'[1]CWIP-IPs Link Out'!E53</f>
        <v/>
      </c>
      <c r="R89" s="938" t="str">
        <f>'[1]CWIP-IPs Link Out'!F53</f>
        <v/>
      </c>
      <c r="S89" s="247" t="str">
        <f>'[1]CWIP-IPs Link Out'!G53</f>
        <v/>
      </c>
      <c r="T89" s="938" t="str">
        <f>'[1]CWIP-IPs Link Out'!H53</f>
        <v/>
      </c>
    </row>
    <row r="90" spans="1:20">
      <c r="A90" s="901">
        <f>'[1]CWIP-IPs Link Out'!A18</f>
        <v>0</v>
      </c>
      <c r="B90" s="899">
        <f>'[1]CWIP-IPs Link Out'!B18</f>
        <v>0</v>
      </c>
      <c r="C90" s="87"/>
      <c r="D90" s="364"/>
      <c r="E90" s="898">
        <f>'[1]CWIP-IPs Link Out'!C18</f>
        <v>0</v>
      </c>
      <c r="F90" s="898">
        <f>'[1]CWIP-IPs Link Out'!D18</f>
        <v>0</v>
      </c>
      <c r="G90" s="898" t="str">
        <f>'[1]CWIP-IPs Link Out'!E18</f>
        <v/>
      </c>
      <c r="H90" s="938" t="str">
        <f>'[1]CWIP-IPs Link Out'!F18</f>
        <v/>
      </c>
      <c r="I90" s="247" t="str">
        <f>'[1]CWIP-IPs Link Out'!G18</f>
        <v/>
      </c>
      <c r="J90" s="938" t="str">
        <f>'[1]CWIP-IPs Link Out'!H18</f>
        <v/>
      </c>
      <c r="K90" s="67">
        <f>'[1]CWIP-IPs Link Out'!A54</f>
        <v>0</v>
      </c>
      <c r="L90" s="192">
        <f>'[1]CWIP-IPs Link Out'!B54</f>
        <v>0</v>
      </c>
      <c r="M90" s="87"/>
      <c r="N90" s="87"/>
      <c r="O90" s="898">
        <f>'[1]CWIP-IPs Link Out'!C54</f>
        <v>0</v>
      </c>
      <c r="P90" s="898">
        <f>'[1]CWIP-IPs Link Out'!D54</f>
        <v>0</v>
      </c>
      <c r="Q90" s="247" t="str">
        <f>'[1]CWIP-IPs Link Out'!E54</f>
        <v/>
      </c>
      <c r="R90" s="938" t="str">
        <f>'[1]CWIP-IPs Link Out'!F54</f>
        <v/>
      </c>
      <c r="S90" s="247" t="str">
        <f>'[1]CWIP-IPs Link Out'!G54</f>
        <v/>
      </c>
      <c r="T90" s="938" t="str">
        <f>'[1]CWIP-IPs Link Out'!H54</f>
        <v/>
      </c>
    </row>
    <row r="91" spans="1:20">
      <c r="A91" s="901">
        <f>'[1]CWIP-IPs Link Out'!A19</f>
        <v>0</v>
      </c>
      <c r="B91" s="899">
        <f>'[1]CWIP-IPs Link Out'!B19</f>
        <v>0</v>
      </c>
      <c r="C91" s="87"/>
      <c r="D91" s="87"/>
      <c r="E91" s="898">
        <f>'[1]CWIP-IPs Link Out'!C19</f>
        <v>0</v>
      </c>
      <c r="F91" s="898">
        <f>'[1]CWIP-IPs Link Out'!D19</f>
        <v>0</v>
      </c>
      <c r="G91" s="898" t="str">
        <f>'[1]CWIP-IPs Link Out'!E19</f>
        <v/>
      </c>
      <c r="H91" s="938" t="str">
        <f>'[1]CWIP-IPs Link Out'!F19</f>
        <v/>
      </c>
      <c r="I91" s="247" t="str">
        <f>'[1]CWIP-IPs Link Out'!G19</f>
        <v/>
      </c>
      <c r="J91" s="938" t="str">
        <f>'[1]CWIP-IPs Link Out'!H19</f>
        <v/>
      </c>
      <c r="K91" s="67">
        <f>'[1]CWIP-IPs Link Out'!A55</f>
        <v>0</v>
      </c>
      <c r="L91" s="192">
        <f>'[1]CWIP-IPs Link Out'!B55</f>
        <v>0</v>
      </c>
      <c r="M91" s="87"/>
      <c r="N91" s="87"/>
      <c r="O91" s="898">
        <f>'[1]CWIP-IPs Link Out'!C55</f>
        <v>0</v>
      </c>
      <c r="P91" s="898">
        <f>'[1]CWIP-IPs Link Out'!D55</f>
        <v>0</v>
      </c>
      <c r="Q91" s="247" t="str">
        <f>'[1]CWIP-IPs Link Out'!E55</f>
        <v/>
      </c>
      <c r="R91" s="938" t="str">
        <f>'[1]CWIP-IPs Link Out'!F55</f>
        <v/>
      </c>
      <c r="S91" s="247" t="str">
        <f>'[1]CWIP-IPs Link Out'!G55</f>
        <v/>
      </c>
      <c r="T91" s="938" t="str">
        <f>'[1]CWIP-IPs Link Out'!H55</f>
        <v/>
      </c>
    </row>
    <row r="92" spans="1:20">
      <c r="A92" s="901">
        <f>'[1]CWIP-IPs Link Out'!A20</f>
        <v>0</v>
      </c>
      <c r="B92" s="899">
        <f>'[1]CWIP-IPs Link Out'!B20</f>
        <v>0</v>
      </c>
      <c r="D92" s="87"/>
      <c r="E92" s="898">
        <f>'[1]CWIP-IPs Link Out'!C20</f>
        <v>0</v>
      </c>
      <c r="F92" s="898">
        <f>'[1]CWIP-IPs Link Out'!D20</f>
        <v>0</v>
      </c>
      <c r="G92" s="898" t="str">
        <f>'[1]CWIP-IPs Link Out'!E20</f>
        <v/>
      </c>
      <c r="H92" s="938" t="str">
        <f>'[1]CWIP-IPs Link Out'!F20</f>
        <v/>
      </c>
      <c r="I92" s="247" t="str">
        <f>'[1]CWIP-IPs Link Out'!G20</f>
        <v/>
      </c>
      <c r="J92" s="938" t="str">
        <f>'[1]CWIP-IPs Link Out'!H20</f>
        <v/>
      </c>
      <c r="K92" s="67">
        <f>'[1]CWIP-IPs Link Out'!A56</f>
        <v>0</v>
      </c>
      <c r="L92" s="192">
        <f>'[1]CWIP-IPs Link Out'!B56</f>
        <v>0</v>
      </c>
      <c r="M92" s="87"/>
      <c r="N92" s="87"/>
      <c r="O92" s="898">
        <f>'[1]CWIP-IPs Link Out'!C56</f>
        <v>0</v>
      </c>
      <c r="P92" s="898">
        <f>'[1]CWIP-IPs Link Out'!D56</f>
        <v>0</v>
      </c>
      <c r="Q92" s="247" t="str">
        <f>'[1]CWIP-IPs Link Out'!E56</f>
        <v/>
      </c>
      <c r="R92" s="938" t="str">
        <f>'[1]CWIP-IPs Link Out'!F56</f>
        <v/>
      </c>
      <c r="S92" s="247" t="str">
        <f>'[1]CWIP-IPs Link Out'!G56</f>
        <v/>
      </c>
      <c r="T92" s="938" t="str">
        <f>'[1]CWIP-IPs Link Out'!H56</f>
        <v/>
      </c>
    </row>
    <row r="93" spans="1:20">
      <c r="A93" s="901">
        <f>'[1]CWIP-IPs Link Out'!A21</f>
        <v>0</v>
      </c>
      <c r="B93" s="899">
        <f>'[1]CWIP-IPs Link Out'!B21</f>
        <v>0</v>
      </c>
      <c r="C93" s="87"/>
      <c r="D93" s="87"/>
      <c r="E93" s="898">
        <f>'[1]CWIP-IPs Link Out'!C21</f>
        <v>0</v>
      </c>
      <c r="F93" s="898">
        <f>'[1]CWIP-IPs Link Out'!D21</f>
        <v>0</v>
      </c>
      <c r="G93" s="898" t="str">
        <f>'[1]CWIP-IPs Link Out'!E21</f>
        <v/>
      </c>
      <c r="H93" s="938" t="str">
        <f>'[1]CWIP-IPs Link Out'!F21</f>
        <v/>
      </c>
      <c r="I93" s="247" t="str">
        <f>'[1]CWIP-IPs Link Out'!G21</f>
        <v/>
      </c>
      <c r="J93" s="938" t="str">
        <f>'[1]CWIP-IPs Link Out'!H21</f>
        <v/>
      </c>
      <c r="K93" s="67">
        <f>'[1]CWIP-IPs Link Out'!A57</f>
        <v>0</v>
      </c>
      <c r="L93" s="192">
        <f>'[1]CWIP-IPs Link Out'!B57</f>
        <v>0</v>
      </c>
      <c r="M93" s="87"/>
      <c r="N93" s="87"/>
      <c r="O93" s="898">
        <f>'[1]CWIP-IPs Link Out'!C57</f>
        <v>0</v>
      </c>
      <c r="P93" s="898">
        <f>'[1]CWIP-IPs Link Out'!D57</f>
        <v>0</v>
      </c>
      <c r="Q93" s="247" t="str">
        <f>'[1]CWIP-IPs Link Out'!E57</f>
        <v/>
      </c>
      <c r="R93" s="938" t="str">
        <f>'[1]CWIP-IPs Link Out'!F57</f>
        <v/>
      </c>
      <c r="S93" s="247" t="str">
        <f>'[1]CWIP-IPs Link Out'!G57</f>
        <v/>
      </c>
      <c r="T93" s="938" t="str">
        <f>'[1]CWIP-IPs Link Out'!H57</f>
        <v/>
      </c>
    </row>
    <row r="94" spans="1:20">
      <c r="A94" s="901">
        <f>'[1]CWIP-IPs Link Out'!A22</f>
        <v>0</v>
      </c>
      <c r="B94" s="899">
        <f>'[1]CWIP-IPs Link Out'!B22</f>
        <v>0</v>
      </c>
      <c r="C94" s="87"/>
      <c r="D94" s="87"/>
      <c r="E94" s="898">
        <f>'[1]CWIP-IPs Link Out'!C22</f>
        <v>0</v>
      </c>
      <c r="F94" s="898">
        <f>'[1]CWIP-IPs Link Out'!D22</f>
        <v>0</v>
      </c>
      <c r="G94" s="898" t="str">
        <f>'[1]CWIP-IPs Link Out'!E22</f>
        <v/>
      </c>
      <c r="H94" s="938" t="str">
        <f>'[1]CWIP-IPs Link Out'!F22</f>
        <v/>
      </c>
      <c r="I94" s="247" t="str">
        <f>'[1]CWIP-IPs Link Out'!G22</f>
        <v/>
      </c>
      <c r="J94" s="938" t="str">
        <f>'[1]CWIP-IPs Link Out'!H22</f>
        <v/>
      </c>
      <c r="K94" s="67">
        <f>'[1]CWIP-IPs Link Out'!A58</f>
        <v>0</v>
      </c>
      <c r="L94" s="192">
        <f>'[1]CWIP-IPs Link Out'!B58</f>
        <v>0</v>
      </c>
      <c r="M94" s="87"/>
      <c r="N94" s="87"/>
      <c r="O94" s="898">
        <f>'[1]CWIP-IPs Link Out'!C58</f>
        <v>0</v>
      </c>
      <c r="P94" s="898">
        <f>'[1]CWIP-IPs Link Out'!D58</f>
        <v>0</v>
      </c>
      <c r="Q94" s="247" t="str">
        <f>'[1]CWIP-IPs Link Out'!E58</f>
        <v/>
      </c>
      <c r="R94" s="938" t="str">
        <f>'[1]CWIP-IPs Link Out'!F58</f>
        <v/>
      </c>
      <c r="S94" s="247" t="str">
        <f>'[1]CWIP-IPs Link Out'!G58</f>
        <v/>
      </c>
      <c r="T94" s="938" t="str">
        <f>'[1]CWIP-IPs Link Out'!H58</f>
        <v/>
      </c>
    </row>
    <row r="95" spans="1:20">
      <c r="A95" s="901">
        <f>'[1]CWIP-IPs Link Out'!A23</f>
        <v>0</v>
      </c>
      <c r="B95" s="899">
        <f>'[1]CWIP-IPs Link Out'!B23</f>
        <v>0</v>
      </c>
      <c r="C95" s="87"/>
      <c r="D95" s="87"/>
      <c r="E95" s="898">
        <f>'[1]CWIP-IPs Link Out'!C23</f>
        <v>0</v>
      </c>
      <c r="F95" s="898">
        <f>'[1]CWIP-IPs Link Out'!D23</f>
        <v>0</v>
      </c>
      <c r="G95" s="898" t="str">
        <f>'[1]CWIP-IPs Link Out'!E23</f>
        <v/>
      </c>
      <c r="H95" s="938" t="str">
        <f>'[1]CWIP-IPs Link Out'!F23</f>
        <v/>
      </c>
      <c r="I95" s="247" t="str">
        <f>'[1]CWIP-IPs Link Out'!G23</f>
        <v/>
      </c>
      <c r="J95" s="938" t="str">
        <f>'[1]CWIP-IPs Link Out'!H23</f>
        <v/>
      </c>
      <c r="K95" s="67">
        <f>'[1]CWIP-IPs Link Out'!A59</f>
        <v>0</v>
      </c>
      <c r="L95" s="192">
        <f>'[1]CWIP-IPs Link Out'!B59</f>
        <v>0</v>
      </c>
      <c r="M95" s="87"/>
      <c r="N95" s="87"/>
      <c r="O95" s="898">
        <f>'[1]CWIP-IPs Link Out'!C59</f>
        <v>0</v>
      </c>
      <c r="P95" s="898">
        <f>'[1]CWIP-IPs Link Out'!D59</f>
        <v>0</v>
      </c>
      <c r="Q95" s="247" t="str">
        <f>'[1]CWIP-IPs Link Out'!E59</f>
        <v/>
      </c>
      <c r="R95" s="938" t="str">
        <f>'[1]CWIP-IPs Link Out'!F59</f>
        <v/>
      </c>
      <c r="S95" s="247" t="str">
        <f>'[1]CWIP-IPs Link Out'!G59</f>
        <v/>
      </c>
      <c r="T95" s="938" t="str">
        <f>'[1]CWIP-IPs Link Out'!H59</f>
        <v/>
      </c>
    </row>
    <row r="96" spans="1:20">
      <c r="A96" s="901">
        <f>'[1]CWIP-IPs Link Out'!A24</f>
        <v>0</v>
      </c>
      <c r="B96" s="899">
        <f>'[1]CWIP-IPs Link Out'!B24</f>
        <v>0</v>
      </c>
      <c r="C96" s="87"/>
      <c r="D96" s="87"/>
      <c r="E96" s="898">
        <f>'[1]CWIP-IPs Link Out'!C24</f>
        <v>0</v>
      </c>
      <c r="F96" s="898">
        <f>'[1]CWIP-IPs Link Out'!D24</f>
        <v>0</v>
      </c>
      <c r="G96" s="898" t="str">
        <f>'[1]CWIP-IPs Link Out'!E24</f>
        <v/>
      </c>
      <c r="H96" s="938" t="str">
        <f>'[1]CWIP-IPs Link Out'!F24</f>
        <v/>
      </c>
      <c r="I96" s="247" t="str">
        <f>'[1]CWIP-IPs Link Out'!G24</f>
        <v/>
      </c>
      <c r="J96" s="938" t="str">
        <f>'[1]CWIP-IPs Link Out'!H24</f>
        <v/>
      </c>
      <c r="K96" s="67">
        <f>'[1]CWIP-IPs Link Out'!A60</f>
        <v>0</v>
      </c>
      <c r="L96" s="192">
        <f>'[1]CWIP-IPs Link Out'!B60</f>
        <v>0</v>
      </c>
      <c r="M96" s="87"/>
      <c r="N96" s="87"/>
      <c r="O96" s="898">
        <f>'[1]CWIP-IPs Link Out'!C60</f>
        <v>0</v>
      </c>
      <c r="P96" s="898">
        <f>'[1]CWIP-IPs Link Out'!D60</f>
        <v>0</v>
      </c>
      <c r="Q96" s="247" t="str">
        <f>'[1]CWIP-IPs Link Out'!E60</f>
        <v/>
      </c>
      <c r="R96" s="938" t="str">
        <f>'[1]CWIP-IPs Link Out'!F60</f>
        <v/>
      </c>
      <c r="S96" s="247" t="str">
        <f>'[1]CWIP-IPs Link Out'!G60</f>
        <v/>
      </c>
      <c r="T96" s="938" t="str">
        <f>'[1]CWIP-IPs Link Out'!H60</f>
        <v/>
      </c>
    </row>
    <row r="97" spans="1:20">
      <c r="A97" s="901">
        <f>'[1]CWIP-IPs Link Out'!A25</f>
        <v>0</v>
      </c>
      <c r="B97" s="899">
        <f>'[1]CWIP-IPs Link Out'!B25</f>
        <v>0</v>
      </c>
      <c r="C97" s="87"/>
      <c r="D97" s="87"/>
      <c r="E97" s="898">
        <f>'[1]CWIP-IPs Link Out'!C25</f>
        <v>0</v>
      </c>
      <c r="F97" s="898">
        <f>'[1]CWIP-IPs Link Out'!D25</f>
        <v>0</v>
      </c>
      <c r="G97" s="898" t="str">
        <f>'[1]CWIP-IPs Link Out'!E25</f>
        <v/>
      </c>
      <c r="H97" s="938" t="str">
        <f>'[1]CWIP-IPs Link Out'!F25</f>
        <v/>
      </c>
      <c r="I97" s="247" t="str">
        <f>'[1]CWIP-IPs Link Out'!G25</f>
        <v/>
      </c>
      <c r="J97" s="938" t="str">
        <f>'[1]CWIP-IPs Link Out'!H25</f>
        <v/>
      </c>
      <c r="K97" s="67">
        <f>'[1]CWIP-IPs Link Out'!A61</f>
        <v>0</v>
      </c>
      <c r="L97" s="192">
        <f>'[1]CWIP-IPs Link Out'!B61</f>
        <v>0</v>
      </c>
      <c r="M97" s="87"/>
      <c r="N97" s="87"/>
      <c r="O97" s="898">
        <f>'[1]CWIP-IPs Link Out'!C61</f>
        <v>0</v>
      </c>
      <c r="P97" s="898">
        <f>'[1]CWIP-IPs Link Out'!D61</f>
        <v>0</v>
      </c>
      <c r="Q97" s="247" t="str">
        <f>'[1]CWIP-IPs Link Out'!E61</f>
        <v/>
      </c>
      <c r="R97" s="938" t="str">
        <f>'[1]CWIP-IPs Link Out'!F61</f>
        <v/>
      </c>
      <c r="S97" s="247" t="str">
        <f>'[1]CWIP-IPs Link Out'!G61</f>
        <v/>
      </c>
      <c r="T97" s="938" t="str">
        <f>'[1]CWIP-IPs Link Out'!H61</f>
        <v/>
      </c>
    </row>
    <row r="98" spans="1:20">
      <c r="A98" s="901">
        <f>'[1]CWIP-IPs Link Out'!A26</f>
        <v>0</v>
      </c>
      <c r="B98" s="899">
        <f>'[1]CWIP-IPs Link Out'!B26</f>
        <v>0</v>
      </c>
      <c r="C98" s="87"/>
      <c r="D98" s="87"/>
      <c r="E98" s="898">
        <f>'[1]CWIP-IPs Link Out'!C26</f>
        <v>0</v>
      </c>
      <c r="F98" s="898">
        <f>'[1]CWIP-IPs Link Out'!D26</f>
        <v>0</v>
      </c>
      <c r="G98" s="898" t="str">
        <f>'[1]CWIP-IPs Link Out'!E26</f>
        <v/>
      </c>
      <c r="H98" s="938" t="str">
        <f>'[1]CWIP-IPs Link Out'!F26</f>
        <v/>
      </c>
      <c r="I98" s="247" t="str">
        <f>'[1]CWIP-IPs Link Out'!G26</f>
        <v/>
      </c>
      <c r="J98" s="938" t="str">
        <f>'[1]CWIP-IPs Link Out'!H26</f>
        <v/>
      </c>
      <c r="K98" s="67">
        <f>'[1]CWIP-IPs Link Out'!A62</f>
        <v>0</v>
      </c>
      <c r="L98" s="192">
        <f>'[1]CWIP-IPs Link Out'!B62</f>
        <v>0</v>
      </c>
      <c r="M98" s="87"/>
      <c r="N98" s="87"/>
      <c r="O98" s="898">
        <f>'[1]CWIP-IPs Link Out'!C62</f>
        <v>0</v>
      </c>
      <c r="P98" s="898">
        <f>'[1]CWIP-IPs Link Out'!D62</f>
        <v>0</v>
      </c>
      <c r="Q98" s="247" t="str">
        <f>'[1]CWIP-IPs Link Out'!E62</f>
        <v/>
      </c>
      <c r="R98" s="938" t="str">
        <f>'[1]CWIP-IPs Link Out'!F62</f>
        <v/>
      </c>
      <c r="S98" s="247" t="str">
        <f>'[1]CWIP-IPs Link Out'!G62</f>
        <v/>
      </c>
      <c r="T98" s="938" t="str">
        <f>'[1]CWIP-IPs Link Out'!H62</f>
        <v/>
      </c>
    </row>
    <row r="99" spans="1:20">
      <c r="A99" s="901">
        <f>'[1]CWIP-IPs Link Out'!A27</f>
        <v>0</v>
      </c>
      <c r="B99" s="899">
        <f>'[1]CWIP-IPs Link Out'!B27</f>
        <v>0</v>
      </c>
      <c r="C99" s="87"/>
      <c r="D99" s="87"/>
      <c r="E99" s="898">
        <f>'[1]CWIP-IPs Link Out'!C27</f>
        <v>0</v>
      </c>
      <c r="F99" s="898">
        <f>'[1]CWIP-IPs Link Out'!D27</f>
        <v>0</v>
      </c>
      <c r="G99" s="898" t="str">
        <f>'[1]CWIP-IPs Link Out'!E27</f>
        <v/>
      </c>
      <c r="H99" s="938" t="str">
        <f>'[1]CWIP-IPs Link Out'!F27</f>
        <v/>
      </c>
      <c r="I99" s="247" t="str">
        <f>'[1]CWIP-IPs Link Out'!G27</f>
        <v/>
      </c>
      <c r="J99" s="938" t="str">
        <f>'[1]CWIP-IPs Link Out'!H27</f>
        <v/>
      </c>
      <c r="K99" s="67">
        <f>'[1]CWIP-IPs Link Out'!A63</f>
        <v>0</v>
      </c>
      <c r="L99" s="192">
        <f>'[1]CWIP-IPs Link Out'!B63</f>
        <v>0</v>
      </c>
      <c r="M99" s="87"/>
      <c r="N99" s="87"/>
      <c r="O99" s="898">
        <f>'[1]CWIP-IPs Link Out'!C63</f>
        <v>0</v>
      </c>
      <c r="P99" s="898">
        <f>'[1]CWIP-IPs Link Out'!D63</f>
        <v>0</v>
      </c>
      <c r="Q99" s="247" t="str">
        <f>'[1]CWIP-IPs Link Out'!E63</f>
        <v/>
      </c>
      <c r="R99" s="938" t="str">
        <f>'[1]CWIP-IPs Link Out'!F63</f>
        <v/>
      </c>
      <c r="S99" s="247" t="str">
        <f>'[1]CWIP-IPs Link Out'!G63</f>
        <v/>
      </c>
      <c r="T99" s="938" t="str">
        <f>'[1]CWIP-IPs Link Out'!H63</f>
        <v/>
      </c>
    </row>
    <row r="100" spans="1:20">
      <c r="A100" s="901">
        <f>'[1]CWIP-IPs Link Out'!A28</f>
        <v>0</v>
      </c>
      <c r="B100" s="899">
        <f>'[1]CWIP-IPs Link Out'!B28</f>
        <v>0</v>
      </c>
      <c r="C100" s="87"/>
      <c r="D100" s="87"/>
      <c r="E100" s="898">
        <f>'[1]CWIP-IPs Link Out'!C28</f>
        <v>0</v>
      </c>
      <c r="F100" s="898">
        <f>'[1]CWIP-IPs Link Out'!D28</f>
        <v>0</v>
      </c>
      <c r="G100" s="898" t="str">
        <f>'[1]CWIP-IPs Link Out'!E28</f>
        <v/>
      </c>
      <c r="H100" s="938" t="str">
        <f>'[1]CWIP-IPs Link Out'!F28</f>
        <v/>
      </c>
      <c r="I100" s="247" t="str">
        <f>'[1]CWIP-IPs Link Out'!G28</f>
        <v/>
      </c>
      <c r="J100" s="938" t="str">
        <f>'[1]CWIP-IPs Link Out'!H28</f>
        <v/>
      </c>
      <c r="K100" s="67">
        <f>'[1]CWIP-IPs Link Out'!A64</f>
        <v>0</v>
      </c>
      <c r="L100" s="192">
        <f>'[1]CWIP-IPs Link Out'!B64</f>
        <v>0</v>
      </c>
      <c r="M100" s="87"/>
      <c r="N100" s="87"/>
      <c r="O100" s="898">
        <f>'[1]CWIP-IPs Link Out'!C64</f>
        <v>0</v>
      </c>
      <c r="P100" s="898">
        <f>'[1]CWIP-IPs Link Out'!D64</f>
        <v>0</v>
      </c>
      <c r="Q100" s="247" t="str">
        <f>'[1]CWIP-IPs Link Out'!E64</f>
        <v/>
      </c>
      <c r="R100" s="938" t="str">
        <f>'[1]CWIP-IPs Link Out'!F64</f>
        <v/>
      </c>
      <c r="S100" s="247" t="str">
        <f>'[1]CWIP-IPs Link Out'!G64</f>
        <v/>
      </c>
      <c r="T100" s="938" t="str">
        <f>'[1]CWIP-IPs Link Out'!H64</f>
        <v/>
      </c>
    </row>
    <row r="101" spans="1:20">
      <c r="A101" s="901">
        <f>'[1]CWIP-IPs Link Out'!A29</f>
        <v>0</v>
      </c>
      <c r="B101" s="899">
        <f>'[1]CWIP-IPs Link Out'!B29</f>
        <v>0</v>
      </c>
      <c r="C101" s="87"/>
      <c r="D101" s="87"/>
      <c r="E101" s="898">
        <f>'[1]CWIP-IPs Link Out'!C29</f>
        <v>0</v>
      </c>
      <c r="F101" s="898">
        <f>'[1]CWIP-IPs Link Out'!D29</f>
        <v>0</v>
      </c>
      <c r="G101" s="898" t="str">
        <f>'[1]CWIP-IPs Link Out'!E29</f>
        <v/>
      </c>
      <c r="H101" s="938" t="str">
        <f>'[1]CWIP-IPs Link Out'!F29</f>
        <v/>
      </c>
      <c r="I101" s="247" t="str">
        <f>'[1]CWIP-IPs Link Out'!G29</f>
        <v/>
      </c>
      <c r="J101" s="938" t="str">
        <f>'[1]CWIP-IPs Link Out'!H29</f>
        <v/>
      </c>
      <c r="K101" s="67">
        <f>'[1]CWIP-IPs Link Out'!A65</f>
        <v>0</v>
      </c>
      <c r="L101" s="192">
        <f>'[1]CWIP-IPs Link Out'!B65</f>
        <v>0</v>
      </c>
      <c r="M101" s="87"/>
      <c r="N101" s="87"/>
      <c r="O101" s="898">
        <f>'[1]CWIP-IPs Link Out'!C65</f>
        <v>0</v>
      </c>
      <c r="P101" s="898">
        <f>'[1]CWIP-IPs Link Out'!D65</f>
        <v>0</v>
      </c>
      <c r="Q101" s="247" t="str">
        <f>'[1]CWIP-IPs Link Out'!E65</f>
        <v/>
      </c>
      <c r="R101" s="938" t="str">
        <f>'[1]CWIP-IPs Link Out'!F65</f>
        <v/>
      </c>
      <c r="S101" s="247" t="str">
        <f>'[1]CWIP-IPs Link Out'!G65</f>
        <v/>
      </c>
      <c r="T101" s="938" t="str">
        <f>'[1]CWIP-IPs Link Out'!H65</f>
        <v/>
      </c>
    </row>
    <row r="102" spans="1:20">
      <c r="A102" s="901">
        <f>'[1]CWIP-IPs Link Out'!A30</f>
        <v>0</v>
      </c>
      <c r="B102" s="899">
        <f>'[1]CWIP-IPs Link Out'!B30</f>
        <v>0</v>
      </c>
      <c r="C102" s="87"/>
      <c r="D102" s="87"/>
      <c r="E102" s="898">
        <f>'[1]CWIP-IPs Link Out'!C30</f>
        <v>0</v>
      </c>
      <c r="F102" s="898">
        <f>'[1]CWIP-IPs Link Out'!D30</f>
        <v>0</v>
      </c>
      <c r="G102" s="898" t="str">
        <f>'[1]CWIP-IPs Link Out'!E30</f>
        <v/>
      </c>
      <c r="H102" s="938" t="str">
        <f>'[1]CWIP-IPs Link Out'!F30</f>
        <v/>
      </c>
      <c r="I102" s="247" t="str">
        <f>'[1]CWIP-IPs Link Out'!G30</f>
        <v/>
      </c>
      <c r="J102" s="938" t="str">
        <f>'[1]CWIP-IPs Link Out'!H30</f>
        <v/>
      </c>
      <c r="K102" s="67">
        <f>'[1]CWIP-IPs Link Out'!A66</f>
        <v>0</v>
      </c>
      <c r="L102" s="192">
        <f>'[1]CWIP-IPs Link Out'!B66</f>
        <v>0</v>
      </c>
      <c r="M102" s="87"/>
      <c r="N102" s="87"/>
      <c r="O102" s="898">
        <f>'[1]CWIP-IPs Link Out'!C66</f>
        <v>0</v>
      </c>
      <c r="P102" s="898">
        <f>'[1]CWIP-IPs Link Out'!D66</f>
        <v>0</v>
      </c>
      <c r="Q102" s="247" t="str">
        <f>'[1]CWIP-IPs Link Out'!E66</f>
        <v/>
      </c>
      <c r="R102" s="938" t="str">
        <f>'[1]CWIP-IPs Link Out'!F66</f>
        <v/>
      </c>
      <c r="S102" s="247" t="str">
        <f>'[1]CWIP-IPs Link Out'!G66</f>
        <v/>
      </c>
      <c r="T102" s="938" t="str">
        <f>'[1]CWIP-IPs Link Out'!H66</f>
        <v/>
      </c>
    </row>
    <row r="103" spans="1:20">
      <c r="A103" s="901">
        <f>'[1]CWIP-IPs Link Out'!A31</f>
        <v>0</v>
      </c>
      <c r="B103" s="899">
        <f>'[1]CWIP-IPs Link Out'!B31</f>
        <v>0</v>
      </c>
      <c r="C103" s="87"/>
      <c r="D103" s="87"/>
      <c r="E103" s="898">
        <f>'[1]CWIP-IPs Link Out'!C31</f>
        <v>0</v>
      </c>
      <c r="F103" s="898">
        <f>'[1]CWIP-IPs Link Out'!D31</f>
        <v>0</v>
      </c>
      <c r="G103" s="898" t="str">
        <f>'[1]CWIP-IPs Link Out'!E31</f>
        <v/>
      </c>
      <c r="H103" s="938" t="str">
        <f>'[1]CWIP-IPs Link Out'!F31</f>
        <v/>
      </c>
      <c r="I103" s="247" t="str">
        <f>'[1]CWIP-IPs Link Out'!G31</f>
        <v/>
      </c>
      <c r="J103" s="938" t="str">
        <f>'[1]CWIP-IPs Link Out'!H31</f>
        <v/>
      </c>
      <c r="K103" s="67">
        <f>'[1]CWIP-IPs Link Out'!A67</f>
        <v>0</v>
      </c>
      <c r="L103" s="192">
        <f>'[1]CWIP-IPs Link Out'!B67</f>
        <v>0</v>
      </c>
      <c r="M103" s="87"/>
      <c r="N103" s="87"/>
      <c r="O103" s="898">
        <f>'[1]CWIP-IPs Link Out'!C67</f>
        <v>0</v>
      </c>
      <c r="P103" s="898">
        <f>'[1]CWIP-IPs Link Out'!D67</f>
        <v>0</v>
      </c>
      <c r="Q103" s="247" t="str">
        <f>'[1]CWIP-IPs Link Out'!E67</f>
        <v/>
      </c>
      <c r="R103" s="938" t="str">
        <f>'[1]CWIP-IPs Link Out'!F67</f>
        <v/>
      </c>
      <c r="S103" s="247" t="str">
        <f>'[1]CWIP-IPs Link Out'!G67</f>
        <v/>
      </c>
      <c r="T103" s="938" t="str">
        <f>'[1]CWIP-IPs Link Out'!H67</f>
        <v/>
      </c>
    </row>
    <row r="104" spans="1:20">
      <c r="A104" s="901">
        <f>'[1]CWIP-IPs Link Out'!A32</f>
        <v>0</v>
      </c>
      <c r="B104" s="899">
        <f>'[1]CWIP-IPs Link Out'!B32</f>
        <v>0</v>
      </c>
      <c r="C104" s="87"/>
      <c r="D104" s="87"/>
      <c r="E104" s="898">
        <f>'[1]CWIP-IPs Link Out'!C32</f>
        <v>0</v>
      </c>
      <c r="F104" s="898">
        <f>'[1]CWIP-IPs Link Out'!D32</f>
        <v>0</v>
      </c>
      <c r="G104" s="898" t="str">
        <f>'[1]CWIP-IPs Link Out'!E32</f>
        <v/>
      </c>
      <c r="H104" s="938" t="str">
        <f>'[1]CWIP-IPs Link Out'!F32</f>
        <v/>
      </c>
      <c r="I104" s="247" t="str">
        <f>'[1]CWIP-IPs Link Out'!G32</f>
        <v/>
      </c>
      <c r="J104" s="938" t="str">
        <f>'[1]CWIP-IPs Link Out'!H32</f>
        <v/>
      </c>
      <c r="K104" s="67">
        <f>'[1]CWIP-IPs Link Out'!A68</f>
        <v>0</v>
      </c>
      <c r="L104" s="192">
        <f>'[1]CWIP-IPs Link Out'!B68</f>
        <v>0</v>
      </c>
      <c r="M104" s="87"/>
      <c r="N104" s="87"/>
      <c r="O104" s="898">
        <f>'[1]CWIP-IPs Link Out'!C68</f>
        <v>0</v>
      </c>
      <c r="P104" s="898">
        <f>'[1]CWIP-IPs Link Out'!D68</f>
        <v>0</v>
      </c>
      <c r="Q104" s="247" t="str">
        <f>'[1]CWIP-IPs Link Out'!E68</f>
        <v/>
      </c>
      <c r="R104" s="938" t="str">
        <f>'[1]CWIP-IPs Link Out'!F68</f>
        <v/>
      </c>
      <c r="S104" s="247" t="str">
        <f>'[1]CWIP-IPs Link Out'!G68</f>
        <v/>
      </c>
      <c r="T104" s="938" t="str">
        <f>'[1]CWIP-IPs Link Out'!H68</f>
        <v/>
      </c>
    </row>
    <row r="105" spans="1:20">
      <c r="A105" s="901">
        <f>'[1]CWIP-IPs Link Out'!A33</f>
        <v>0</v>
      </c>
      <c r="B105" s="899">
        <f>'[1]CWIP-IPs Link Out'!B33</f>
        <v>0</v>
      </c>
      <c r="C105" s="87"/>
      <c r="D105" s="87"/>
      <c r="E105" s="898">
        <f>'[1]CWIP-IPs Link Out'!C33</f>
        <v>0</v>
      </c>
      <c r="F105" s="898">
        <f>'[1]CWIP-IPs Link Out'!D33</f>
        <v>0</v>
      </c>
      <c r="G105" s="898" t="str">
        <f>'[1]CWIP-IPs Link Out'!E33</f>
        <v/>
      </c>
      <c r="H105" s="938" t="str">
        <f>'[1]CWIP-IPs Link Out'!F33</f>
        <v/>
      </c>
      <c r="I105" s="247" t="str">
        <f>'[1]CWIP-IPs Link Out'!G33</f>
        <v/>
      </c>
      <c r="J105" s="938" t="str">
        <f>'[1]CWIP-IPs Link Out'!H33</f>
        <v/>
      </c>
      <c r="K105" s="67">
        <f>'[1]CWIP-IPs Link Out'!A69</f>
        <v>0</v>
      </c>
      <c r="L105" s="192">
        <f>'[1]CWIP-IPs Link Out'!B69</f>
        <v>0</v>
      </c>
      <c r="M105" s="87"/>
      <c r="N105" s="87"/>
      <c r="O105" s="898">
        <f>'[1]CWIP-IPs Link Out'!C69</f>
        <v>0</v>
      </c>
      <c r="P105" s="898">
        <f>'[1]CWIP-IPs Link Out'!D69</f>
        <v>0</v>
      </c>
      <c r="Q105" s="247" t="str">
        <f>'[1]CWIP-IPs Link Out'!E69</f>
        <v/>
      </c>
      <c r="R105" s="938" t="str">
        <f>'[1]CWIP-IPs Link Out'!F69</f>
        <v/>
      </c>
      <c r="S105" s="247" t="str">
        <f>'[1]CWIP-IPs Link Out'!G69</f>
        <v/>
      </c>
      <c r="T105" s="938" t="str">
        <f>'[1]CWIP-IPs Link Out'!H69</f>
        <v/>
      </c>
    </row>
    <row r="106" spans="1:20">
      <c r="A106" s="901">
        <f>'[1]CWIP-IPs Link Out'!A34</f>
        <v>0</v>
      </c>
      <c r="B106" s="899">
        <f>'[1]CWIP-IPs Link Out'!B34</f>
        <v>0</v>
      </c>
      <c r="C106" s="87"/>
      <c r="D106" s="87"/>
      <c r="E106" s="898">
        <f>'[1]CWIP-IPs Link Out'!C34</f>
        <v>0</v>
      </c>
      <c r="F106" s="898">
        <f>'[1]CWIP-IPs Link Out'!D34</f>
        <v>0</v>
      </c>
      <c r="G106" s="898" t="str">
        <f>'[1]CWIP-IPs Link Out'!E34</f>
        <v/>
      </c>
      <c r="H106" s="938" t="str">
        <f>'[1]CWIP-IPs Link Out'!F34</f>
        <v/>
      </c>
      <c r="I106" s="247" t="str">
        <f>'[1]CWIP-IPs Link Out'!G34</f>
        <v/>
      </c>
      <c r="J106" s="938" t="str">
        <f>'[1]CWIP-IPs Link Out'!H34</f>
        <v/>
      </c>
      <c r="K106" s="67">
        <f>'[1]CWIP-IPs Link Out'!A70</f>
        <v>0</v>
      </c>
      <c r="L106" s="192">
        <f>'[1]CWIP-IPs Link Out'!B70</f>
        <v>0</v>
      </c>
      <c r="M106" s="87"/>
      <c r="N106" s="87"/>
      <c r="O106" s="898">
        <f>'[1]CWIP-IPs Link Out'!C70</f>
        <v>0</v>
      </c>
      <c r="P106" s="898">
        <f>'[1]CWIP-IPs Link Out'!D70</f>
        <v>0</v>
      </c>
      <c r="Q106" s="247" t="str">
        <f>'[1]CWIP-IPs Link Out'!E70</f>
        <v/>
      </c>
      <c r="R106" s="938" t="str">
        <f>'[1]CWIP-IPs Link Out'!F70</f>
        <v/>
      </c>
      <c r="S106" s="247" t="str">
        <f>'[1]CWIP-IPs Link Out'!G70</f>
        <v/>
      </c>
      <c r="T106" s="938" t="str">
        <f>'[1]CWIP-IPs Link Out'!H70</f>
        <v/>
      </c>
    </row>
    <row r="107" spans="1:20">
      <c r="A107" s="901">
        <f>'[1]CWIP-IPs Link Out'!A35</f>
        <v>0</v>
      </c>
      <c r="B107" s="899">
        <f>'[1]CWIP-IPs Link Out'!B35</f>
        <v>0</v>
      </c>
      <c r="C107" s="87"/>
      <c r="D107" s="87"/>
      <c r="E107" s="898">
        <f>'[1]CWIP-IPs Link Out'!C35</f>
        <v>0</v>
      </c>
      <c r="F107" s="898">
        <f>'[1]CWIP-IPs Link Out'!D35</f>
        <v>0</v>
      </c>
      <c r="G107" s="898" t="str">
        <f>'[1]CWIP-IPs Link Out'!E35</f>
        <v/>
      </c>
      <c r="H107" s="938" t="str">
        <f>'[1]CWIP-IPs Link Out'!F35</f>
        <v/>
      </c>
      <c r="I107" s="247" t="str">
        <f>'[1]CWIP-IPs Link Out'!G35</f>
        <v/>
      </c>
      <c r="J107" s="938" t="str">
        <f>'[1]CWIP-IPs Link Out'!H35</f>
        <v/>
      </c>
      <c r="K107" s="67">
        <f>'[1]CWIP-IPs Link Out'!A71</f>
        <v>0</v>
      </c>
      <c r="L107" s="192">
        <f>'[1]CWIP-IPs Link Out'!B71</f>
        <v>0</v>
      </c>
      <c r="M107" s="87"/>
      <c r="N107" s="87"/>
      <c r="O107" s="898">
        <f>'[1]CWIP-IPs Link Out'!C71</f>
        <v>0</v>
      </c>
      <c r="P107" s="898">
        <f>'[1]CWIP-IPs Link Out'!D71</f>
        <v>0</v>
      </c>
      <c r="Q107" s="247" t="str">
        <f>'[1]CWIP-IPs Link Out'!E71</f>
        <v/>
      </c>
      <c r="R107" s="938" t="str">
        <f>'[1]CWIP-IPs Link Out'!F71</f>
        <v/>
      </c>
      <c r="S107" s="247" t="str">
        <f>'[1]CWIP-IPs Link Out'!G71</f>
        <v/>
      </c>
      <c r="T107" s="938" t="str">
        <f>'[1]CWIP-IPs Link Out'!H71</f>
        <v/>
      </c>
    </row>
    <row r="108" spans="1:20">
      <c r="A108" s="67"/>
      <c r="B108" s="172"/>
      <c r="C108" s="87"/>
      <c r="D108" s="90" t="s">
        <v>970</v>
      </c>
      <c r="E108" s="109">
        <f>SUM(E58:E107)</f>
        <v>11675641.390725493</v>
      </c>
      <c r="F108" s="109">
        <f>SUM(F58:F107)</f>
        <v>459911.27892154077</v>
      </c>
      <c r="K108" s="192"/>
      <c r="L108" s="172"/>
      <c r="M108" s="87"/>
      <c r="N108" s="90" t="s">
        <v>970</v>
      </c>
      <c r="O108" s="87">
        <f>SUM(O58:O107)</f>
        <v>4983028.8171190964</v>
      </c>
      <c r="P108" s="87">
        <f>SUM(P58:P107)</f>
        <v>74072.805850117482</v>
      </c>
    </row>
    <row r="109" spans="1:20">
      <c r="A109" s="67"/>
      <c r="B109" s="172"/>
      <c r="C109" s="87"/>
      <c r="D109" s="365" t="s">
        <v>971</v>
      </c>
      <c r="E109" s="87">
        <f>'[1]CWIP-RPs Link Out'!C30</f>
        <v>11675641.390725497</v>
      </c>
      <c r="F109" s="87">
        <f>'[1]CWIP-RPs Link Out'!D30</f>
        <v>459911.27892154077</v>
      </c>
      <c r="G109" s="87"/>
      <c r="K109" s="192"/>
      <c r="L109" s="172"/>
      <c r="M109" s="87"/>
      <c r="N109" s="365" t="s">
        <v>971</v>
      </c>
      <c r="O109" s="87">
        <f>'[1]CWIP-RPs Link Out'!E30</f>
        <v>4983028.8171190964</v>
      </c>
      <c r="P109" s="87">
        <f>'[1]CWIP-RPs Link Out'!F30</f>
        <v>74072.805850117482</v>
      </c>
    </row>
    <row r="110" spans="1:20">
      <c r="A110" s="67"/>
      <c r="B110" s="172"/>
      <c r="C110" s="87"/>
      <c r="D110" s="365" t="s">
        <v>972</v>
      </c>
      <c r="E110" s="87">
        <f>+E108-E109</f>
        <v>0</v>
      </c>
      <c r="F110" s="87">
        <f>+F108-F109</f>
        <v>0</v>
      </c>
      <c r="K110" s="192"/>
      <c r="L110" s="172"/>
      <c r="M110" s="87"/>
      <c r="N110" s="365" t="s">
        <v>1005</v>
      </c>
      <c r="O110" s="87">
        <f>O108-O109</f>
        <v>0</v>
      </c>
      <c r="P110" s="87">
        <f>P108-P109</f>
        <v>0</v>
      </c>
    </row>
    <row r="111" spans="1:20">
      <c r="A111" s="172"/>
      <c r="B111" s="172"/>
      <c r="C111" s="87"/>
      <c r="D111" s="87"/>
      <c r="E111" s="87"/>
      <c r="F111" s="87"/>
      <c r="K111" s="192"/>
      <c r="L111" s="172"/>
      <c r="M111" s="87"/>
      <c r="N111" s="87"/>
      <c r="O111" s="87"/>
      <c r="P111" s="87"/>
    </row>
    <row r="112" spans="1:20">
      <c r="A112" s="374"/>
      <c r="B112" s="375"/>
      <c r="C112" s="370"/>
      <c r="D112" s="370"/>
      <c r="E112" s="370"/>
      <c r="F112" s="370"/>
      <c r="G112" s="370"/>
      <c r="H112" s="370"/>
      <c r="I112" s="376"/>
      <c r="J112" s="375"/>
      <c r="K112" s="370"/>
      <c r="L112" s="370"/>
      <c r="M112" s="370"/>
      <c r="N112" s="370"/>
      <c r="O112" s="370"/>
      <c r="P112" s="370"/>
      <c r="Q112" s="370"/>
      <c r="R112" s="370"/>
      <c r="S112" s="370"/>
      <c r="T112" s="370"/>
    </row>
    <row r="113" spans="1:14">
      <c r="A113" s="67"/>
      <c r="B113" s="172"/>
      <c r="C113" s="87"/>
      <c r="D113" s="87"/>
      <c r="E113" s="87"/>
      <c r="F113" s="87"/>
      <c r="I113" s="192"/>
      <c r="J113" s="172"/>
      <c r="K113" s="87"/>
      <c r="L113" s="87"/>
      <c r="M113" s="87"/>
      <c r="N113" s="87"/>
    </row>
    <row r="114" spans="1:14" ht="18.600000000000001" customHeight="1">
      <c r="A114" s="505"/>
      <c r="B114" s="172"/>
      <c r="C114" s="87"/>
      <c r="D114" s="87"/>
      <c r="E114" s="87"/>
      <c r="F114" s="87"/>
      <c r="I114" s="192"/>
      <c r="J114" s="87"/>
      <c r="K114" s="87"/>
      <c r="L114" s="87"/>
      <c r="M114" s="87"/>
      <c r="N114" s="87"/>
    </row>
    <row r="115" spans="1:14">
      <c r="A115" s="377"/>
      <c r="B115" s="377"/>
      <c r="C115" s="87"/>
      <c r="D115" s="87"/>
      <c r="E115" s="87"/>
      <c r="F115" s="87"/>
      <c r="I115" s="192"/>
      <c r="J115" s="87"/>
      <c r="K115" s="87"/>
      <c r="L115" s="87"/>
      <c r="M115" s="87"/>
      <c r="N115" s="87"/>
    </row>
    <row r="116" spans="1:14">
      <c r="A116" s="505"/>
      <c r="B116" s="87"/>
      <c r="C116" s="87"/>
      <c r="D116" s="87"/>
      <c r="E116" s="87"/>
      <c r="F116" s="87"/>
      <c r="I116" s="192"/>
      <c r="J116" s="87"/>
      <c r="K116" s="87"/>
      <c r="L116" s="87"/>
      <c r="M116" s="87"/>
      <c r="N116" s="87"/>
    </row>
    <row r="117" spans="1:14">
      <c r="A117" s="505"/>
      <c r="B117" s="87"/>
      <c r="C117" s="87"/>
      <c r="D117" s="87"/>
      <c r="E117" s="87"/>
      <c r="F117" s="87"/>
      <c r="I117" s="192"/>
      <c r="J117" s="87"/>
      <c r="K117" s="87"/>
      <c r="L117" s="87"/>
      <c r="M117" s="87"/>
      <c r="N117" s="87"/>
    </row>
    <row r="118" spans="1:14">
      <c r="A118" s="332"/>
      <c r="I118" s="75"/>
      <c r="J118" s="75"/>
      <c r="M118" s="75"/>
      <c r="N118" s="75"/>
    </row>
    <row r="119" spans="1:14">
      <c r="C119" s="329" t="s">
        <v>117</v>
      </c>
      <c r="E119" s="103"/>
      <c r="F119" s="103"/>
      <c r="G119" s="103"/>
      <c r="H119" s="103"/>
      <c r="I119" s="80"/>
      <c r="J119" s="80"/>
      <c r="M119" s="75"/>
      <c r="N119" s="75"/>
    </row>
    <row r="120" spans="1:14">
      <c r="C120" s="328" t="s">
        <v>421</v>
      </c>
      <c r="D120" s="328" t="s">
        <v>422</v>
      </c>
      <c r="E120" s="335"/>
      <c r="F120" s="335"/>
      <c r="G120" s="335"/>
      <c r="H120" s="335"/>
      <c r="I120" s="335"/>
      <c r="J120" s="335"/>
      <c r="M120" s="75"/>
      <c r="N120" s="75"/>
    </row>
    <row r="121" spans="1:14">
      <c r="A121" s="336" t="s">
        <v>697</v>
      </c>
      <c r="C121" s="329"/>
      <c r="D121" s="329"/>
      <c r="E121" s="103"/>
      <c r="F121" s="103"/>
      <c r="G121" s="103"/>
      <c r="H121" s="103"/>
      <c r="I121" s="103"/>
      <c r="J121" s="103"/>
      <c r="M121" s="75"/>
      <c r="N121" s="75"/>
    </row>
    <row r="122" spans="1:14">
      <c r="A122" s="337" t="s">
        <v>433</v>
      </c>
      <c r="C122" s="329"/>
      <c r="D122" s="329"/>
      <c r="E122" s="103"/>
      <c r="F122" s="103"/>
      <c r="G122" s="103"/>
      <c r="H122" s="103"/>
      <c r="I122" s="103"/>
      <c r="J122" s="103"/>
      <c r="M122" s="75"/>
      <c r="N122" s="75"/>
    </row>
    <row r="123" spans="1:14">
      <c r="A123" s="337" t="s">
        <v>434</v>
      </c>
      <c r="C123" s="329"/>
      <c r="D123" s="329"/>
      <c r="E123" s="103"/>
      <c r="F123" s="103"/>
      <c r="G123" s="103"/>
      <c r="H123" s="103"/>
      <c r="I123" s="103"/>
      <c r="J123" s="103"/>
      <c r="M123" s="75"/>
      <c r="N123" s="75"/>
    </row>
    <row r="124" spans="1:14" ht="15" thickBot="1">
      <c r="C124" s="338"/>
      <c r="D124" s="338"/>
      <c r="F124" s="103"/>
      <c r="G124" s="103"/>
      <c r="H124" s="103"/>
      <c r="I124" s="103"/>
      <c r="J124" s="103"/>
      <c r="M124" s="75"/>
      <c r="N124" s="75"/>
    </row>
    <row r="125" spans="1:14">
      <c r="A125" s="247" t="s">
        <v>435</v>
      </c>
      <c r="C125" s="339"/>
      <c r="D125" s="340"/>
      <c r="F125" s="103"/>
      <c r="G125" s="103"/>
      <c r="H125" s="103"/>
      <c r="I125" s="103"/>
      <c r="J125" s="103"/>
      <c r="M125" s="75"/>
      <c r="N125" s="75"/>
    </row>
    <row r="126" spans="1:14">
      <c r="A126" s="247" t="s">
        <v>698</v>
      </c>
      <c r="C126" s="341"/>
      <c r="D126" s="341"/>
      <c r="F126" s="342"/>
      <c r="G126" s="343"/>
      <c r="H126" s="343"/>
      <c r="I126" s="103"/>
      <c r="J126" s="103"/>
      <c r="M126" s="75"/>
      <c r="N126" s="75"/>
    </row>
    <row r="127" spans="1:14" ht="15" thickBot="1">
      <c r="A127" s="247" t="s">
        <v>436</v>
      </c>
      <c r="C127" s="344"/>
      <c r="D127" s="345"/>
      <c r="F127" s="342"/>
      <c r="G127" s="343"/>
      <c r="H127" s="343"/>
      <c r="I127" s="103"/>
      <c r="J127" s="103"/>
      <c r="M127" s="75"/>
      <c r="N127" s="75"/>
    </row>
    <row r="128" spans="1:14">
      <c r="I128" s="75"/>
      <c r="J128" s="75"/>
      <c r="M128" s="75"/>
      <c r="N128" s="75"/>
    </row>
    <row r="129" spans="1:16" ht="15" thickBot="1">
      <c r="B129" s="989" t="s">
        <v>974</v>
      </c>
      <c r="C129" s="989"/>
      <c r="D129" s="989"/>
      <c r="F129" s="988"/>
      <c r="G129" s="988"/>
      <c r="H129" s="988"/>
      <c r="I129" s="75"/>
      <c r="J129" s="988"/>
      <c r="K129" s="988"/>
      <c r="L129" s="988"/>
      <c r="M129" s="84"/>
      <c r="N129" s="988"/>
      <c r="O129" s="988"/>
      <c r="P129" s="988"/>
    </row>
    <row r="130" spans="1:16">
      <c r="A130" s="485" t="s">
        <v>673</v>
      </c>
      <c r="B130" s="84"/>
      <c r="C130" s="84"/>
      <c r="D130" s="84"/>
      <c r="E130" s="75"/>
    </row>
    <row r="131" spans="1:16">
      <c r="A131" s="75"/>
      <c r="B131" s="332" t="s">
        <v>158</v>
      </c>
      <c r="C131" s="332" t="s">
        <v>443</v>
      </c>
      <c r="D131" s="332" t="s">
        <v>674</v>
      </c>
    </row>
    <row r="132" spans="1:16">
      <c r="A132" s="75" t="s">
        <v>675</v>
      </c>
      <c r="B132" s="87">
        <f>[6]Linkout!C5</f>
        <v>-14660.240416666666</v>
      </c>
      <c r="C132" s="87">
        <f>[6]Linkout!D5</f>
        <v>-14660.240416666666</v>
      </c>
      <c r="D132" s="87">
        <f>[6]Linkout!E5</f>
        <v>-14660.240416666666</v>
      </c>
    </row>
    <row r="133" spans="1:16">
      <c r="A133" s="75"/>
      <c r="B133" s="75"/>
      <c r="C133" s="75"/>
      <c r="D133" s="75"/>
      <c r="E133" s="75"/>
    </row>
    <row r="134" spans="1:16">
      <c r="A134" s="485" t="s">
        <v>319</v>
      </c>
      <c r="B134" s="75"/>
      <c r="C134" s="75"/>
      <c r="D134" s="75"/>
      <c r="F134" s="87"/>
      <c r="G134" s="87"/>
      <c r="H134" s="87"/>
      <c r="I134" s="87"/>
      <c r="J134" s="87"/>
      <c r="K134" s="87"/>
      <c r="L134" s="87"/>
      <c r="M134" s="87"/>
    </row>
    <row r="135" spans="1:16">
      <c r="A135" s="84"/>
      <c r="B135" s="483" t="s">
        <v>158</v>
      </c>
      <c r="C135" s="483" t="s">
        <v>443</v>
      </c>
      <c r="D135" s="483" t="s">
        <v>674</v>
      </c>
      <c r="E135" s="347"/>
      <c r="F135" s="504"/>
      <c r="G135" s="504"/>
      <c r="H135" s="505"/>
      <c r="I135" s="87"/>
      <c r="J135" s="505"/>
      <c r="K135" s="505"/>
      <c r="L135" s="505"/>
      <c r="M135" s="87"/>
      <c r="N135" s="505"/>
      <c r="O135" s="505"/>
      <c r="P135" s="505"/>
    </row>
    <row r="136" spans="1:16">
      <c r="A136" s="65" t="s">
        <v>515</v>
      </c>
      <c r="B136" s="247">
        <f>[7]Linkout!D7</f>
        <v>1246248</v>
      </c>
      <c r="C136" s="247">
        <f>[7]Linkout!E7</f>
        <v>1170140.8200000094</v>
      </c>
      <c r="D136" s="247">
        <f>[7]Linkout!F7</f>
        <v>1198681</v>
      </c>
      <c r="E136" s="247" t="s">
        <v>1159</v>
      </c>
      <c r="F136" s="209"/>
      <c r="G136" s="209"/>
      <c r="H136" s="87"/>
      <c r="I136" s="87"/>
      <c r="J136" s="87"/>
      <c r="K136" s="87"/>
      <c r="L136" s="87"/>
      <c r="M136" s="87"/>
      <c r="N136" s="87"/>
      <c r="O136" s="87"/>
      <c r="P136" s="87"/>
    </row>
    <row r="137" spans="1:16">
      <c r="A137" s="65"/>
      <c r="B137" s="65"/>
      <c r="C137" s="65"/>
      <c r="D137" s="65"/>
      <c r="E137" s="103"/>
      <c r="F137" s="103"/>
      <c r="G137" s="103"/>
      <c r="H137" s="87"/>
      <c r="I137" s="87"/>
      <c r="J137" s="87"/>
      <c r="K137" s="87"/>
      <c r="L137" s="87"/>
      <c r="M137" s="87"/>
      <c r="N137" s="87"/>
      <c r="O137" s="87"/>
      <c r="P137" s="87"/>
    </row>
    <row r="138" spans="1:16" ht="28.8">
      <c r="A138" s="486" t="s">
        <v>676</v>
      </c>
      <c r="B138" s="65"/>
      <c r="C138" s="65"/>
      <c r="D138" s="65"/>
      <c r="E138" s="484" t="s">
        <v>1160</v>
      </c>
      <c r="F138" s="484" t="s">
        <v>872</v>
      </c>
      <c r="G138" s="103"/>
      <c r="H138" s="87"/>
      <c r="I138" s="87"/>
      <c r="J138" s="87"/>
      <c r="K138" s="87"/>
      <c r="L138" s="87"/>
      <c r="M138" s="87"/>
      <c r="N138" s="87"/>
      <c r="O138" s="87"/>
      <c r="P138" s="87"/>
    </row>
    <row r="139" spans="1:16">
      <c r="A139" s="65" t="s">
        <v>677</v>
      </c>
      <c r="B139" s="247">
        <f>[7]Linkout!D10</f>
        <v>62312</v>
      </c>
      <c r="C139" s="247">
        <f>[7]Linkout!E10</f>
        <v>58507.040000000001</v>
      </c>
      <c r="D139" s="247">
        <f>[7]Linkout!F10</f>
        <v>59934</v>
      </c>
      <c r="E139" s="482">
        <f>'[8]Link In'!$F$111</f>
        <v>63739.38</v>
      </c>
      <c r="F139" s="80">
        <f>D139-E139</f>
        <v>-3805.3799999999974</v>
      </c>
      <c r="G139" s="103"/>
      <c r="H139" s="87"/>
      <c r="I139" s="87"/>
      <c r="J139" s="87"/>
      <c r="K139" s="87"/>
      <c r="L139" s="87"/>
      <c r="M139" s="87"/>
      <c r="N139" s="87"/>
      <c r="O139" s="87"/>
      <c r="P139" s="87"/>
    </row>
    <row r="140" spans="1:16">
      <c r="A140" s="65" t="s">
        <v>678</v>
      </c>
      <c r="B140" s="247">
        <f>[7]Linkout!D11</f>
        <v>248626</v>
      </c>
      <c r="C140" s="247">
        <f>[7]Linkout!E11</f>
        <v>233443.09</v>
      </c>
      <c r="D140" s="247">
        <f>[7]Linkout!F11</f>
        <v>239137</v>
      </c>
      <c r="E140" s="482">
        <f>'[8]Link In'!$G$111</f>
        <v>254320.12</v>
      </c>
      <c r="F140" s="80">
        <f>D140-E140</f>
        <v>-15183.119999999995</v>
      </c>
      <c r="G140" s="103"/>
      <c r="H140" s="87"/>
      <c r="I140" s="87"/>
      <c r="J140" s="87"/>
      <c r="K140" s="87"/>
      <c r="L140" s="87"/>
      <c r="M140" s="87"/>
      <c r="N140" s="87"/>
      <c r="O140" s="87"/>
      <c r="P140" s="87"/>
    </row>
    <row r="141" spans="1:16">
      <c r="A141" s="347"/>
      <c r="B141" s="347"/>
      <c r="C141" s="347"/>
      <c r="D141" s="347"/>
      <c r="E141" s="347"/>
      <c r="F141" s="103"/>
      <c r="G141" s="103"/>
      <c r="H141" s="87"/>
      <c r="I141" s="87"/>
      <c r="J141" s="87"/>
      <c r="K141" s="87"/>
      <c r="L141" s="87"/>
      <c r="M141" s="87"/>
      <c r="N141" s="87"/>
      <c r="O141" s="87"/>
      <c r="P141" s="87"/>
    </row>
    <row r="142" spans="1:16">
      <c r="A142" s="485" t="s">
        <v>318</v>
      </c>
      <c r="B142" s="75"/>
      <c r="C142" s="75"/>
      <c r="D142" s="75"/>
      <c r="F142" s="87"/>
      <c r="G142" s="87"/>
      <c r="H142" s="87"/>
      <c r="I142" s="87"/>
      <c r="J142" s="87"/>
      <c r="K142" s="87"/>
      <c r="L142" s="87"/>
      <c r="M142" s="87"/>
      <c r="N142" s="87"/>
      <c r="O142" s="87"/>
      <c r="P142" s="87"/>
    </row>
    <row r="143" spans="1:16">
      <c r="A143" s="72"/>
      <c r="B143" s="505" t="s">
        <v>158</v>
      </c>
      <c r="C143" s="505" t="s">
        <v>443</v>
      </c>
      <c r="D143" s="505" t="s">
        <v>674</v>
      </c>
      <c r="E143" s="87"/>
      <c r="F143" s="505"/>
      <c r="G143" s="505"/>
      <c r="H143" s="505"/>
      <c r="I143" s="87"/>
      <c r="J143" s="87"/>
      <c r="K143" s="87"/>
      <c r="L143" s="87"/>
      <c r="M143" s="87"/>
      <c r="N143" s="87"/>
      <c r="O143" s="87"/>
      <c r="P143" s="87"/>
    </row>
    <row r="144" spans="1:16">
      <c r="A144" s="66" t="s">
        <v>679</v>
      </c>
      <c r="B144" s="247">
        <f>'[9]Link Out'!B5</f>
        <v>10368643</v>
      </c>
      <c r="C144" s="247">
        <f>'[9]Link Out'!C5</f>
        <v>12345613</v>
      </c>
      <c r="D144" s="247">
        <f>'[9]Link Out'!D5</f>
        <v>11816493</v>
      </c>
      <c r="E144" s="247" t="s">
        <v>1129</v>
      </c>
      <c r="F144" s="87"/>
      <c r="G144" s="87"/>
      <c r="H144" s="87"/>
      <c r="I144" s="87"/>
      <c r="J144" s="87"/>
      <c r="K144" s="87"/>
      <c r="L144" s="87"/>
      <c r="M144" s="87"/>
      <c r="N144" s="87"/>
      <c r="O144" s="87"/>
      <c r="P144" s="87"/>
    </row>
    <row r="145" spans="1:16">
      <c r="A145" s="66"/>
      <c r="B145" s="66"/>
      <c r="C145" s="66"/>
      <c r="D145" s="66"/>
      <c r="E145" s="87"/>
      <c r="F145" s="66"/>
      <c r="G145" s="66"/>
      <c r="H145" s="66"/>
      <c r="I145" s="87"/>
      <c r="J145" s="87"/>
      <c r="K145" s="87"/>
      <c r="L145" s="87"/>
      <c r="M145" s="87"/>
      <c r="N145" s="87"/>
      <c r="O145" s="87"/>
      <c r="P145" s="87"/>
    </row>
    <row r="146" spans="1:16" ht="28.8">
      <c r="A146" s="66" t="s">
        <v>676</v>
      </c>
      <c r="B146" s="66"/>
      <c r="C146" s="66"/>
      <c r="D146" s="66"/>
      <c r="E146" s="481" t="s">
        <v>1160</v>
      </c>
      <c r="F146" s="481" t="s">
        <v>872</v>
      </c>
      <c r="G146" s="66"/>
      <c r="H146" s="66"/>
      <c r="I146" s="87"/>
      <c r="J146" s="87"/>
      <c r="K146" s="87"/>
      <c r="L146" s="87"/>
      <c r="M146" s="87"/>
      <c r="N146" s="87"/>
      <c r="O146" s="87"/>
      <c r="P146" s="87"/>
    </row>
    <row r="147" spans="1:16">
      <c r="A147" s="66" t="s">
        <v>677</v>
      </c>
      <c r="B147" s="247">
        <f>'[9]Link Out'!B7</f>
        <v>518432</v>
      </c>
      <c r="C147" s="247">
        <f>'[9]Link Out'!C7</f>
        <v>617281</v>
      </c>
      <c r="D147" s="247">
        <f>'[9]Link Out'!D7</f>
        <v>590825</v>
      </c>
      <c r="E147" s="72">
        <f>'[8]Link In'!$F$110</f>
        <v>413560</v>
      </c>
      <c r="F147" s="80">
        <f t="shared" ref="F147:F148" si="2">D147-E147</f>
        <v>177265</v>
      </c>
      <c r="G147" s="87"/>
      <c r="H147" s="87"/>
      <c r="I147" s="87"/>
      <c r="J147" s="87"/>
      <c r="K147" s="87"/>
      <c r="L147" s="87"/>
      <c r="M147" s="87"/>
      <c r="N147" s="87"/>
      <c r="O147" s="87"/>
      <c r="P147" s="87"/>
    </row>
    <row r="148" spans="1:16">
      <c r="A148" s="66" t="s">
        <v>678</v>
      </c>
      <c r="B148" s="247">
        <f>'[9]Link Out'!B9</f>
        <v>2068544</v>
      </c>
      <c r="C148" s="247">
        <f>'[9]Link Out'!C9</f>
        <v>2462950</v>
      </c>
      <c r="D148" s="247">
        <f>'[9]Link Out'!D9</f>
        <v>2357390</v>
      </c>
      <c r="E148" s="72">
        <f>'[8]Link In'!$G$110</f>
        <v>1650106</v>
      </c>
      <c r="F148" s="80">
        <f t="shared" si="2"/>
        <v>707284</v>
      </c>
      <c r="G148" s="87"/>
      <c r="H148" s="87"/>
      <c r="I148" s="87"/>
      <c r="J148" s="87"/>
      <c r="K148" s="87"/>
      <c r="L148" s="87"/>
      <c r="M148" s="87"/>
      <c r="N148" s="87"/>
      <c r="O148" s="87"/>
      <c r="P148" s="87"/>
    </row>
    <row r="149" spans="1:16">
      <c r="A149" s="87"/>
      <c r="B149" s="87"/>
      <c r="C149" s="87"/>
      <c r="D149" s="87"/>
      <c r="E149" s="87"/>
      <c r="F149" s="87"/>
      <c r="G149" s="87"/>
      <c r="H149" s="87"/>
      <c r="I149" s="87"/>
      <c r="J149" s="87"/>
      <c r="K149" s="87"/>
      <c r="L149" s="87"/>
      <c r="M149" s="87"/>
      <c r="N149" s="87"/>
      <c r="O149" s="87"/>
      <c r="P149" s="87"/>
    </row>
    <row r="150" spans="1:16">
      <c r="A150" s="87"/>
      <c r="B150" s="87"/>
      <c r="C150" s="87"/>
      <c r="D150" s="87"/>
      <c r="E150" s="87"/>
      <c r="F150" s="87"/>
    </row>
    <row r="151" spans="1:16">
      <c r="A151" s="487" t="s">
        <v>680</v>
      </c>
    </row>
    <row r="152" spans="1:16" ht="43.2">
      <c r="A152" s="75"/>
      <c r="B152" s="332" t="s">
        <v>158</v>
      </c>
      <c r="C152" s="332" t="s">
        <v>443</v>
      </c>
      <c r="D152" s="351" t="s">
        <v>969</v>
      </c>
    </row>
    <row r="153" spans="1:16">
      <c r="A153" s="61" t="s">
        <v>676</v>
      </c>
      <c r="B153" s="66"/>
      <c r="C153" s="66"/>
      <c r="D153" s="66"/>
      <c r="E153" s="87"/>
    </row>
    <row r="154" spans="1:16">
      <c r="A154" s="61" t="s">
        <v>677</v>
      </c>
      <c r="B154" s="87">
        <f>'[8]Link Out'!B50</f>
        <v>5738851.447374749</v>
      </c>
      <c r="C154" s="87">
        <f>'[8]Link Out'!C50</f>
        <v>5817403.447374749</v>
      </c>
      <c r="D154" s="87">
        <f>'[8]Link Out'!D50</f>
        <v>5797144.4747720091</v>
      </c>
      <c r="E154" s="87"/>
    </row>
    <row r="155" spans="1:16">
      <c r="A155" s="61" t="s">
        <v>678</v>
      </c>
      <c r="B155" s="87">
        <f>'[8]Link Out'!B51</f>
        <v>36510287.762625255</v>
      </c>
      <c r="C155" s="87">
        <f>'[8]Link Out'!C51</f>
        <v>36051483.762625255</v>
      </c>
      <c r="D155" s="87">
        <f>'[8]Link Out'!D51</f>
        <v>36269699.447556764</v>
      </c>
      <c r="E155" s="87"/>
    </row>
    <row r="156" spans="1:16">
      <c r="A156" s="61" t="s">
        <v>692</v>
      </c>
      <c r="B156" s="87">
        <f>'[8]Link Out'!B52</f>
        <v>45441949.873588689</v>
      </c>
      <c r="C156" s="87">
        <f>'[8]Link Out'!C52</f>
        <v>45285954.764663897</v>
      </c>
      <c r="D156" s="87">
        <f>'[8]Link Out'!D52</f>
        <v>45344453</v>
      </c>
      <c r="E156" s="87"/>
    </row>
    <row r="157" spans="1:16">
      <c r="B157" s="87"/>
      <c r="C157" s="87"/>
      <c r="D157" s="87"/>
      <c r="E157" s="87"/>
    </row>
    <row r="158" spans="1:16">
      <c r="A158" s="487" t="s">
        <v>685</v>
      </c>
      <c r="B158" s="505" t="s">
        <v>158</v>
      </c>
      <c r="C158" s="505" t="s">
        <v>443</v>
      </c>
      <c r="D158" s="505" t="s">
        <v>674</v>
      </c>
      <c r="E158" s="87"/>
    </row>
    <row r="159" spans="1:16">
      <c r="A159" s="247" t="s">
        <v>424</v>
      </c>
      <c r="B159" s="245">
        <v>0</v>
      </c>
      <c r="C159" s="245">
        <v>0</v>
      </c>
      <c r="D159" s="245">
        <v>0</v>
      </c>
      <c r="E159" s="87"/>
      <c r="G159" s="334"/>
      <c r="H159" s="334"/>
    </row>
    <row r="160" spans="1:16">
      <c r="A160" s="87"/>
      <c r="B160" s="87"/>
      <c r="C160" s="87"/>
      <c r="D160" s="87"/>
      <c r="E160" s="87"/>
    </row>
    <row r="161" spans="1:10">
      <c r="A161" s="72" t="s">
        <v>789</v>
      </c>
      <c r="B161" s="87">
        <f>ROUND('[10]Link Out'!$E$8,0)</f>
        <v>16378</v>
      </c>
      <c r="C161" s="87">
        <f>ROUND('[10]Link Out'!$G$8,0)</f>
        <v>6175</v>
      </c>
      <c r="D161" s="87">
        <f>ROUND('[10]Link Out'!$I$8,0)</f>
        <v>10001</v>
      </c>
      <c r="E161" s="87"/>
      <c r="G161" s="353"/>
      <c r="H161" s="353"/>
      <c r="J161" s="352"/>
    </row>
    <row r="162" spans="1:10">
      <c r="A162" s="72"/>
      <c r="B162" s="354"/>
      <c r="C162" s="354"/>
      <c r="D162" s="354"/>
      <c r="E162" s="87"/>
      <c r="G162" s="353"/>
      <c r="H162" s="353"/>
      <c r="J162" s="352"/>
    </row>
    <row r="163" spans="1:10">
      <c r="A163" s="66"/>
      <c r="B163" s="354"/>
      <c r="C163" s="354"/>
      <c r="D163" s="354"/>
      <c r="G163" s="353"/>
      <c r="H163" s="353"/>
      <c r="J163" s="352"/>
    </row>
    <row r="164" spans="1:10">
      <c r="A164" s="61"/>
      <c r="B164" s="61"/>
      <c r="C164" s="61"/>
      <c r="D164" s="61"/>
      <c r="J164" s="352"/>
    </row>
    <row r="165" spans="1:10">
      <c r="A165" s="61"/>
      <c r="B165" s="355"/>
      <c r="C165" s="355"/>
      <c r="D165" s="355"/>
      <c r="J165" s="356"/>
    </row>
    <row r="166" spans="1:10">
      <c r="A166" s="61"/>
      <c r="B166" s="355"/>
      <c r="C166" s="355"/>
      <c r="D166" s="355"/>
    </row>
    <row r="167" spans="1:10">
      <c r="A167" s="61"/>
      <c r="B167" s="355"/>
      <c r="C167" s="355"/>
      <c r="D167" s="355"/>
    </row>
    <row r="168" spans="1:10">
      <c r="B168" s="355"/>
      <c r="C168" s="355"/>
      <c r="D168" s="355"/>
    </row>
    <row r="169" spans="1:10">
      <c r="A169" s="346"/>
      <c r="B169" s="355"/>
      <c r="C169" s="355"/>
      <c r="D169" s="355"/>
    </row>
    <row r="170" spans="1:10">
      <c r="A170" s="75"/>
      <c r="B170" s="71" t="s">
        <v>158</v>
      </c>
      <c r="C170" s="71" t="s">
        <v>160</v>
      </c>
      <c r="D170" s="355"/>
    </row>
    <row r="171" spans="1:10">
      <c r="A171" s="61" t="s">
        <v>1208</v>
      </c>
      <c r="B171" s="75">
        <v>5077170.8200000031</v>
      </c>
      <c r="C171" s="75">
        <f>B171</f>
        <v>5077170.8200000031</v>
      </c>
      <c r="D171" s="355"/>
    </row>
    <row r="172" spans="1:10">
      <c r="A172" s="61"/>
      <c r="B172" s="355"/>
      <c r="C172" s="355"/>
      <c r="D172" s="355"/>
    </row>
    <row r="173" spans="1:10">
      <c r="A173" s="61"/>
      <c r="B173" s="355"/>
      <c r="C173" s="355"/>
      <c r="D173" s="355"/>
    </row>
    <row r="174" spans="1:10">
      <c r="A174" s="61"/>
      <c r="B174" s="355"/>
      <c r="C174" s="355"/>
      <c r="D174" s="355"/>
    </row>
    <row r="175" spans="1:10">
      <c r="A175" s="61"/>
      <c r="B175" s="355"/>
      <c r="C175" s="355"/>
      <c r="D175" s="355"/>
    </row>
    <row r="176" spans="1:10">
      <c r="B176" s="355"/>
      <c r="C176" s="355"/>
      <c r="D176" s="355"/>
    </row>
    <row r="177" spans="1:4">
      <c r="A177" s="346"/>
      <c r="B177" s="355"/>
      <c r="C177" s="355"/>
      <c r="D177" s="355"/>
    </row>
    <row r="178" spans="1:4">
      <c r="A178" s="75"/>
      <c r="B178" s="355"/>
      <c r="C178" s="355"/>
      <c r="D178" s="355"/>
    </row>
    <row r="179" spans="1:4">
      <c r="A179" s="61"/>
      <c r="B179" s="355"/>
      <c r="C179" s="355"/>
      <c r="D179" s="355"/>
    </row>
    <row r="180" spans="1:4">
      <c r="A180" s="61"/>
      <c r="B180" s="355"/>
      <c r="C180" s="355"/>
      <c r="D180" s="355"/>
    </row>
    <row r="181" spans="1:4">
      <c r="A181" s="61"/>
      <c r="B181" s="355"/>
      <c r="C181" s="355"/>
      <c r="D181" s="355"/>
    </row>
    <row r="182" spans="1:4">
      <c r="A182" s="61"/>
      <c r="B182" s="355"/>
      <c r="C182" s="355"/>
      <c r="D182" s="355"/>
    </row>
    <row r="183" spans="1:4">
      <c r="A183" s="61"/>
      <c r="B183" s="355"/>
      <c r="C183" s="355"/>
      <c r="D183" s="355"/>
    </row>
    <row r="184" spans="1:4">
      <c r="B184" s="355"/>
      <c r="C184" s="355"/>
      <c r="D184" s="355"/>
    </row>
    <row r="185" spans="1:4">
      <c r="A185" s="346"/>
      <c r="B185" s="355"/>
      <c r="C185" s="355"/>
      <c r="D185" s="355"/>
    </row>
    <row r="186" spans="1:4">
      <c r="A186" s="75"/>
      <c r="B186" s="355"/>
      <c r="C186" s="355"/>
      <c r="D186" s="355"/>
    </row>
    <row r="187" spans="1:4">
      <c r="A187" s="61"/>
      <c r="B187" s="355"/>
      <c r="C187" s="355"/>
      <c r="D187" s="355"/>
    </row>
    <row r="188" spans="1:4">
      <c r="A188" s="61"/>
      <c r="B188" s="355"/>
      <c r="C188" s="355"/>
      <c r="D188" s="355"/>
    </row>
    <row r="189" spans="1:4">
      <c r="A189" s="61"/>
      <c r="B189" s="355"/>
      <c r="C189" s="355"/>
      <c r="D189" s="355"/>
    </row>
    <row r="190" spans="1:4">
      <c r="A190" s="61"/>
      <c r="B190" s="355"/>
      <c r="C190" s="355"/>
      <c r="D190" s="355"/>
    </row>
    <row r="191" spans="1:4">
      <c r="A191" s="61"/>
      <c r="B191" s="355"/>
      <c r="C191" s="355"/>
      <c r="D191" s="355"/>
    </row>
    <row r="193" spans="1:16">
      <c r="A193" s="487"/>
      <c r="B193" s="87"/>
      <c r="F193" s="87"/>
    </row>
    <row r="194" spans="1:16">
      <c r="A194" s="487"/>
      <c r="B194" s="87"/>
      <c r="E194" s="357"/>
      <c r="F194" s="87"/>
    </row>
    <row r="195" spans="1:16">
      <c r="A195" s="246"/>
      <c r="B195" s="87"/>
      <c r="E195" s="357"/>
      <c r="F195" s="87"/>
    </row>
    <row r="196" spans="1:16">
      <c r="A196" s="246"/>
      <c r="B196" s="354"/>
      <c r="F196" s="87"/>
    </row>
    <row r="197" spans="1:16">
      <c r="A197" s="66"/>
      <c r="B197" s="354"/>
    </row>
    <row r="200" spans="1:16" s="87" customFormat="1">
      <c r="A200" s="370"/>
      <c r="B200" s="370"/>
      <c r="C200" s="370"/>
      <c r="D200" s="370"/>
      <c r="E200" s="370"/>
      <c r="F200" s="370"/>
      <c r="G200" s="370"/>
      <c r="H200" s="370"/>
      <c r="I200" s="370"/>
      <c r="J200" s="370"/>
      <c r="K200" s="370"/>
      <c r="L200" s="370"/>
      <c r="M200" s="370"/>
      <c r="N200" s="370"/>
      <c r="O200" s="370"/>
      <c r="P200" s="370"/>
    </row>
    <row r="201" spans="1:16" ht="24.75" customHeight="1">
      <c r="A201" s="350" t="s">
        <v>1097</v>
      </c>
    </row>
    <row r="202" spans="1:16" ht="24.75" customHeight="1">
      <c r="A202" s="378" t="s">
        <v>1150</v>
      </c>
    </row>
    <row r="203" spans="1:16">
      <c r="A203" s="358" t="s">
        <v>942</v>
      </c>
      <c r="B203" s="358"/>
    </row>
    <row r="204" spans="1:16">
      <c r="A204" s="358"/>
      <c r="B204" s="358" t="s">
        <v>1130</v>
      </c>
    </row>
    <row r="205" spans="1:16">
      <c r="A205" s="358" t="s">
        <v>632</v>
      </c>
      <c r="B205" s="359">
        <f>+VLOOKUP(A205,[11]LinkOut!$B:$D,3,FALSE)</f>
        <v>41.38910668832149</v>
      </c>
    </row>
    <row r="206" spans="1:16">
      <c r="A206" s="358" t="s">
        <v>778</v>
      </c>
      <c r="B206" s="359">
        <f>+VLOOKUP(A206,[11]LinkOut!$B:$D,3,FALSE)</f>
        <v>53.366324295175033</v>
      </c>
    </row>
    <row r="207" spans="1:16">
      <c r="A207" s="358" t="s">
        <v>1131</v>
      </c>
      <c r="B207" s="359">
        <f>+VLOOKUP(A207,[11]LinkOut!$B:$D,3,FALSE)</f>
        <v>36.494020181350812</v>
      </c>
    </row>
    <row r="208" spans="1:16">
      <c r="A208" s="358" t="s">
        <v>1132</v>
      </c>
      <c r="B208" s="359">
        <f>+VLOOKUP(A208,[11]LinkOut!$B:$D,3,FALSE)</f>
        <v>66.055713278265017</v>
      </c>
    </row>
    <row r="209" spans="1:2">
      <c r="A209" s="358" t="s">
        <v>1133</v>
      </c>
      <c r="B209" s="359">
        <f>+VLOOKUP(A209,[11]LinkOut!$B:$D,3,FALSE)</f>
        <v>26.40159918137627</v>
      </c>
    </row>
    <row r="210" spans="1:2">
      <c r="A210" s="358" t="s">
        <v>1134</v>
      </c>
      <c r="B210" s="359">
        <f>+VLOOKUP(A210,[11]LinkOut!$B:$D,3,FALSE)</f>
        <v>10.309573549111946</v>
      </c>
    </row>
    <row r="211" spans="1:2">
      <c r="A211" s="358" t="s">
        <v>635</v>
      </c>
      <c r="B211" s="359">
        <f>+VLOOKUP(A211,[11]LinkOut!$B:$D,3,FALSE)</f>
        <v>-41.600053570249209</v>
      </c>
    </row>
    <row r="212" spans="1:2">
      <c r="A212" s="358" t="s">
        <v>1135</v>
      </c>
      <c r="B212" s="359">
        <f>+VLOOKUP(A212,[11]LinkOut!$B:$D,3,FALSE)</f>
        <v>91.701026099098712</v>
      </c>
    </row>
    <row r="213" spans="1:2">
      <c r="A213" s="358" t="s">
        <v>1136</v>
      </c>
      <c r="B213" s="359">
        <f>+VLOOKUP(A213,[11]LinkOut!$B:$D,3,FALSE)</f>
        <v>39.829750486875184</v>
      </c>
    </row>
    <row r="214" spans="1:2">
      <c r="A214" s="358" t="s">
        <v>781</v>
      </c>
      <c r="B214" s="359">
        <f>+VLOOKUP(A214,[11]LinkOut!$B:$D,3,FALSE)</f>
        <v>45.317908443129809</v>
      </c>
    </row>
    <row r="215" spans="1:2">
      <c r="A215" s="358" t="s">
        <v>784</v>
      </c>
      <c r="B215" s="359">
        <f>+VLOOKUP(A215,[11]LinkOut!$B:$D,3,FALSE)</f>
        <v>12.000000000000002</v>
      </c>
    </row>
    <row r="216" spans="1:2">
      <c r="A216" s="358" t="s">
        <v>1137</v>
      </c>
      <c r="B216" s="359">
        <f>+VLOOKUP(A216,[11]LinkOut!$B:$D,3,FALSE)</f>
        <v>-0.75</v>
      </c>
    </row>
    <row r="217" spans="1:2">
      <c r="A217" s="358" t="s">
        <v>783</v>
      </c>
      <c r="B217" s="359">
        <f>+VLOOKUP(A217,[11]LinkOut!$B:$D,3,FALSE)</f>
        <v>159.7382832718522</v>
      </c>
    </row>
    <row r="218" spans="1:2">
      <c r="A218" s="358" t="s">
        <v>128</v>
      </c>
      <c r="B218" s="359">
        <f>+VLOOKUP(A218,[11]LinkOut!$B:$D,3,FALSE)</f>
        <v>52.54147037580239</v>
      </c>
    </row>
    <row r="219" spans="1:2">
      <c r="A219" s="358" t="s">
        <v>427</v>
      </c>
      <c r="B219" s="359">
        <f>+VLOOKUP(A219,[11]LinkOut!$B:$D,3,FALSE)</f>
        <v>-75.102876697334693</v>
      </c>
    </row>
    <row r="220" spans="1:2">
      <c r="A220" s="358" t="s">
        <v>1138</v>
      </c>
      <c r="B220" s="359">
        <f>+VLOOKUP(A220,[11]LinkOut!$B:$D,3,FALSE)</f>
        <v>18.896262600395993</v>
      </c>
    </row>
    <row r="221" spans="1:2">
      <c r="A221" s="358" t="s">
        <v>137</v>
      </c>
      <c r="B221" s="359">
        <f>+VLOOKUP(A221,[11]LinkOut!$B:$D,3,FALSE)</f>
        <v>241.51</v>
      </c>
    </row>
    <row r="222" spans="1:2">
      <c r="A222" s="358" t="s">
        <v>777</v>
      </c>
      <c r="B222" s="359">
        <f>+VLOOKUP(A222,[11]LinkOut!$B:$D,3,FALSE)</f>
        <v>12</v>
      </c>
    </row>
    <row r="223" spans="1:2">
      <c r="A223" s="358" t="s">
        <v>1139</v>
      </c>
      <c r="B223" s="359">
        <f>+VLOOKUP(A223,[11]LinkOut!$B:$D,3,FALSE)</f>
        <v>141.5</v>
      </c>
    </row>
    <row r="224" spans="1:2">
      <c r="A224" s="358" t="s">
        <v>1140</v>
      </c>
      <c r="B224" s="359">
        <f>+VLOOKUP(A224,[11]LinkOut!$B:$D,3,FALSE)</f>
        <v>-3.5042</v>
      </c>
    </row>
    <row r="225" spans="1:3">
      <c r="A225" s="358" t="s">
        <v>129</v>
      </c>
      <c r="B225" s="359">
        <f>+VLOOKUP(A225,[11]LinkOut!$B:$D,3,FALSE)</f>
        <v>0</v>
      </c>
    </row>
    <row r="226" spans="1:3">
      <c r="A226" s="358" t="s">
        <v>1141</v>
      </c>
      <c r="B226" s="359">
        <f>+VLOOKUP(A226,[11]LinkOut!$B:$D,3,FALSE)</f>
        <v>42.500449985988567</v>
      </c>
    </row>
    <row r="227" spans="1:3">
      <c r="A227" s="358" t="s">
        <v>1142</v>
      </c>
      <c r="B227" s="359">
        <f>+VLOOKUP(A227,[11]LinkOut!$B:$D,3,FALSE)</f>
        <v>-155.99</v>
      </c>
    </row>
    <row r="228" spans="1:3">
      <c r="A228" s="358" t="s">
        <v>1143</v>
      </c>
      <c r="B228" s="359">
        <f>+VLOOKUP(A228,[11]LinkOut!$B:$D,3,FALSE)</f>
        <v>36.75</v>
      </c>
    </row>
    <row r="229" spans="1:3">
      <c r="A229" s="358" t="s">
        <v>1144</v>
      </c>
      <c r="B229" s="359">
        <f>+VLOOKUP(A229,[11]LinkOut!$B:$D,3,FALSE)</f>
        <v>46.26</v>
      </c>
    </row>
    <row r="230" spans="1:3">
      <c r="A230" s="358" t="s">
        <v>779</v>
      </c>
      <c r="B230" s="359">
        <f>+VLOOKUP(A230,[11]LinkOut!$B:$D,3,FALSE)</f>
        <v>10.100294876603503</v>
      </c>
    </row>
    <row r="231" spans="1:3">
      <c r="A231" s="358" t="s">
        <v>636</v>
      </c>
      <c r="B231" s="359">
        <f>+VLOOKUP(A231,[11]LinkOut!$B:$D,3,FALSE)</f>
        <v>38.230313649160188</v>
      </c>
    </row>
    <row r="232" spans="1:3">
      <c r="A232" s="895" t="s">
        <v>1111</v>
      </c>
      <c r="B232" s="359">
        <f>+VLOOKUP(A232,[11]LinkOut!$B:$D,3,FALSE)</f>
        <v>46.125</v>
      </c>
    </row>
    <row r="233" spans="1:3">
      <c r="A233" s="358"/>
      <c r="B233" s="359"/>
    </row>
    <row r="234" spans="1:3">
      <c r="A234" s="358"/>
      <c r="B234" s="359"/>
    </row>
    <row r="235" spans="1:3">
      <c r="A235" s="358"/>
      <c r="B235" s="359" t="s">
        <v>1145</v>
      </c>
      <c r="C235" s="247" t="s">
        <v>1146</v>
      </c>
    </row>
    <row r="236" spans="1:3">
      <c r="A236" s="358" t="s">
        <v>1147</v>
      </c>
      <c r="B236" s="359">
        <f>+[11]LinkOut!$D$42</f>
        <v>14.93</v>
      </c>
      <c r="C236" s="360">
        <f>+[11]LinkOut!$E$42</f>
        <v>5.2</v>
      </c>
    </row>
    <row r="237" spans="1:3">
      <c r="A237" s="358" t="s">
        <v>1148</v>
      </c>
      <c r="B237" s="359">
        <f>+[11]LinkOut!$D$43</f>
        <v>15.09</v>
      </c>
    </row>
    <row r="238" spans="1:3">
      <c r="A238" s="358"/>
      <c r="B238" s="359"/>
    </row>
    <row r="239" spans="1:3">
      <c r="A239" s="358" t="s">
        <v>1149</v>
      </c>
      <c r="B239" s="366">
        <f>+[11]LinkOut!$C$45</f>
        <v>23.24</v>
      </c>
    </row>
    <row r="242" spans="1:16">
      <c r="A242" s="347"/>
      <c r="B242" s="347"/>
      <c r="C242" s="347"/>
    </row>
    <row r="243" spans="1:16">
      <c r="A243" s="370"/>
      <c r="B243" s="370"/>
      <c r="C243" s="370"/>
      <c r="D243" s="370"/>
      <c r="E243" s="370"/>
      <c r="F243" s="370"/>
      <c r="G243" s="370"/>
      <c r="H243" s="370"/>
      <c r="I243" s="370"/>
      <c r="J243" s="370"/>
      <c r="K243" s="370"/>
      <c r="L243" s="370"/>
      <c r="M243" s="370"/>
      <c r="N243" s="370"/>
      <c r="O243" s="370"/>
      <c r="P243" s="370"/>
    </row>
    <row r="244" spans="1:16">
      <c r="A244" s="370"/>
      <c r="B244" s="370"/>
      <c r="C244" s="370"/>
      <c r="D244" s="370"/>
      <c r="E244" s="370"/>
      <c r="F244" s="370"/>
      <c r="G244" s="370"/>
      <c r="H244" s="370"/>
      <c r="I244" s="370"/>
      <c r="J244" s="370"/>
      <c r="K244" s="370"/>
      <c r="L244" s="370"/>
      <c r="M244" s="370"/>
      <c r="N244" s="370"/>
      <c r="O244" s="370"/>
      <c r="P244" s="370"/>
    </row>
    <row r="246" spans="1:16">
      <c r="A246" s="350" t="s">
        <v>1053</v>
      </c>
      <c r="D246" s="754" t="s">
        <v>703</v>
      </c>
    </row>
    <row r="247" spans="1:16">
      <c r="B247" s="754" t="s">
        <v>159</v>
      </c>
      <c r="C247" s="754" t="s">
        <v>703</v>
      </c>
      <c r="D247" s="754" t="s">
        <v>1055</v>
      </c>
    </row>
    <row r="248" spans="1:16">
      <c r="A248" s="247" t="s">
        <v>315</v>
      </c>
      <c r="B248" s="247">
        <f>'[1]Link Out'!B83</f>
        <v>12265367.308413059</v>
      </c>
      <c r="C248" s="247">
        <f>'[1]Link Out'!C83</f>
        <v>14564614.486843437</v>
      </c>
      <c r="D248" s="247">
        <f>'[1]Link Out'!D83</f>
        <v>13727090.977624355</v>
      </c>
      <c r="E248" s="247" t="s">
        <v>1099</v>
      </c>
    </row>
    <row r="250" spans="1:16">
      <c r="A250" s="247" t="s">
        <v>1054</v>
      </c>
      <c r="B250" s="247">
        <f>'[1]Link Out'!B85</f>
        <v>71713673.217619494</v>
      </c>
      <c r="C250" s="247">
        <f>'[1]Link Out'!C85</f>
        <v>75234433.817296162</v>
      </c>
      <c r="D250" s="247">
        <f>'[1]Link Out'!D85</f>
        <v>73929790.688501909</v>
      </c>
      <c r="E250" s="247" t="s">
        <v>1099</v>
      </c>
    </row>
    <row r="251" spans="1:16">
      <c r="A251" s="247" t="s">
        <v>1128</v>
      </c>
    </row>
    <row r="253" spans="1:16">
      <c r="A253" s="370"/>
      <c r="B253" s="370"/>
      <c r="C253" s="370"/>
      <c r="D253" s="370"/>
      <c r="E253" s="370"/>
      <c r="F253" s="370"/>
      <c r="G253" s="370"/>
      <c r="H253" s="370"/>
      <c r="I253" s="370"/>
      <c r="J253" s="370"/>
      <c r="K253" s="370"/>
      <c r="L253" s="370"/>
      <c r="M253" s="370"/>
      <c r="N253" s="370"/>
      <c r="O253" s="370"/>
      <c r="P253" s="370"/>
    </row>
    <row r="255" spans="1:16">
      <c r="A255" s="350" t="s">
        <v>1059</v>
      </c>
      <c r="D255" s="754" t="s">
        <v>703</v>
      </c>
    </row>
    <row r="256" spans="1:16">
      <c r="B256" s="754" t="s">
        <v>159</v>
      </c>
      <c r="C256" s="754" t="s">
        <v>703</v>
      </c>
      <c r="D256" s="754" t="s">
        <v>1055</v>
      </c>
      <c r="E256" s="754" t="s">
        <v>1057</v>
      </c>
    </row>
    <row r="257" spans="1:16">
      <c r="A257" s="247" t="s">
        <v>612</v>
      </c>
      <c r="B257" s="247">
        <f>'[12]Link Out'!$H$31</f>
        <v>807789.43458333332</v>
      </c>
      <c r="C257" s="247">
        <f>'[12]Link Out'!$H$31</f>
        <v>807789.43458333332</v>
      </c>
      <c r="D257" s="247">
        <f>'[12]Link Out'!$H$31</f>
        <v>807789.43458333332</v>
      </c>
      <c r="E257" s="247" t="s">
        <v>1058</v>
      </c>
    </row>
    <row r="259" spans="1:16">
      <c r="A259" s="247" t="s">
        <v>1056</v>
      </c>
    </row>
    <row r="261" spans="1:16">
      <c r="A261" s="370"/>
      <c r="B261" s="370"/>
      <c r="C261" s="370"/>
      <c r="D261" s="370"/>
      <c r="E261" s="370"/>
      <c r="F261" s="370"/>
      <c r="G261" s="370"/>
      <c r="H261" s="370"/>
      <c r="I261" s="370"/>
      <c r="J261" s="370"/>
      <c r="K261" s="370"/>
      <c r="L261" s="370"/>
      <c r="M261" s="370"/>
      <c r="N261" s="370"/>
      <c r="O261" s="370"/>
      <c r="P261" s="370"/>
    </row>
    <row r="263" spans="1:16">
      <c r="A263" s="350" t="s">
        <v>1100</v>
      </c>
      <c r="D263" s="754" t="s">
        <v>703</v>
      </c>
    </row>
    <row r="264" spans="1:16">
      <c r="B264" s="754" t="s">
        <v>159</v>
      </c>
      <c r="C264" s="754" t="s">
        <v>703</v>
      </c>
      <c r="D264" s="754" t="s">
        <v>1055</v>
      </c>
      <c r="E264" s="754" t="s">
        <v>1057</v>
      </c>
    </row>
    <row r="265" spans="1:16">
      <c r="A265" s="247" t="s">
        <v>1100</v>
      </c>
      <c r="B265" s="247">
        <f>'[1]Link Out'!B92</f>
        <v>11675641.390725495</v>
      </c>
      <c r="C265" s="247">
        <f>'[1]Link Out'!C92</f>
        <v>4983028.8171190945</v>
      </c>
      <c r="D265" s="247">
        <f>'[1]Link Out'!D92</f>
        <v>7947078.3123931037</v>
      </c>
      <c r="E265" s="247" t="s">
        <v>1099</v>
      </c>
    </row>
    <row r="267" spans="1:16">
      <c r="A267" s="370"/>
      <c r="B267" s="370"/>
      <c r="C267" s="370"/>
      <c r="D267" s="370"/>
      <c r="E267" s="370"/>
      <c r="F267" s="370"/>
      <c r="G267" s="370"/>
      <c r="H267" s="370"/>
      <c r="I267" s="370"/>
      <c r="J267" s="370"/>
      <c r="K267" s="370"/>
      <c r="L267" s="370"/>
      <c r="M267" s="370"/>
      <c r="N267" s="370"/>
      <c r="O267" s="370"/>
      <c r="P267" s="370"/>
    </row>
  </sheetData>
  <customSheetViews>
    <customSheetView guid="{9A6DA5E0-B602-4D30-BF57-B9A64673419A}" scale="75" showPageBreaks="1" outlineSymbols="0" fitToPage="1" printArea="1" hiddenRows="1" showRuler="0">
      <selection activeCell="A56" sqref="A56"/>
      <pageMargins left="1" right="0.5" top="0.75" bottom="0.5" header="0" footer="0"/>
      <pageSetup scale="43" orientation="landscape" horizontalDpi="4294967292" r:id="rId1"/>
      <headerFooter alignWithMargins="0">
        <oddFooter>&amp;L&amp;D        &amp;T        &amp;F</oddFooter>
      </headerFooter>
    </customSheetView>
    <customSheetView guid="{5446BA9A-8B69-404B-A913-5A53E8937DEF}" scale="75" showPageBreaks="1" outlineSymbols="0" fitToPage="1" printArea="1" hiddenRows="1" showRuler="0">
      <selection activeCell="A56" sqref="A56"/>
      <pageMargins left="1" right="0.5" top="0.75" bottom="0.5" header="0" footer="0"/>
      <pageSetup scale="43" orientation="landscape" horizontalDpi="4294967292" r:id="rId2"/>
      <headerFooter alignWithMargins="0">
        <oddFooter>&amp;L&amp;D        &amp;T        &amp;F</oddFooter>
      </headerFooter>
    </customSheetView>
    <customSheetView guid="{50E30236-B87B-46B0-8AB7-5CB07C32AD51}" scale="75" showPageBreaks="1" outlineSymbols="0" fitToPage="1" printArea="1" hiddenRows="1" showRuler="0">
      <selection activeCell="A56" sqref="A56"/>
      <pageMargins left="1" right="0.5" top="0.75" bottom="0.5" header="0" footer="0"/>
      <pageSetup scale="43" orientation="landscape" horizontalDpi="4294967292" r:id="rId3"/>
      <headerFooter alignWithMargins="0">
        <oddFooter>&amp;L&amp;D        &amp;T        &amp;F</oddFooter>
      </headerFooter>
    </customSheetView>
    <customSheetView guid="{650001A7-7F5D-4C25-A793-6874747A9BCA}" scale="75" showPageBreaks="1" outlineSymbols="0" fitToPage="1" printArea="1" hiddenRows="1" showRuler="0">
      <selection activeCell="A56" sqref="A56"/>
      <pageMargins left="1" right="0.5" top="0.75" bottom="0.5" header="0" footer="0"/>
      <pageSetup scale="43" orientation="landscape" horizontalDpi="4294967292" r:id="rId4"/>
      <headerFooter alignWithMargins="0">
        <oddFooter>&amp;L&amp;D        &amp;T        &amp;F</oddFooter>
      </headerFooter>
    </customSheetView>
    <customSheetView guid="{BEA31234-456D-4B58-9D73-CDF96CBEAFF0}" scale="75" showPageBreaks="1" outlineSymbols="0" fitToPage="1" printArea="1" hiddenRows="1" showRuler="0">
      <selection activeCell="A56" sqref="A56"/>
      <pageMargins left="1" right="0.5" top="0.75" bottom="0.5" header="0" footer="0"/>
      <pageSetup scale="43" orientation="landscape" horizontalDpi="4294967292" r:id="rId5"/>
      <headerFooter alignWithMargins="0">
        <oddFooter>&amp;L&amp;D        &amp;T        &amp;F</oddFooter>
      </headerFooter>
    </customSheetView>
    <customSheetView guid="{9B3B6D0E-03C7-49B0-92DB-C4FD245E93BC}" scale="75" showPageBreaks="1" outlineSymbols="0" fitToPage="1" printArea="1" hiddenRows="1" showRuler="0">
      <selection activeCell="A56" sqref="A56"/>
      <pageMargins left="1" right="0.5" top="0.75" bottom="0.5" header="0" footer="0"/>
      <pageSetup scale="43" orientation="landscape" horizontalDpi="4294967292" r:id="rId6"/>
      <headerFooter alignWithMargins="0">
        <oddFooter>&amp;L&amp;D        &amp;T        &amp;F</oddFooter>
      </headerFooter>
    </customSheetView>
    <customSheetView guid="{17F81FAD-A804-409E-AD77-E4B3A0D493B1}" scale="75" showPageBreaks="1" outlineSymbols="0" fitToPage="1" printArea="1" showRuler="0">
      <selection activeCell="A56" sqref="A56"/>
      <pageMargins left="1" right="0.5" top="0.75" bottom="0.5" header="0" footer="0"/>
      <pageSetup scale="43" orientation="landscape" horizontalDpi="4294967292" r:id="rId7"/>
      <headerFooter alignWithMargins="0">
        <oddFooter>&amp;L&amp;D        &amp;T        &amp;F</oddFooter>
      </headerFooter>
    </customSheetView>
    <customSheetView guid="{BA17188F-41F9-429B-8466-0B115E6076C4}" scale="75" showPageBreaks="1" outlineSymbols="0" fitToPage="1" printArea="1" showRuler="0">
      <selection activeCell="A55" sqref="A55"/>
      <pageMargins left="1" right="0.5" top="0.75" bottom="0.5" header="0" footer="0"/>
      <pageSetup scale="43" orientation="landscape" horizontalDpi="4294967292" r:id="rId8"/>
      <headerFooter alignWithMargins="0">
        <oddFooter>&amp;L&amp;D        &amp;T        &amp;F</oddFooter>
      </headerFooter>
    </customSheetView>
    <customSheetView guid="{0827DD1F-A9BE-4D13-BDC7-18E2F5303A4C}" scale="75" showPageBreaks="1" outlineSymbols="0" fitToPage="1" printArea="1" showRuler="0">
      <selection activeCell="A56" sqref="A56"/>
      <pageMargins left="1" right="0.5" top="0.75" bottom="0.5" header="0" footer="0"/>
      <pageSetup scale="43" orientation="landscape" horizontalDpi="4294967292" r:id="rId9"/>
      <headerFooter alignWithMargins="0">
        <oddFooter>&amp;L&amp;D        &amp;T        &amp;F</oddFooter>
      </headerFooter>
    </customSheetView>
    <customSheetView guid="{B11022C5-E08B-4A9C-A0FF-33A3D6D2F386}" scale="75" showPageBreaks="1" outlineSymbols="0" fitToPage="1" printArea="1" showRuler="0">
      <selection activeCell="A56" sqref="A56"/>
      <pageMargins left="1" right="0.5" top="0.75" bottom="0.5" header="0" footer="0"/>
      <pageSetup scale="43" orientation="landscape" horizontalDpi="4294967292" r:id="rId10"/>
      <headerFooter alignWithMargins="0">
        <oddFooter>&amp;L&amp;D        &amp;T        &amp;F</oddFooter>
      </headerFooter>
    </customSheetView>
    <customSheetView guid="{4D71A4B5-3501-4D55-925A-603836C1CD6A}" scale="75" showPageBreaks="1" outlineSymbols="0" fitToPage="1" printArea="1" hiddenRows="1" showRuler="0">
      <selection activeCell="A56" sqref="A56"/>
      <pageMargins left="1" right="0.5" top="0.75" bottom="0.5" header="0" footer="0"/>
      <pageSetup scale="43" orientation="landscape" horizontalDpi="4294967292" r:id="rId11"/>
      <headerFooter alignWithMargins="0">
        <oddFooter>&amp;L&amp;D        &amp;T        &amp;F</oddFooter>
      </headerFooter>
    </customSheetView>
    <customSheetView guid="{6B73F06A-6B8B-492D-98E8-4B1867446724}" scale="75" showPageBreaks="1" outlineSymbols="0" fitToPage="1" printArea="1" hiddenRows="1" showRuler="0">
      <selection activeCell="A56" sqref="A56"/>
      <pageMargins left="1" right="0.5" top="0.75" bottom="0.5" header="0" footer="0"/>
      <pageSetup scale="43" orientation="landscape" horizontalDpi="4294967292" r:id="rId12"/>
      <headerFooter alignWithMargins="0">
        <oddFooter>&amp;L&amp;D        &amp;T        &amp;F</oddFooter>
      </headerFooter>
    </customSheetView>
    <customSheetView guid="{BC5E0361-74E9-4A40-A93E-A28F6B6112CC}" scale="75" showPageBreaks="1" outlineSymbols="0" fitToPage="1" printArea="1" hiddenRows="1" showRuler="0">
      <selection activeCell="A56" sqref="A56"/>
      <pageMargins left="1" right="0.5" top="0.75" bottom="0.5" header="0" footer="0"/>
      <pageSetup scale="43" orientation="landscape" horizontalDpi="4294967292" r:id="rId13"/>
      <headerFooter alignWithMargins="0">
        <oddFooter>&amp;L&amp;D        &amp;T        &amp;F</oddFooter>
      </headerFooter>
    </customSheetView>
    <customSheetView guid="{17EC1D8B-C312-4928-92BF-E4B8E04733C9}" scale="75" showPageBreaks="1" outlineSymbols="0" fitToPage="1" printArea="1" hiddenRows="1" showRuler="0">
      <selection activeCell="A56" sqref="A56"/>
      <pageMargins left="1" right="0.5" top="0.75" bottom="0.5" header="0" footer="0"/>
      <pageSetup scale="43" orientation="landscape" horizontalDpi="4294967292" r:id="rId14"/>
      <headerFooter alignWithMargins="0">
        <oddFooter>&amp;L&amp;D        &amp;T        &amp;F</oddFooter>
      </headerFooter>
    </customSheetView>
    <customSheetView guid="{B768E8BE-E40F-4622-8687-5C13CF63FEF1}" scale="75" showPageBreaks="1" outlineSymbols="0" fitToPage="1" printArea="1" hiddenRows="1" showRuler="0">
      <selection activeCell="A56" sqref="A56"/>
      <pageMargins left="1" right="0.5" top="0.75" bottom="0.5" header="0" footer="0"/>
      <pageSetup scale="43" orientation="landscape" horizontalDpi="4294967292" r:id="rId15"/>
      <headerFooter alignWithMargins="0">
        <oddFooter>&amp;L&amp;D        &amp;T        &amp;F</oddFooter>
      </headerFooter>
    </customSheetView>
    <customSheetView guid="{DF50C4EA-FB13-4C2C-90E3-833D566A43BF}" scale="75" showPageBreaks="1" outlineSymbols="0" fitToPage="1" printArea="1" hiddenRows="1" showRuler="0">
      <selection activeCell="A56" sqref="A56"/>
      <pageMargins left="1" right="0.5" top="0.75" bottom="0.5" header="0" footer="0"/>
      <pageSetup scale="43" orientation="landscape" horizontalDpi="4294967292" r:id="rId16"/>
      <headerFooter alignWithMargins="0">
        <oddFooter>&amp;L&amp;D        &amp;T        &amp;F</oddFooter>
      </headerFooter>
    </customSheetView>
    <customSheetView guid="{C26CB08D-E75A-444E-97C0-685DE1198CEB}" scale="75" showPageBreaks="1" outlineSymbols="0" fitToPage="1" printArea="1" hiddenRows="1" showRuler="0">
      <selection activeCell="A4" sqref="A4:K51"/>
      <pageMargins left="1" right="0.5" top="0.75" bottom="0.5" header="0" footer="0"/>
      <pageSetup scale="65" orientation="landscape" horizontalDpi="4294967292" r:id="rId17"/>
      <headerFooter alignWithMargins="0">
        <oddFooter>&amp;L&amp;D        &amp;T        &amp;F</oddFooter>
      </headerFooter>
    </customSheetView>
    <customSheetView guid="{949C0204-0136-46BF-80A5-3F78E0511D46}" scale="75" showPageBreaks="1" outlineSymbols="0" printArea="1" hiddenRows="1" showRuler="0" topLeftCell="C266">
      <selection activeCell="A266" sqref="A266:P344"/>
      <rowBreaks count="1" manualBreakCount="1">
        <brk id="128" min="1" max="23" man="1"/>
      </rowBreaks>
      <colBreaks count="1" manualBreakCount="1">
        <brk id="13" min="55" max="207" man="1"/>
      </colBreaks>
      <pageMargins left="0" right="0" top="0.5" bottom="0.5" header="0" footer="0"/>
      <pageSetup scale="55" orientation="landscape" horizontalDpi="4294967292" r:id="rId18"/>
      <headerFooter alignWithMargins="0">
        <oddFooter>&amp;L&amp;D        &amp;T        &amp;F</oddFooter>
      </headerFooter>
    </customSheetView>
    <customSheetView guid="{5C6CC12D-4976-49E7-B4BF-0BC5FC5930C4}"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19"/>
      <headerFooter alignWithMargins="0">
        <oddFooter>&amp;L&amp;D        &amp;T        &amp;F</oddFooter>
      </headerFooter>
    </customSheetView>
    <customSheetView guid="{6B79D4D5-16CF-4897-8F30-1E695809C85C}"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0"/>
      <headerFooter alignWithMargins="0">
        <oddFooter>&amp;L&amp;D        &amp;T        &amp;F</oddFooter>
      </headerFooter>
    </customSheetView>
    <customSheetView guid="{7F548A59-6325-4863-A2CD-C4C2FE9990B9}"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1"/>
      <headerFooter alignWithMargins="0">
        <oddFooter>&amp;L&amp;D        &amp;T        &amp;F</oddFooter>
      </headerFooter>
    </customSheetView>
    <customSheetView guid="{B8F938A3-B40C-4099-ABD8-B6D835D2359F}"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2"/>
      <headerFooter alignWithMargins="0">
        <oddFooter>&amp;L&amp;D        &amp;T        &amp;F</oddFooter>
      </headerFooter>
    </customSheetView>
    <customSheetView guid="{2B785BFB-7564-44CF-85B0-B660EDED919E}"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3"/>
      <headerFooter alignWithMargins="0">
        <oddFooter>&amp;L&amp;D        &amp;T        &amp;F</oddFooter>
      </headerFooter>
    </customSheetView>
    <customSheetView guid="{30F99172-C4F2-44CA-968C-724910CD8C0D}"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4"/>
      <headerFooter alignWithMargins="0">
        <oddFooter>&amp;L&amp;D        &amp;T        &amp;F</oddFooter>
      </headerFooter>
    </customSheetView>
    <customSheetView guid="{B339DAC4-A962-4729-81C2-E354C0B54027}"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5"/>
      <headerFooter alignWithMargins="0">
        <oddFooter>&amp;L&amp;D        &amp;T        &amp;F</oddFooter>
      </headerFooter>
    </customSheetView>
    <customSheetView guid="{CB2DDF95-6E3D-4BC1-9D30-54963EA34987}"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6"/>
      <headerFooter alignWithMargins="0">
        <oddFooter>&amp;L&amp;D        &amp;T        &amp;F</oddFooter>
      </headerFooter>
    </customSheetView>
    <customSheetView guid="{6806E151-5E14-4AFD-87E4-963C9A6AC622}"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7"/>
      <headerFooter alignWithMargins="0">
        <oddFooter>&amp;L&amp;D        &amp;T        &amp;F</oddFooter>
      </headerFooter>
    </customSheetView>
    <customSheetView guid="{DC435F00-643C-4507-82D4-894505D8FDA5}" scale="75" showPageBreaks="1" outlineSymbols="0" printArea="1" hiddenRows="1" showRuler="0">
      <rowBreaks count="1" manualBreakCount="1">
        <brk id="128" min="1" max="23" man="1"/>
      </rowBreaks>
      <colBreaks count="1" manualBreakCount="1">
        <brk id="13" min="55" max="207" man="1"/>
      </colBreaks>
      <pageMargins left="0" right="0" top="0.5" bottom="0.5" header="0" footer="0"/>
      <pageSetup scale="55" orientation="landscape" horizontalDpi="4294967292" r:id="rId28"/>
      <headerFooter alignWithMargins="0">
        <oddFooter>&amp;L&amp;D        &amp;T        &amp;F</oddFooter>
      </headerFooter>
    </customSheetView>
    <customSheetView guid="{4E8676F3-F8E9-4B82-A801-CEC84738F427}" scale="75" showPageBreaks="1" outlineSymbols="0" printArea="1" hiddenRows="1" showRuler="0">
      <selection activeCell="D137" sqref="D137"/>
      <rowBreaks count="3" manualBreakCount="3">
        <brk id="123" min="1" max="23" man="1"/>
        <brk id="128" min="1" max="23" man="1"/>
        <brk id="196" min="1" max="23" man="1"/>
      </rowBreaks>
      <colBreaks count="1" manualBreakCount="1">
        <brk id="13" min="55" max="207" man="1"/>
      </colBreaks>
      <pageMargins left="0.25" right="0.25" top="0.5" bottom="0.5" header="0" footer="0"/>
      <pageSetup scale="60" orientation="landscape" horizontalDpi="4294967292" r:id="rId29"/>
      <headerFooter alignWithMargins="0">
        <oddFooter>&amp;L&amp;D        &amp;T        &amp;F</oddFooter>
      </headerFooter>
    </customSheetView>
  </customSheetViews>
  <mergeCells count="6">
    <mergeCell ref="N129:P129"/>
    <mergeCell ref="B129:D129"/>
    <mergeCell ref="F129:H129"/>
    <mergeCell ref="J129:L129"/>
    <mergeCell ref="E56:G56"/>
    <mergeCell ref="O56:Q56"/>
  </mergeCells>
  <phoneticPr fontId="0" type="noConversion"/>
  <pageMargins left="0" right="0" top="0.5" bottom="0.5" header="0" footer="0"/>
  <pageSetup scale="55" orientation="landscape" horizontalDpi="4294967292" r:id="rId30"/>
  <headerFooter alignWithMargins="0">
    <oddFooter>&amp;L&amp;D        &amp;T        &amp;F</oddFooter>
  </headerFooter>
  <customProperties>
    <customPr name="_pios_id" r:id="rId31"/>
  </customProperties>
  <ignoredErrors>
    <ignoredError sqref="E13:I13 F10:H10 F11:H11 F12:H12 F29:H29 F14:H14 F15:H15 F16:H16 F17:H17 F18:H18 F19:H19 F20:H20 F21:H21 F22:H22 F23:H23 F24:H24 F25:H25 F26:H26 F27:H27 F28:H2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AT2193"/>
  <sheetViews>
    <sheetView showRuler="0" zoomScale="90" zoomScaleNormal="90" workbookViewId="0">
      <pane ySplit="13" topLeftCell="A14" activePane="bottomLeft" state="frozen"/>
      <selection pane="bottomLeft"/>
    </sheetView>
  </sheetViews>
  <sheetFormatPr defaultColWidth="8" defaultRowHeight="14.4"/>
  <cols>
    <col min="1" max="1" width="4.90625" style="87" customWidth="1"/>
    <col min="2" max="2" width="22" style="87" customWidth="1"/>
    <col min="3" max="3" width="8.90625" style="87" customWidth="1"/>
    <col min="4" max="4" width="14.453125" style="87" customWidth="1"/>
    <col min="5" max="5" width="7.6328125" style="87" bestFit="1" customWidth="1"/>
    <col min="6" max="6" width="14.453125" style="87" customWidth="1"/>
    <col min="7" max="7" width="7.6328125" style="87" customWidth="1"/>
    <col min="8" max="8" width="14.453125" style="87" customWidth="1"/>
    <col min="9" max="9" width="7.6328125" style="87" customWidth="1"/>
    <col min="10" max="10" width="14.453125" style="87" customWidth="1"/>
    <col min="11" max="11" width="7.6328125" style="87" customWidth="1"/>
    <col min="12" max="12" width="14.453125" style="87" customWidth="1"/>
    <col min="13" max="13" width="7.6328125" style="87" customWidth="1"/>
    <col min="14" max="14" width="14.453125" style="87" customWidth="1"/>
    <col min="15" max="15" width="7.6328125" style="87" customWidth="1"/>
    <col min="16" max="16" width="14.453125" style="87" customWidth="1"/>
    <col min="17" max="17" width="11.90625" style="87" customWidth="1"/>
    <col min="18" max="19" width="14.90625" style="87" bestFit="1" customWidth="1"/>
    <col min="20" max="22" width="8" style="87"/>
    <col min="23" max="24" width="14.90625" style="87" bestFit="1" customWidth="1"/>
    <col min="25" max="25" width="8" style="87"/>
    <col min="26" max="26" width="14.90625" style="87" bestFit="1" customWidth="1"/>
    <col min="27" max="27" width="15.08984375" style="87" bestFit="1" customWidth="1"/>
    <col min="28" max="16384" width="8" style="87"/>
  </cols>
  <sheetData>
    <row r="1" spans="1:46" s="72" customFormat="1" ht="15" customHeight="1">
      <c r="A1" s="86" t="str">
        <f>+'Sch B-7'!A1</f>
        <v>KENTUCKY-AMERICAN WATER COMPANY</v>
      </c>
      <c r="B1" s="115"/>
      <c r="C1" s="115"/>
      <c r="D1" s="115"/>
      <c r="E1" s="115"/>
      <c r="F1" s="115"/>
      <c r="G1" s="115"/>
      <c r="H1" s="115"/>
      <c r="I1" s="115"/>
      <c r="J1" s="115"/>
      <c r="K1" s="115"/>
      <c r="L1" s="115"/>
      <c r="M1" s="115"/>
      <c r="N1" s="115"/>
      <c r="O1" s="115"/>
      <c r="P1" s="115"/>
    </row>
    <row r="2" spans="1:46" s="72" customFormat="1" ht="15" customHeight="1">
      <c r="A2" s="86" t="str">
        <f>+'Sch B-7'!A2</f>
        <v>Case No. 2018-00358</v>
      </c>
      <c r="B2" s="115"/>
      <c r="C2" s="115"/>
      <c r="D2" s="115"/>
      <c r="E2" s="115"/>
      <c r="F2" s="115"/>
      <c r="G2" s="115"/>
      <c r="H2" s="115"/>
      <c r="I2" s="115"/>
      <c r="J2" s="115"/>
      <c r="K2" s="115"/>
      <c r="L2" s="115"/>
      <c r="M2" s="115"/>
      <c r="N2" s="115"/>
      <c r="O2" s="115"/>
      <c r="P2" s="115"/>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row>
    <row r="3" spans="1:46" s="72" customFormat="1" ht="15" customHeight="1">
      <c r="A3" s="86" t="s">
        <v>478</v>
      </c>
      <c r="B3" s="115"/>
      <c r="C3" s="115"/>
      <c r="D3" s="115"/>
      <c r="E3" s="115"/>
      <c r="F3" s="115"/>
      <c r="G3" s="115"/>
      <c r="H3" s="115"/>
      <c r="I3" s="115"/>
      <c r="J3" s="115"/>
      <c r="K3" s="115"/>
      <c r="L3" s="115"/>
      <c r="M3" s="115"/>
      <c r="N3" s="115"/>
      <c r="O3" s="115"/>
      <c r="P3" s="115"/>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row>
    <row r="4" spans="1:46" s="72" customFormat="1" ht="15" customHeight="1">
      <c r="A4" s="300" t="s">
        <v>1022</v>
      </c>
      <c r="B4" s="115"/>
      <c r="C4" s="115"/>
      <c r="D4" s="115"/>
      <c r="E4" s="115"/>
      <c r="F4" s="115"/>
      <c r="G4" s="115"/>
      <c r="H4" s="115"/>
      <c r="I4" s="115"/>
      <c r="J4" s="115"/>
      <c r="K4" s="115"/>
      <c r="L4" s="115"/>
      <c r="M4" s="115"/>
      <c r="N4" s="115"/>
      <c r="O4" s="115"/>
      <c r="P4" s="115"/>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46" s="72" customFormat="1" ht="15" customHeight="1">
      <c r="A5" s="238"/>
      <c r="B5" s="115"/>
      <c r="C5" s="115"/>
      <c r="D5" s="115"/>
      <c r="E5" s="115"/>
      <c r="F5" s="115"/>
      <c r="G5" s="115"/>
      <c r="H5" s="115"/>
      <c r="I5" s="115"/>
      <c r="J5" s="115"/>
      <c r="K5" s="115"/>
      <c r="L5" s="115"/>
      <c r="M5" s="115"/>
      <c r="N5" s="115"/>
      <c r="O5" s="115"/>
      <c r="P5" s="90" t="s">
        <v>934</v>
      </c>
      <c r="Q5" s="87"/>
      <c r="R5" s="87"/>
      <c r="S5" s="87"/>
      <c r="T5" s="87"/>
      <c r="U5" s="87"/>
      <c r="V5" s="87"/>
      <c r="W5" s="87"/>
      <c r="X5" s="87"/>
      <c r="Y5" s="87"/>
      <c r="Z5" s="87"/>
      <c r="AA5" s="87"/>
      <c r="AB5" s="87"/>
      <c r="AC5" s="87"/>
      <c r="AD5" s="87"/>
      <c r="AE5" s="87"/>
      <c r="AF5" s="87"/>
      <c r="AG5" s="87"/>
      <c r="AH5" s="87"/>
      <c r="AI5" s="87"/>
      <c r="AJ5" s="87"/>
      <c r="AK5" s="87"/>
      <c r="AL5" s="87"/>
      <c r="AM5" s="87"/>
      <c r="AN5" s="87"/>
      <c r="AO5" s="87"/>
      <c r="AP5" s="87"/>
      <c r="AQ5" s="87"/>
      <c r="AR5" s="87"/>
      <c r="AS5" s="87"/>
      <c r="AT5" s="87"/>
    </row>
    <row r="6" spans="1:46" s="66" customFormat="1">
      <c r="B6" s="70"/>
      <c r="D6" s="69"/>
      <c r="E6" s="69"/>
      <c r="F6" s="69"/>
      <c r="G6" s="69"/>
      <c r="H6" s="69"/>
      <c r="I6" s="69"/>
      <c r="J6" s="69"/>
      <c r="K6" s="69"/>
      <c r="L6" s="69"/>
      <c r="P6" s="91" t="str">
        <f ca="1">RIGHT(CELL("filename",$A$1),LEN(CELL("filename",$A$1))-SEARCH("\Rate Base",CELL("filename",$A$1),1))</f>
        <v>Rate Base\[KAWC 2018 Rate Case - Exhibit 37 Schedules B1 - B8.xlsx]Sch B-8</v>
      </c>
    </row>
    <row r="7" spans="1:46" s="72" customFormat="1" ht="15" customHeight="1">
      <c r="A7" s="87" t="s">
        <v>475</v>
      </c>
      <c r="B7" s="87"/>
      <c r="C7" s="87"/>
      <c r="D7" s="87"/>
      <c r="E7" s="87"/>
      <c r="F7" s="87"/>
      <c r="G7" s="87"/>
      <c r="H7" s="87"/>
      <c r="I7" s="87"/>
      <c r="J7" s="87"/>
      <c r="K7" s="87"/>
      <c r="L7" s="87"/>
      <c r="M7" s="87"/>
      <c r="N7" s="87"/>
      <c r="O7" s="87"/>
      <c r="P7" s="90" t="s">
        <v>288</v>
      </c>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row>
    <row r="8" spans="1:46" s="72" customFormat="1" ht="15" customHeight="1">
      <c r="A8" s="87" t="str">
        <f>+'Sch B-7'!A7</f>
        <v>TYPE OF FILING:  _X_ ORIGINAL __ UPDATED __ REVISED</v>
      </c>
      <c r="B8" s="87"/>
      <c r="C8" s="87"/>
      <c r="D8" s="87"/>
      <c r="E8" s="87"/>
      <c r="F8" s="985"/>
      <c r="G8" s="87"/>
      <c r="H8" s="87"/>
      <c r="I8" s="87"/>
      <c r="J8" s="87"/>
      <c r="K8" s="87"/>
      <c r="L8" s="87"/>
      <c r="M8" s="87"/>
      <c r="N8" s="87"/>
      <c r="O8" s="87"/>
      <c r="P8" s="90" t="str">
        <f>Control!D120</f>
        <v>Witness Responsible:   Melissa Schwarzell</v>
      </c>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row>
    <row r="9" spans="1:46" s="72" customFormat="1" ht="15" customHeight="1">
      <c r="A9" s="87" t="s">
        <v>454</v>
      </c>
      <c r="B9" s="87"/>
      <c r="C9" s="87"/>
      <c r="D9" s="87"/>
      <c r="E9" s="87"/>
      <c r="F9" s="87"/>
      <c r="G9" s="87"/>
      <c r="H9" s="87"/>
      <c r="I9" s="156"/>
      <c r="J9" s="87"/>
      <c r="K9" s="87"/>
      <c r="L9" s="87"/>
      <c r="M9" s="87"/>
      <c r="N9" s="87"/>
      <c r="O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row>
    <row r="10" spans="1:46" ht="15" customHeight="1" thickBot="1"/>
    <row r="11" spans="1:46" s="72" customFormat="1" ht="15" customHeight="1">
      <c r="A11" s="93"/>
      <c r="B11" s="93"/>
      <c r="C11" s="93"/>
      <c r="D11" s="93"/>
      <c r="E11" s="93"/>
      <c r="F11" s="93"/>
      <c r="G11" s="93"/>
      <c r="H11" s="93"/>
      <c r="I11" s="93"/>
      <c r="J11" s="93"/>
      <c r="K11" s="93"/>
      <c r="L11" s="93"/>
      <c r="M11" s="93"/>
      <c r="N11" s="93"/>
      <c r="O11" s="93"/>
      <c r="P11" s="93"/>
      <c r="Q11" s="87"/>
      <c r="R11" s="87"/>
      <c r="S11" s="87"/>
      <c r="T11" s="87"/>
      <c r="U11" s="87"/>
      <c r="V11" s="87"/>
      <c r="W11" s="87"/>
      <c r="X11" s="87"/>
      <c r="Y11" s="87"/>
      <c r="Z11" s="87"/>
      <c r="AA11" s="87"/>
      <c r="AB11" s="87"/>
      <c r="AC11" s="87"/>
      <c r="AD11" s="87"/>
      <c r="AE11" s="87"/>
      <c r="AF11" s="87"/>
      <c r="AG11" s="87"/>
      <c r="AH11" s="87"/>
      <c r="AI11" s="87"/>
      <c r="AJ11" s="87"/>
      <c r="AK11" s="87"/>
      <c r="AL11" s="87"/>
      <c r="AM11" s="87"/>
      <c r="AN11" s="87"/>
      <c r="AO11" s="87"/>
      <c r="AP11" s="87"/>
      <c r="AQ11" s="87"/>
      <c r="AR11" s="87"/>
      <c r="AS11" s="87"/>
      <c r="AT11" s="87"/>
    </row>
    <row r="12" spans="1:46" s="72" customFormat="1" ht="15" customHeight="1">
      <c r="A12" s="95" t="s">
        <v>448</v>
      </c>
      <c r="B12" s="87"/>
      <c r="C12" s="87"/>
      <c r="D12" s="95" t="s">
        <v>443</v>
      </c>
      <c r="E12" s="87"/>
      <c r="F12" s="95" t="s">
        <v>158</v>
      </c>
      <c r="G12" s="87"/>
      <c r="H12" s="87"/>
      <c r="I12" s="87"/>
      <c r="J12" s="87"/>
      <c r="K12" s="87"/>
      <c r="L12" s="87"/>
      <c r="M12" s="87"/>
      <c r="N12" s="87"/>
      <c r="O12" s="87"/>
      <c r="P12" s="240"/>
      <c r="Q12" s="87"/>
      <c r="R12" s="87"/>
      <c r="S12" s="87"/>
      <c r="T12" s="87"/>
      <c r="U12" s="87"/>
      <c r="V12" s="87"/>
      <c r="W12" s="87"/>
      <c r="X12" s="87"/>
      <c r="Y12" s="87"/>
      <c r="Z12" s="87"/>
      <c r="AA12" s="87"/>
      <c r="AB12" s="87"/>
      <c r="AC12" s="87"/>
      <c r="AD12" s="87"/>
      <c r="AE12" s="87"/>
      <c r="AF12" s="87"/>
      <c r="AG12" s="87"/>
      <c r="AH12" s="87"/>
      <c r="AI12" s="87"/>
      <c r="AJ12" s="87"/>
      <c r="AK12" s="87"/>
      <c r="AL12" s="87"/>
      <c r="AM12" s="87"/>
      <c r="AN12" s="87"/>
      <c r="AO12" s="87"/>
      <c r="AP12" s="87"/>
      <c r="AQ12" s="87"/>
      <c r="AR12" s="87"/>
      <c r="AS12" s="87"/>
      <c r="AT12" s="87"/>
    </row>
    <row r="13" spans="1:46" s="72" customFormat="1" ht="15" customHeight="1" thickBot="1">
      <c r="A13" s="95" t="s">
        <v>449</v>
      </c>
      <c r="B13" s="95" t="s">
        <v>437</v>
      </c>
      <c r="C13" s="87"/>
      <c r="D13" s="95" t="s">
        <v>624</v>
      </c>
      <c r="E13" s="95" t="s">
        <v>653</v>
      </c>
      <c r="F13" s="95" t="s">
        <v>624</v>
      </c>
      <c r="G13" s="95" t="s">
        <v>653</v>
      </c>
      <c r="H13" s="302">
        <v>2017</v>
      </c>
      <c r="I13" s="95" t="s">
        <v>653</v>
      </c>
      <c r="J13" s="296">
        <v>2016</v>
      </c>
      <c r="K13" s="95" t="s">
        <v>653</v>
      </c>
      <c r="L13" s="293">
        <v>2015</v>
      </c>
      <c r="M13" s="95" t="s">
        <v>653</v>
      </c>
      <c r="N13" s="302">
        <v>2014</v>
      </c>
      <c r="O13" s="595" t="s">
        <v>653</v>
      </c>
      <c r="P13" s="296">
        <v>2013</v>
      </c>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row>
    <row r="14" spans="1:46" s="72" customFormat="1" ht="15" customHeight="1">
      <c r="A14" s="94">
        <v>1</v>
      </c>
      <c r="B14" s="99"/>
      <c r="C14" s="99"/>
      <c r="D14" s="99"/>
      <c r="E14" s="99"/>
      <c r="F14" s="99"/>
      <c r="G14" s="99"/>
      <c r="H14" s="99"/>
      <c r="I14" s="99"/>
      <c r="J14" s="99"/>
      <c r="K14" s="99"/>
      <c r="L14" s="99"/>
      <c r="M14" s="99"/>
      <c r="N14" s="99"/>
      <c r="O14" s="99"/>
      <c r="P14" s="99"/>
      <c r="Q14" s="87"/>
      <c r="R14" s="87"/>
      <c r="S14" s="87"/>
      <c r="T14" s="87"/>
      <c r="U14" s="87"/>
      <c r="V14" s="87"/>
      <c r="W14" s="87"/>
      <c r="X14" s="87"/>
      <c r="Y14" s="87"/>
      <c r="Z14" s="87"/>
      <c r="AA14" s="87"/>
      <c r="AB14" s="87"/>
      <c r="AC14" s="87"/>
      <c r="AD14" s="87"/>
      <c r="AE14" s="87"/>
      <c r="AF14" s="87"/>
      <c r="AG14" s="87"/>
      <c r="AH14" s="87"/>
      <c r="AI14" s="87"/>
      <c r="AJ14" s="87"/>
      <c r="AK14" s="87"/>
      <c r="AL14" s="87"/>
      <c r="AM14" s="87"/>
      <c r="AN14" s="87"/>
      <c r="AO14" s="87"/>
      <c r="AP14" s="87"/>
      <c r="AQ14" s="87"/>
      <c r="AR14" s="87"/>
      <c r="AS14" s="87"/>
      <c r="AT14" s="87"/>
    </row>
    <row r="15" spans="1:46" s="72" customFormat="1" ht="15" customHeight="1">
      <c r="A15" s="95">
        <v>2</v>
      </c>
      <c r="B15" s="200" t="s">
        <v>484</v>
      </c>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c r="AO15" s="87"/>
      <c r="AP15" s="87"/>
      <c r="AQ15" s="87"/>
      <c r="AR15" s="87"/>
      <c r="AS15" s="87"/>
      <c r="AT15" s="87"/>
    </row>
    <row r="16" spans="1:46" s="72" customFormat="1" ht="15" customHeight="1">
      <c r="A16" s="95">
        <v>3</v>
      </c>
      <c r="B16" s="87" t="s">
        <v>485</v>
      </c>
      <c r="C16" s="87"/>
      <c r="D16" s="100">
        <f>+'Sch B-1'!K76</f>
        <v>791593956.96839797</v>
      </c>
      <c r="E16" s="179">
        <f>(+D16-F16)/F16</f>
        <v>4.9463839206915015E-2</v>
      </c>
      <c r="F16" s="100">
        <f>+'Sch B-1'!K14</f>
        <v>754284166.25255942</v>
      </c>
      <c r="G16" s="179">
        <f>(+F16-H16)/H16</f>
        <v>4.0462240651445401E-2</v>
      </c>
      <c r="H16" s="301">
        <v>724951023.48000002</v>
      </c>
      <c r="I16" s="179">
        <f>(+H16-J16)/J16</f>
        <v>3.8706556126794925E-2</v>
      </c>
      <c r="J16" s="301">
        <v>697936312.42999995</v>
      </c>
      <c r="K16" s="179">
        <f>(+J16-L16)/L16</f>
        <v>7.3241154892569466E-2</v>
      </c>
      <c r="L16" s="301">
        <v>650307071.48000002</v>
      </c>
      <c r="M16" s="179">
        <f>(+L16-N16)/N16</f>
        <v>2.4497479433511278E-2</v>
      </c>
      <c r="N16" s="301">
        <v>634757121.94000006</v>
      </c>
      <c r="O16" s="179">
        <f>(+N16-P16)/P16</f>
        <v>2.5935049732899916E-2</v>
      </c>
      <c r="P16" s="301">
        <v>618710825.89999998</v>
      </c>
      <c r="Q16" s="92"/>
      <c r="R16" s="87"/>
      <c r="S16" s="87"/>
      <c r="T16" s="87"/>
      <c r="U16" s="87"/>
      <c r="V16" s="87"/>
      <c r="W16" s="87"/>
      <c r="X16" s="87"/>
      <c r="Y16" s="87"/>
      <c r="Z16" s="87"/>
      <c r="AA16" s="87"/>
      <c r="AB16" s="87"/>
      <c r="AC16" s="87"/>
      <c r="AD16" s="87"/>
      <c r="AE16" s="87"/>
      <c r="AF16" s="87"/>
      <c r="AG16" s="87"/>
      <c r="AH16" s="87"/>
      <c r="AI16" s="87"/>
      <c r="AJ16" s="87"/>
      <c r="AK16" s="87"/>
      <c r="AL16" s="87"/>
      <c r="AM16" s="87"/>
      <c r="AN16" s="87"/>
      <c r="AO16" s="87"/>
      <c r="AP16" s="87"/>
      <c r="AQ16" s="87"/>
      <c r="AR16" s="87"/>
      <c r="AS16" s="87"/>
      <c r="AT16" s="87"/>
    </row>
    <row r="17" spans="1:46" s="72" customFormat="1" ht="15" customHeight="1">
      <c r="A17" s="95">
        <v>4</v>
      </c>
      <c r="B17" s="87" t="s">
        <v>486</v>
      </c>
      <c r="C17" s="87"/>
      <c r="D17" s="87">
        <f>+'Sch B-1'!K89</f>
        <v>7947078.3123931037</v>
      </c>
      <c r="E17" s="179">
        <f>(+D17-F17)/F17</f>
        <v>-0.31934546065230834</v>
      </c>
      <c r="F17" s="87">
        <f>+'Sch B-1'!K27</f>
        <v>11675641.390725495</v>
      </c>
      <c r="G17" s="179">
        <f>(+F17-H17)/H17</f>
        <v>-6.5249469920246314E-2</v>
      </c>
      <c r="H17" s="298">
        <v>12490649.66</v>
      </c>
      <c r="I17" s="179">
        <f>(+H17-J17)/J17</f>
        <v>0.39764179404322919</v>
      </c>
      <c r="J17" s="298">
        <v>8936946.3000000007</v>
      </c>
      <c r="K17" s="179">
        <f>(+J17-L17)/L17</f>
        <v>-0.67217915614412405</v>
      </c>
      <c r="L17" s="298">
        <v>27261678.039999999</v>
      </c>
      <c r="M17" s="179">
        <f t="shared" ref="M17:M21" si="0">(+L17-N17)/N17</f>
        <v>1.865729407908199</v>
      </c>
      <c r="N17" s="298">
        <v>9512997.9700000007</v>
      </c>
      <c r="O17" s="179">
        <f>(+N17-P17)/P17</f>
        <v>-0.53811023074768505</v>
      </c>
      <c r="P17" s="297">
        <v>20595818.75</v>
      </c>
      <c r="Q17" s="102"/>
      <c r="R17" s="87"/>
      <c r="S17" s="87"/>
      <c r="T17" s="87"/>
      <c r="U17" s="87"/>
      <c r="V17" s="87"/>
      <c r="W17" s="87"/>
      <c r="X17" s="87"/>
      <c r="Y17" s="87"/>
      <c r="Z17" s="87"/>
      <c r="AA17" s="87"/>
      <c r="AB17" s="87"/>
      <c r="AC17" s="87"/>
      <c r="AD17" s="87"/>
      <c r="AE17" s="87"/>
      <c r="AF17" s="87"/>
      <c r="AG17" s="87"/>
      <c r="AH17" s="87"/>
      <c r="AI17" s="87"/>
      <c r="AJ17" s="87"/>
      <c r="AK17" s="87"/>
      <c r="AL17" s="87"/>
      <c r="AM17" s="87"/>
      <c r="AN17" s="87"/>
      <c r="AO17" s="87"/>
      <c r="AP17" s="87"/>
      <c r="AQ17" s="87"/>
      <c r="AR17" s="87"/>
      <c r="AS17" s="87"/>
      <c r="AT17" s="87"/>
    </row>
    <row r="18" spans="1:46" s="72" customFormat="1" ht="15" customHeight="1">
      <c r="A18" s="95">
        <v>5</v>
      </c>
      <c r="B18" s="87" t="s">
        <v>487</v>
      </c>
      <c r="C18" s="87"/>
      <c r="D18" s="87">
        <f>+'Sch B-1'!K82+'Sch B-1'!K84</f>
        <v>-197821996.80938435</v>
      </c>
      <c r="E18" s="179">
        <f>(+D18-F18)/F18</f>
        <v>7.3072169580017388E-2</v>
      </c>
      <c r="F18" s="87">
        <f>+'Sch B-1'!K20+'Sch B-1'!K22</f>
        <v>-184351064.55776277</v>
      </c>
      <c r="G18" s="179">
        <f>(+F18-H18)/H18</f>
        <v>0.2427138610243578</v>
      </c>
      <c r="H18" s="298">
        <v>-148345544.65000001</v>
      </c>
      <c r="I18" s="179">
        <f>(+H18-J18)/J18</f>
        <v>9.6922556714931288E-2</v>
      </c>
      <c r="J18" s="298">
        <v>-135237937.94</v>
      </c>
      <c r="K18" s="179">
        <f>(+J18-L18)/L18</f>
        <v>8.9780930399161282E-2</v>
      </c>
      <c r="L18" s="298">
        <v>-124096443.76000001</v>
      </c>
      <c r="M18" s="179">
        <f t="shared" si="0"/>
        <v>8.610118026960592E-2</v>
      </c>
      <c r="N18" s="298">
        <v>-114258640</v>
      </c>
      <c r="O18" s="179">
        <f>(+N18-P18)/P18</f>
        <v>-4.9981317426596138E-2</v>
      </c>
      <c r="P18" s="297">
        <v>-120269887.42</v>
      </c>
      <c r="Q18" s="102"/>
      <c r="R18" s="87"/>
      <c r="S18" s="87"/>
      <c r="T18" s="87"/>
      <c r="U18" s="87"/>
      <c r="V18" s="87"/>
      <c r="W18" s="87"/>
      <c r="X18" s="87"/>
      <c r="Y18" s="87"/>
      <c r="Z18" s="87"/>
      <c r="AA18" s="87"/>
      <c r="AB18" s="87"/>
      <c r="AC18" s="87"/>
      <c r="AD18" s="87"/>
      <c r="AE18" s="87"/>
      <c r="AF18" s="87"/>
      <c r="AG18" s="87"/>
      <c r="AH18" s="87"/>
      <c r="AI18" s="87"/>
      <c r="AJ18" s="87"/>
      <c r="AK18" s="87"/>
      <c r="AL18" s="87"/>
      <c r="AM18" s="87"/>
      <c r="AN18" s="87"/>
      <c r="AO18" s="87"/>
      <c r="AP18" s="87"/>
      <c r="AQ18" s="87"/>
      <c r="AR18" s="87"/>
      <c r="AS18" s="87"/>
      <c r="AT18" s="87"/>
    </row>
    <row r="19" spans="1:46" s="72" customFormat="1" ht="15" customHeight="1">
      <c r="A19" s="95">
        <v>6</v>
      </c>
      <c r="B19" s="87" t="s">
        <v>488</v>
      </c>
      <c r="C19" s="87"/>
      <c r="D19" s="87">
        <f>+'Sch B-1'!K80</f>
        <v>225195.25416666645</v>
      </c>
      <c r="E19" s="179">
        <f>(+D19-F19)/F19</f>
        <v>-8.3333333333333537E-2</v>
      </c>
      <c r="F19" s="87">
        <f>+'Sch B-1'!K18</f>
        <v>245667.54999999981</v>
      </c>
      <c r="G19" s="179">
        <f>(+F19-H19)/H19</f>
        <v>0.21670067720787808</v>
      </c>
      <c r="H19" s="298">
        <v>201912.89</v>
      </c>
      <c r="I19" s="179">
        <f>(+H19-J19)/J19</f>
        <v>-3.8734388702903168E-2</v>
      </c>
      <c r="J19" s="298">
        <v>210049.01</v>
      </c>
      <c r="K19" s="179">
        <f>(+J19-L19)/L19</f>
        <v>-3.7289983969118312E-2</v>
      </c>
      <c r="L19" s="298">
        <v>218185.13</v>
      </c>
      <c r="M19" s="179">
        <f t="shared" si="0"/>
        <v>-3.5949430289908685E-2</v>
      </c>
      <c r="N19" s="298">
        <v>226321.25</v>
      </c>
      <c r="O19" s="179">
        <f>(+N19-P19)/P19</f>
        <v>-3.4701916173503079E-2</v>
      </c>
      <c r="P19" s="297">
        <v>234457.37</v>
      </c>
      <c r="Q19" s="102"/>
      <c r="R19" s="87"/>
      <c r="S19" s="87"/>
      <c r="T19" s="87"/>
      <c r="U19" s="87"/>
      <c r="V19" s="87"/>
      <c r="W19" s="87"/>
      <c r="X19" s="87"/>
      <c r="Y19" s="87"/>
      <c r="Z19" s="87"/>
      <c r="AA19" s="87"/>
      <c r="AB19" s="87"/>
      <c r="AC19" s="87"/>
      <c r="AD19" s="87"/>
      <c r="AE19" s="87"/>
      <c r="AF19" s="87"/>
      <c r="AG19" s="87"/>
      <c r="AH19" s="87"/>
      <c r="AI19" s="87"/>
      <c r="AJ19" s="87"/>
      <c r="AK19" s="87"/>
      <c r="AL19" s="87"/>
      <c r="AM19" s="87"/>
      <c r="AN19" s="87"/>
      <c r="AO19" s="87"/>
      <c r="AP19" s="87"/>
      <c r="AQ19" s="87"/>
      <c r="AR19" s="87"/>
      <c r="AS19" s="87"/>
      <c r="AT19" s="87"/>
    </row>
    <row r="20" spans="1:46" s="72" customFormat="1" ht="15" customHeight="1">
      <c r="A20" s="95">
        <v>7</v>
      </c>
      <c r="B20" s="87"/>
      <c r="C20" s="87"/>
      <c r="D20" s="105"/>
      <c r="E20" s="213"/>
      <c r="F20" s="105"/>
      <c r="G20" s="213"/>
      <c r="H20" s="105"/>
      <c r="I20" s="213"/>
      <c r="J20" s="105"/>
      <c r="K20" s="213"/>
      <c r="L20" s="105"/>
      <c r="M20" s="213"/>
      <c r="N20" s="105"/>
      <c r="O20" s="213"/>
      <c r="P20" s="105"/>
      <c r="Q20" s="87"/>
      <c r="R20" s="87"/>
      <c r="S20" s="87"/>
      <c r="T20" s="87"/>
      <c r="U20" s="87"/>
      <c r="V20" s="87"/>
      <c r="W20" s="87"/>
      <c r="X20" s="87"/>
      <c r="Y20" s="87"/>
      <c r="Z20" s="87"/>
      <c r="AA20" s="87"/>
      <c r="AB20" s="87"/>
      <c r="AC20" s="87"/>
      <c r="AD20" s="87"/>
      <c r="AE20" s="87"/>
      <c r="AF20" s="87"/>
      <c r="AG20" s="87"/>
      <c r="AH20" s="87"/>
      <c r="AI20" s="87"/>
      <c r="AJ20" s="87"/>
      <c r="AK20" s="87"/>
      <c r="AL20" s="87"/>
      <c r="AM20" s="87"/>
      <c r="AN20" s="87"/>
      <c r="AO20" s="87"/>
      <c r="AP20" s="87"/>
      <c r="AQ20" s="87"/>
      <c r="AR20" s="87"/>
      <c r="AS20" s="87"/>
      <c r="AT20" s="87"/>
    </row>
    <row r="21" spans="1:46" s="72" customFormat="1" ht="15" customHeight="1">
      <c r="A21" s="95">
        <v>8</v>
      </c>
      <c r="B21" s="87" t="s">
        <v>489</v>
      </c>
      <c r="C21" s="87"/>
      <c r="D21" s="87">
        <f t="shared" ref="D21:H21" si="1">SUM(D16:D20)</f>
        <v>601944233.72557342</v>
      </c>
      <c r="E21" s="179">
        <f>(+D21-F21)/F21</f>
        <v>3.4527233484590199E-2</v>
      </c>
      <c r="F21" s="87">
        <f t="shared" si="1"/>
        <v>581854410.63552213</v>
      </c>
      <c r="G21" s="179">
        <f>(+F21-H21)/H21</f>
        <v>-1.2631351577287789E-2</v>
      </c>
      <c r="H21" s="87">
        <f t="shared" si="1"/>
        <v>589298041.38</v>
      </c>
      <c r="I21" s="179">
        <f>(+H21-J21)/J21</f>
        <v>3.0519914126617878E-2</v>
      </c>
      <c r="J21" s="87">
        <f t="shared" ref="J21" si="2">SUM(J16:J20)</f>
        <v>571845369.79999995</v>
      </c>
      <c r="K21" s="179">
        <f>(+J21-L21)/L21</f>
        <v>3.2788858051034764E-2</v>
      </c>
      <c r="L21" s="87">
        <f t="shared" ref="L21" si="3">SUM(L16:L20)</f>
        <v>553690490.88999999</v>
      </c>
      <c r="M21" s="179">
        <f t="shared" si="0"/>
        <v>4.4230512571326493E-2</v>
      </c>
      <c r="N21" s="87">
        <f t="shared" ref="N21" si="4">SUM(N16:N20)</f>
        <v>530237801.16000009</v>
      </c>
      <c r="O21" s="179">
        <f>(+N21-P21)/P21</f>
        <v>2.1119188300179122E-2</v>
      </c>
      <c r="P21" s="87">
        <f t="shared" ref="P21" si="5">SUM(P16:P20)</f>
        <v>519271214.59999996</v>
      </c>
      <c r="Q21" s="87"/>
      <c r="R21" s="87"/>
      <c r="S21" s="87"/>
      <c r="T21" s="87"/>
      <c r="U21" s="87"/>
      <c r="V21" s="87"/>
      <c r="W21" s="87"/>
      <c r="X21" s="87"/>
      <c r="Y21" s="87"/>
      <c r="Z21" s="87"/>
      <c r="AA21" s="87"/>
      <c r="AB21" s="87"/>
      <c r="AC21" s="87"/>
      <c r="AD21" s="87"/>
      <c r="AE21" s="87"/>
      <c r="AF21" s="87"/>
      <c r="AG21" s="87"/>
      <c r="AH21" s="87"/>
      <c r="AI21" s="87"/>
      <c r="AJ21" s="87"/>
      <c r="AK21" s="87"/>
      <c r="AL21" s="87"/>
      <c r="AM21" s="87"/>
      <c r="AN21" s="87"/>
      <c r="AO21" s="87"/>
      <c r="AP21" s="87"/>
      <c r="AQ21" s="87"/>
      <c r="AR21" s="87"/>
      <c r="AS21" s="87"/>
      <c r="AT21" s="87"/>
    </row>
    <row r="22" spans="1:46" s="72" customFormat="1" ht="15" customHeight="1">
      <c r="A22" s="95">
        <v>9</v>
      </c>
      <c r="B22" s="87"/>
      <c r="C22" s="87"/>
      <c r="D22" s="105"/>
      <c r="E22" s="213"/>
      <c r="F22" s="105"/>
      <c r="G22" s="213"/>
      <c r="H22" s="105"/>
      <c r="I22" s="213"/>
      <c r="J22" s="105"/>
      <c r="K22" s="213"/>
      <c r="L22" s="105"/>
      <c r="M22" s="213"/>
      <c r="N22" s="105"/>
      <c r="O22" s="213"/>
      <c r="P22" s="105"/>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row>
    <row r="23" spans="1:46" s="72" customFormat="1" ht="15" customHeight="1">
      <c r="A23" s="95">
        <v>10</v>
      </c>
      <c r="B23" s="200" t="s">
        <v>490</v>
      </c>
      <c r="C23" s="87"/>
      <c r="D23" s="87"/>
      <c r="E23" s="213"/>
      <c r="F23" s="87"/>
      <c r="G23" s="213"/>
      <c r="H23" s="87"/>
      <c r="I23" s="213"/>
      <c r="J23" s="87"/>
      <c r="K23" s="213"/>
      <c r="L23" s="87"/>
      <c r="M23" s="213"/>
      <c r="N23" s="87"/>
      <c r="O23" s="213"/>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c r="AO23" s="87"/>
      <c r="AP23" s="87"/>
      <c r="AQ23" s="87"/>
      <c r="AR23" s="87"/>
      <c r="AS23" s="87"/>
      <c r="AT23" s="87"/>
    </row>
    <row r="24" spans="1:46" s="72" customFormat="1" ht="15" customHeight="1">
      <c r="A24" s="95">
        <v>11</v>
      </c>
      <c r="B24" s="87" t="s">
        <v>1207</v>
      </c>
      <c r="C24" s="87"/>
      <c r="D24" s="102">
        <f>249738+Linkin!C171</f>
        <v>5326908.8200000031</v>
      </c>
      <c r="E24" s="179">
        <f>(+D24-F24)/F24</f>
        <v>0</v>
      </c>
      <c r="F24" s="102">
        <f>249738+Linkin!B171</f>
        <v>5326908.8200000031</v>
      </c>
      <c r="G24" s="978">
        <f>(+F24-H24)/H24</f>
        <v>20.33001643964981</v>
      </c>
      <c r="H24" s="299">
        <v>249737.68</v>
      </c>
      <c r="I24" s="179">
        <f>(+H24-J24)/J24</f>
        <v>0</v>
      </c>
      <c r="J24" s="299">
        <v>249737.68</v>
      </c>
      <c r="K24" s="179">
        <f>(+J24-L24)/L24</f>
        <v>0</v>
      </c>
      <c r="L24" s="299">
        <v>249737.68</v>
      </c>
      <c r="M24" s="179">
        <f>(+L24-N24)/N24</f>
        <v>0</v>
      </c>
      <c r="N24" s="299">
        <v>249737.68</v>
      </c>
      <c r="O24" s="179">
        <f>(+N24-P24)/P24</f>
        <v>0</v>
      </c>
      <c r="P24" s="303">
        <v>249737.68</v>
      </c>
      <c r="Q24" s="102"/>
      <c r="R24" s="87"/>
      <c r="S24" s="87"/>
      <c r="T24" s="87"/>
      <c r="U24" s="87"/>
      <c r="V24" s="87"/>
      <c r="W24" s="87"/>
      <c r="X24" s="87"/>
      <c r="Y24" s="87"/>
      <c r="Z24" s="87"/>
      <c r="AA24" s="87"/>
      <c r="AB24" s="87"/>
      <c r="AC24" s="87"/>
      <c r="AD24" s="87"/>
      <c r="AE24" s="87"/>
      <c r="AF24" s="87"/>
      <c r="AG24" s="87"/>
      <c r="AH24" s="87"/>
      <c r="AI24" s="87"/>
      <c r="AJ24" s="87"/>
      <c r="AK24" s="87"/>
      <c r="AL24" s="87"/>
      <c r="AM24" s="87"/>
      <c r="AN24" s="87"/>
      <c r="AO24" s="87"/>
      <c r="AP24" s="87"/>
      <c r="AQ24" s="87"/>
      <c r="AR24" s="87"/>
      <c r="AS24" s="87"/>
      <c r="AT24" s="87"/>
    </row>
    <row r="25" spans="1:46" s="72" customFormat="1" ht="15" customHeight="1">
      <c r="A25" s="95">
        <v>12</v>
      </c>
      <c r="B25" s="87" t="s">
        <v>487</v>
      </c>
      <c r="C25" s="87"/>
      <c r="D25" s="87">
        <v>0</v>
      </c>
      <c r="E25" s="213"/>
      <c r="F25" s="87">
        <v>0</v>
      </c>
      <c r="G25" s="213"/>
      <c r="H25" s="87">
        <v>0</v>
      </c>
      <c r="I25" s="213"/>
      <c r="J25" s="87">
        <v>0</v>
      </c>
      <c r="K25" s="213"/>
      <c r="L25" s="87">
        <v>0</v>
      </c>
      <c r="M25" s="213"/>
      <c r="N25" s="87">
        <v>0</v>
      </c>
      <c r="O25" s="213"/>
      <c r="P25" s="87">
        <v>0</v>
      </c>
      <c r="Q25" s="102"/>
      <c r="R25" s="87"/>
      <c r="S25" s="87"/>
      <c r="T25" s="87"/>
      <c r="U25" s="87"/>
      <c r="V25" s="87"/>
      <c r="W25" s="87"/>
      <c r="X25" s="87"/>
      <c r="Y25" s="87"/>
      <c r="Z25" s="87"/>
      <c r="AA25" s="87"/>
      <c r="AB25" s="87"/>
      <c r="AC25" s="87"/>
      <c r="AD25" s="87"/>
      <c r="AE25" s="87"/>
      <c r="AF25" s="87"/>
      <c r="AG25" s="87"/>
      <c r="AH25" s="87"/>
      <c r="AI25" s="87"/>
      <c r="AJ25" s="87"/>
      <c r="AK25" s="87"/>
      <c r="AL25" s="87"/>
      <c r="AM25" s="87"/>
      <c r="AN25" s="87"/>
      <c r="AO25" s="87"/>
      <c r="AP25" s="87"/>
      <c r="AQ25" s="87"/>
      <c r="AR25" s="87"/>
      <c r="AS25" s="87"/>
      <c r="AT25" s="87"/>
    </row>
    <row r="26" spans="1:46" s="72" customFormat="1" ht="15" customHeight="1">
      <c r="A26" s="95">
        <v>13</v>
      </c>
      <c r="B26" s="87" t="s">
        <v>491</v>
      </c>
      <c r="C26" s="87"/>
      <c r="D26" s="87">
        <v>0</v>
      </c>
      <c r="E26" s="213"/>
      <c r="F26" s="87">
        <v>0</v>
      </c>
      <c r="G26" s="213"/>
      <c r="H26" s="87">
        <v>0</v>
      </c>
      <c r="I26" s="213"/>
      <c r="J26" s="87">
        <v>0</v>
      </c>
      <c r="K26" s="213"/>
      <c r="L26" s="87">
        <v>0</v>
      </c>
      <c r="M26" s="213"/>
      <c r="N26" s="87">
        <v>0</v>
      </c>
      <c r="O26" s="213"/>
      <c r="P26" s="87">
        <v>0</v>
      </c>
      <c r="Q26" s="102"/>
      <c r="R26" s="87"/>
      <c r="S26" s="87"/>
      <c r="T26" s="87"/>
      <c r="U26" s="87"/>
      <c r="V26" s="87"/>
      <c r="W26" s="87"/>
      <c r="X26" s="87"/>
      <c r="Y26" s="87"/>
      <c r="Z26" s="87"/>
      <c r="AA26" s="87"/>
      <c r="AB26" s="87"/>
      <c r="AC26" s="87"/>
      <c r="AD26" s="87"/>
      <c r="AE26" s="87"/>
      <c r="AF26" s="87"/>
      <c r="AG26" s="87"/>
      <c r="AH26" s="87"/>
      <c r="AI26" s="87"/>
      <c r="AJ26" s="87"/>
      <c r="AK26" s="87"/>
      <c r="AL26" s="87"/>
      <c r="AM26" s="87"/>
      <c r="AN26" s="87"/>
      <c r="AO26" s="87"/>
      <c r="AP26" s="87"/>
      <c r="AQ26" s="87"/>
      <c r="AR26" s="87"/>
      <c r="AS26" s="87"/>
      <c r="AT26" s="87"/>
    </row>
    <row r="27" spans="1:46" s="72" customFormat="1" ht="15" customHeight="1">
      <c r="A27" s="95">
        <v>14</v>
      </c>
      <c r="B27" s="87" t="s">
        <v>492</v>
      </c>
      <c r="C27" s="87"/>
      <c r="D27" s="87">
        <v>0</v>
      </c>
      <c r="E27" s="213"/>
      <c r="F27" s="87">
        <v>0</v>
      </c>
      <c r="G27" s="213"/>
      <c r="H27" s="87">
        <v>0</v>
      </c>
      <c r="I27" s="213"/>
      <c r="J27" s="87">
        <v>0</v>
      </c>
      <c r="K27" s="213"/>
      <c r="L27" s="87">
        <v>0</v>
      </c>
      <c r="M27" s="213"/>
      <c r="N27" s="87">
        <v>0</v>
      </c>
      <c r="O27" s="213"/>
      <c r="P27" s="87">
        <v>0</v>
      </c>
      <c r="Q27" s="102"/>
      <c r="R27" s="87"/>
      <c r="S27" s="87"/>
      <c r="T27" s="87"/>
      <c r="U27" s="87"/>
      <c r="V27" s="87"/>
      <c r="W27" s="87"/>
      <c r="X27" s="87"/>
      <c r="Y27" s="87"/>
      <c r="Z27" s="87"/>
      <c r="AA27" s="87"/>
      <c r="AB27" s="87"/>
      <c r="AC27" s="87"/>
      <c r="AD27" s="87"/>
      <c r="AE27" s="87"/>
      <c r="AF27" s="87"/>
      <c r="AG27" s="87"/>
      <c r="AH27" s="87"/>
      <c r="AI27" s="87"/>
      <c r="AJ27" s="87"/>
      <c r="AK27" s="87"/>
      <c r="AL27" s="87"/>
      <c r="AM27" s="87"/>
      <c r="AN27" s="87"/>
      <c r="AO27" s="87"/>
      <c r="AP27" s="87"/>
      <c r="AQ27" s="87"/>
      <c r="AR27" s="87"/>
      <c r="AS27" s="87"/>
      <c r="AT27" s="87"/>
    </row>
    <row r="28" spans="1:46" s="72" customFormat="1" ht="15" customHeight="1">
      <c r="A28" s="95">
        <v>15</v>
      </c>
      <c r="B28" s="87"/>
      <c r="C28" s="87"/>
      <c r="D28" s="87"/>
      <c r="E28" s="213"/>
      <c r="F28" s="87"/>
      <c r="G28" s="213"/>
      <c r="H28" s="87"/>
      <c r="I28" s="213"/>
      <c r="J28" s="87"/>
      <c r="K28" s="213"/>
      <c r="L28" s="87"/>
      <c r="M28" s="213"/>
      <c r="N28" s="87"/>
      <c r="O28" s="213"/>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c r="AO28" s="87"/>
      <c r="AP28" s="87"/>
      <c r="AQ28" s="87"/>
      <c r="AR28" s="87"/>
      <c r="AS28" s="87"/>
      <c r="AT28" s="87"/>
    </row>
    <row r="29" spans="1:46" s="72" customFormat="1" ht="15" customHeight="1">
      <c r="A29" s="95">
        <v>16</v>
      </c>
      <c r="B29" s="87" t="s">
        <v>493</v>
      </c>
      <c r="C29" s="87"/>
      <c r="D29" s="87"/>
      <c r="E29" s="213"/>
      <c r="F29" s="87"/>
      <c r="G29" s="213"/>
      <c r="H29" s="87"/>
      <c r="I29" s="213"/>
      <c r="J29" s="87"/>
      <c r="K29" s="213"/>
      <c r="L29" s="87"/>
      <c r="M29" s="213"/>
      <c r="N29" s="87"/>
      <c r="O29" s="213"/>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c r="AO29" s="87"/>
      <c r="AP29" s="87"/>
      <c r="AQ29" s="87"/>
      <c r="AR29" s="87"/>
      <c r="AS29" s="87"/>
      <c r="AT29" s="87"/>
    </row>
    <row r="30" spans="1:46" s="72" customFormat="1" ht="15" customHeight="1">
      <c r="A30" s="95">
        <v>17</v>
      </c>
      <c r="B30" s="87" t="s">
        <v>494</v>
      </c>
      <c r="C30" s="87"/>
      <c r="D30" s="241">
        <f>SUM(D24:D27)</f>
        <v>5326908.8200000031</v>
      </c>
      <c r="E30" s="179">
        <f>(+D30-F30)/F30</f>
        <v>0</v>
      </c>
      <c r="F30" s="241">
        <f>SUM(F24:F27)</f>
        <v>5326908.8200000031</v>
      </c>
      <c r="G30" s="978">
        <f>(+F30-H30)/H30</f>
        <v>20.33001643964981</v>
      </c>
      <c r="H30" s="241">
        <f>SUM(H24:H27)</f>
        <v>249737.68</v>
      </c>
      <c r="I30" s="179">
        <f>(+H30-J30)/J30</f>
        <v>0</v>
      </c>
      <c r="J30" s="241">
        <f>SUM(J24:J27)</f>
        <v>249737.68</v>
      </c>
      <c r="K30" s="179">
        <f>(+J30-L30)/L30</f>
        <v>0</v>
      </c>
      <c r="L30" s="241">
        <f>SUM(L24:L27)</f>
        <v>249737.68</v>
      </c>
      <c r="M30" s="179">
        <f>(+L30-N30)/N30</f>
        <v>0</v>
      </c>
      <c r="N30" s="241">
        <f>SUM(N24:N27)</f>
        <v>249737.68</v>
      </c>
      <c r="O30" s="179">
        <f>(+N30-P30)/P30</f>
        <v>0</v>
      </c>
      <c r="P30" s="241">
        <f>SUM(P24:P27)</f>
        <v>249737.68</v>
      </c>
      <c r="Q30" s="87"/>
      <c r="R30" s="87"/>
      <c r="S30" s="87"/>
      <c r="T30" s="87"/>
      <c r="U30" s="87"/>
      <c r="V30" s="87"/>
      <c r="W30" s="87"/>
      <c r="X30" s="87"/>
      <c r="Y30" s="87"/>
      <c r="Z30" s="87"/>
      <c r="AA30" s="87"/>
      <c r="AB30" s="87"/>
      <c r="AC30" s="87"/>
      <c r="AD30" s="87"/>
      <c r="AE30" s="87"/>
      <c r="AF30" s="87"/>
      <c r="AG30" s="87"/>
      <c r="AH30" s="87"/>
      <c r="AI30" s="87"/>
      <c r="AJ30" s="87"/>
      <c r="AK30" s="87"/>
      <c r="AL30" s="87"/>
      <c r="AM30" s="87"/>
      <c r="AN30" s="87"/>
      <c r="AO30" s="87"/>
      <c r="AP30" s="87"/>
      <c r="AQ30" s="87"/>
      <c r="AR30" s="87"/>
      <c r="AS30" s="87"/>
      <c r="AT30" s="87"/>
    </row>
    <row r="31" spans="1:46" s="72" customFormat="1" ht="15" customHeight="1">
      <c r="A31" s="95">
        <v>18</v>
      </c>
      <c r="B31" s="87"/>
      <c r="C31" s="87"/>
      <c r="D31" s="105"/>
      <c r="E31" s="213"/>
      <c r="F31" s="105"/>
      <c r="G31" s="213"/>
      <c r="H31" s="105"/>
      <c r="I31" s="213"/>
      <c r="J31" s="105"/>
      <c r="K31" s="213"/>
      <c r="L31" s="105"/>
      <c r="M31" s="213"/>
      <c r="N31" s="105"/>
      <c r="O31" s="213"/>
      <c r="P31" s="105"/>
      <c r="Q31" s="87"/>
      <c r="R31" s="87"/>
      <c r="S31" s="87"/>
      <c r="T31" s="87"/>
      <c r="U31" s="87"/>
      <c r="V31" s="87"/>
      <c r="W31" s="87"/>
      <c r="X31" s="87"/>
      <c r="Y31" s="87"/>
      <c r="Z31" s="87"/>
      <c r="AA31" s="87"/>
      <c r="AB31" s="87"/>
      <c r="AC31" s="87"/>
      <c r="AD31" s="87"/>
      <c r="AE31" s="87"/>
      <c r="AF31" s="87"/>
      <c r="AG31" s="87"/>
      <c r="AH31" s="87"/>
      <c r="AI31" s="87"/>
      <c r="AJ31" s="87"/>
      <c r="AK31" s="87"/>
      <c r="AL31" s="87"/>
      <c r="AM31" s="87"/>
      <c r="AN31" s="87"/>
      <c r="AO31" s="87"/>
      <c r="AP31" s="87"/>
      <c r="AQ31" s="87"/>
      <c r="AR31" s="87"/>
      <c r="AS31" s="87"/>
      <c r="AT31" s="87"/>
    </row>
    <row r="32" spans="1:46" s="72" customFormat="1" ht="15" customHeight="1">
      <c r="A32" s="95">
        <v>19</v>
      </c>
      <c r="B32" s="200" t="s">
        <v>495</v>
      </c>
      <c r="C32" s="87"/>
      <c r="D32" s="87"/>
      <c r="E32" s="213"/>
      <c r="F32" s="87"/>
      <c r="G32" s="213"/>
      <c r="H32" s="87"/>
      <c r="I32" s="213"/>
      <c r="J32" s="87"/>
      <c r="K32" s="213"/>
      <c r="L32" s="87"/>
      <c r="M32" s="213"/>
      <c r="N32" s="87"/>
      <c r="O32" s="213"/>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c r="AO32" s="87"/>
      <c r="AP32" s="87"/>
      <c r="AQ32" s="87"/>
      <c r="AR32" s="87"/>
      <c r="AS32" s="87"/>
      <c r="AT32" s="87"/>
    </row>
    <row r="33" spans="1:46" s="72" customFormat="1" ht="15" customHeight="1">
      <c r="A33" s="95">
        <v>20</v>
      </c>
      <c r="B33" s="87" t="s">
        <v>496</v>
      </c>
      <c r="C33" s="87"/>
      <c r="D33" s="87">
        <f>'Sch B-1'!K91</f>
        <v>3753000</v>
      </c>
      <c r="E33" s="179">
        <f>(+D33-F33)/F33</f>
        <v>0.24271523178807947</v>
      </c>
      <c r="F33" s="87">
        <f>'Sch B-1'!K29</f>
        <v>3020000</v>
      </c>
      <c r="G33" s="179">
        <f>(+F33-H33)/H33</f>
        <v>-6.646650381751896</v>
      </c>
      <c r="H33" s="304">
        <v>-534830.35</v>
      </c>
      <c r="I33" s="179">
        <f>(+H33-J33)/J33</f>
        <v>-0.51508975362462994</v>
      </c>
      <c r="J33" s="304">
        <v>-1102947.1000000001</v>
      </c>
      <c r="K33" s="179">
        <f>(+J33-L33)/L33</f>
        <v>0.43691634687339126</v>
      </c>
      <c r="L33" s="304">
        <v>-767579.2</v>
      </c>
      <c r="M33" s="179">
        <f>(+L33-N33)/N33</f>
        <v>-0.42389295490931295</v>
      </c>
      <c r="N33" s="304">
        <v>-1332355.17</v>
      </c>
      <c r="O33" s="179">
        <f>(+N33-P33)/P33</f>
        <v>7.325214476462981</v>
      </c>
      <c r="P33" s="305">
        <v>-160038.54</v>
      </c>
      <c r="Q33" s="102"/>
      <c r="R33" s="87"/>
      <c r="S33" s="87"/>
      <c r="T33" s="87"/>
      <c r="U33" s="87"/>
      <c r="V33" s="87"/>
      <c r="W33" s="87"/>
      <c r="X33" s="87"/>
      <c r="Y33" s="87"/>
      <c r="Z33" s="87"/>
      <c r="AA33" s="87"/>
      <c r="AB33" s="87"/>
      <c r="AC33" s="87"/>
      <c r="AD33" s="87"/>
      <c r="AE33" s="87"/>
      <c r="AF33" s="87"/>
      <c r="AG33" s="87"/>
      <c r="AH33" s="87"/>
      <c r="AI33" s="87"/>
      <c r="AJ33" s="87"/>
      <c r="AK33" s="87"/>
      <c r="AL33" s="87"/>
      <c r="AM33" s="87"/>
      <c r="AN33" s="87"/>
      <c r="AO33" s="87"/>
      <c r="AP33" s="87"/>
      <c r="AQ33" s="87"/>
      <c r="AR33" s="87"/>
      <c r="AS33" s="87"/>
      <c r="AT33" s="87"/>
    </row>
    <row r="34" spans="1:46" s="72" customFormat="1" ht="15" customHeight="1">
      <c r="A34" s="95">
        <v>21</v>
      </c>
      <c r="B34" s="87" t="s">
        <v>497</v>
      </c>
      <c r="C34" s="87"/>
      <c r="D34" s="87">
        <v>0</v>
      </c>
      <c r="E34" s="179"/>
      <c r="F34" s="87">
        <v>0</v>
      </c>
      <c r="G34" s="179"/>
      <c r="H34" s="87">
        <v>0</v>
      </c>
      <c r="I34" s="179"/>
      <c r="J34" s="87">
        <v>0</v>
      </c>
      <c r="K34" s="179"/>
      <c r="L34" s="87">
        <v>0</v>
      </c>
      <c r="M34" s="179"/>
      <c r="N34" s="87">
        <v>0</v>
      </c>
      <c r="O34" s="179"/>
      <c r="P34" s="87">
        <v>0</v>
      </c>
      <c r="Q34" s="102"/>
      <c r="R34" s="87"/>
      <c r="S34" s="87"/>
      <c r="T34" s="87"/>
      <c r="U34" s="87"/>
      <c r="V34" s="87"/>
      <c r="W34" s="87"/>
      <c r="X34" s="87"/>
      <c r="Y34" s="87"/>
      <c r="Z34" s="87"/>
      <c r="AA34" s="87"/>
      <c r="AB34" s="87"/>
      <c r="AC34" s="87"/>
      <c r="AD34" s="87"/>
      <c r="AE34" s="87"/>
      <c r="AF34" s="87"/>
      <c r="AG34" s="87"/>
      <c r="AH34" s="87"/>
      <c r="AI34" s="87"/>
      <c r="AJ34" s="87"/>
      <c r="AK34" s="87"/>
      <c r="AL34" s="87"/>
      <c r="AM34" s="87"/>
      <c r="AN34" s="87"/>
      <c r="AO34" s="87"/>
      <c r="AP34" s="87"/>
      <c r="AQ34" s="87"/>
      <c r="AR34" s="87"/>
      <c r="AS34" s="87"/>
      <c r="AT34" s="87"/>
    </row>
    <row r="35" spans="1:46" s="72" customFormat="1" ht="15" customHeight="1">
      <c r="A35" s="95">
        <v>22</v>
      </c>
      <c r="B35" s="87" t="s">
        <v>498</v>
      </c>
      <c r="C35" s="87"/>
      <c r="D35" s="87"/>
      <c r="E35" s="213"/>
      <c r="F35" s="87"/>
      <c r="G35" s="213"/>
      <c r="H35" s="87"/>
      <c r="I35" s="213"/>
      <c r="J35" s="87"/>
      <c r="K35" s="213"/>
      <c r="L35" s="87"/>
      <c r="M35" s="213"/>
      <c r="N35" s="87"/>
      <c r="O35" s="213"/>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c r="AO35" s="87"/>
      <c r="AP35" s="87"/>
      <c r="AQ35" s="87"/>
      <c r="AR35" s="87"/>
      <c r="AS35" s="87"/>
      <c r="AT35" s="87"/>
    </row>
    <row r="36" spans="1:46" s="72" customFormat="1" ht="15" customHeight="1">
      <c r="A36" s="95">
        <v>23</v>
      </c>
      <c r="B36" s="87" t="s">
        <v>499</v>
      </c>
      <c r="C36" s="87"/>
      <c r="D36" s="87">
        <v>6842570.5359367142</v>
      </c>
      <c r="E36" s="179">
        <f>(+D36-F36)/F36</f>
        <v>0.27398488950281535</v>
      </c>
      <c r="F36" s="87">
        <v>5370998.190258828</v>
      </c>
      <c r="G36" s="179">
        <f>(+F36-H36)/H36</f>
        <v>-0.12818014817208662</v>
      </c>
      <c r="H36" s="306">
        <v>6160674.3399999999</v>
      </c>
      <c r="I36" s="179">
        <f>(+H36-J36)/J36</f>
        <v>4.4651951184715148E-2</v>
      </c>
      <c r="J36" s="306">
        <v>5897346.3200000003</v>
      </c>
      <c r="K36" s="179">
        <f>(+J36-L36)/L36</f>
        <v>0.13700731644473746</v>
      </c>
      <c r="L36" s="306">
        <v>5186726.8</v>
      </c>
      <c r="M36" s="179">
        <f t="shared" ref="M36:M40" si="6">(+L36-N36)/N36</f>
        <v>0.10746445183347643</v>
      </c>
      <c r="N36" s="306">
        <v>4683425.09</v>
      </c>
      <c r="O36" s="179">
        <f>(+N36-P36)/P36</f>
        <v>0.26765985608865317</v>
      </c>
      <c r="P36" s="307">
        <v>3694543.98</v>
      </c>
      <c r="Q36" s="102"/>
      <c r="R36" s="87"/>
      <c r="S36" s="87"/>
      <c r="T36" s="87"/>
      <c r="U36" s="87"/>
      <c r="V36" s="87"/>
      <c r="W36" s="87"/>
      <c r="X36" s="87"/>
      <c r="Y36" s="87"/>
      <c r="Z36" s="87"/>
      <c r="AA36" s="87"/>
      <c r="AB36" s="87"/>
      <c r="AC36" s="87"/>
      <c r="AD36" s="87"/>
      <c r="AE36" s="87"/>
      <c r="AF36" s="87"/>
      <c r="AG36" s="87"/>
      <c r="AH36" s="87"/>
      <c r="AI36" s="87"/>
      <c r="AJ36" s="87"/>
      <c r="AK36" s="87"/>
      <c r="AL36" s="87"/>
      <c r="AM36" s="87"/>
      <c r="AN36" s="87"/>
      <c r="AO36" s="87"/>
      <c r="AP36" s="87"/>
      <c r="AQ36" s="87"/>
      <c r="AR36" s="87"/>
      <c r="AS36" s="87"/>
      <c r="AT36" s="87"/>
    </row>
    <row r="37" spans="1:46" s="72" customFormat="1" ht="15" customHeight="1">
      <c r="A37" s="95">
        <v>24</v>
      </c>
      <c r="B37" s="87" t="s">
        <v>500</v>
      </c>
      <c r="C37" s="242"/>
      <c r="D37" s="87">
        <f>-'[15]Link Out'!$F$3</f>
        <v>-804093</v>
      </c>
      <c r="E37" s="179">
        <f>(+D37-F37)/F37</f>
        <v>-6.4071122367858988E-2</v>
      </c>
      <c r="F37" s="87">
        <f>-'[15]Link Out'!$D$3</f>
        <v>-859139</v>
      </c>
      <c r="G37" s="179">
        <f>(+F37-H37)/H37</f>
        <v>4.0909244503449682E-2</v>
      </c>
      <c r="H37" s="306">
        <v>-825373.59</v>
      </c>
      <c r="I37" s="179">
        <f>(+H37-J37)/J37</f>
        <v>-5.7556879529672353E-2</v>
      </c>
      <c r="J37" s="306">
        <v>-875780.8</v>
      </c>
      <c r="K37" s="179">
        <f>(+J37-L37)/L37</f>
        <v>8.5359469877894154E-2</v>
      </c>
      <c r="L37" s="306">
        <v>-806903.91</v>
      </c>
      <c r="M37" s="179">
        <f t="shared" si="6"/>
        <v>5.3303710435903463E-2</v>
      </c>
      <c r="N37" s="306">
        <v>-766069.56</v>
      </c>
      <c r="O37" s="179">
        <f>(+N37-P37)/P37</f>
        <v>-0.27205798278577242</v>
      </c>
      <c r="P37" s="307">
        <v>-1052377.17</v>
      </c>
      <c r="Q37" s="102"/>
      <c r="R37" s="87"/>
      <c r="S37" s="87"/>
      <c r="T37" s="87"/>
      <c r="U37" s="87"/>
      <c r="V37" s="87"/>
      <c r="W37" s="87"/>
      <c r="X37" s="87"/>
      <c r="Y37" s="87"/>
      <c r="Z37" s="87"/>
      <c r="AA37" s="87"/>
      <c r="AB37" s="87"/>
      <c r="AC37" s="87"/>
      <c r="AD37" s="87"/>
      <c r="AE37" s="87"/>
      <c r="AF37" s="87"/>
      <c r="AG37" s="87"/>
      <c r="AH37" s="87"/>
      <c r="AI37" s="87"/>
      <c r="AJ37" s="87"/>
      <c r="AK37" s="87"/>
      <c r="AL37" s="87"/>
      <c r="AM37" s="87"/>
      <c r="AN37" s="87"/>
      <c r="AO37" s="87"/>
      <c r="AP37" s="87"/>
      <c r="AQ37" s="87"/>
      <c r="AR37" s="87"/>
      <c r="AS37" s="87"/>
      <c r="AT37" s="87"/>
    </row>
    <row r="38" spans="1:46" s="72" customFormat="1" ht="15" customHeight="1">
      <c r="A38" s="95">
        <v>25</v>
      </c>
      <c r="B38" s="87" t="s">
        <v>1016</v>
      </c>
      <c r="C38" s="87"/>
      <c r="D38" s="87">
        <v>5779675.0453025643</v>
      </c>
      <c r="E38" s="179">
        <f>(+D38-F38)/F38</f>
        <v>3.8619606724595586E-2</v>
      </c>
      <c r="F38" s="87">
        <v>5564765.9719513897</v>
      </c>
      <c r="G38" s="179">
        <f>(+F38-H38)/H38</f>
        <v>0.220116815662838</v>
      </c>
      <c r="H38" s="306">
        <v>4560846.88</v>
      </c>
      <c r="I38" s="179">
        <f>(+H38-J38)/J38</f>
        <v>3.5415269720998295E-2</v>
      </c>
      <c r="J38" s="306">
        <v>4404848</v>
      </c>
      <c r="K38" s="179">
        <f>(+J38-L38)/L38</f>
        <v>4.0859315655642929E-2</v>
      </c>
      <c r="L38" s="306">
        <v>4231934.07</v>
      </c>
      <c r="M38" s="179">
        <f t="shared" si="6"/>
        <v>5.7879609136262484E-4</v>
      </c>
      <c r="N38" s="306">
        <v>4229486.0599999996</v>
      </c>
      <c r="O38" s="179">
        <f>(+N38-P38)/P38</f>
        <v>-0.14816007326761907</v>
      </c>
      <c r="P38" s="307">
        <v>4965118.3600000003</v>
      </c>
      <c r="Q38" s="102"/>
      <c r="R38" s="87"/>
      <c r="S38" s="87"/>
      <c r="T38" s="87"/>
      <c r="U38" s="87"/>
      <c r="V38" s="87"/>
      <c r="W38" s="87"/>
      <c r="X38" s="87"/>
      <c r="Y38" s="87"/>
      <c r="Z38" s="87"/>
      <c r="AA38" s="87"/>
      <c r="AB38" s="87"/>
      <c r="AC38" s="87"/>
      <c r="AD38" s="87"/>
      <c r="AE38" s="87"/>
      <c r="AF38" s="87"/>
      <c r="AG38" s="87"/>
      <c r="AH38" s="87"/>
      <c r="AI38" s="87"/>
      <c r="AJ38" s="87"/>
      <c r="AK38" s="87"/>
      <c r="AL38" s="87"/>
      <c r="AM38" s="87"/>
      <c r="AN38" s="87"/>
      <c r="AO38" s="87"/>
      <c r="AP38" s="87"/>
      <c r="AQ38" s="87"/>
      <c r="AR38" s="87"/>
      <c r="AS38" s="87"/>
      <c r="AT38" s="87"/>
    </row>
    <row r="39" spans="1:46" s="72" customFormat="1" ht="15" customHeight="1">
      <c r="A39" s="95">
        <v>26</v>
      </c>
      <c r="B39" s="87" t="s">
        <v>501</v>
      </c>
      <c r="C39" s="87"/>
      <c r="D39" s="87"/>
      <c r="E39" s="213"/>
      <c r="F39" s="87"/>
      <c r="G39" s="213"/>
      <c r="I39" s="213"/>
      <c r="K39" s="213"/>
      <c r="M39" s="213"/>
      <c r="O39" s="213"/>
      <c r="Q39" s="87"/>
      <c r="R39" s="87"/>
      <c r="S39" s="87"/>
      <c r="T39" s="87"/>
      <c r="U39" s="87"/>
      <c r="V39" s="87"/>
      <c r="W39" s="87"/>
      <c r="X39" s="87"/>
      <c r="Y39" s="87"/>
      <c r="Z39" s="87"/>
      <c r="AA39" s="87"/>
      <c r="AB39" s="87"/>
      <c r="AC39" s="87"/>
      <c r="AD39" s="87"/>
      <c r="AE39" s="87"/>
      <c r="AF39" s="87"/>
      <c r="AG39" s="87"/>
      <c r="AH39" s="87"/>
      <c r="AI39" s="87"/>
      <c r="AJ39" s="87"/>
      <c r="AK39" s="87"/>
      <c r="AL39" s="87"/>
      <c r="AM39" s="87"/>
      <c r="AN39" s="87"/>
      <c r="AO39" s="87"/>
      <c r="AP39" s="87"/>
      <c r="AQ39" s="87"/>
      <c r="AR39" s="87"/>
      <c r="AS39" s="87"/>
      <c r="AT39" s="87"/>
    </row>
    <row r="40" spans="1:46" s="72" customFormat="1" ht="15" customHeight="1">
      <c r="A40" s="95">
        <v>27</v>
      </c>
      <c r="B40" s="87" t="s">
        <v>502</v>
      </c>
      <c r="C40" s="87"/>
      <c r="D40" s="87">
        <v>85081.88293061775</v>
      </c>
      <c r="E40" s="179">
        <f>(+D40-F40)/F40</f>
        <v>3.4206848102394721E-16</v>
      </c>
      <c r="F40" s="87">
        <v>85081.882930617721</v>
      </c>
      <c r="G40" s="179">
        <f>(+F40-H40)/H40</f>
        <v>-0.59159170379908887</v>
      </c>
      <c r="H40" s="306">
        <v>208325.55</v>
      </c>
      <c r="I40" s="179">
        <f>(+H40-J40)/J40</f>
        <v>2.319030433034944</v>
      </c>
      <c r="J40" s="306">
        <v>62766.99</v>
      </c>
      <c r="K40" s="179">
        <f>(+J40-L40)/L40</f>
        <v>-0.17992736449828475</v>
      </c>
      <c r="L40" s="306">
        <v>76538.33</v>
      </c>
      <c r="M40" s="179">
        <f t="shared" si="6"/>
        <v>0.60677543322373551</v>
      </c>
      <c r="N40" s="306">
        <v>47634.74</v>
      </c>
      <c r="O40" s="179">
        <f>(+N40-P40)/P40</f>
        <v>-0.80042753611439199</v>
      </c>
      <c r="P40" s="307">
        <v>238683.93</v>
      </c>
      <c r="Q40" s="102"/>
      <c r="R40" s="87"/>
      <c r="S40" s="87"/>
      <c r="T40" s="87"/>
      <c r="U40" s="87"/>
      <c r="V40" s="87"/>
      <c r="W40" s="87"/>
      <c r="X40" s="87"/>
      <c r="Y40" s="87"/>
      <c r="Z40" s="87"/>
      <c r="AA40" s="87"/>
      <c r="AB40" s="87"/>
      <c r="AC40" s="87"/>
      <c r="AD40" s="87"/>
      <c r="AE40" s="87"/>
      <c r="AF40" s="87"/>
      <c r="AG40" s="87"/>
      <c r="AH40" s="87"/>
      <c r="AI40" s="87"/>
      <c r="AJ40" s="87"/>
      <c r="AK40" s="87"/>
      <c r="AL40" s="87"/>
      <c r="AM40" s="87"/>
      <c r="AN40" s="87"/>
      <c r="AO40" s="87"/>
      <c r="AP40" s="87"/>
      <c r="AQ40" s="87"/>
      <c r="AR40" s="87"/>
      <c r="AS40" s="87"/>
      <c r="AT40" s="87"/>
    </row>
    <row r="41" spans="1:46" s="72" customFormat="1" ht="15" customHeight="1">
      <c r="A41" s="95">
        <v>28</v>
      </c>
      <c r="B41" s="87" t="s">
        <v>503</v>
      </c>
      <c r="C41" s="87"/>
      <c r="D41" s="87">
        <v>524098.29</v>
      </c>
      <c r="E41" s="179">
        <f>(+D41-F41)/F41</f>
        <v>-0.46571821366741512</v>
      </c>
      <c r="F41" s="87">
        <v>980939.84</v>
      </c>
      <c r="G41" s="179">
        <f>(+F41-H41)/H41</f>
        <v>0.26777262249912798</v>
      </c>
      <c r="H41" s="306">
        <v>773750.61</v>
      </c>
      <c r="I41" s="179">
        <f>(+H41-J41)/J41</f>
        <v>-0.13235914451923786</v>
      </c>
      <c r="J41" s="306">
        <v>891786.74</v>
      </c>
      <c r="K41" s="179">
        <f>(+J41-L41)/L41</f>
        <v>-9.7009239602025218E-2</v>
      </c>
      <c r="L41" s="306">
        <v>987592.32</v>
      </c>
      <c r="M41" s="179">
        <f t="shared" ref="M41:M43" si="7">(+L41-N41)/N41</f>
        <v>1.6296305161994724</v>
      </c>
      <c r="N41" s="306">
        <v>375563.15</v>
      </c>
      <c r="O41" s="179">
        <f>(+N41-P41)/P41</f>
        <v>2.7764908931395427E-2</v>
      </c>
      <c r="P41" s="307">
        <v>365417.37</v>
      </c>
      <c r="Q41" s="102"/>
      <c r="R41" s="87"/>
      <c r="S41" s="87"/>
      <c r="T41" s="87"/>
      <c r="U41" s="87"/>
      <c r="V41" s="87"/>
      <c r="W41" s="87"/>
      <c r="X41" s="87"/>
      <c r="Y41" s="87"/>
      <c r="Z41" s="87"/>
      <c r="AA41" s="87"/>
      <c r="AB41" s="87"/>
      <c r="AC41" s="87"/>
      <c r="AD41" s="87"/>
      <c r="AE41" s="87"/>
      <c r="AF41" s="87"/>
      <c r="AG41" s="87"/>
      <c r="AH41" s="87"/>
      <c r="AI41" s="87"/>
      <c r="AJ41" s="87"/>
      <c r="AK41" s="87"/>
      <c r="AL41" s="87"/>
      <c r="AM41" s="87"/>
      <c r="AN41" s="87"/>
      <c r="AO41" s="87"/>
      <c r="AP41" s="87"/>
      <c r="AQ41" s="87"/>
      <c r="AR41" s="87"/>
      <c r="AS41" s="87"/>
      <c r="AT41" s="87"/>
    </row>
    <row r="42" spans="1:46" s="72" customFormat="1" ht="15" customHeight="1">
      <c r="A42" s="95">
        <v>29</v>
      </c>
      <c r="B42" s="87" t="s">
        <v>504</v>
      </c>
      <c r="C42" s="87"/>
      <c r="D42" s="87">
        <f>'Sch B-5'!O86</f>
        <v>807789</v>
      </c>
      <c r="E42" s="179">
        <f>(+D42-F42)/F42</f>
        <v>0</v>
      </c>
      <c r="F42" s="87">
        <f>'Sch B-5'!O20</f>
        <v>807789</v>
      </c>
      <c r="G42" s="179">
        <f>(+F42-H42)/H42</f>
        <v>-8.4716681282232704E-3</v>
      </c>
      <c r="H42" s="306">
        <v>814690.79</v>
      </c>
      <c r="I42" s="179">
        <f>(+H42-J42)/J42</f>
        <v>7.4507455684903107E-2</v>
      </c>
      <c r="J42" s="306">
        <v>758199.29</v>
      </c>
      <c r="K42" s="179">
        <f>(+J42-L42)/L42</f>
        <v>-0.17045644719402195</v>
      </c>
      <c r="L42" s="306">
        <v>913995.76</v>
      </c>
      <c r="M42" s="179">
        <f t="shared" si="7"/>
        <v>-3.7454007280272483E-2</v>
      </c>
      <c r="N42" s="306">
        <v>949560.61</v>
      </c>
      <c r="O42" s="179">
        <f>(+N42-P42)/P42</f>
        <v>0.48907744767497091</v>
      </c>
      <c r="P42" s="307">
        <v>637683.82999999996</v>
      </c>
      <c r="Q42" s="102"/>
      <c r="R42" s="87"/>
      <c r="S42" s="87"/>
      <c r="T42" s="87"/>
      <c r="U42" s="87"/>
      <c r="V42" s="87"/>
      <c r="W42" s="87"/>
      <c r="X42" s="87"/>
      <c r="Y42" s="87"/>
      <c r="Z42" s="87"/>
      <c r="AA42" s="87"/>
      <c r="AB42" s="87"/>
      <c r="AC42" s="87"/>
      <c r="AD42" s="87"/>
      <c r="AE42" s="87"/>
      <c r="AF42" s="87"/>
      <c r="AG42" s="87"/>
      <c r="AH42" s="87"/>
      <c r="AI42" s="87"/>
      <c r="AJ42" s="87"/>
      <c r="AK42" s="87"/>
      <c r="AL42" s="87"/>
      <c r="AM42" s="87"/>
      <c r="AN42" s="87"/>
      <c r="AO42" s="87"/>
      <c r="AP42" s="87"/>
      <c r="AQ42" s="87"/>
      <c r="AR42" s="87"/>
      <c r="AS42" s="87"/>
      <c r="AT42" s="87"/>
    </row>
    <row r="43" spans="1:46" s="72" customFormat="1" ht="15" customHeight="1">
      <c r="A43" s="95">
        <v>30</v>
      </c>
      <c r="B43" s="87" t="s">
        <v>505</v>
      </c>
      <c r="C43" s="87"/>
      <c r="D43" s="87">
        <v>491591.95877165318</v>
      </c>
      <c r="E43" s="179">
        <f>(+D43-F43)/F43</f>
        <v>-0.10576014049234858</v>
      </c>
      <c r="F43" s="87">
        <v>549731.65593659936</v>
      </c>
      <c r="G43" s="179">
        <f>(+F43-H43)/H43</f>
        <v>0.49889426019431216</v>
      </c>
      <c r="H43" s="306">
        <v>366758.13</v>
      </c>
      <c r="I43" s="179">
        <f>(+H43-J43)/J43</f>
        <v>7.6737742797877817E-2</v>
      </c>
      <c r="J43" s="306">
        <v>340619.74</v>
      </c>
      <c r="K43" s="179">
        <f>(+J43-L43)/L43</f>
        <v>0.15174157850459444</v>
      </c>
      <c r="L43" s="306">
        <v>295743.2</v>
      </c>
      <c r="M43" s="179">
        <f t="shared" si="7"/>
        <v>0.21916055763521861</v>
      </c>
      <c r="N43" s="306">
        <v>242579.37</v>
      </c>
      <c r="O43" s="179">
        <f>(+N43-P43)/P43</f>
        <v>-0.25555309942884774</v>
      </c>
      <c r="P43" s="307">
        <v>325851.81</v>
      </c>
      <c r="Q43" s="102"/>
      <c r="R43" s="87"/>
      <c r="S43" s="87"/>
      <c r="T43" s="87"/>
      <c r="U43" s="87"/>
      <c r="V43" s="87"/>
      <c r="W43" s="87"/>
      <c r="X43" s="87"/>
      <c r="Y43" s="87"/>
      <c r="Z43" s="87"/>
      <c r="AA43" s="87"/>
      <c r="AB43" s="87"/>
      <c r="AC43" s="87"/>
      <c r="AD43" s="87"/>
      <c r="AE43" s="87"/>
      <c r="AF43" s="87"/>
      <c r="AG43" s="87"/>
      <c r="AH43" s="87"/>
      <c r="AI43" s="87"/>
      <c r="AJ43" s="87"/>
      <c r="AK43" s="87"/>
      <c r="AL43" s="87"/>
      <c r="AM43" s="87"/>
      <c r="AN43" s="87"/>
      <c r="AO43" s="87"/>
      <c r="AP43" s="87"/>
      <c r="AQ43" s="87"/>
      <c r="AR43" s="87"/>
      <c r="AS43" s="87"/>
      <c r="AT43" s="87"/>
    </row>
    <row r="44" spans="1:46" s="72" customFormat="1" ht="15" customHeight="1">
      <c r="A44" s="95">
        <v>31</v>
      </c>
      <c r="B44" s="87"/>
      <c r="C44" s="87"/>
      <c r="D44" s="87"/>
      <c r="E44" s="213"/>
      <c r="F44" s="87"/>
      <c r="G44" s="213"/>
      <c r="H44" s="87"/>
      <c r="I44" s="213"/>
      <c r="J44" s="87"/>
      <c r="K44" s="213"/>
      <c r="L44" s="87"/>
      <c r="M44" s="213"/>
      <c r="N44" s="87"/>
      <c r="O44" s="213"/>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c r="AO44" s="87"/>
      <c r="AP44" s="87"/>
      <c r="AQ44" s="87"/>
      <c r="AR44" s="87"/>
      <c r="AS44" s="87"/>
      <c r="AT44" s="87"/>
    </row>
    <row r="45" spans="1:46" s="72" customFormat="1" ht="15" customHeight="1">
      <c r="A45" s="95">
        <v>32</v>
      </c>
      <c r="B45" s="87" t="s">
        <v>506</v>
      </c>
      <c r="C45" s="87"/>
      <c r="D45" s="87"/>
      <c r="E45" s="213"/>
      <c r="F45" s="87"/>
      <c r="G45" s="213"/>
      <c r="H45" s="87"/>
      <c r="I45" s="213"/>
      <c r="J45" s="87"/>
      <c r="K45" s="213"/>
      <c r="L45" s="87"/>
      <c r="M45" s="213"/>
      <c r="N45" s="87"/>
      <c r="O45" s="213"/>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c r="AO45" s="87"/>
      <c r="AP45" s="87"/>
      <c r="AQ45" s="87"/>
      <c r="AR45" s="87"/>
      <c r="AS45" s="87"/>
      <c r="AT45" s="87"/>
    </row>
    <row r="46" spans="1:46" s="72" customFormat="1" ht="15" customHeight="1">
      <c r="A46" s="95">
        <v>33</v>
      </c>
      <c r="B46" s="87" t="s">
        <v>507</v>
      </c>
      <c r="C46" s="87"/>
      <c r="D46" s="243">
        <f>SUM(D33:D44)</f>
        <v>17479713.71294155</v>
      </c>
      <c r="E46" s="179">
        <f>(+D46-F46)/F46</f>
        <v>0.12625805531272519</v>
      </c>
      <c r="F46" s="243">
        <f>SUM(F33:F43)</f>
        <v>15520167.541077433</v>
      </c>
      <c r="G46" s="179">
        <f>(+F46-H46)/H46</f>
        <v>0.346670701106009</v>
      </c>
      <c r="H46" s="243">
        <f>SUM(H33:H43)</f>
        <v>11524842.360000001</v>
      </c>
      <c r="I46" s="179">
        <f>(+H46-J46)/J46</f>
        <v>0.11063129726560912</v>
      </c>
      <c r="J46" s="243">
        <f>SUM(J33:J43)</f>
        <v>10376839.180000002</v>
      </c>
      <c r="K46" s="179">
        <f>(+J46-L46)/L46</f>
        <v>2.5577248310510965E-2</v>
      </c>
      <c r="L46" s="243">
        <f>SUM(L33:L43)</f>
        <v>10118047.369999999</v>
      </c>
      <c r="M46" s="179">
        <f t="shared" ref="M46" si="8">(+L46-N46)/N46</f>
        <v>0.20026788482444136</v>
      </c>
      <c r="N46" s="243">
        <f>SUM(N33:N43)</f>
        <v>8429824.290000001</v>
      </c>
      <c r="O46" s="179">
        <f>(+N46-P46)/P46</f>
        <v>-6.4899260812083817E-2</v>
      </c>
      <c r="P46" s="243">
        <f>SUM(P33:P43)</f>
        <v>9014883.5700000003</v>
      </c>
      <c r="Q46" s="87"/>
      <c r="R46" s="87"/>
      <c r="S46" s="87"/>
      <c r="T46" s="87"/>
      <c r="U46" s="87"/>
      <c r="V46" s="87"/>
      <c r="W46" s="87"/>
      <c r="X46" s="87"/>
      <c r="Y46" s="87"/>
      <c r="Z46" s="87"/>
      <c r="AA46" s="87"/>
      <c r="AB46" s="87"/>
      <c r="AC46" s="87"/>
      <c r="AD46" s="87"/>
      <c r="AE46" s="87"/>
      <c r="AF46" s="87"/>
      <c r="AG46" s="87"/>
      <c r="AH46" s="87"/>
      <c r="AI46" s="87"/>
      <c r="AJ46" s="87"/>
      <c r="AK46" s="87"/>
      <c r="AL46" s="87"/>
      <c r="AM46" s="87"/>
      <c r="AN46" s="87"/>
      <c r="AO46" s="87"/>
      <c r="AP46" s="87"/>
      <c r="AQ46" s="87"/>
      <c r="AR46" s="87"/>
      <c r="AS46" s="87"/>
      <c r="AT46" s="87"/>
    </row>
    <row r="47" spans="1:46" s="72" customFormat="1" ht="15" customHeight="1">
      <c r="A47" s="95">
        <v>34</v>
      </c>
      <c r="B47" s="87"/>
      <c r="C47" s="87"/>
      <c r="D47" s="105"/>
      <c r="E47" s="213"/>
      <c r="F47" s="105"/>
      <c r="G47" s="213"/>
      <c r="H47" s="105"/>
      <c r="I47" s="213"/>
      <c r="J47" s="105"/>
      <c r="K47" s="213"/>
      <c r="L47" s="105"/>
      <c r="M47" s="213"/>
      <c r="N47" s="105"/>
      <c r="O47" s="213"/>
      <c r="P47" s="105"/>
      <c r="Q47" s="87"/>
      <c r="R47" s="87"/>
      <c r="S47" s="87"/>
      <c r="T47" s="87"/>
      <c r="U47" s="87"/>
      <c r="V47" s="87"/>
      <c r="W47" s="87"/>
      <c r="X47" s="87"/>
      <c r="Y47" s="87"/>
      <c r="Z47" s="87"/>
      <c r="AA47" s="87"/>
      <c r="AB47" s="87"/>
      <c r="AC47" s="87"/>
      <c r="AD47" s="87"/>
      <c r="AE47" s="87"/>
      <c r="AF47" s="87"/>
      <c r="AG47" s="87"/>
      <c r="AH47" s="87"/>
      <c r="AI47" s="87"/>
      <c r="AJ47" s="87"/>
      <c r="AK47" s="87"/>
      <c r="AL47" s="87"/>
      <c r="AM47" s="87"/>
      <c r="AN47" s="87"/>
      <c r="AO47" s="87"/>
      <c r="AP47" s="87"/>
      <c r="AQ47" s="87"/>
      <c r="AR47" s="87"/>
      <c r="AS47" s="87"/>
      <c r="AT47" s="87"/>
    </row>
    <row r="48" spans="1:46" s="72" customFormat="1" ht="15" customHeight="1">
      <c r="A48" s="95">
        <v>35</v>
      </c>
      <c r="B48" s="200" t="s">
        <v>319</v>
      </c>
      <c r="C48" s="87"/>
      <c r="D48" s="87"/>
      <c r="E48" s="213"/>
      <c r="F48" s="87"/>
      <c r="G48" s="213"/>
      <c r="H48" s="87"/>
      <c r="I48" s="213"/>
      <c r="J48" s="87"/>
      <c r="K48" s="213"/>
      <c r="L48" s="87"/>
      <c r="M48" s="213"/>
      <c r="N48" s="87"/>
      <c r="O48" s="213"/>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c r="AO48" s="87"/>
      <c r="AP48" s="87"/>
      <c r="AQ48" s="87"/>
      <c r="AR48" s="87"/>
      <c r="AS48" s="87"/>
      <c r="AT48" s="87"/>
    </row>
    <row r="49" spans="1:46" s="72" customFormat="1" ht="15" customHeight="1">
      <c r="A49" s="95">
        <v>36</v>
      </c>
      <c r="B49" s="87" t="s">
        <v>508</v>
      </c>
      <c r="C49" s="87"/>
      <c r="D49" s="87"/>
      <c r="E49" s="213"/>
      <c r="F49" s="87"/>
      <c r="G49" s="213"/>
      <c r="H49" s="87"/>
      <c r="I49" s="213"/>
      <c r="J49" s="87"/>
      <c r="K49" s="213"/>
      <c r="L49" s="87"/>
      <c r="M49" s="213"/>
      <c r="N49" s="87"/>
      <c r="O49" s="213"/>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row>
    <row r="50" spans="1:46" s="72" customFormat="1" ht="15" customHeight="1">
      <c r="A50" s="95">
        <v>37</v>
      </c>
      <c r="B50" s="87" t="s">
        <v>509</v>
      </c>
      <c r="C50" s="87"/>
      <c r="D50" s="87">
        <v>1644482.3099999998</v>
      </c>
      <c r="E50" s="179">
        <f>(+D50-F50)/F50</f>
        <v>0.14595344850787623</v>
      </c>
      <c r="F50" s="87">
        <v>1435034.13</v>
      </c>
      <c r="G50" s="179">
        <f>(+F50-H50)/H50</f>
        <v>-2.7069160096443674E-2</v>
      </c>
      <c r="H50" s="309">
        <v>1474960.06</v>
      </c>
      <c r="I50" s="179">
        <f>(+H50-J50)/J50</f>
        <v>-1.3846478496169701E-2</v>
      </c>
      <c r="J50" s="309">
        <v>1495669.82</v>
      </c>
      <c r="K50" s="179">
        <f>(+J50-L50)/L50</f>
        <v>-1.1781771878595025E-2</v>
      </c>
      <c r="L50" s="309">
        <v>1513501.55</v>
      </c>
      <c r="M50" s="179">
        <f>(+L50-N50)/N50</f>
        <v>-4.9359174523771532E-2</v>
      </c>
      <c r="N50" s="309">
        <v>1592085.58</v>
      </c>
      <c r="O50" s="179">
        <f>(+N50-P50)/P50</f>
        <v>-4.2426311733711211E-2</v>
      </c>
      <c r="P50" s="311">
        <v>1662624.61</v>
      </c>
      <c r="Q50" s="102"/>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row>
    <row r="51" spans="1:46" s="72" customFormat="1" ht="15" customHeight="1">
      <c r="A51" s="95">
        <v>38</v>
      </c>
      <c r="B51" s="87" t="s">
        <v>510</v>
      </c>
      <c r="C51" s="87"/>
      <c r="D51" s="87"/>
      <c r="E51" s="213"/>
      <c r="F51" s="87"/>
      <c r="G51" s="213"/>
      <c r="H51" s="308"/>
      <c r="I51" s="213"/>
      <c r="J51" s="308"/>
      <c r="K51" s="213"/>
      <c r="L51" s="308"/>
      <c r="M51" s="213"/>
      <c r="N51" s="308"/>
      <c r="O51" s="213"/>
      <c r="P51" s="310"/>
      <c r="Q51" s="87"/>
      <c r="R51" s="87"/>
      <c r="S51" s="87"/>
      <c r="T51" s="87"/>
      <c r="U51" s="87"/>
      <c r="V51" s="87"/>
      <c r="W51" s="87"/>
      <c r="X51" s="87"/>
      <c r="Y51" s="87"/>
      <c r="Z51" s="87"/>
      <c r="AA51" s="87"/>
      <c r="AB51" s="87"/>
      <c r="AC51" s="87"/>
      <c r="AD51" s="87"/>
      <c r="AE51" s="87"/>
      <c r="AF51" s="87"/>
      <c r="AG51" s="87"/>
      <c r="AH51" s="87"/>
      <c r="AI51" s="87"/>
      <c r="AJ51" s="87"/>
      <c r="AK51" s="87"/>
      <c r="AL51" s="87"/>
      <c r="AM51" s="87"/>
      <c r="AN51" s="87"/>
      <c r="AO51" s="87"/>
      <c r="AP51" s="87"/>
      <c r="AQ51" s="87"/>
      <c r="AR51" s="87"/>
      <c r="AS51" s="87"/>
      <c r="AT51" s="87"/>
    </row>
    <row r="52" spans="1:46" s="72" customFormat="1" ht="15" customHeight="1">
      <c r="A52" s="95">
        <v>39</v>
      </c>
      <c r="B52" s="87" t="s">
        <v>511</v>
      </c>
      <c r="C52" s="87"/>
      <c r="D52" s="87">
        <f>F52-[16]Summary!$D$35</f>
        <v>820373.30933333328</v>
      </c>
      <c r="E52" s="179">
        <f>(+D52-F52)/F52</f>
        <v>-0.33333297866172901</v>
      </c>
      <c r="F52" s="87">
        <f>[16]Summary!$D$33</f>
        <v>1230559.3093333333</v>
      </c>
      <c r="G52" s="179">
        <f>(+F52-H52)/H52</f>
        <v>1.4742785640653608</v>
      </c>
      <c r="H52" s="309">
        <v>497340.65</v>
      </c>
      <c r="I52" s="179">
        <f>(+H52-J52)/J52</f>
        <v>-0.36801066667086851</v>
      </c>
      <c r="J52" s="309">
        <v>786944.69</v>
      </c>
      <c r="K52" s="179">
        <f>(+J52-L52)/L52</f>
        <v>0.82590960355811482</v>
      </c>
      <c r="L52" s="309">
        <v>430987.76</v>
      </c>
      <c r="M52" s="179">
        <f>(+L52-N52)/N52</f>
        <v>9.493937674382312E-2</v>
      </c>
      <c r="N52" s="309">
        <v>393617.91999999998</v>
      </c>
      <c r="O52" s="179">
        <f>(+N52-P52)/P52</f>
        <v>-0.35803549014890296</v>
      </c>
      <c r="P52" s="311">
        <v>613145.92000000004</v>
      </c>
      <c r="Q52" s="102"/>
      <c r="R52" s="87"/>
      <c r="S52" s="87"/>
      <c r="T52" s="87"/>
      <c r="U52" s="87"/>
      <c r="V52" s="87"/>
      <c r="W52" s="87"/>
      <c r="X52" s="87"/>
      <c r="Y52" s="87"/>
      <c r="Z52" s="87"/>
      <c r="AA52" s="87"/>
      <c r="AB52" s="87"/>
      <c r="AC52" s="87"/>
      <c r="AD52" s="87"/>
      <c r="AE52" s="87"/>
      <c r="AF52" s="87"/>
      <c r="AG52" s="87"/>
      <c r="AH52" s="87"/>
      <c r="AI52" s="87"/>
      <c r="AJ52" s="87"/>
      <c r="AK52" s="87"/>
      <c r="AL52" s="87"/>
      <c r="AM52" s="87"/>
      <c r="AN52" s="87"/>
      <c r="AO52" s="87"/>
      <c r="AP52" s="87"/>
      <c r="AQ52" s="87"/>
      <c r="AR52" s="87"/>
      <c r="AS52" s="87"/>
      <c r="AT52" s="87"/>
    </row>
    <row r="53" spans="1:46" s="72" customFormat="1" ht="15" customHeight="1">
      <c r="A53" s="95">
        <v>40</v>
      </c>
      <c r="B53" s="87" t="s">
        <v>512</v>
      </c>
      <c r="C53" s="87"/>
      <c r="D53" s="87"/>
      <c r="E53" s="213"/>
      <c r="F53" s="87"/>
      <c r="G53" s="213"/>
      <c r="H53" s="308"/>
      <c r="I53" s="213"/>
      <c r="J53" s="308"/>
      <c r="K53" s="213"/>
      <c r="L53" s="308"/>
      <c r="M53" s="213"/>
      <c r="N53" s="308"/>
      <c r="O53" s="213"/>
      <c r="P53" s="310"/>
      <c r="Q53" s="87"/>
      <c r="R53" s="87"/>
      <c r="S53" s="87"/>
      <c r="T53" s="87"/>
      <c r="U53" s="87"/>
      <c r="V53" s="87"/>
      <c r="W53" s="87"/>
      <c r="X53" s="87"/>
      <c r="Y53" s="87"/>
      <c r="Z53" s="87"/>
      <c r="AA53" s="87"/>
      <c r="AB53" s="87"/>
      <c r="AC53" s="87"/>
      <c r="AD53" s="87"/>
      <c r="AE53" s="87"/>
      <c r="AF53" s="87"/>
      <c r="AG53" s="87"/>
      <c r="AH53" s="87"/>
      <c r="AI53" s="87"/>
      <c r="AJ53" s="87"/>
      <c r="AK53" s="87"/>
      <c r="AL53" s="87"/>
      <c r="AM53" s="87"/>
      <c r="AN53" s="87"/>
      <c r="AO53" s="87"/>
      <c r="AP53" s="87"/>
      <c r="AQ53" s="87"/>
      <c r="AR53" s="87"/>
      <c r="AS53" s="87"/>
      <c r="AT53" s="87"/>
    </row>
    <row r="54" spans="1:46" s="72" customFormat="1" ht="15" customHeight="1">
      <c r="A54" s="95">
        <v>41</v>
      </c>
      <c r="B54" s="87" t="s">
        <v>513</v>
      </c>
      <c r="C54" s="87"/>
      <c r="D54" s="87">
        <v>0</v>
      </c>
      <c r="E54" s="179"/>
      <c r="F54" s="87">
        <v>0</v>
      </c>
      <c r="G54" s="179"/>
      <c r="H54" s="309">
        <v>0</v>
      </c>
      <c r="I54" s="179"/>
      <c r="J54" s="309">
        <v>0</v>
      </c>
      <c r="K54" s="179">
        <f>(+J54-L54)/L54</f>
        <v>-1</v>
      </c>
      <c r="L54" s="309">
        <v>52203.63</v>
      </c>
      <c r="M54" s="179">
        <f t="shared" ref="M54:M55" si="9">(+L54-N54)/N54</f>
        <v>0</v>
      </c>
      <c r="N54" s="309">
        <v>52203.63</v>
      </c>
      <c r="O54" s="179">
        <f>(+N54-P54)/P54</f>
        <v>0</v>
      </c>
      <c r="P54" s="311">
        <v>52203.63</v>
      </c>
      <c r="Q54" s="102"/>
      <c r="R54" s="87"/>
      <c r="S54" s="87"/>
      <c r="T54" s="87"/>
      <c r="U54" s="87"/>
      <c r="V54" s="87"/>
      <c r="W54" s="87"/>
      <c r="X54" s="87"/>
      <c r="Y54" s="87"/>
      <c r="Z54" s="87"/>
      <c r="AA54" s="87"/>
      <c r="AB54" s="87"/>
      <c r="AC54" s="87"/>
      <c r="AD54" s="87"/>
      <c r="AE54" s="87"/>
      <c r="AF54" s="87"/>
      <c r="AG54" s="87"/>
      <c r="AH54" s="87"/>
      <c r="AI54" s="87"/>
      <c r="AJ54" s="87"/>
      <c r="AK54" s="87"/>
      <c r="AL54" s="87"/>
      <c r="AM54" s="87"/>
      <c r="AN54" s="87"/>
      <c r="AO54" s="87"/>
      <c r="AP54" s="87"/>
      <c r="AQ54" s="87"/>
      <c r="AR54" s="87"/>
      <c r="AS54" s="87"/>
      <c r="AT54" s="87"/>
    </row>
    <row r="55" spans="1:46" s="72" customFormat="1" ht="15" customHeight="1">
      <c r="A55" s="95">
        <v>42</v>
      </c>
      <c r="B55" s="87" t="s">
        <v>514</v>
      </c>
      <c r="C55" s="87"/>
      <c r="D55" s="87">
        <f>'Sch B-1'!K103+'Sch B-1'!K105+2193915.82</f>
        <v>15209089.82</v>
      </c>
      <c r="E55" s="179">
        <f>(+D55-F55)/F55</f>
        <v>0.14995892896302349</v>
      </c>
      <c r="F55" s="87">
        <f>'Sch B-1'!K41+'Sch B-1'!K43+1610876.84</f>
        <v>13225767.84</v>
      </c>
      <c r="G55" s="179">
        <f>(+F55-H55)/H55</f>
        <v>0.25312217183903424</v>
      </c>
      <c r="H55" s="309">
        <v>10554252.52</v>
      </c>
      <c r="I55" s="179">
        <f>(+H55-J55)/J55</f>
        <v>-0.358907430723932</v>
      </c>
      <c r="J55" s="309">
        <v>16462915.07</v>
      </c>
      <c r="K55" s="179">
        <f>(+J55-L55)/L55</f>
        <v>8.0871696458945888E-2</v>
      </c>
      <c r="L55" s="309">
        <v>15231146.42</v>
      </c>
      <c r="M55" s="179">
        <f t="shared" si="9"/>
        <v>-1.7444110599133093E-2</v>
      </c>
      <c r="N55" s="309">
        <v>15501557.299999999</v>
      </c>
      <c r="O55" s="179">
        <f>(+N55-P55)/P55</f>
        <v>0.12105427093231963</v>
      </c>
      <c r="P55" s="311">
        <v>13827660</v>
      </c>
      <c r="Q55" s="102"/>
      <c r="R55" s="87"/>
      <c r="S55" s="87"/>
      <c r="T55" s="87"/>
      <c r="U55" s="87"/>
      <c r="V55" s="87"/>
      <c r="W55" s="87"/>
      <c r="X55" s="87"/>
      <c r="Y55" s="87"/>
      <c r="Z55" s="87"/>
      <c r="AA55" s="87"/>
      <c r="AB55" s="87"/>
      <c r="AC55" s="87"/>
      <c r="AD55" s="87"/>
      <c r="AE55" s="87"/>
      <c r="AF55" s="87"/>
      <c r="AG55" s="87"/>
      <c r="AH55" s="87"/>
      <c r="AI55" s="87"/>
      <c r="AJ55" s="87"/>
      <c r="AK55" s="87"/>
      <c r="AL55" s="87"/>
      <c r="AM55" s="87"/>
      <c r="AN55" s="87"/>
      <c r="AO55" s="87"/>
      <c r="AP55" s="87"/>
      <c r="AQ55" s="87"/>
      <c r="AR55" s="87"/>
      <c r="AS55" s="87"/>
      <c r="AT55" s="87"/>
    </row>
    <row r="56" spans="1:46" s="72" customFormat="1" ht="15" customHeight="1">
      <c r="A56" s="95">
        <v>43</v>
      </c>
      <c r="B56" s="87"/>
      <c r="C56" s="87"/>
      <c r="D56" s="87"/>
      <c r="E56" s="213"/>
      <c r="F56" s="87"/>
      <c r="G56" s="213"/>
      <c r="H56" s="87"/>
      <c r="I56" s="213"/>
      <c r="J56" s="87"/>
      <c r="K56" s="213"/>
      <c r="L56" s="87"/>
      <c r="M56" s="213"/>
      <c r="N56" s="87"/>
      <c r="O56" s="213"/>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c r="AO56" s="87"/>
      <c r="AP56" s="87"/>
      <c r="AQ56" s="87"/>
      <c r="AR56" s="87"/>
      <c r="AS56" s="87"/>
      <c r="AT56" s="87"/>
    </row>
    <row r="57" spans="1:46" s="72" customFormat="1" ht="15" customHeight="1">
      <c r="A57" s="95">
        <v>44</v>
      </c>
      <c r="B57" s="87" t="s">
        <v>515</v>
      </c>
      <c r="C57" s="87"/>
      <c r="D57" s="243">
        <f>SUM(D50:D55)</f>
        <v>17673945.439333335</v>
      </c>
      <c r="E57" s="179">
        <f>(+D57-F57)/F57</f>
        <v>0.11217315676525758</v>
      </c>
      <c r="F57" s="243">
        <f>SUM(F50:F55)</f>
        <v>15891361.279333333</v>
      </c>
      <c r="G57" s="179">
        <f>(+F57-H57)/H57</f>
        <v>0.26861403831940861</v>
      </c>
      <c r="H57" s="243">
        <f>SUM(H50:H55)</f>
        <v>12526553.23</v>
      </c>
      <c r="I57" s="179">
        <f>(+H57-J57)/J57</f>
        <v>-0.3317578371664226</v>
      </c>
      <c r="J57" s="243">
        <f>SUM(J50:J55)</f>
        <v>18745529.579999998</v>
      </c>
      <c r="K57" s="179">
        <f>(+J57-L57)/L57</f>
        <v>8.8095215440875743E-2</v>
      </c>
      <c r="L57" s="243">
        <f>SUM(L50:L55)</f>
        <v>17227839.359999999</v>
      </c>
      <c r="M57" s="179">
        <f>(+L57-N57)/N57</f>
        <v>-1.7767080131990114E-2</v>
      </c>
      <c r="N57" s="243">
        <f>SUM(N50:N55)</f>
        <v>17539464.43</v>
      </c>
      <c r="O57" s="179">
        <f>(+N57-P57)/P57</f>
        <v>8.5656202430372405E-2</v>
      </c>
      <c r="P57" s="243">
        <f>SUM(P50:P55)</f>
        <v>16155634.16</v>
      </c>
      <c r="Q57" s="87"/>
      <c r="R57" s="87"/>
      <c r="S57" s="87"/>
      <c r="T57" s="87"/>
      <c r="U57" s="87"/>
      <c r="V57" s="87"/>
      <c r="W57" s="87"/>
      <c r="X57" s="87"/>
      <c r="Y57" s="87"/>
      <c r="Z57" s="87"/>
      <c r="AA57" s="87"/>
      <c r="AB57" s="87"/>
      <c r="AC57" s="87"/>
      <c r="AD57" s="87"/>
      <c r="AE57" s="87"/>
      <c r="AF57" s="87"/>
      <c r="AG57" s="87"/>
      <c r="AH57" s="87"/>
      <c r="AI57" s="87"/>
      <c r="AJ57" s="87"/>
      <c r="AK57" s="87"/>
      <c r="AL57" s="87"/>
      <c r="AM57" s="87"/>
      <c r="AN57" s="87"/>
      <c r="AO57" s="87"/>
      <c r="AP57" s="87"/>
      <c r="AQ57" s="87"/>
      <c r="AR57" s="87"/>
      <c r="AS57" s="87"/>
      <c r="AT57" s="87"/>
    </row>
    <row r="58" spans="1:46" s="72" customFormat="1" ht="15" customHeight="1">
      <c r="A58" s="95">
        <v>45</v>
      </c>
      <c r="B58" s="87"/>
      <c r="C58" s="87"/>
      <c r="D58" s="105"/>
      <c r="E58" s="213"/>
      <c r="F58" s="105"/>
      <c r="G58" s="213"/>
      <c r="H58" s="105"/>
      <c r="I58" s="213"/>
      <c r="J58" s="105"/>
      <c r="K58" s="213"/>
      <c r="L58" s="105"/>
      <c r="M58" s="213"/>
      <c r="N58" s="105"/>
      <c r="O58" s="213"/>
      <c r="P58" s="105"/>
      <c r="Q58" s="87"/>
      <c r="R58" s="87"/>
      <c r="S58" s="87"/>
      <c r="T58" s="87"/>
      <c r="U58" s="87"/>
      <c r="V58" s="87"/>
      <c r="W58" s="87"/>
      <c r="X58" s="87"/>
      <c r="Y58" s="87"/>
      <c r="Z58" s="87"/>
      <c r="AA58" s="87"/>
      <c r="AB58" s="87"/>
      <c r="AC58" s="87"/>
      <c r="AD58" s="87"/>
      <c r="AE58" s="87"/>
      <c r="AF58" s="87"/>
      <c r="AG58" s="87"/>
      <c r="AH58" s="87"/>
      <c r="AI58" s="87"/>
      <c r="AJ58" s="87"/>
      <c r="AK58" s="87"/>
      <c r="AL58" s="87"/>
      <c r="AM58" s="87"/>
      <c r="AN58" s="87"/>
      <c r="AO58" s="87"/>
      <c r="AP58" s="87"/>
      <c r="AQ58" s="87"/>
      <c r="AR58" s="87"/>
      <c r="AS58" s="87"/>
      <c r="AT58" s="87"/>
    </row>
    <row r="59" spans="1:46" s="72" customFormat="1" ht="15" customHeight="1">
      <c r="A59" s="95">
        <v>46</v>
      </c>
      <c r="B59" s="87"/>
      <c r="C59" s="87"/>
      <c r="D59" s="87"/>
      <c r="E59" s="213"/>
      <c r="F59" s="87"/>
      <c r="G59" s="213"/>
      <c r="H59" s="87"/>
      <c r="I59" s="213"/>
      <c r="J59" s="87"/>
      <c r="K59" s="213"/>
      <c r="L59" s="87"/>
      <c r="M59" s="213"/>
      <c r="N59" s="87"/>
      <c r="O59" s="213"/>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c r="AO59" s="87"/>
      <c r="AP59" s="87"/>
      <c r="AQ59" s="87"/>
      <c r="AR59" s="87"/>
      <c r="AS59" s="87"/>
      <c r="AT59" s="87"/>
    </row>
    <row r="60" spans="1:46" s="72" customFormat="1" ht="15" customHeight="1" thickBot="1">
      <c r="A60" s="95">
        <v>47</v>
      </c>
      <c r="B60" s="87"/>
      <c r="C60" s="87" t="s">
        <v>617</v>
      </c>
      <c r="D60" s="100">
        <f>D57+D46+D30+D21</f>
        <v>642424801.69784832</v>
      </c>
      <c r="E60" s="179">
        <f>(+D60-F60)/F60</f>
        <v>3.8526073310315413E-2</v>
      </c>
      <c r="F60" s="100">
        <f>F57+F46+F30+F21</f>
        <v>618592848.27593291</v>
      </c>
      <c r="G60" s="179">
        <f>(+F60-H60)/H60</f>
        <v>8.1383317192063511E-3</v>
      </c>
      <c r="H60" s="100">
        <f>H57+H46+H30+H21</f>
        <v>613599174.64999998</v>
      </c>
      <c r="I60" s="179">
        <f>(+H60-J60)/J60</f>
        <v>2.059437541209683E-2</v>
      </c>
      <c r="J60" s="100">
        <f>J57+J46+J30+J21</f>
        <v>601217476.24000001</v>
      </c>
      <c r="K60" s="179">
        <f>(+J60-L60)/L60</f>
        <v>3.4288382975935255E-2</v>
      </c>
      <c r="L60" s="100">
        <f>L57+L46+L30+L21</f>
        <v>581286115.29999995</v>
      </c>
      <c r="M60" s="179">
        <f>(+L60-N60)/N60</f>
        <v>4.4620329894348366E-2</v>
      </c>
      <c r="N60" s="100">
        <f>N57+N46+N30+N21+0.5</f>
        <v>556456828.06000006</v>
      </c>
      <c r="O60" s="179">
        <f>(+N60-P60)/P60</f>
        <v>2.1600039998761228E-2</v>
      </c>
      <c r="P60" s="100">
        <f>P57+P46+P30+P21+0.5</f>
        <v>544691470.50999999</v>
      </c>
      <c r="Q60" s="87"/>
      <c r="R60" s="87"/>
      <c r="S60" s="87"/>
      <c r="T60" s="87"/>
      <c r="U60" s="87"/>
      <c r="V60" s="87"/>
      <c r="W60" s="87"/>
      <c r="X60" s="87"/>
      <c r="Y60" s="87"/>
      <c r="Z60" s="87"/>
      <c r="AA60" s="87"/>
      <c r="AB60" s="87"/>
      <c r="AC60" s="87"/>
      <c r="AD60" s="87"/>
      <c r="AE60" s="87"/>
      <c r="AF60" s="87"/>
      <c r="AG60" s="87"/>
      <c r="AH60" s="87"/>
      <c r="AI60" s="87"/>
      <c r="AJ60" s="87"/>
      <c r="AK60" s="87"/>
      <c r="AL60" s="87"/>
      <c r="AM60" s="87"/>
      <c r="AN60" s="87"/>
      <c r="AO60" s="87"/>
      <c r="AP60" s="87"/>
      <c r="AQ60" s="87"/>
      <c r="AR60" s="87"/>
      <c r="AS60" s="87"/>
      <c r="AT60" s="87"/>
    </row>
    <row r="61" spans="1:46" s="72" customFormat="1" ht="15" customHeight="1" thickTop="1">
      <c r="A61" s="95"/>
      <c r="B61" s="87"/>
      <c r="C61" s="87"/>
      <c r="D61" s="169"/>
      <c r="E61" s="87"/>
      <c r="F61" s="169"/>
      <c r="G61" s="87"/>
      <c r="H61" s="169"/>
      <c r="I61" s="87"/>
      <c r="J61" s="169"/>
      <c r="K61" s="87"/>
      <c r="L61" s="169"/>
      <c r="M61" s="87"/>
      <c r="N61" s="169"/>
      <c r="O61" s="87"/>
      <c r="P61" s="169"/>
      <c r="Q61" s="87"/>
      <c r="R61" s="87"/>
      <c r="S61" s="87"/>
      <c r="T61" s="87"/>
      <c r="U61" s="87"/>
      <c r="V61" s="87"/>
      <c r="W61" s="87"/>
      <c r="X61" s="87"/>
      <c r="Y61" s="87"/>
      <c r="Z61" s="87"/>
      <c r="AA61" s="87"/>
      <c r="AB61" s="87"/>
      <c r="AC61" s="87"/>
      <c r="AD61" s="87"/>
      <c r="AE61" s="87"/>
      <c r="AF61" s="87"/>
      <c r="AG61" s="87"/>
      <c r="AH61" s="87"/>
      <c r="AI61" s="87"/>
      <c r="AJ61" s="87"/>
      <c r="AK61" s="87"/>
      <c r="AL61" s="87"/>
      <c r="AM61" s="87"/>
      <c r="AN61" s="87"/>
      <c r="AO61" s="87"/>
      <c r="AP61" s="87"/>
      <c r="AQ61" s="87"/>
      <c r="AR61" s="87"/>
      <c r="AS61" s="87"/>
      <c r="AT61" s="87"/>
    </row>
    <row r="62" spans="1:46" s="72" customFormat="1" ht="15" customHeight="1">
      <c r="A62" s="95"/>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c r="AO62" s="87"/>
      <c r="AP62" s="87"/>
      <c r="AQ62" s="87"/>
      <c r="AR62" s="87"/>
      <c r="AS62" s="87"/>
      <c r="AT62" s="87"/>
    </row>
    <row r="63" spans="1:46" s="72" customFormat="1" ht="15" customHeight="1">
      <c r="A63" s="95"/>
      <c r="B63" s="87"/>
      <c r="C63" s="87"/>
      <c r="D63" s="100"/>
      <c r="E63" s="179"/>
      <c r="F63" s="100"/>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c r="AO63" s="87"/>
      <c r="AP63" s="87"/>
      <c r="AQ63" s="87"/>
      <c r="AR63" s="87"/>
      <c r="AS63" s="87"/>
      <c r="AT63" s="87"/>
    </row>
    <row r="64" spans="1:46" s="72" customFormat="1" ht="15" customHeight="1">
      <c r="A64" s="86" t="str">
        <f>+A1</f>
        <v>KENTUCKY-AMERICAN WATER COMPANY</v>
      </c>
      <c r="B64" s="115"/>
      <c r="C64" s="115"/>
      <c r="D64" s="115"/>
      <c r="E64" s="115"/>
      <c r="F64" s="115"/>
      <c r="G64" s="115"/>
      <c r="H64" s="115"/>
      <c r="I64" s="115"/>
      <c r="J64" s="115"/>
      <c r="K64" s="115"/>
      <c r="L64" s="115"/>
      <c r="M64" s="115"/>
      <c r="N64" s="115"/>
      <c r="O64" s="115"/>
      <c r="P64" s="115"/>
    </row>
    <row r="65" spans="1:46" s="72" customFormat="1" ht="15" customHeight="1">
      <c r="A65" s="86" t="str">
        <f>+A2</f>
        <v>Case No. 2018-00358</v>
      </c>
      <c r="B65" s="115"/>
      <c r="C65" s="115"/>
      <c r="D65" s="115"/>
      <c r="E65" s="115"/>
      <c r="F65" s="115"/>
      <c r="G65" s="115"/>
      <c r="H65" s="115"/>
      <c r="I65" s="115"/>
      <c r="J65" s="115"/>
      <c r="K65" s="115"/>
      <c r="L65" s="115"/>
      <c r="M65" s="115"/>
      <c r="N65" s="115"/>
      <c r="O65" s="115"/>
      <c r="P65" s="115"/>
      <c r="Q65" s="87"/>
      <c r="R65" s="87"/>
      <c r="S65" s="87"/>
      <c r="T65" s="87"/>
      <c r="U65" s="87"/>
      <c r="V65" s="87"/>
      <c r="W65" s="87"/>
      <c r="X65" s="87"/>
      <c r="Y65" s="87"/>
      <c r="Z65" s="87"/>
      <c r="AA65" s="87"/>
      <c r="AB65" s="87"/>
      <c r="AC65" s="87"/>
      <c r="AD65" s="87"/>
      <c r="AE65" s="87"/>
      <c r="AF65" s="87"/>
      <c r="AG65" s="87"/>
      <c r="AH65" s="87"/>
      <c r="AI65" s="87"/>
      <c r="AJ65" s="87"/>
      <c r="AK65" s="87"/>
      <c r="AL65" s="87"/>
      <c r="AM65" s="87"/>
      <c r="AN65" s="87"/>
      <c r="AO65" s="87"/>
      <c r="AP65" s="87"/>
      <c r="AQ65" s="87"/>
      <c r="AR65" s="87"/>
      <c r="AS65" s="87"/>
      <c r="AT65" s="87"/>
    </row>
    <row r="66" spans="1:46" s="72" customFormat="1" ht="15" customHeight="1">
      <c r="A66" s="86" t="s">
        <v>478</v>
      </c>
      <c r="B66" s="115"/>
      <c r="C66" s="115"/>
      <c r="D66" s="115"/>
      <c r="E66" s="115"/>
      <c r="F66" s="115"/>
      <c r="G66" s="115"/>
      <c r="H66" s="115"/>
      <c r="I66" s="115"/>
      <c r="J66" s="115"/>
      <c r="K66" s="115"/>
      <c r="L66" s="115"/>
      <c r="M66" s="115"/>
      <c r="N66" s="115"/>
      <c r="O66" s="115"/>
      <c r="P66" s="115"/>
      <c r="Q66" s="87"/>
      <c r="R66" s="87"/>
      <c r="S66" s="87"/>
      <c r="T66" s="87"/>
      <c r="U66" s="87"/>
      <c r="V66" s="87"/>
      <c r="W66" s="87"/>
      <c r="X66" s="87"/>
      <c r="Y66" s="87"/>
      <c r="Z66" s="87"/>
      <c r="AA66" s="87"/>
      <c r="AB66" s="87"/>
      <c r="AC66" s="87"/>
      <c r="AD66" s="87"/>
      <c r="AE66" s="87"/>
      <c r="AF66" s="87"/>
      <c r="AG66" s="87"/>
      <c r="AH66" s="87"/>
      <c r="AI66" s="87"/>
      <c r="AJ66" s="87"/>
      <c r="AK66" s="87"/>
      <c r="AL66" s="87"/>
      <c r="AM66" s="87"/>
      <c r="AN66" s="87"/>
      <c r="AO66" s="87"/>
      <c r="AP66" s="87"/>
      <c r="AQ66" s="87"/>
      <c r="AR66" s="87"/>
      <c r="AS66" s="87"/>
      <c r="AT66" s="87"/>
    </row>
    <row r="67" spans="1:46" s="72" customFormat="1" ht="15" customHeight="1">
      <c r="A67" s="294" t="str">
        <f>A4</f>
        <v>AS OF  DECEMBER 31, 2013 - 2017 AND BASE AND FORECASTED PERIODS</v>
      </c>
      <c r="B67" s="295"/>
      <c r="C67" s="295"/>
      <c r="D67" s="295"/>
      <c r="E67" s="295"/>
      <c r="F67" s="295"/>
      <c r="G67" s="295"/>
      <c r="H67" s="295"/>
      <c r="I67" s="295"/>
      <c r="J67" s="295"/>
      <c r="K67" s="295"/>
      <c r="L67" s="115"/>
      <c r="M67" s="115"/>
      <c r="N67" s="115"/>
      <c r="O67" s="115"/>
      <c r="P67" s="115"/>
      <c r="Q67" s="87"/>
      <c r="R67" s="87"/>
      <c r="S67" s="87"/>
      <c r="T67" s="87"/>
      <c r="U67" s="87"/>
      <c r="V67" s="87"/>
      <c r="W67" s="87"/>
      <c r="X67" s="87"/>
      <c r="Y67" s="87"/>
      <c r="Z67" s="87"/>
      <c r="AA67" s="87"/>
      <c r="AB67" s="87"/>
      <c r="AC67" s="87"/>
      <c r="AD67" s="87"/>
      <c r="AE67" s="87"/>
      <c r="AF67" s="87"/>
      <c r="AG67" s="87"/>
      <c r="AH67" s="87"/>
      <c r="AI67" s="87"/>
      <c r="AJ67" s="87"/>
      <c r="AK67" s="87"/>
      <c r="AL67" s="87"/>
      <c r="AM67" s="87"/>
      <c r="AN67" s="87"/>
      <c r="AO67" s="87"/>
      <c r="AP67" s="87"/>
      <c r="AQ67" s="87"/>
      <c r="AR67" s="87"/>
      <c r="AS67" s="87"/>
      <c r="AT67" s="87"/>
    </row>
    <row r="68" spans="1:46" s="72" customFormat="1" ht="15" customHeight="1">
      <c r="A68" s="238"/>
      <c r="B68" s="115"/>
      <c r="C68" s="115"/>
      <c r="D68" s="115"/>
      <c r="E68" s="115"/>
      <c r="F68" s="115"/>
      <c r="G68" s="115"/>
      <c r="H68" s="115"/>
      <c r="I68" s="115"/>
      <c r="J68" s="115"/>
      <c r="K68" s="115"/>
      <c r="L68" s="115"/>
      <c r="M68" s="115"/>
      <c r="N68" s="115"/>
      <c r="O68" s="115"/>
      <c r="P68" s="90" t="s">
        <v>934</v>
      </c>
      <c r="Q68" s="87"/>
      <c r="R68" s="87"/>
      <c r="S68" s="87"/>
      <c r="T68" s="87"/>
      <c r="U68" s="87"/>
      <c r="V68" s="87"/>
      <c r="W68" s="87"/>
      <c r="X68" s="87"/>
      <c r="Y68" s="87"/>
      <c r="Z68" s="87"/>
      <c r="AA68" s="87"/>
      <c r="AB68" s="87"/>
      <c r="AC68" s="87"/>
      <c r="AD68" s="87"/>
      <c r="AE68" s="87"/>
      <c r="AF68" s="87"/>
      <c r="AG68" s="87"/>
      <c r="AH68" s="87"/>
      <c r="AI68" s="87"/>
      <c r="AJ68" s="87"/>
      <c r="AK68" s="87"/>
      <c r="AL68" s="87"/>
      <c r="AM68" s="87"/>
      <c r="AN68" s="87"/>
      <c r="AO68" s="87"/>
      <c r="AP68" s="87"/>
      <c r="AQ68" s="87"/>
      <c r="AR68" s="87"/>
      <c r="AS68" s="87"/>
      <c r="AT68" s="87"/>
    </row>
    <row r="69" spans="1:46" s="66" customFormat="1">
      <c r="B69" s="70"/>
      <c r="D69" s="69"/>
      <c r="E69" s="69"/>
      <c r="F69" s="69"/>
      <c r="G69" s="69"/>
      <c r="H69" s="69"/>
      <c r="I69" s="69"/>
      <c r="J69" s="69"/>
      <c r="K69" s="69"/>
      <c r="L69" s="69"/>
      <c r="P69" s="91" t="str">
        <f ca="1">RIGHT(CELL("filename",$A$1),LEN(CELL("filename",$A$1))-SEARCH("\Rate Base",CELL("filename",$A$1),1))</f>
        <v>Rate Base\[KAWC 2018 Rate Case - Exhibit 37 Schedules B1 - B8.xlsx]Sch B-8</v>
      </c>
    </row>
    <row r="70" spans="1:46" s="72" customFormat="1" ht="15" customHeight="1">
      <c r="A70" s="87" t="s">
        <v>475</v>
      </c>
      <c r="B70" s="87"/>
      <c r="C70" s="87"/>
      <c r="D70" s="87"/>
      <c r="E70" s="87"/>
      <c r="F70" s="87"/>
      <c r="G70" s="87"/>
      <c r="H70" s="87"/>
      <c r="I70" s="87"/>
      <c r="J70" s="87"/>
      <c r="K70" s="87"/>
      <c r="L70" s="87"/>
      <c r="M70" s="87"/>
      <c r="N70" s="87"/>
      <c r="O70" s="87"/>
      <c r="P70" s="90" t="s">
        <v>289</v>
      </c>
      <c r="Q70" s="87"/>
      <c r="R70" s="87"/>
      <c r="S70" s="87"/>
      <c r="T70" s="87"/>
      <c r="U70" s="87"/>
      <c r="V70" s="87"/>
      <c r="W70" s="87"/>
      <c r="X70" s="87"/>
      <c r="Y70" s="87"/>
      <c r="Z70" s="87"/>
      <c r="AA70" s="87"/>
      <c r="AB70" s="87"/>
      <c r="AC70" s="87"/>
      <c r="AD70" s="87"/>
      <c r="AE70" s="87"/>
      <c r="AF70" s="87"/>
      <c r="AG70" s="87"/>
      <c r="AH70" s="87"/>
      <c r="AI70" s="87"/>
      <c r="AJ70" s="87"/>
      <c r="AK70" s="87"/>
      <c r="AL70" s="87"/>
      <c r="AM70" s="87"/>
      <c r="AN70" s="87"/>
      <c r="AO70" s="87"/>
      <c r="AP70" s="87"/>
      <c r="AQ70" s="87"/>
      <c r="AR70" s="87"/>
      <c r="AS70" s="87"/>
      <c r="AT70" s="87"/>
    </row>
    <row r="71" spans="1:46" s="72" customFormat="1" ht="15" customHeight="1">
      <c r="A71" s="172" t="str">
        <f>+A8</f>
        <v>TYPE OF FILING:  _X_ ORIGINAL __ UPDATED __ REVISED</v>
      </c>
      <c r="B71" s="87"/>
      <c r="C71" s="87"/>
      <c r="D71" s="87"/>
      <c r="E71" s="87"/>
      <c r="F71" s="87"/>
      <c r="G71" s="87"/>
      <c r="H71" s="87"/>
      <c r="I71" s="87"/>
      <c r="J71" s="87"/>
      <c r="K71" s="87"/>
      <c r="L71" s="87"/>
      <c r="M71" s="87"/>
      <c r="N71" s="87"/>
      <c r="O71" s="87"/>
      <c r="P71" s="90" t="str">
        <f>Control!D122</f>
        <v>Witness Responsible:   Melissa Schwarzell</v>
      </c>
      <c r="Q71" s="87"/>
      <c r="R71" s="87"/>
      <c r="S71" s="87"/>
      <c r="T71" s="87"/>
      <c r="U71" s="87"/>
      <c r="V71" s="87"/>
      <c r="W71" s="87"/>
      <c r="X71" s="87"/>
      <c r="Y71" s="87"/>
      <c r="Z71" s="87"/>
      <c r="AA71" s="87"/>
      <c r="AB71" s="87"/>
      <c r="AC71" s="87"/>
      <c r="AD71" s="87"/>
      <c r="AE71" s="87"/>
      <c r="AF71" s="87"/>
      <c r="AG71" s="87"/>
      <c r="AH71" s="87"/>
      <c r="AI71" s="87"/>
      <c r="AJ71" s="87"/>
      <c r="AK71" s="87"/>
      <c r="AL71" s="87"/>
      <c r="AM71" s="87"/>
      <c r="AN71" s="87"/>
      <c r="AO71" s="87"/>
      <c r="AP71" s="87"/>
      <c r="AQ71" s="87"/>
      <c r="AR71" s="87"/>
      <c r="AS71" s="87"/>
      <c r="AT71" s="87"/>
    </row>
    <row r="72" spans="1:46" s="72" customFormat="1" ht="15" customHeight="1">
      <c r="A72" s="87" t="s">
        <v>454</v>
      </c>
      <c r="B72" s="87"/>
      <c r="C72" s="87"/>
      <c r="D72" s="87"/>
      <c r="E72" s="87"/>
      <c r="F72" s="87"/>
      <c r="G72" s="87"/>
      <c r="H72" s="87"/>
      <c r="I72" s="87"/>
      <c r="J72" s="87"/>
      <c r="K72" s="87"/>
      <c r="L72" s="87"/>
      <c r="M72" s="87"/>
      <c r="N72" s="87"/>
      <c r="O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c r="AO72" s="87"/>
      <c r="AP72" s="87"/>
      <c r="AQ72" s="87"/>
      <c r="AR72" s="87"/>
      <c r="AS72" s="87"/>
      <c r="AT72" s="87"/>
    </row>
    <row r="73" spans="1:46" ht="15" customHeight="1" thickBot="1"/>
    <row r="74" spans="1:46" s="72" customFormat="1" ht="15" customHeight="1">
      <c r="A74" s="93"/>
      <c r="B74" s="93"/>
      <c r="C74" s="93"/>
      <c r="D74" s="93"/>
      <c r="E74" s="93"/>
      <c r="F74" s="93"/>
      <c r="G74" s="93"/>
      <c r="H74" s="93"/>
      <c r="I74" s="93"/>
      <c r="J74" s="93"/>
      <c r="K74" s="93"/>
      <c r="L74" s="93"/>
      <c r="M74" s="93"/>
      <c r="N74" s="93"/>
      <c r="O74" s="93"/>
      <c r="P74" s="93"/>
      <c r="Q74" s="87"/>
      <c r="R74" s="87"/>
      <c r="S74" s="87"/>
      <c r="T74" s="87"/>
      <c r="U74" s="87"/>
      <c r="V74" s="87"/>
      <c r="W74" s="87"/>
      <c r="X74" s="87"/>
      <c r="Y74" s="87"/>
      <c r="Z74" s="87"/>
      <c r="AA74" s="87"/>
      <c r="AB74" s="87"/>
      <c r="AC74" s="87"/>
      <c r="AD74" s="87"/>
      <c r="AE74" s="87"/>
      <c r="AF74" s="87"/>
      <c r="AG74" s="87"/>
      <c r="AH74" s="87"/>
      <c r="AI74" s="87"/>
      <c r="AJ74" s="87"/>
      <c r="AK74" s="87"/>
      <c r="AL74" s="87"/>
      <c r="AM74" s="87"/>
      <c r="AN74" s="87"/>
      <c r="AO74" s="87"/>
      <c r="AP74" s="87"/>
      <c r="AQ74" s="87"/>
      <c r="AR74" s="87"/>
      <c r="AS74" s="87"/>
      <c r="AT74" s="87"/>
    </row>
    <row r="75" spans="1:46" s="72" customFormat="1" ht="15" customHeight="1">
      <c r="A75" s="95" t="s">
        <v>448</v>
      </c>
      <c r="B75" s="87"/>
      <c r="C75" s="87"/>
      <c r="D75" s="564" t="s">
        <v>443</v>
      </c>
      <c r="E75" s="87"/>
      <c r="F75" s="564" t="s">
        <v>158</v>
      </c>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c r="AO75" s="87"/>
      <c r="AP75" s="87"/>
      <c r="AQ75" s="87"/>
      <c r="AR75" s="87"/>
      <c r="AS75" s="87"/>
      <c r="AT75" s="87"/>
    </row>
    <row r="76" spans="1:46" s="72" customFormat="1" ht="15" customHeight="1" thickBot="1">
      <c r="A76" s="95" t="s">
        <v>449</v>
      </c>
      <c r="B76" s="95" t="s">
        <v>437</v>
      </c>
      <c r="C76" s="87"/>
      <c r="D76" s="564" t="s">
        <v>624</v>
      </c>
      <c r="E76" s="564" t="s">
        <v>653</v>
      </c>
      <c r="F76" s="564" t="s">
        <v>624</v>
      </c>
      <c r="G76" s="95" t="s">
        <v>653</v>
      </c>
      <c r="H76" s="240">
        <f>+H13</f>
        <v>2017</v>
      </c>
      <c r="I76" s="95" t="s">
        <v>653</v>
      </c>
      <c r="J76" s="240">
        <f>+J13</f>
        <v>2016</v>
      </c>
      <c r="K76" s="95" t="s">
        <v>653</v>
      </c>
      <c r="L76" s="240">
        <f>+L13</f>
        <v>2015</v>
      </c>
      <c r="M76" s="95" t="s">
        <v>653</v>
      </c>
      <c r="N76" s="240">
        <f>+N13</f>
        <v>2014</v>
      </c>
      <c r="O76" s="95" t="s">
        <v>653</v>
      </c>
      <c r="P76" s="240">
        <f>+P13</f>
        <v>2013</v>
      </c>
      <c r="Q76" s="87"/>
      <c r="R76" s="87"/>
      <c r="S76" s="87"/>
      <c r="T76" s="87"/>
      <c r="U76" s="87"/>
      <c r="V76" s="87"/>
      <c r="W76" s="87"/>
      <c r="X76" s="87"/>
      <c r="Y76" s="87"/>
      <c r="Z76" s="87"/>
      <c r="AA76" s="87"/>
      <c r="AB76" s="87"/>
      <c r="AC76" s="87"/>
      <c r="AD76" s="87"/>
      <c r="AE76" s="87"/>
      <c r="AF76" s="87"/>
      <c r="AG76" s="87"/>
      <c r="AH76" s="87"/>
      <c r="AI76" s="87"/>
      <c r="AJ76" s="87"/>
      <c r="AK76" s="87"/>
      <c r="AL76" s="87"/>
      <c r="AM76" s="87"/>
      <c r="AN76" s="87"/>
      <c r="AO76" s="87"/>
      <c r="AP76" s="87"/>
      <c r="AQ76" s="87"/>
      <c r="AR76" s="87"/>
      <c r="AS76" s="87"/>
      <c r="AT76" s="87"/>
    </row>
    <row r="77" spans="1:46" s="72" customFormat="1" ht="15" customHeight="1">
      <c r="A77" s="94">
        <v>1</v>
      </c>
      <c r="B77" s="99"/>
      <c r="C77" s="99"/>
      <c r="D77" s="99"/>
      <c r="E77" s="99"/>
      <c r="F77" s="99"/>
      <c r="G77" s="99"/>
      <c r="H77" s="99"/>
      <c r="I77" s="99"/>
      <c r="J77" s="99"/>
      <c r="K77" s="99"/>
      <c r="L77" s="99"/>
      <c r="M77" s="99"/>
      <c r="N77" s="99"/>
      <c r="O77" s="99"/>
      <c r="P77" s="99"/>
      <c r="Q77" s="87"/>
      <c r="R77" s="87"/>
      <c r="S77" s="87"/>
      <c r="T77" s="87"/>
      <c r="U77" s="87"/>
      <c r="V77" s="87"/>
      <c r="W77" s="87"/>
      <c r="X77" s="87"/>
      <c r="Y77" s="87"/>
      <c r="Z77" s="87"/>
      <c r="AA77" s="87"/>
      <c r="AB77" s="87"/>
      <c r="AC77" s="87"/>
      <c r="AD77" s="87"/>
      <c r="AE77" s="87"/>
      <c r="AF77" s="87"/>
      <c r="AG77" s="87"/>
      <c r="AH77" s="87"/>
      <c r="AI77" s="87"/>
      <c r="AJ77" s="87"/>
      <c r="AK77" s="87"/>
      <c r="AL77" s="87"/>
      <c r="AM77" s="87"/>
      <c r="AN77" s="87"/>
      <c r="AO77" s="87"/>
      <c r="AP77" s="87"/>
      <c r="AQ77" s="87"/>
      <c r="AR77" s="87"/>
      <c r="AS77" s="87"/>
      <c r="AT77" s="87"/>
    </row>
    <row r="78" spans="1:46" s="72" customFormat="1" ht="15" customHeight="1">
      <c r="A78" s="95">
        <v>2</v>
      </c>
      <c r="B78" s="200" t="s">
        <v>431</v>
      </c>
      <c r="C78" s="87"/>
      <c r="D78" s="87"/>
      <c r="E78" s="87"/>
      <c r="F78" s="87"/>
      <c r="G78" s="87"/>
      <c r="H78" s="87"/>
      <c r="I78" s="87"/>
      <c r="J78" s="87"/>
      <c r="K78" s="87"/>
      <c r="L78" s="87"/>
      <c r="M78" s="87"/>
      <c r="N78" s="87"/>
      <c r="O78" s="87"/>
      <c r="P78" s="87"/>
      <c r="Q78" s="92"/>
      <c r="R78" s="87"/>
      <c r="S78" s="87"/>
      <c r="T78" s="87"/>
      <c r="U78" s="87"/>
      <c r="V78" s="87"/>
      <c r="W78" s="87"/>
      <c r="X78" s="87"/>
      <c r="Y78" s="87"/>
      <c r="Z78" s="87"/>
      <c r="AA78" s="87"/>
      <c r="AB78" s="87"/>
      <c r="AC78" s="87"/>
      <c r="AD78" s="87"/>
      <c r="AE78" s="87"/>
      <c r="AF78" s="87"/>
      <c r="AG78" s="87"/>
      <c r="AH78" s="87"/>
      <c r="AI78" s="87"/>
      <c r="AJ78" s="87"/>
      <c r="AK78" s="87"/>
      <c r="AL78" s="87"/>
      <c r="AM78" s="87"/>
      <c r="AN78" s="87"/>
      <c r="AO78" s="87"/>
      <c r="AP78" s="87"/>
      <c r="AQ78" s="87"/>
      <c r="AR78" s="87"/>
      <c r="AS78" s="87"/>
      <c r="AT78" s="87"/>
    </row>
    <row r="79" spans="1:46" s="72" customFormat="1" ht="15" customHeight="1">
      <c r="A79" s="95">
        <v>3</v>
      </c>
      <c r="B79" s="87" t="s">
        <v>516</v>
      </c>
      <c r="C79" s="87"/>
      <c r="D79" s="244">
        <v>36568776.5</v>
      </c>
      <c r="E79" s="179">
        <f>(+D79-F79)/F79</f>
        <v>0</v>
      </c>
      <c r="F79" s="244">
        <v>36568776.5</v>
      </c>
      <c r="G79" s="179">
        <f>(+F79-H79)/H79</f>
        <v>0</v>
      </c>
      <c r="H79" s="244">
        <v>36568776.5</v>
      </c>
      <c r="I79" s="179">
        <f>(+H79-J79)/J79</f>
        <v>0</v>
      </c>
      <c r="J79" s="244">
        <v>36568776.5</v>
      </c>
      <c r="K79" s="179">
        <f>(+J79-L79)/L79</f>
        <v>0</v>
      </c>
      <c r="L79" s="244">
        <v>36568776.5</v>
      </c>
      <c r="M79" s="179">
        <f>(+L79-N79)/N79</f>
        <v>0</v>
      </c>
      <c r="N79" s="244">
        <v>36568776.5</v>
      </c>
      <c r="O79" s="179">
        <f>(+N79-P79)/P79</f>
        <v>0</v>
      </c>
      <c r="P79" s="244">
        <v>36568776.5</v>
      </c>
      <c r="Q79" s="102"/>
      <c r="R79" s="87"/>
      <c r="S79" s="87"/>
      <c r="T79" s="87"/>
      <c r="U79" s="87"/>
      <c r="V79" s="87"/>
      <c r="W79" s="87"/>
      <c r="X79" s="87"/>
      <c r="Y79" s="87"/>
      <c r="Z79" s="87"/>
      <c r="AA79" s="87"/>
      <c r="AB79" s="87"/>
      <c r="AC79" s="87"/>
      <c r="AD79" s="87"/>
      <c r="AE79" s="87"/>
      <c r="AF79" s="87"/>
      <c r="AG79" s="87"/>
      <c r="AH79" s="87"/>
      <c r="AI79" s="87"/>
      <c r="AJ79" s="87"/>
      <c r="AK79" s="87"/>
      <c r="AL79" s="87"/>
      <c r="AM79" s="87"/>
      <c r="AN79" s="87"/>
      <c r="AO79" s="87"/>
      <c r="AP79" s="87"/>
      <c r="AQ79" s="87"/>
      <c r="AR79" s="87"/>
      <c r="AS79" s="87"/>
      <c r="AT79" s="87"/>
    </row>
    <row r="80" spans="1:46" s="72" customFormat="1" ht="15" customHeight="1">
      <c r="A80" s="95">
        <v>4</v>
      </c>
      <c r="B80" s="87" t="s">
        <v>517</v>
      </c>
      <c r="C80" s="87"/>
      <c r="D80" s="102">
        <v>94238985.265772313</v>
      </c>
      <c r="E80" s="179">
        <f>(+D80-F80)/F80</f>
        <v>8.0087269881085369E-4</v>
      </c>
      <c r="F80" s="102">
        <v>94163572.231549561</v>
      </c>
      <c r="G80" s="179">
        <f>(+F80-H80)/H80</f>
        <v>2.7842028774839806E-4</v>
      </c>
      <c r="H80" s="313">
        <v>94137362.480000004</v>
      </c>
      <c r="I80" s="179">
        <f>(+H80-J80)/J80</f>
        <v>5.6339120317721772E-2</v>
      </c>
      <c r="J80" s="313">
        <v>89116611.010000005</v>
      </c>
      <c r="K80" s="179">
        <f>(+J80-L80)/L80</f>
        <v>0.12698798840407013</v>
      </c>
      <c r="L80" s="313">
        <v>79075031.790000007</v>
      </c>
      <c r="M80" s="179">
        <f>(+L80-N80)/N80</f>
        <v>8.3677084153230773E-4</v>
      </c>
      <c r="N80" s="313">
        <v>79008919.430000007</v>
      </c>
      <c r="O80" s="179">
        <f>(+N80-P80)/P80</f>
        <v>1.0512582012466027E-3</v>
      </c>
      <c r="P80" s="316">
        <v>78925947.879999995</v>
      </c>
      <c r="Q80" s="102"/>
      <c r="R80" s="87"/>
      <c r="S80" s="87"/>
      <c r="T80" s="87"/>
      <c r="U80" s="87"/>
      <c r="V80" s="87"/>
      <c r="W80" s="87"/>
      <c r="X80" s="87"/>
      <c r="Y80" s="87"/>
      <c r="Z80" s="87"/>
      <c r="AA80" s="87"/>
      <c r="AB80" s="87"/>
      <c r="AC80" s="87"/>
      <c r="AD80" s="87"/>
      <c r="AE80" s="87"/>
      <c r="AF80" s="87"/>
      <c r="AG80" s="87"/>
      <c r="AH80" s="87"/>
      <c r="AI80" s="87"/>
      <c r="AJ80" s="87"/>
      <c r="AK80" s="87"/>
      <c r="AL80" s="87"/>
      <c r="AM80" s="87"/>
      <c r="AN80" s="87"/>
      <c r="AO80" s="87"/>
      <c r="AP80" s="87"/>
      <c r="AQ80" s="87"/>
      <c r="AR80" s="87"/>
      <c r="AS80" s="87"/>
      <c r="AT80" s="87"/>
    </row>
    <row r="81" spans="1:46" s="72" customFormat="1" ht="15" customHeight="1">
      <c r="A81" s="95">
        <v>5</v>
      </c>
      <c r="B81" s="87" t="s">
        <v>518</v>
      </c>
      <c r="C81" s="87"/>
      <c r="D81" s="92">
        <f>D83-D79-D80</f>
        <v>86263790.234227687</v>
      </c>
      <c r="E81" s="179">
        <f>(+D81-F81)/F81</f>
        <v>0.13353582160009511</v>
      </c>
      <c r="F81" s="92">
        <f>F83-F79-F80</f>
        <v>76101512.268450439</v>
      </c>
      <c r="G81" s="179">
        <f>(+F81-H81)/H81</f>
        <v>0.1198941407687104</v>
      </c>
      <c r="H81" s="314">
        <f>61307615.6+6646586.05</f>
        <v>67954201.650000006</v>
      </c>
      <c r="I81" s="179">
        <f>(+H81-J81)/J81</f>
        <v>0.11156601320757144</v>
      </c>
      <c r="J81" s="314">
        <f>55604765.13+5528987.47</f>
        <v>61133752.600000001</v>
      </c>
      <c r="K81" s="179">
        <f>(+J81-L81)/L81</f>
        <v>9.9433698839903842E-2</v>
      </c>
      <c r="L81" s="976">
        <f>52135263.65+3469501.48</f>
        <v>55604765.129999995</v>
      </c>
      <c r="M81" s="179">
        <f>(+L81-N81)/N81</f>
        <v>0.15189517221179005</v>
      </c>
      <c r="N81" s="314">
        <v>48272417.899999999</v>
      </c>
      <c r="O81" s="179">
        <f>(+N81-P81)/P81</f>
        <v>0.103009041247446</v>
      </c>
      <c r="P81" s="317">
        <v>43764299.380000003</v>
      </c>
      <c r="Q81" s="87"/>
      <c r="R81" s="87"/>
      <c r="S81" s="87"/>
      <c r="T81" s="87"/>
      <c r="U81" s="87"/>
      <c r="V81" s="87"/>
      <c r="W81" s="87"/>
      <c r="X81" s="87"/>
      <c r="Y81" s="87"/>
      <c r="Z81" s="87"/>
      <c r="AA81" s="87"/>
      <c r="AB81" s="87"/>
      <c r="AC81" s="87"/>
      <c r="AD81" s="87"/>
      <c r="AE81" s="87"/>
      <c r="AF81" s="87"/>
      <c r="AG81" s="87"/>
      <c r="AH81" s="87"/>
      <c r="AI81" s="87"/>
      <c r="AJ81" s="87"/>
      <c r="AK81" s="87"/>
      <c r="AL81" s="87"/>
      <c r="AM81" s="87"/>
      <c r="AN81" s="87"/>
      <c r="AO81" s="87"/>
      <c r="AP81" s="87"/>
      <c r="AQ81" s="87"/>
      <c r="AR81" s="87"/>
      <c r="AS81" s="87"/>
      <c r="AT81" s="87"/>
    </row>
    <row r="82" spans="1:46" s="72" customFormat="1" ht="15" customHeight="1">
      <c r="A82" s="95">
        <v>6</v>
      </c>
      <c r="B82" s="87"/>
      <c r="C82" s="87"/>
      <c r="D82" s="105"/>
      <c r="E82" s="213"/>
      <c r="F82" s="105"/>
      <c r="G82" s="213"/>
      <c r="H82" s="312"/>
      <c r="I82" s="213"/>
      <c r="J82" s="312"/>
      <c r="K82" s="213"/>
      <c r="L82" s="213"/>
      <c r="M82" s="213"/>
      <c r="N82" s="312"/>
      <c r="O82" s="213"/>
      <c r="P82" s="315"/>
      <c r="Q82" s="102"/>
      <c r="R82" s="87"/>
      <c r="S82" s="87"/>
      <c r="T82" s="87"/>
      <c r="U82" s="87"/>
      <c r="V82" s="87"/>
      <c r="W82" s="87"/>
      <c r="X82" s="87"/>
      <c r="Y82" s="87"/>
      <c r="Z82" s="87"/>
      <c r="AA82" s="87"/>
      <c r="AB82" s="87"/>
      <c r="AC82" s="87"/>
      <c r="AD82" s="87"/>
      <c r="AE82" s="87"/>
      <c r="AF82" s="87"/>
      <c r="AG82" s="87"/>
      <c r="AH82" s="87"/>
      <c r="AI82" s="87"/>
      <c r="AJ82" s="87"/>
      <c r="AK82" s="87"/>
      <c r="AL82" s="87"/>
      <c r="AM82" s="87"/>
      <c r="AN82" s="87"/>
      <c r="AO82" s="87"/>
      <c r="AP82" s="87"/>
      <c r="AQ82" s="87"/>
      <c r="AR82" s="87"/>
      <c r="AS82" s="87"/>
      <c r="AT82" s="87"/>
    </row>
    <row r="83" spans="1:46" s="72" customFormat="1" ht="15" customHeight="1">
      <c r="A83" s="95">
        <v>7</v>
      </c>
      <c r="B83" s="87" t="s">
        <v>519</v>
      </c>
      <c r="C83" s="87"/>
      <c r="D83" s="977">
        <f>Linkin!C49</f>
        <v>217071552</v>
      </c>
      <c r="E83" s="179">
        <f>+E79+E80+E81</f>
        <v>0.13433669429890596</v>
      </c>
      <c r="F83" s="977">
        <f>Linkin!B49</f>
        <v>206833861</v>
      </c>
      <c r="G83" s="179">
        <f>+G79+G80+G81</f>
        <v>0.12017256105645879</v>
      </c>
      <c r="H83" s="977">
        <f>SUM(H79:H81)</f>
        <v>198660340.63</v>
      </c>
      <c r="I83" s="179">
        <f>+I79+I80+I81</f>
        <v>0.16790513352529321</v>
      </c>
      <c r="J83" s="977">
        <f>SUM(J79:J81)</f>
        <v>186819140.11000001</v>
      </c>
      <c r="K83" s="179">
        <f>+K79+K80+K81</f>
        <v>0.22642168724397399</v>
      </c>
      <c r="L83" s="977">
        <f>SUM(L79:L81)</f>
        <v>171248573.42000002</v>
      </c>
      <c r="M83" s="179">
        <f>+M79+M80+M81</f>
        <v>0.15273194305332236</v>
      </c>
      <c r="N83" s="977">
        <f>SUM(N79:N81)</f>
        <v>163850113.83000001</v>
      </c>
      <c r="O83" s="179">
        <f>+O79+O80+O81</f>
        <v>0.10406029944869261</v>
      </c>
      <c r="P83" s="977">
        <f>SUM(P79:P81)</f>
        <v>159259023.75999999</v>
      </c>
      <c r="Q83" s="102"/>
      <c r="R83" s="87"/>
      <c r="S83" s="87"/>
      <c r="T83" s="87"/>
      <c r="U83" s="87"/>
      <c r="V83" s="87"/>
      <c r="W83" s="87"/>
      <c r="X83" s="87"/>
      <c r="Y83" s="87"/>
      <c r="Z83" s="87"/>
      <c r="AA83" s="87"/>
      <c r="AB83" s="87"/>
      <c r="AC83" s="87"/>
      <c r="AD83" s="87"/>
      <c r="AE83" s="87"/>
      <c r="AF83" s="87"/>
      <c r="AG83" s="87"/>
      <c r="AH83" s="87"/>
      <c r="AI83" s="87"/>
      <c r="AJ83" s="87"/>
      <c r="AK83" s="87"/>
      <c r="AL83" s="87"/>
      <c r="AM83" s="87"/>
      <c r="AN83" s="87"/>
      <c r="AO83" s="87"/>
      <c r="AP83" s="87"/>
      <c r="AQ83" s="87"/>
      <c r="AR83" s="87"/>
      <c r="AS83" s="87"/>
      <c r="AT83" s="87"/>
    </row>
    <row r="84" spans="1:46" s="72" customFormat="1" ht="15" customHeight="1">
      <c r="A84" s="95">
        <v>8</v>
      </c>
      <c r="B84" s="87" t="s">
        <v>520</v>
      </c>
      <c r="C84" s="87"/>
      <c r="D84" s="87">
        <f>Linkin!C50</f>
        <v>2243433</v>
      </c>
      <c r="E84" s="179">
        <f>(+D84-F84)/F84</f>
        <v>1.4355063124383947E-4</v>
      </c>
      <c r="F84" s="102">
        <f>Linkin!B50</f>
        <v>2243111</v>
      </c>
      <c r="G84" s="179"/>
      <c r="H84" s="313">
        <v>0</v>
      </c>
      <c r="I84" s="179"/>
      <c r="J84" s="313">
        <v>0</v>
      </c>
      <c r="K84" s="179"/>
      <c r="L84" s="313">
        <v>0</v>
      </c>
      <c r="M84" s="179"/>
      <c r="N84" s="313">
        <v>0</v>
      </c>
      <c r="O84" s="179"/>
      <c r="P84" s="316">
        <v>0</v>
      </c>
      <c r="Q84" s="102"/>
      <c r="R84" s="87"/>
      <c r="S84" s="87"/>
      <c r="T84" s="87"/>
      <c r="U84" s="87"/>
      <c r="V84" s="87"/>
      <c r="W84" s="87"/>
      <c r="X84" s="87"/>
      <c r="Y84" s="87"/>
      <c r="Z84" s="87"/>
      <c r="AA84" s="87"/>
      <c r="AB84" s="87"/>
      <c r="AC84" s="87"/>
      <c r="AD84" s="87"/>
      <c r="AE84" s="87"/>
      <c r="AF84" s="87"/>
      <c r="AG84" s="87"/>
      <c r="AH84" s="87"/>
      <c r="AI84" s="87"/>
      <c r="AJ84" s="87"/>
      <c r="AK84" s="87"/>
      <c r="AL84" s="87"/>
      <c r="AM84" s="87"/>
      <c r="AN84" s="87"/>
      <c r="AO84" s="87"/>
      <c r="AP84" s="87"/>
      <c r="AQ84" s="87"/>
      <c r="AR84" s="87"/>
      <c r="AS84" s="87"/>
      <c r="AT84" s="87"/>
    </row>
    <row r="85" spans="1:46" s="72" customFormat="1" ht="15" customHeight="1">
      <c r="A85" s="95">
        <v>9</v>
      </c>
      <c r="B85" s="87" t="s">
        <v>521</v>
      </c>
      <c r="C85" s="87"/>
      <c r="D85" s="87">
        <f>Linkin!C51</f>
        <v>220061621</v>
      </c>
      <c r="E85" s="179">
        <f>(+D85-F85)/F85</f>
        <v>7.707576387607297E-2</v>
      </c>
      <c r="F85" s="102">
        <f>Linkin!B51</f>
        <v>204313966</v>
      </c>
      <c r="G85" s="179">
        <f>(+F85-H85)/H85</f>
        <v>-1.7455722457390334E-2</v>
      </c>
      <c r="H85" s="313">
        <v>207943774.81999999</v>
      </c>
      <c r="I85" s="179">
        <f>(+H85-J85)/J85</f>
        <v>2.4567724072475438E-2</v>
      </c>
      <c r="J85" s="313">
        <v>202957569.25999999</v>
      </c>
      <c r="K85" s="179">
        <f>(+J85-L85)/L85</f>
        <v>2.5043405572755369E-2</v>
      </c>
      <c r="L85" s="313">
        <v>197999000</v>
      </c>
      <c r="M85" s="179">
        <f t="shared" ref="M85:M88" si="10">(+L85-N85)/N85</f>
        <v>-1.1236011166098207E-2</v>
      </c>
      <c r="N85" s="313">
        <v>200249000</v>
      </c>
      <c r="O85" s="179">
        <f>(+N85-P85)/P85</f>
        <v>0</v>
      </c>
      <c r="P85" s="316">
        <v>200249000</v>
      </c>
      <c r="Q85" s="102"/>
      <c r="R85" s="87"/>
      <c r="S85" s="87"/>
      <c r="T85" s="87"/>
      <c r="U85" s="87"/>
      <c r="V85" s="87"/>
      <c r="W85" s="87"/>
      <c r="X85" s="87"/>
      <c r="Y85" s="87"/>
      <c r="Z85" s="87"/>
      <c r="AA85" s="87"/>
      <c r="AB85" s="87"/>
      <c r="AC85" s="87"/>
      <c r="AD85" s="87"/>
      <c r="AE85" s="87"/>
      <c r="AF85" s="87"/>
      <c r="AG85" s="87"/>
      <c r="AH85" s="87"/>
      <c r="AI85" s="87"/>
      <c r="AJ85" s="87"/>
      <c r="AK85" s="87"/>
      <c r="AL85" s="87"/>
      <c r="AM85" s="87"/>
      <c r="AN85" s="87"/>
      <c r="AO85" s="87"/>
      <c r="AP85" s="87"/>
      <c r="AQ85" s="87"/>
      <c r="AR85" s="87"/>
      <c r="AS85" s="87"/>
      <c r="AT85" s="87"/>
    </row>
    <row r="86" spans="1:46" s="72" customFormat="1" ht="15" customHeight="1">
      <c r="A86" s="95">
        <v>10</v>
      </c>
      <c r="B86" s="87" t="s">
        <v>522</v>
      </c>
      <c r="C86" s="87"/>
      <c r="D86" s="92"/>
      <c r="E86" s="179"/>
      <c r="F86" s="92"/>
      <c r="G86" s="179"/>
      <c r="H86" s="92"/>
      <c r="I86" s="179"/>
      <c r="J86" s="92"/>
      <c r="K86" s="179"/>
      <c r="L86" s="92"/>
      <c r="M86" s="179"/>
      <c r="N86" s="92">
        <v>0</v>
      </c>
      <c r="O86" s="179"/>
      <c r="P86" s="92">
        <v>0</v>
      </c>
      <c r="Q86" s="87"/>
      <c r="R86" s="87"/>
      <c r="S86" s="87"/>
      <c r="T86" s="87"/>
      <c r="U86" s="87"/>
      <c r="V86" s="87"/>
      <c r="W86" s="87"/>
      <c r="X86" s="87"/>
      <c r="Y86" s="87"/>
      <c r="Z86" s="87"/>
      <c r="AA86" s="87"/>
      <c r="AB86" s="87"/>
      <c r="AC86" s="87"/>
      <c r="AD86" s="87"/>
      <c r="AE86" s="87"/>
      <c r="AF86" s="87"/>
      <c r="AG86" s="87"/>
      <c r="AH86" s="87"/>
      <c r="AI86" s="87"/>
      <c r="AJ86" s="87"/>
      <c r="AK86" s="87"/>
      <c r="AL86" s="87"/>
      <c r="AM86" s="87"/>
      <c r="AN86" s="87"/>
      <c r="AO86" s="87"/>
      <c r="AP86" s="87"/>
      <c r="AQ86" s="87"/>
      <c r="AR86" s="87"/>
      <c r="AS86" s="87"/>
      <c r="AT86" s="87"/>
    </row>
    <row r="87" spans="1:46" s="72" customFormat="1" ht="15" customHeight="1">
      <c r="A87" s="95">
        <v>11</v>
      </c>
      <c r="B87" s="87"/>
      <c r="C87" s="87"/>
      <c r="D87" s="105"/>
      <c r="E87" s="213"/>
      <c r="F87" s="105"/>
      <c r="G87" s="213"/>
      <c r="H87" s="105"/>
      <c r="I87" s="213"/>
      <c r="J87" s="105"/>
      <c r="K87" s="213"/>
      <c r="L87" s="105"/>
      <c r="M87" s="213"/>
      <c r="N87" s="105"/>
      <c r="O87" s="213"/>
      <c r="P87" s="105"/>
      <c r="Q87" s="87"/>
      <c r="R87" s="87"/>
      <c r="S87" s="87"/>
      <c r="T87" s="87"/>
      <c r="U87" s="87"/>
      <c r="V87" s="87"/>
      <c r="W87" s="87"/>
      <c r="X87" s="87"/>
      <c r="Y87" s="87"/>
      <c r="Z87" s="87"/>
      <c r="AA87" s="87"/>
      <c r="AB87" s="87"/>
      <c r="AC87" s="87"/>
      <c r="AD87" s="87"/>
      <c r="AE87" s="87"/>
      <c r="AF87" s="87"/>
      <c r="AG87" s="87"/>
      <c r="AH87" s="87"/>
      <c r="AI87" s="87"/>
      <c r="AJ87" s="87"/>
      <c r="AK87" s="87"/>
      <c r="AL87" s="87"/>
      <c r="AM87" s="87"/>
      <c r="AN87" s="87"/>
      <c r="AO87" s="87"/>
      <c r="AP87" s="87"/>
      <c r="AQ87" s="87"/>
      <c r="AR87" s="87"/>
      <c r="AS87" s="87"/>
      <c r="AT87" s="87"/>
    </row>
    <row r="88" spans="1:46" s="72" customFormat="1" ht="15" customHeight="1">
      <c r="A88" s="95">
        <v>12</v>
      </c>
      <c r="B88" s="87" t="s">
        <v>523</v>
      </c>
      <c r="C88" s="87"/>
      <c r="D88" s="87">
        <f>SUM(D83:D86)</f>
        <v>439376606</v>
      </c>
      <c r="E88" s="179">
        <f>(+D88-F88)/F88</f>
        <v>6.2859791087147635E-2</v>
      </c>
      <c r="F88" s="87">
        <f>SUM(F83:F86)</f>
        <v>413390938</v>
      </c>
      <c r="G88" s="179">
        <f>(+F88-H88)/H88</f>
        <v>1.6691475300216398E-2</v>
      </c>
      <c r="H88" s="87">
        <f>SUM(H83:H86)</f>
        <v>406604115.44999999</v>
      </c>
      <c r="I88" s="179">
        <f>(+H88-J88)/J88</f>
        <v>4.3171912727156758E-2</v>
      </c>
      <c r="J88" s="87">
        <f>SUM(J83:J86)</f>
        <v>389776709.37</v>
      </c>
      <c r="K88" s="179">
        <f>(+J88-L88)/L88</f>
        <v>5.5597212893933247E-2</v>
      </c>
      <c r="L88" s="87">
        <f>SUM(L83:L86)</f>
        <v>369247573.42000002</v>
      </c>
      <c r="M88" s="179">
        <f t="shared" si="10"/>
        <v>1.4140269488279554E-2</v>
      </c>
      <c r="N88" s="87">
        <f>SUM(N83:N86)</f>
        <v>364099113.83000004</v>
      </c>
      <c r="O88" s="179">
        <f>(+N88-P88)/P88</f>
        <v>1.2770480118866464E-2</v>
      </c>
      <c r="P88" s="87">
        <f>SUM(P83:P86)</f>
        <v>359508023.75999999</v>
      </c>
      <c r="Q88" s="87"/>
      <c r="R88" s="87"/>
      <c r="S88" s="87"/>
      <c r="T88" s="87"/>
      <c r="U88" s="87"/>
      <c r="V88" s="87"/>
      <c r="W88" s="87"/>
      <c r="X88" s="87"/>
      <c r="Y88" s="87"/>
      <c r="Z88" s="87"/>
      <c r="AA88" s="87"/>
      <c r="AB88" s="87"/>
      <c r="AC88" s="87"/>
      <c r="AD88" s="87"/>
      <c r="AE88" s="87"/>
      <c r="AF88" s="87"/>
      <c r="AG88" s="87"/>
      <c r="AH88" s="87"/>
      <c r="AI88" s="87"/>
      <c r="AJ88" s="87"/>
      <c r="AK88" s="87"/>
      <c r="AL88" s="87"/>
      <c r="AM88" s="87"/>
      <c r="AN88" s="87"/>
      <c r="AO88" s="87"/>
      <c r="AP88" s="87"/>
      <c r="AQ88" s="87"/>
      <c r="AR88" s="87"/>
      <c r="AS88" s="87"/>
      <c r="AT88" s="87"/>
    </row>
    <row r="89" spans="1:46" s="72" customFormat="1" ht="15" customHeight="1">
      <c r="A89" s="95">
        <v>13</v>
      </c>
      <c r="B89" s="87"/>
      <c r="C89" s="87"/>
      <c r="D89" s="105"/>
      <c r="E89" s="213"/>
      <c r="F89" s="105"/>
      <c r="G89" s="213"/>
      <c r="H89" s="105"/>
      <c r="I89" s="213"/>
      <c r="J89" s="105"/>
      <c r="K89" s="213"/>
      <c r="L89" s="105"/>
      <c r="M89" s="213"/>
      <c r="N89" s="105"/>
      <c r="O89" s="213"/>
      <c r="P89" s="105"/>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7"/>
      <c r="AT89" s="87"/>
    </row>
    <row r="90" spans="1:46" s="72" customFormat="1" ht="15" customHeight="1">
      <c r="A90" s="95">
        <v>14</v>
      </c>
      <c r="B90" s="200" t="s">
        <v>524</v>
      </c>
      <c r="C90" s="87"/>
      <c r="D90" s="87"/>
      <c r="E90" s="213"/>
      <c r="F90" s="87"/>
      <c r="G90" s="213"/>
      <c r="H90" s="87"/>
      <c r="I90" s="213"/>
      <c r="J90" s="87"/>
      <c r="K90" s="213"/>
      <c r="L90" s="87"/>
      <c r="M90" s="213"/>
      <c r="N90" s="87"/>
      <c r="O90" s="213"/>
      <c r="P90" s="87"/>
      <c r="Q90" s="102"/>
      <c r="R90" s="87"/>
      <c r="S90" s="87"/>
      <c r="T90" s="87"/>
      <c r="U90" s="87"/>
      <c r="V90" s="87"/>
      <c r="W90" s="87"/>
      <c r="X90" s="87"/>
      <c r="Y90" s="87"/>
      <c r="Z90" s="87"/>
      <c r="AA90" s="87"/>
      <c r="AB90" s="87"/>
      <c r="AC90" s="87"/>
      <c r="AD90" s="87"/>
      <c r="AE90" s="87"/>
      <c r="AF90" s="87"/>
      <c r="AG90" s="87"/>
      <c r="AH90" s="87"/>
      <c r="AI90" s="87"/>
      <c r="AJ90" s="87"/>
      <c r="AK90" s="87"/>
      <c r="AL90" s="87"/>
      <c r="AM90" s="87"/>
      <c r="AN90" s="87"/>
      <c r="AO90" s="87"/>
      <c r="AP90" s="87"/>
      <c r="AQ90" s="87"/>
      <c r="AR90" s="87"/>
      <c r="AS90" s="87"/>
      <c r="AT90" s="87"/>
    </row>
    <row r="91" spans="1:46" s="72" customFormat="1" ht="15" customHeight="1">
      <c r="A91" s="95">
        <v>15</v>
      </c>
      <c r="B91" s="87" t="s">
        <v>525</v>
      </c>
      <c r="C91" s="87"/>
      <c r="D91" s="318">
        <f>Linkin!C52</f>
        <v>6718877</v>
      </c>
      <c r="E91" s="179">
        <f>(+D91-F91)/F91</f>
        <v>-0.60586293575483441</v>
      </c>
      <c r="F91" s="318">
        <f>Linkin!B52</f>
        <v>17047057</v>
      </c>
      <c r="G91" s="179">
        <f>(+F91-H91)/H91</f>
        <v>1.0605213828595164</v>
      </c>
      <c r="H91" s="318">
        <v>8273176.46</v>
      </c>
      <c r="I91" s="179">
        <f>(+H91-J91)/J91</f>
        <v>-0.5777904567564347</v>
      </c>
      <c r="J91" s="318">
        <v>19594953.719999999</v>
      </c>
      <c r="K91" s="179">
        <f>(+J91-L91)/L91</f>
        <v>-0.22194497381021489</v>
      </c>
      <c r="L91" s="318">
        <v>25184534.59</v>
      </c>
      <c r="M91" s="179">
        <f>(+L91-N91)/N91</f>
        <v>0.20133265977450321</v>
      </c>
      <c r="N91" s="318">
        <v>20963830.780000001</v>
      </c>
      <c r="O91" s="179">
        <f>(+N91-P91)/P91</f>
        <v>5.8565103339243238E-2</v>
      </c>
      <c r="P91" s="319">
        <v>19804007.059999999</v>
      </c>
      <c r="Q91" s="102"/>
      <c r="R91" s="87"/>
      <c r="S91" s="87"/>
      <c r="T91" s="87"/>
      <c r="U91" s="87"/>
      <c r="V91" s="87"/>
      <c r="W91" s="87"/>
      <c r="X91" s="87"/>
      <c r="Y91" s="87"/>
      <c r="Z91" s="87"/>
      <c r="AA91" s="87"/>
      <c r="AB91" s="87"/>
      <c r="AC91" s="87"/>
      <c r="AD91" s="87"/>
      <c r="AE91" s="87"/>
      <c r="AF91" s="87"/>
      <c r="AG91" s="87"/>
      <c r="AH91" s="87"/>
      <c r="AI91" s="87"/>
      <c r="AJ91" s="87"/>
      <c r="AK91" s="87"/>
      <c r="AL91" s="87"/>
      <c r="AM91" s="87"/>
      <c r="AN91" s="87"/>
      <c r="AO91" s="87"/>
      <c r="AP91" s="87"/>
      <c r="AQ91" s="87"/>
      <c r="AR91" s="87"/>
      <c r="AS91" s="87"/>
      <c r="AT91" s="87"/>
    </row>
    <row r="92" spans="1:46" s="72" customFormat="1" ht="15" customHeight="1">
      <c r="A92" s="95">
        <v>16</v>
      </c>
      <c r="B92" s="87" t="s">
        <v>526</v>
      </c>
      <c r="C92" s="87"/>
      <c r="D92" s="102">
        <v>3429106.8566176193</v>
      </c>
      <c r="E92" s="179">
        <f>(+D92-F92)/F92</f>
        <v>0.10509784537703251</v>
      </c>
      <c r="F92" s="102">
        <v>3102989.3605915876</v>
      </c>
      <c r="G92" s="179">
        <f>(+F92-H92)/H92</f>
        <v>-0.38699366575566113</v>
      </c>
      <c r="H92" s="318">
        <v>5061920.55</v>
      </c>
      <c r="I92" s="179">
        <f>(+H92-J92)/J92</f>
        <v>0.33139624413642182</v>
      </c>
      <c r="J92" s="318">
        <v>3801963.97</v>
      </c>
      <c r="K92" s="179">
        <f>(+J92-L92)/L92</f>
        <v>-0.66557369361348606</v>
      </c>
      <c r="L92" s="318">
        <v>11368615.140000001</v>
      </c>
      <c r="M92" s="179">
        <f>(+L92-N92)/N92</f>
        <v>0.98870407235395585</v>
      </c>
      <c r="N92" s="318">
        <v>5716594.6900000004</v>
      </c>
      <c r="O92" s="179">
        <f>(+N92-P92)/P92</f>
        <v>5.5531564221201E-2</v>
      </c>
      <c r="P92" s="319">
        <v>5415844.3799999999</v>
      </c>
      <c r="Q92" s="102"/>
      <c r="R92" s="87"/>
      <c r="S92" s="87"/>
      <c r="T92" s="87"/>
      <c r="U92" s="87"/>
      <c r="V92" s="87"/>
      <c r="W92" s="87"/>
      <c r="X92" s="87"/>
      <c r="Y92" s="87"/>
      <c r="Z92" s="87"/>
      <c r="AA92" s="87"/>
      <c r="AB92" s="87"/>
      <c r="AC92" s="87"/>
      <c r="AD92" s="87"/>
      <c r="AE92" s="87"/>
      <c r="AF92" s="87"/>
      <c r="AG92" s="87"/>
      <c r="AH92" s="87"/>
      <c r="AI92" s="87"/>
      <c r="AJ92" s="87"/>
      <c r="AK92" s="87"/>
      <c r="AL92" s="87"/>
      <c r="AM92" s="87"/>
      <c r="AN92" s="87"/>
      <c r="AO92" s="87"/>
      <c r="AP92" s="87"/>
      <c r="AQ92" s="87"/>
      <c r="AR92" s="87"/>
      <c r="AS92" s="87"/>
      <c r="AT92" s="87"/>
    </row>
    <row r="93" spans="1:46" s="72" customFormat="1" ht="15" customHeight="1">
      <c r="A93" s="95">
        <v>17</v>
      </c>
      <c r="B93" s="87" t="s">
        <v>527</v>
      </c>
      <c r="C93" s="87"/>
      <c r="D93" s="102">
        <v>787444.33951693098</v>
      </c>
      <c r="E93" s="179">
        <f>(+D93-F93)/F93</f>
        <v>-1.3677835829623521</v>
      </c>
      <c r="F93" s="102">
        <v>-2141053.5325540532</v>
      </c>
      <c r="G93" s="179">
        <f>(+F93-H93)/H93</f>
        <v>-2.0020896827126649</v>
      </c>
      <c r="H93" s="318">
        <v>2136588.7400000002</v>
      </c>
      <c r="I93" s="179">
        <f>(+H93-J93)/J93</f>
        <v>-0.41393304853372287</v>
      </c>
      <c r="J93" s="318">
        <v>3645639.35</v>
      </c>
      <c r="K93" s="179">
        <f>(+J93-L93)/L93</f>
        <v>0.6354876340641481</v>
      </c>
      <c r="L93" s="318">
        <v>2229084.02</v>
      </c>
      <c r="M93" s="179">
        <f>(+L93-N93)/N93</f>
        <v>-2.6296218652725023E-2</v>
      </c>
      <c r="N93" s="318">
        <v>2289283.52</v>
      </c>
      <c r="O93" s="179">
        <f>(+N93-P93)/P93</f>
        <v>-5.3042106286358699</v>
      </c>
      <c r="P93" s="319">
        <v>-531870.69999999995</v>
      </c>
      <c r="Q93" s="102"/>
      <c r="R93" s="87"/>
      <c r="S93" s="87"/>
      <c r="T93" s="87"/>
      <c r="U93" s="87"/>
      <c r="V93" s="87"/>
      <c r="W93" s="87"/>
      <c r="X93" s="87"/>
      <c r="Y93" s="87"/>
      <c r="Z93" s="87"/>
      <c r="AA93" s="87"/>
      <c r="AB93" s="87"/>
      <c r="AC93" s="87"/>
      <c r="AD93" s="87"/>
      <c r="AE93" s="87"/>
      <c r="AF93" s="87"/>
      <c r="AG93" s="87"/>
      <c r="AH93" s="87"/>
      <c r="AI93" s="87"/>
      <c r="AJ93" s="87"/>
      <c r="AK93" s="87"/>
      <c r="AL93" s="87"/>
      <c r="AM93" s="87"/>
      <c r="AN93" s="87"/>
      <c r="AO93" s="87"/>
      <c r="AP93" s="87"/>
      <c r="AQ93" s="87"/>
      <c r="AR93" s="87"/>
      <c r="AS93" s="87"/>
      <c r="AT93" s="87"/>
    </row>
    <row r="94" spans="1:46" s="72" customFormat="1" ht="15" customHeight="1">
      <c r="A94" s="95">
        <v>18</v>
      </c>
      <c r="B94" s="87" t="s">
        <v>528</v>
      </c>
      <c r="C94" s="87"/>
      <c r="D94" s="102">
        <v>6037686.6383476341</v>
      </c>
      <c r="E94" s="179">
        <f>(+D94-F94)/F94</f>
        <v>2.8258115101246144E-2</v>
      </c>
      <c r="F94" s="102">
        <v>5871761.7198218182</v>
      </c>
      <c r="G94" s="179">
        <f>(+F94-H94)/H94</f>
        <v>1.7366443017026405</v>
      </c>
      <c r="H94" s="318">
        <v>2145606.4700000002</v>
      </c>
      <c r="I94" s="179">
        <f>(+H94-J94)/J94</f>
        <v>2.2859520832185686E-2</v>
      </c>
      <c r="J94" s="318">
        <v>2097655.08</v>
      </c>
      <c r="K94" s="179">
        <f>(+J94-L94)/L94</f>
        <v>1.514751381483383E-2</v>
      </c>
      <c r="L94" s="318">
        <v>2066354.94</v>
      </c>
      <c r="M94" s="179">
        <f>(+L94-N94)/N94</f>
        <v>-1.114661715375298E-2</v>
      </c>
      <c r="N94" s="318">
        <v>2089647.44</v>
      </c>
      <c r="O94" s="179">
        <f>(+N94-P94)/P94</f>
        <v>0</v>
      </c>
      <c r="P94" s="319">
        <v>2089647.44</v>
      </c>
      <c r="Q94" s="102"/>
      <c r="R94" s="87"/>
      <c r="S94" s="87"/>
      <c r="T94" s="87"/>
      <c r="U94" s="87"/>
      <c r="V94" s="87"/>
      <c r="W94" s="87"/>
      <c r="X94" s="87"/>
      <c r="Y94" s="87"/>
      <c r="Z94" s="87"/>
      <c r="AA94" s="87"/>
      <c r="AB94" s="87"/>
      <c r="AC94" s="87"/>
      <c r="AD94" s="87"/>
      <c r="AE94" s="87"/>
      <c r="AF94" s="87"/>
      <c r="AG94" s="87"/>
      <c r="AH94" s="87"/>
      <c r="AI94" s="87"/>
      <c r="AJ94" s="87"/>
      <c r="AK94" s="87"/>
      <c r="AL94" s="87"/>
      <c r="AM94" s="87"/>
      <c r="AN94" s="87"/>
      <c r="AO94" s="87"/>
      <c r="AP94" s="87"/>
      <c r="AQ94" s="87"/>
      <c r="AR94" s="87"/>
      <c r="AS94" s="87"/>
      <c r="AT94" s="87"/>
    </row>
    <row r="95" spans="1:46" s="72" customFormat="1" ht="15" customHeight="1">
      <c r="A95" s="95">
        <v>19</v>
      </c>
      <c r="B95" s="87" t="s">
        <v>529</v>
      </c>
      <c r="C95" s="87"/>
      <c r="D95" s="102">
        <v>0</v>
      </c>
      <c r="E95" s="179"/>
      <c r="F95" s="102">
        <v>0</v>
      </c>
      <c r="G95" s="179"/>
      <c r="H95" s="318">
        <v>0</v>
      </c>
      <c r="I95" s="179"/>
      <c r="J95" s="318">
        <v>0</v>
      </c>
      <c r="K95" s="179"/>
      <c r="L95" s="318">
        <v>0</v>
      </c>
      <c r="M95" s="179"/>
      <c r="N95" s="318">
        <v>0</v>
      </c>
      <c r="O95" s="179"/>
      <c r="P95" s="319">
        <v>0</v>
      </c>
      <c r="Q95" s="102"/>
      <c r="R95" s="87"/>
      <c r="S95" s="87"/>
      <c r="T95" s="87"/>
      <c r="U95" s="87"/>
      <c r="V95" s="87"/>
      <c r="W95" s="87"/>
      <c r="X95" s="87"/>
      <c r="Y95" s="87"/>
      <c r="Z95" s="87"/>
      <c r="AA95" s="87"/>
      <c r="AB95" s="87"/>
      <c r="AC95" s="87"/>
      <c r="AD95" s="87"/>
      <c r="AE95" s="87"/>
      <c r="AF95" s="87"/>
      <c r="AG95" s="87"/>
      <c r="AH95" s="87"/>
      <c r="AI95" s="87"/>
      <c r="AJ95" s="87"/>
      <c r="AK95" s="87"/>
      <c r="AL95" s="87"/>
      <c r="AM95" s="87"/>
      <c r="AN95" s="87"/>
      <c r="AO95" s="87"/>
      <c r="AP95" s="87"/>
      <c r="AQ95" s="87"/>
      <c r="AR95" s="87"/>
      <c r="AS95" s="87"/>
      <c r="AT95" s="87"/>
    </row>
    <row r="96" spans="1:46" s="72" customFormat="1" ht="15" customHeight="1">
      <c r="A96" s="95">
        <v>20</v>
      </c>
      <c r="B96" s="87" t="s">
        <v>530</v>
      </c>
      <c r="C96" s="87"/>
      <c r="D96" s="102">
        <v>0</v>
      </c>
      <c r="E96" s="179"/>
      <c r="F96" s="102">
        <v>0</v>
      </c>
      <c r="G96" s="179"/>
      <c r="H96" s="318">
        <v>0</v>
      </c>
      <c r="I96" s="179"/>
      <c r="J96" s="318">
        <v>0</v>
      </c>
      <c r="K96" s="179"/>
      <c r="L96" s="318">
        <v>0</v>
      </c>
      <c r="M96" s="179"/>
      <c r="N96" s="318">
        <v>0</v>
      </c>
      <c r="O96" s="179"/>
      <c r="P96" s="319">
        <v>0</v>
      </c>
      <c r="Q96" s="102"/>
      <c r="R96" s="87"/>
      <c r="S96" s="87"/>
      <c r="T96" s="87"/>
      <c r="U96" s="87"/>
      <c r="V96" s="87"/>
      <c r="W96" s="87"/>
      <c r="X96" s="87"/>
      <c r="Y96" s="87"/>
      <c r="Z96" s="87"/>
      <c r="AA96" s="87"/>
      <c r="AB96" s="87"/>
      <c r="AC96" s="87"/>
      <c r="AD96" s="87"/>
      <c r="AE96" s="87"/>
      <c r="AF96" s="87"/>
      <c r="AG96" s="87"/>
      <c r="AH96" s="87"/>
      <c r="AI96" s="87"/>
      <c r="AJ96" s="87"/>
      <c r="AK96" s="87"/>
      <c r="AL96" s="87"/>
      <c r="AM96" s="87"/>
      <c r="AN96" s="87"/>
      <c r="AO96" s="87"/>
      <c r="AP96" s="87"/>
      <c r="AQ96" s="87"/>
      <c r="AR96" s="87"/>
      <c r="AS96" s="87"/>
      <c r="AT96" s="87"/>
    </row>
    <row r="97" spans="1:46" s="72" customFormat="1" ht="15" customHeight="1">
      <c r="A97" s="95">
        <v>21</v>
      </c>
      <c r="B97" s="87" t="s">
        <v>531</v>
      </c>
      <c r="C97" s="87"/>
      <c r="D97" s="102">
        <v>4054776.683154596</v>
      </c>
      <c r="E97" s="179">
        <f>(+D97-F97)/F97</f>
        <v>-7.080222841784832E-2</v>
      </c>
      <c r="F97" s="102">
        <v>4363739.1383865448</v>
      </c>
      <c r="G97" s="179">
        <f>(+F97-H97)/H97</f>
        <v>-8.3253854130863197E-2</v>
      </c>
      <c r="H97" s="318">
        <v>4760029.9800000004</v>
      </c>
      <c r="I97" s="179">
        <f>(+H97-J97)/J97</f>
        <v>1.3701106378363579E-2</v>
      </c>
      <c r="J97" s="318">
        <v>4695693.78</v>
      </c>
      <c r="K97" s="179">
        <f>(+J97-L97)/L97</f>
        <v>0.1010738604194041</v>
      </c>
      <c r="L97" s="318">
        <v>4264649.22</v>
      </c>
      <c r="M97" s="179">
        <f>(+L97-N97)/N97</f>
        <v>0.15255579243043241</v>
      </c>
      <c r="N97" s="318">
        <v>3700167.27</v>
      </c>
      <c r="O97" s="179">
        <f>(+N97-P97)/P97</f>
        <v>0.21847794181745009</v>
      </c>
      <c r="P97" s="319">
        <v>3036712.56</v>
      </c>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row>
    <row r="98" spans="1:46" s="72" customFormat="1" ht="15" customHeight="1">
      <c r="A98" s="95">
        <v>22</v>
      </c>
      <c r="B98" s="87"/>
      <c r="C98" s="87"/>
      <c r="D98" s="87"/>
      <c r="E98" s="213"/>
      <c r="F98" s="87"/>
      <c r="G98" s="213"/>
      <c r="H98" s="87"/>
      <c r="I98" s="213"/>
      <c r="J98" s="87"/>
      <c r="K98" s="213"/>
      <c r="L98" s="87"/>
      <c r="M98" s="213"/>
      <c r="N98" s="87"/>
      <c r="O98" s="213"/>
      <c r="P98" s="87"/>
      <c r="Q98" s="87"/>
      <c r="R98" s="87"/>
      <c r="S98" s="87"/>
      <c r="T98" s="87"/>
      <c r="U98" s="87"/>
      <c r="V98" s="87"/>
      <c r="W98" s="87"/>
      <c r="X98" s="87"/>
      <c r="Y98" s="87"/>
      <c r="Z98" s="87"/>
      <c r="AA98" s="87"/>
      <c r="AB98" s="87"/>
      <c r="AC98" s="87"/>
      <c r="AD98" s="87"/>
      <c r="AE98" s="87"/>
      <c r="AF98" s="87"/>
      <c r="AG98" s="87"/>
      <c r="AH98" s="87"/>
      <c r="AI98" s="87"/>
      <c r="AJ98" s="87"/>
      <c r="AK98" s="87"/>
      <c r="AL98" s="87"/>
      <c r="AM98" s="87"/>
      <c r="AN98" s="87"/>
      <c r="AO98" s="87"/>
      <c r="AP98" s="87"/>
      <c r="AQ98" s="87"/>
      <c r="AR98" s="87"/>
      <c r="AS98" s="87"/>
      <c r="AT98" s="87"/>
    </row>
    <row r="99" spans="1:46" s="72" customFormat="1" ht="15" customHeight="1">
      <c r="A99" s="95">
        <v>23</v>
      </c>
      <c r="B99" s="87" t="s">
        <v>506</v>
      </c>
      <c r="C99" s="87"/>
      <c r="D99" s="87"/>
      <c r="E99" s="213"/>
      <c r="F99" s="87"/>
      <c r="G99" s="213"/>
      <c r="H99" s="87"/>
      <c r="I99" s="213"/>
      <c r="J99" s="87"/>
      <c r="K99" s="213"/>
      <c r="L99" s="87"/>
      <c r="M99" s="213"/>
      <c r="N99" s="87"/>
      <c r="O99" s="213"/>
      <c r="P99" s="87"/>
      <c r="Q99" s="87"/>
      <c r="R99" s="87"/>
      <c r="S99" s="87"/>
      <c r="T99" s="87"/>
      <c r="U99" s="87"/>
      <c r="V99" s="87"/>
      <c r="W99" s="87"/>
      <c r="X99" s="87"/>
      <c r="Y99" s="87"/>
      <c r="Z99" s="87"/>
      <c r="AA99" s="87"/>
      <c r="AB99" s="87"/>
      <c r="AC99" s="87"/>
      <c r="AD99" s="87"/>
      <c r="AE99" s="87"/>
      <c r="AF99" s="87"/>
      <c r="AG99" s="87"/>
      <c r="AH99" s="87"/>
      <c r="AI99" s="87"/>
      <c r="AJ99" s="87"/>
      <c r="AK99" s="87"/>
      <c r="AL99" s="87"/>
      <c r="AM99" s="87"/>
      <c r="AN99" s="87"/>
      <c r="AO99" s="87"/>
      <c r="AP99" s="87"/>
      <c r="AQ99" s="87"/>
      <c r="AR99" s="87"/>
      <c r="AS99" s="87"/>
      <c r="AT99" s="87"/>
    </row>
    <row r="100" spans="1:46" s="72" customFormat="1" ht="15" customHeight="1">
      <c r="A100" s="95">
        <v>24</v>
      </c>
      <c r="B100" s="87" t="s">
        <v>532</v>
      </c>
      <c r="C100" s="87"/>
      <c r="D100" s="243">
        <f>SUM(D91:D97)</f>
        <v>21027891.517636776</v>
      </c>
      <c r="E100" s="179">
        <f>(+D100-F100)/F100</f>
        <v>-0.2555047454124964</v>
      </c>
      <c r="F100" s="241">
        <f>SUM(F91:F97)</f>
        <v>28244493.686245896</v>
      </c>
      <c r="G100" s="179">
        <f>(+F100-H100)/H100</f>
        <v>0.26219274289422784</v>
      </c>
      <c r="H100" s="241">
        <f>SUM(H91:H97)</f>
        <v>22377322.199999999</v>
      </c>
      <c r="I100" s="179">
        <f>(+H100-J100)/J100</f>
        <v>-0.33865160087231477</v>
      </c>
      <c r="J100" s="241">
        <f>SUM(J91:J97)</f>
        <v>33835905.899999999</v>
      </c>
      <c r="K100" s="179">
        <f>(+J100-L100)/L100</f>
        <v>-0.24997833302273834</v>
      </c>
      <c r="L100" s="241">
        <f>SUM(L91:L97)</f>
        <v>45113237.910000004</v>
      </c>
      <c r="M100" s="179">
        <f>(+L100-N100)/N100</f>
        <v>0.29786697595053641</v>
      </c>
      <c r="N100" s="241">
        <f>SUM(N91:N97)</f>
        <v>34759523.700000003</v>
      </c>
      <c r="O100" s="179">
        <f>(+N100-P100)/P100</f>
        <v>0.16586591677894685</v>
      </c>
      <c r="P100" s="241">
        <f>SUM(P91:P97)</f>
        <v>29814340.739999998</v>
      </c>
      <c r="Q100" s="87"/>
      <c r="R100" s="87"/>
      <c r="S100" s="87"/>
      <c r="T100" s="87"/>
      <c r="U100" s="87"/>
      <c r="V100" s="87"/>
      <c r="W100" s="87"/>
      <c r="X100" s="87"/>
      <c r="Y100" s="87"/>
      <c r="Z100" s="87"/>
      <c r="AA100" s="87"/>
      <c r="AB100" s="87"/>
      <c r="AC100" s="87"/>
      <c r="AD100" s="87"/>
      <c r="AE100" s="87"/>
      <c r="AF100" s="87"/>
      <c r="AG100" s="87"/>
      <c r="AH100" s="87"/>
      <c r="AI100" s="87"/>
      <c r="AJ100" s="87"/>
      <c r="AK100" s="87"/>
      <c r="AL100" s="87"/>
      <c r="AM100" s="87"/>
      <c r="AN100" s="87"/>
      <c r="AO100" s="87"/>
      <c r="AP100" s="87"/>
      <c r="AQ100" s="87"/>
      <c r="AR100" s="87"/>
      <c r="AS100" s="87"/>
      <c r="AT100" s="87"/>
    </row>
    <row r="101" spans="1:46" s="72" customFormat="1" ht="15" customHeight="1">
      <c r="A101" s="95">
        <v>25</v>
      </c>
      <c r="B101" s="87"/>
      <c r="C101" s="87"/>
      <c r="D101" s="105"/>
      <c r="E101" s="213"/>
      <c r="F101" s="105"/>
      <c r="G101" s="213"/>
      <c r="H101" s="105"/>
      <c r="I101" s="213"/>
      <c r="J101" s="105"/>
      <c r="K101" s="213"/>
      <c r="L101" s="105"/>
      <c r="M101" s="213"/>
      <c r="N101" s="105"/>
      <c r="O101" s="213"/>
      <c r="P101" s="105"/>
      <c r="Q101" s="87"/>
      <c r="R101" s="87"/>
      <c r="S101" s="87"/>
      <c r="T101" s="87"/>
      <c r="U101" s="87"/>
      <c r="V101" s="87"/>
      <c r="W101" s="87"/>
      <c r="X101" s="87"/>
      <c r="Y101" s="87"/>
      <c r="Z101" s="87"/>
      <c r="AA101" s="87"/>
      <c r="AB101" s="87"/>
      <c r="AC101" s="87"/>
      <c r="AD101" s="87"/>
      <c r="AE101" s="87"/>
      <c r="AF101" s="87"/>
      <c r="AG101" s="87"/>
      <c r="AH101" s="87"/>
      <c r="AI101" s="87"/>
      <c r="AJ101" s="87"/>
      <c r="AK101" s="87"/>
      <c r="AL101" s="87"/>
      <c r="AM101" s="87"/>
      <c r="AN101" s="87"/>
      <c r="AO101" s="87"/>
      <c r="AP101" s="87"/>
      <c r="AQ101" s="87"/>
      <c r="AR101" s="87"/>
      <c r="AS101" s="87"/>
      <c r="AT101" s="87"/>
    </row>
    <row r="102" spans="1:46" s="72" customFormat="1" ht="15" customHeight="1">
      <c r="A102" s="95">
        <v>26</v>
      </c>
      <c r="B102" s="200" t="s">
        <v>533</v>
      </c>
      <c r="C102" s="87"/>
      <c r="D102" s="87"/>
      <c r="E102" s="213"/>
      <c r="F102" s="87"/>
      <c r="G102" s="213"/>
      <c r="H102" s="87"/>
      <c r="I102" s="213"/>
      <c r="J102" s="87"/>
      <c r="K102" s="213"/>
      <c r="L102" s="87"/>
      <c r="M102" s="213"/>
      <c r="N102" s="87"/>
      <c r="O102" s="213"/>
      <c r="P102" s="87"/>
      <c r="Q102" s="102"/>
      <c r="R102" s="87"/>
      <c r="S102" s="87"/>
      <c r="T102" s="87"/>
      <c r="U102" s="87"/>
      <c r="V102" s="87"/>
      <c r="W102" s="87"/>
      <c r="X102" s="87"/>
      <c r="Y102" s="87"/>
      <c r="Z102" s="87"/>
      <c r="AA102" s="87"/>
      <c r="AB102" s="87"/>
      <c r="AC102" s="87"/>
      <c r="AD102" s="87"/>
      <c r="AE102" s="87"/>
      <c r="AF102" s="87"/>
      <c r="AG102" s="87"/>
      <c r="AH102" s="87"/>
      <c r="AI102" s="87"/>
      <c r="AJ102" s="87"/>
      <c r="AK102" s="87"/>
      <c r="AL102" s="87"/>
      <c r="AM102" s="87"/>
      <c r="AN102" s="87"/>
      <c r="AO102" s="87"/>
      <c r="AP102" s="87"/>
      <c r="AQ102" s="87"/>
      <c r="AR102" s="87"/>
      <c r="AS102" s="87"/>
      <c r="AT102" s="87"/>
    </row>
    <row r="103" spans="1:46" s="72" customFormat="1" ht="15" customHeight="1">
      <c r="A103" s="95">
        <v>27</v>
      </c>
      <c r="B103" s="87" t="s">
        <v>534</v>
      </c>
      <c r="C103" s="87"/>
      <c r="D103" s="102">
        <f>+'Sch B-6'!N79</f>
        <v>13727090.977624355</v>
      </c>
      <c r="E103" s="179">
        <f>(+D103-F103)/F103</f>
        <v>0.11917490749558125</v>
      </c>
      <c r="F103" s="102">
        <f>+'Sch B-6'!L16</f>
        <v>12265367</v>
      </c>
      <c r="G103" s="179">
        <f>(+F103-H103)/H103</f>
        <v>4.2857537601922097E-2</v>
      </c>
      <c r="H103" s="320">
        <v>11761306.369999999</v>
      </c>
      <c r="I103" s="179">
        <f>(+H103-J103)/J103</f>
        <v>-3.5626336306061442E-2</v>
      </c>
      <c r="J103" s="320">
        <v>12195797.970000001</v>
      </c>
      <c r="K103" s="179">
        <f>(+J103-L103)/L103</f>
        <v>-2.1720809681772722E-2</v>
      </c>
      <c r="L103" s="320">
        <v>12466582.23</v>
      </c>
      <c r="M103" s="179">
        <f>(+L103-N103)/N103</f>
        <v>2.1683721010951403E-2</v>
      </c>
      <c r="N103" s="320">
        <v>12201997.52</v>
      </c>
      <c r="O103" s="179">
        <f>(+N103-P103)/P103</f>
        <v>8.0496165244656854E-4</v>
      </c>
      <c r="P103" s="322">
        <v>12192183.279999999</v>
      </c>
      <c r="Q103" s="102"/>
      <c r="R103" s="87"/>
      <c r="S103" s="87"/>
      <c r="T103" s="87"/>
      <c r="U103" s="87"/>
      <c r="V103" s="87"/>
      <c r="W103" s="87"/>
      <c r="X103" s="87"/>
      <c r="Y103" s="87"/>
      <c r="Z103" s="87"/>
      <c r="AA103" s="87"/>
      <c r="AB103" s="87"/>
      <c r="AC103" s="87"/>
      <c r="AD103" s="87"/>
      <c r="AE103" s="87"/>
      <c r="AF103" s="87"/>
      <c r="AG103" s="87"/>
      <c r="AH103" s="87"/>
      <c r="AI103" s="87"/>
      <c r="AJ103" s="87"/>
      <c r="AK103" s="87"/>
      <c r="AL103" s="87"/>
      <c r="AM103" s="87"/>
      <c r="AN103" s="87"/>
      <c r="AO103" s="87"/>
      <c r="AP103" s="87"/>
      <c r="AQ103" s="87"/>
      <c r="AR103" s="87"/>
      <c r="AS103" s="87"/>
      <c r="AT103" s="87"/>
    </row>
    <row r="104" spans="1:46" s="72" customFormat="1" ht="15" customHeight="1">
      <c r="A104" s="95">
        <v>28</v>
      </c>
      <c r="B104" s="87" t="s">
        <v>535</v>
      </c>
      <c r="C104" s="87"/>
      <c r="D104" s="102">
        <f>+'Sch B-6'!N100</f>
        <v>90658582.92232877</v>
      </c>
      <c r="E104" s="179">
        <f>(+D104-F104)/F104</f>
        <v>7.6808354242258474E-4</v>
      </c>
      <c r="F104" s="102">
        <f>+'Sch B-6'!L37</f>
        <v>90589003</v>
      </c>
      <c r="G104" s="179">
        <f>(+F104-H104)/H104</f>
        <v>0.94657211091832305</v>
      </c>
      <c r="H104" s="320">
        <v>46537707.229999997</v>
      </c>
      <c r="I104" s="179">
        <f>(+H104-J104)/J104</f>
        <v>-0.43745643924879962</v>
      </c>
      <c r="J104" s="320">
        <v>82727295.230000004</v>
      </c>
      <c r="K104" s="179">
        <f>(+J104-L104)/L104</f>
        <v>0.10112214946207307</v>
      </c>
      <c r="L104" s="320">
        <v>75129989.230000004</v>
      </c>
      <c r="M104" s="179">
        <f>(+L104-N104)/N104</f>
        <v>0.13947651000483288</v>
      </c>
      <c r="N104" s="320">
        <v>65933776.229999997</v>
      </c>
      <c r="O104" s="179">
        <f>(+N104-P104)/P104</f>
        <v>1.5798817427758065E-2</v>
      </c>
      <c r="P104" s="322">
        <v>64908301.82</v>
      </c>
      <c r="Q104" s="102"/>
      <c r="R104" s="87"/>
      <c r="S104" s="87"/>
      <c r="T104" s="87"/>
      <c r="U104" s="87"/>
      <c r="V104" s="87"/>
      <c r="W104" s="87"/>
      <c r="X104" s="87"/>
      <c r="Y104" s="87"/>
      <c r="Z104" s="87"/>
      <c r="AA104" s="87"/>
      <c r="AB104" s="87"/>
      <c r="AC104" s="87"/>
      <c r="AD104" s="87"/>
      <c r="AE104" s="87"/>
      <c r="AF104" s="87"/>
      <c r="AG104" s="87"/>
      <c r="AH104" s="87"/>
      <c r="AI104" s="87"/>
      <c r="AJ104" s="87"/>
      <c r="AK104" s="87"/>
      <c r="AL104" s="87"/>
      <c r="AM104" s="87"/>
      <c r="AN104" s="87"/>
      <c r="AO104" s="87"/>
      <c r="AP104" s="87"/>
      <c r="AQ104" s="87"/>
      <c r="AR104" s="87"/>
      <c r="AS104" s="87"/>
      <c r="AT104" s="87"/>
    </row>
    <row r="105" spans="1:46" s="72" customFormat="1" ht="15" customHeight="1">
      <c r="A105" s="95">
        <v>29</v>
      </c>
      <c r="B105" s="87" t="s">
        <v>536</v>
      </c>
      <c r="C105" s="87"/>
      <c r="D105" s="102">
        <v>70464.960769230747</v>
      </c>
      <c r="E105" s="179">
        <f>(+D105-F105)/F105</f>
        <v>-0.43766918099616237</v>
      </c>
      <c r="F105" s="102">
        <v>125308.72999999998</v>
      </c>
      <c r="G105" s="179">
        <f>(+F105-H105)/H105</f>
        <v>-0.66290671083384056</v>
      </c>
      <c r="H105" s="320">
        <v>371733.09</v>
      </c>
      <c r="I105" s="179">
        <f>(+H105-J105)/J105</f>
        <v>-0.18235383665279783</v>
      </c>
      <c r="J105" s="320">
        <v>454638.09</v>
      </c>
      <c r="K105" s="179">
        <f>(+J105-L105)/L105</f>
        <v>-0.1571959912955613</v>
      </c>
      <c r="L105" s="320">
        <v>539435.13</v>
      </c>
      <c r="M105" s="179">
        <f>(+L105-N105)/N105</f>
        <v>-0.13584214988471363</v>
      </c>
      <c r="N105" s="320">
        <v>624232.17000000004</v>
      </c>
      <c r="O105" s="179">
        <f>(+N105-P105)/P105</f>
        <v>-0.11959597546058776</v>
      </c>
      <c r="P105" s="322">
        <v>709029.21</v>
      </c>
      <c r="Q105" s="102"/>
      <c r="R105" s="87"/>
      <c r="S105" s="87"/>
      <c r="T105" s="87"/>
      <c r="U105" s="87"/>
      <c r="V105" s="87"/>
      <c r="W105" s="87"/>
      <c r="X105" s="87"/>
      <c r="Y105" s="87"/>
      <c r="Z105" s="87"/>
      <c r="AA105" s="87"/>
      <c r="AB105" s="87"/>
      <c r="AC105" s="87"/>
      <c r="AD105" s="87"/>
      <c r="AE105" s="87"/>
      <c r="AF105" s="87"/>
      <c r="AG105" s="87"/>
      <c r="AH105" s="87"/>
      <c r="AI105" s="87"/>
      <c r="AJ105" s="87"/>
      <c r="AK105" s="87"/>
      <c r="AL105" s="87"/>
      <c r="AM105" s="87"/>
      <c r="AN105" s="87"/>
      <c r="AO105" s="87"/>
      <c r="AP105" s="87"/>
      <c r="AQ105" s="87"/>
      <c r="AR105" s="87"/>
      <c r="AS105" s="87"/>
      <c r="AT105" s="87"/>
    </row>
    <row r="106" spans="1:46" s="72" customFormat="1" ht="15" customHeight="1">
      <c r="A106" s="95">
        <v>30</v>
      </c>
      <c r="B106" s="87" t="s">
        <v>531</v>
      </c>
      <c r="C106" s="87"/>
      <c r="D106" s="87">
        <v>3581129.5748126656</v>
      </c>
      <c r="E106" s="179">
        <f>(+D106-F106)/F106</f>
        <v>0.88066575930100877</v>
      </c>
      <c r="F106" s="87">
        <v>1904181.8340669274</v>
      </c>
      <c r="G106" s="179">
        <f>(+F106-H106)/H106</f>
        <v>-0.96732205880853106</v>
      </c>
      <c r="H106" s="321">
        <v>58271169.009999998</v>
      </c>
      <c r="I106" s="179">
        <f>(+H106-J106)/J106</f>
        <v>2.1646607780482587</v>
      </c>
      <c r="J106" s="321">
        <v>18413085.350000001</v>
      </c>
      <c r="K106" s="179">
        <f>(+J106-L106)/L106</f>
        <v>-0.10617198273266056</v>
      </c>
      <c r="L106" s="321">
        <v>20600255.300000001</v>
      </c>
      <c r="M106" s="179">
        <f>(+L106-N106)/N106</f>
        <v>-9.9719013855634489E-2</v>
      </c>
      <c r="N106" s="321">
        <v>22882028.629999995</v>
      </c>
      <c r="O106" s="179">
        <f>(+N106-P106)/P106</f>
        <v>-3.0599841969585682E-2</v>
      </c>
      <c r="P106" s="323">
        <v>23604317</v>
      </c>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row>
    <row r="107" spans="1:46" s="72" customFormat="1" ht="15" customHeight="1">
      <c r="A107" s="95">
        <v>31</v>
      </c>
      <c r="B107" s="87"/>
      <c r="C107" s="87"/>
      <c r="D107" s="105"/>
      <c r="E107" s="213"/>
      <c r="F107" s="105"/>
      <c r="G107" s="213"/>
      <c r="H107" s="105"/>
      <c r="I107" s="213"/>
      <c r="J107" s="105"/>
      <c r="K107" s="213"/>
      <c r="L107" s="105"/>
      <c r="M107" s="213"/>
      <c r="N107" s="105"/>
      <c r="O107" s="213"/>
      <c r="P107" s="105"/>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row>
    <row r="108" spans="1:46" s="72" customFormat="1" ht="15" customHeight="1">
      <c r="A108" s="95">
        <v>32</v>
      </c>
      <c r="B108" s="87" t="s">
        <v>537</v>
      </c>
      <c r="C108" s="87"/>
      <c r="D108" s="87">
        <f>SUM(D103:D106)</f>
        <v>108037268.43553503</v>
      </c>
      <c r="E108" s="179">
        <f>(+D108-F108)/F108</f>
        <v>3.0065711297324712E-2</v>
      </c>
      <c r="F108" s="87">
        <f>SUM(F103:F106)</f>
        <v>104883860.56406693</v>
      </c>
      <c r="G108" s="179">
        <f>(+F108-H108)/H108</f>
        <v>-0.10311148969772742</v>
      </c>
      <c r="H108" s="87">
        <f>SUM(H103:H106)</f>
        <v>116941915.69999999</v>
      </c>
      <c r="I108" s="179">
        <f>(+H108-J108)/J108</f>
        <v>2.7692033092346142E-2</v>
      </c>
      <c r="J108" s="87">
        <f>SUM(J103:J106)</f>
        <v>113790816.64000002</v>
      </c>
      <c r="K108" s="179">
        <f>(+J108-L108)/L108</f>
        <v>4.6484536640714336E-2</v>
      </c>
      <c r="L108" s="87">
        <f>SUM(L103:L106)</f>
        <v>108736261.89</v>
      </c>
      <c r="M108" s="179">
        <f>(+L108-N108)/N108</f>
        <v>6.9796195751180026E-2</v>
      </c>
      <c r="N108" s="87">
        <f>SUM(N103:N106)</f>
        <v>101642034.55</v>
      </c>
      <c r="O108" s="179">
        <f>(+N108-P108)/P108</f>
        <v>2.250208229015989E-3</v>
      </c>
      <c r="P108" s="87">
        <f>SUM(P103:P106)+1</f>
        <v>101413832.30999999</v>
      </c>
      <c r="Q108" s="87"/>
      <c r="R108" s="87"/>
      <c r="S108" s="87"/>
      <c r="T108" s="87"/>
      <c r="U108" s="87"/>
      <c r="V108" s="87"/>
      <c r="W108" s="87"/>
      <c r="X108" s="87"/>
      <c r="Y108" s="87"/>
      <c r="Z108" s="87"/>
      <c r="AA108" s="87"/>
      <c r="AB108" s="87"/>
      <c r="AC108" s="87"/>
      <c r="AD108" s="87"/>
      <c r="AE108" s="87"/>
      <c r="AF108" s="87"/>
      <c r="AG108" s="87"/>
      <c r="AH108" s="87"/>
      <c r="AI108" s="87"/>
      <c r="AJ108" s="87"/>
      <c r="AK108" s="87"/>
      <c r="AL108" s="87"/>
      <c r="AM108" s="87"/>
      <c r="AN108" s="87"/>
      <c r="AO108" s="87"/>
      <c r="AP108" s="87"/>
      <c r="AQ108" s="87"/>
      <c r="AR108" s="87"/>
      <c r="AS108" s="87"/>
      <c r="AT108" s="87"/>
    </row>
    <row r="109" spans="1:46" s="72" customFormat="1" ht="15" customHeight="1">
      <c r="A109" s="95">
        <v>33</v>
      </c>
      <c r="B109" s="87"/>
      <c r="C109" s="87"/>
      <c r="D109" s="105"/>
      <c r="E109" s="213"/>
      <c r="F109" s="105"/>
      <c r="G109" s="213"/>
      <c r="H109" s="105"/>
      <c r="I109" s="213"/>
      <c r="J109" s="105"/>
      <c r="K109" s="213"/>
      <c r="L109" s="105"/>
      <c r="M109" s="213"/>
      <c r="N109" s="105"/>
      <c r="O109" s="213"/>
      <c r="P109" s="105"/>
      <c r="Q109" s="87"/>
      <c r="R109" s="87"/>
      <c r="S109" s="87"/>
      <c r="T109" s="87"/>
      <c r="U109" s="87"/>
      <c r="V109" s="87"/>
      <c r="W109" s="87"/>
      <c r="X109" s="87"/>
      <c r="Y109" s="87"/>
      <c r="Z109" s="87"/>
      <c r="AA109" s="87"/>
      <c r="AB109" s="87"/>
      <c r="AC109" s="87"/>
      <c r="AD109" s="87"/>
      <c r="AE109" s="87"/>
      <c r="AF109" s="87"/>
      <c r="AG109" s="87"/>
      <c r="AH109" s="87"/>
      <c r="AI109" s="87"/>
      <c r="AJ109" s="87"/>
      <c r="AK109" s="87"/>
      <c r="AL109" s="87"/>
      <c r="AM109" s="87"/>
      <c r="AN109" s="87"/>
      <c r="AO109" s="87"/>
      <c r="AP109" s="87"/>
      <c r="AQ109" s="87"/>
      <c r="AR109" s="87"/>
      <c r="AS109" s="87"/>
      <c r="AT109" s="87"/>
    </row>
    <row r="110" spans="1:46" s="72" customFormat="1" ht="15" customHeight="1">
      <c r="A110" s="95">
        <v>34</v>
      </c>
      <c r="B110" s="87" t="s">
        <v>538</v>
      </c>
      <c r="C110" s="87"/>
      <c r="D110" s="87"/>
      <c r="E110" s="213"/>
      <c r="F110" s="87"/>
      <c r="G110" s="213"/>
      <c r="H110" s="87"/>
      <c r="I110" s="213"/>
      <c r="J110" s="87"/>
      <c r="K110" s="213"/>
      <c r="L110" s="87"/>
      <c r="M110" s="213"/>
      <c r="N110" s="87"/>
      <c r="O110" s="213"/>
      <c r="P110" s="87"/>
      <c r="Q110" s="87"/>
      <c r="R110" s="87"/>
      <c r="S110" s="87"/>
      <c r="T110" s="87"/>
      <c r="U110" s="87"/>
      <c r="V110" s="87"/>
      <c r="W110" s="87"/>
      <c r="X110" s="87"/>
      <c r="Y110" s="87"/>
      <c r="Z110" s="87"/>
      <c r="AA110" s="87"/>
      <c r="AB110" s="87"/>
      <c r="AC110" s="87"/>
      <c r="AD110" s="87"/>
      <c r="AE110" s="87"/>
      <c r="AF110" s="87"/>
      <c r="AG110" s="87"/>
      <c r="AH110" s="87"/>
      <c r="AI110" s="87"/>
      <c r="AJ110" s="87"/>
      <c r="AK110" s="87"/>
      <c r="AL110" s="87"/>
      <c r="AM110" s="87"/>
      <c r="AN110" s="87"/>
      <c r="AO110" s="87"/>
      <c r="AP110" s="87"/>
      <c r="AQ110" s="87"/>
      <c r="AR110" s="87"/>
      <c r="AS110" s="87"/>
      <c r="AT110" s="87"/>
    </row>
    <row r="111" spans="1:46" s="72" customFormat="1" ht="15" customHeight="1">
      <c r="A111" s="95">
        <v>35</v>
      </c>
      <c r="B111" s="87" t="s">
        <v>539</v>
      </c>
      <c r="C111" s="87"/>
      <c r="D111" s="92">
        <f>+'Sch B-6'!N81</f>
        <v>73998289.46819891</v>
      </c>
      <c r="E111" s="179">
        <f>(+D111-F111)/F111</f>
        <v>3.0780233677414944E-2</v>
      </c>
      <c r="F111" s="92">
        <f>+'Sch B-6'!L18</f>
        <v>71788619</v>
      </c>
      <c r="G111" s="179">
        <f>(+F111-H111)/H111</f>
        <v>6.0772039718120174E-2</v>
      </c>
      <c r="H111" s="324">
        <v>67675821.299999997</v>
      </c>
      <c r="I111" s="179">
        <f>(+H111-J111)/J111</f>
        <v>6.0516098149643774E-2</v>
      </c>
      <c r="J111" s="324">
        <v>63814044.329999998</v>
      </c>
      <c r="K111" s="179">
        <f>(+J111-L111)/L111</f>
        <v>9.6667723834782879E-2</v>
      </c>
      <c r="L111" s="324">
        <v>58189042.079999998</v>
      </c>
      <c r="M111" s="179">
        <f>(+L111-N111)/N111</f>
        <v>3.99042175225581E-2</v>
      </c>
      <c r="N111" s="324">
        <v>55956155.479999997</v>
      </c>
      <c r="O111" s="179">
        <f>(+N111-P111)/P111</f>
        <v>3.7084071933585969E-2</v>
      </c>
      <c r="P111" s="325">
        <v>53955274.210000001</v>
      </c>
      <c r="Q111" s="87"/>
      <c r="R111" s="87"/>
      <c r="S111" s="87"/>
      <c r="T111" s="87"/>
      <c r="U111" s="87"/>
      <c r="V111" s="87"/>
      <c r="W111" s="87"/>
      <c r="X111" s="87"/>
      <c r="Y111" s="87"/>
      <c r="Z111" s="87"/>
      <c r="AA111" s="87"/>
      <c r="AB111" s="87"/>
      <c r="AC111" s="87"/>
      <c r="AD111" s="87"/>
      <c r="AE111" s="87"/>
      <c r="AF111" s="87"/>
      <c r="AG111" s="87"/>
      <c r="AH111" s="87"/>
      <c r="AI111" s="87"/>
      <c r="AJ111" s="87"/>
      <c r="AK111" s="87"/>
      <c r="AL111" s="87"/>
      <c r="AM111" s="87"/>
      <c r="AN111" s="87"/>
      <c r="AO111" s="87"/>
      <c r="AP111" s="87"/>
      <c r="AQ111" s="87"/>
      <c r="AR111" s="87"/>
      <c r="AS111" s="87"/>
      <c r="AT111" s="87"/>
    </row>
    <row r="112" spans="1:46" s="72" customFormat="1" ht="15" customHeight="1">
      <c r="A112" s="95">
        <v>36</v>
      </c>
      <c r="B112" s="87"/>
      <c r="C112" s="87"/>
      <c r="D112" s="105"/>
      <c r="E112" s="213"/>
      <c r="F112" s="105"/>
      <c r="G112" s="213"/>
      <c r="H112" s="105"/>
      <c r="I112" s="213"/>
      <c r="J112" s="105"/>
      <c r="K112" s="213"/>
      <c r="L112" s="105"/>
      <c r="M112" s="213"/>
      <c r="N112" s="105"/>
      <c r="O112" s="213"/>
      <c r="P112" s="105"/>
      <c r="Q112" s="87"/>
      <c r="R112" s="87"/>
      <c r="S112" s="87"/>
      <c r="T112" s="87"/>
      <c r="U112" s="87"/>
      <c r="V112" s="87"/>
      <c r="W112" s="87"/>
      <c r="X112" s="87"/>
      <c r="Y112" s="87"/>
      <c r="Z112" s="87"/>
      <c r="AA112" s="87"/>
      <c r="AB112" s="87"/>
      <c r="AC112" s="87"/>
      <c r="AD112" s="87"/>
      <c r="AE112" s="87"/>
      <c r="AF112" s="87"/>
      <c r="AG112" s="87"/>
      <c r="AH112" s="87"/>
      <c r="AI112" s="87"/>
      <c r="AJ112" s="87"/>
      <c r="AK112" s="87"/>
      <c r="AL112" s="87"/>
      <c r="AM112" s="87"/>
      <c r="AN112" s="87"/>
      <c r="AO112" s="87"/>
      <c r="AP112" s="87"/>
      <c r="AQ112" s="87"/>
      <c r="AR112" s="87"/>
      <c r="AS112" s="87"/>
      <c r="AT112" s="87"/>
    </row>
    <row r="113" spans="1:46" s="72" customFormat="1" ht="15" customHeight="1">
      <c r="A113" s="95">
        <v>37</v>
      </c>
      <c r="B113" s="87"/>
      <c r="C113" s="87"/>
      <c r="D113" s="87"/>
      <c r="E113" s="213"/>
      <c r="F113" s="87"/>
      <c r="G113" s="213"/>
      <c r="H113" s="87"/>
      <c r="I113" s="213"/>
      <c r="J113" s="87"/>
      <c r="K113" s="213"/>
      <c r="L113" s="87"/>
      <c r="M113" s="213"/>
      <c r="N113" s="87"/>
      <c r="O113" s="213"/>
      <c r="P113" s="87"/>
      <c r="Q113" s="87"/>
      <c r="R113" s="87"/>
      <c r="S113" s="87"/>
      <c r="T113" s="87"/>
      <c r="U113" s="87"/>
      <c r="V113" s="87"/>
      <c r="W113" s="87"/>
      <c r="X113" s="87"/>
      <c r="Y113" s="87"/>
      <c r="Z113" s="87"/>
      <c r="AA113" s="87"/>
      <c r="AB113" s="87"/>
      <c r="AC113" s="87"/>
      <c r="AD113" s="87"/>
      <c r="AE113" s="87"/>
      <c r="AF113" s="87"/>
      <c r="AG113" s="87"/>
      <c r="AH113" s="87"/>
      <c r="AI113" s="87"/>
      <c r="AJ113" s="87"/>
      <c r="AK113" s="87"/>
      <c r="AL113" s="87"/>
      <c r="AM113" s="87"/>
      <c r="AN113" s="87"/>
      <c r="AO113" s="87"/>
      <c r="AP113" s="87"/>
      <c r="AQ113" s="87"/>
      <c r="AR113" s="87"/>
      <c r="AS113" s="87"/>
      <c r="AT113" s="87"/>
    </row>
    <row r="114" spans="1:46" s="72" customFormat="1" ht="15" customHeight="1" thickBot="1">
      <c r="A114" s="95">
        <v>38</v>
      </c>
      <c r="B114" s="87" t="s">
        <v>540</v>
      </c>
      <c r="C114" s="87"/>
      <c r="D114" s="100">
        <f>D111+D108+D100+D88</f>
        <v>642440055.42137074</v>
      </c>
      <c r="E114" s="179">
        <f>(+D114-F114)/F114</f>
        <v>3.9029331069465156E-2</v>
      </c>
      <c r="F114" s="100">
        <f>F111+F108+F100+F88</f>
        <v>618307911.25031281</v>
      </c>
      <c r="G114" s="179">
        <f>(+F114-H114)/H114</f>
        <v>7.6739617568728248E-3</v>
      </c>
      <c r="H114" s="100">
        <f>H111+H108+H100+H88</f>
        <v>613599174.64999998</v>
      </c>
      <c r="I114" s="179">
        <f>(+H114-J114)/J114</f>
        <v>2.059437541209683E-2</v>
      </c>
      <c r="J114" s="100">
        <f>J111+J108+J100+J88</f>
        <v>601217476.24000001</v>
      </c>
      <c r="K114" s="179">
        <f>(+J114-L114)/L114</f>
        <v>3.4288382975935255E-2</v>
      </c>
      <c r="L114" s="100">
        <f>L111+L108+L100+L88</f>
        <v>581286115.29999995</v>
      </c>
      <c r="M114" s="179">
        <f>(+L114-N114)/N114</f>
        <v>4.4620330832983925E-2</v>
      </c>
      <c r="N114" s="114">
        <f>N111+N108+N100+N88</f>
        <v>556456827.56000006</v>
      </c>
      <c r="O114" s="179">
        <f>(+N114-P114)/P114</f>
        <v>2.1600038124276192E-2</v>
      </c>
      <c r="P114" s="100">
        <f>P111+P108+P100+P88</f>
        <v>544691471.01999998</v>
      </c>
      <c r="Q114" s="87"/>
      <c r="R114" s="87"/>
      <c r="S114" s="87"/>
      <c r="T114" s="87"/>
      <c r="U114" s="87"/>
      <c r="V114" s="87"/>
      <c r="W114" s="87"/>
      <c r="X114" s="87"/>
      <c r="Y114" s="87"/>
      <c r="Z114" s="87"/>
      <c r="AA114" s="87"/>
      <c r="AB114" s="87"/>
      <c r="AC114" s="87"/>
      <c r="AD114" s="87"/>
      <c r="AE114" s="87"/>
      <c r="AF114" s="87"/>
      <c r="AG114" s="87"/>
      <c r="AH114" s="87"/>
      <c r="AI114" s="87"/>
      <c r="AJ114" s="87"/>
      <c r="AK114" s="87"/>
      <c r="AL114" s="87"/>
      <c r="AM114" s="87"/>
      <c r="AN114" s="87"/>
      <c r="AO114" s="87"/>
      <c r="AP114" s="87"/>
      <c r="AQ114" s="87"/>
      <c r="AR114" s="87"/>
      <c r="AS114" s="87"/>
      <c r="AT114" s="87"/>
    </row>
    <row r="115" spans="1:46" s="72" customFormat="1" ht="15" customHeight="1" thickTop="1">
      <c r="A115" s="95"/>
      <c r="B115" s="87"/>
      <c r="C115" s="87"/>
      <c r="D115" s="169"/>
      <c r="E115" s="87"/>
      <c r="F115" s="169"/>
      <c r="G115" s="87"/>
      <c r="H115" s="169"/>
      <c r="I115" s="87"/>
      <c r="J115" s="169"/>
      <c r="K115" s="87"/>
      <c r="L115" s="169"/>
      <c r="M115" s="87"/>
      <c r="N115" s="80"/>
      <c r="O115" s="87"/>
      <c r="P115" s="169"/>
      <c r="Q115" s="87"/>
      <c r="R115" s="87"/>
      <c r="S115" s="87"/>
      <c r="T115" s="87"/>
      <c r="U115" s="87"/>
      <c r="V115" s="87"/>
      <c r="W115" s="87"/>
      <c r="X115" s="87"/>
      <c r="Y115" s="87"/>
      <c r="Z115" s="87"/>
      <c r="AA115" s="87"/>
      <c r="AB115" s="87"/>
      <c r="AC115" s="87"/>
      <c r="AD115" s="87"/>
      <c r="AE115" s="87"/>
      <c r="AF115" s="87"/>
      <c r="AG115" s="87"/>
      <c r="AH115" s="87"/>
      <c r="AI115" s="87"/>
      <c r="AJ115" s="87"/>
      <c r="AK115" s="87"/>
      <c r="AL115" s="87"/>
      <c r="AM115" s="87"/>
      <c r="AN115" s="87"/>
      <c r="AO115" s="87"/>
      <c r="AP115" s="87"/>
      <c r="AQ115" s="87"/>
      <c r="AR115" s="87"/>
      <c r="AS115" s="87"/>
      <c r="AT115" s="87"/>
    </row>
    <row r="116" spans="1:46" s="72" customFormat="1" ht="15" customHeight="1">
      <c r="A116" s="95"/>
      <c r="B116" s="87"/>
      <c r="C116" s="87"/>
      <c r="D116" s="986"/>
      <c r="E116" s="987"/>
      <c r="F116" s="986"/>
      <c r="G116" s="987"/>
      <c r="H116" s="986"/>
      <c r="I116" s="987"/>
      <c r="J116" s="100"/>
      <c r="K116" s="179"/>
      <c r="L116" s="100"/>
      <c r="M116" s="179"/>
      <c r="N116" s="100"/>
      <c r="O116" s="179"/>
      <c r="P116" s="100"/>
      <c r="Q116" s="87"/>
      <c r="R116" s="87"/>
      <c r="S116" s="87"/>
      <c r="T116" s="87"/>
      <c r="U116" s="87"/>
      <c r="V116" s="87"/>
      <c r="W116" s="87"/>
      <c r="X116" s="87"/>
      <c r="Y116" s="87"/>
      <c r="Z116" s="87"/>
      <c r="AA116" s="87"/>
      <c r="AB116" s="87"/>
      <c r="AC116" s="87"/>
      <c r="AD116" s="87"/>
      <c r="AE116" s="87"/>
      <c r="AF116" s="87"/>
      <c r="AG116" s="87"/>
      <c r="AH116" s="87"/>
      <c r="AI116" s="87"/>
      <c r="AJ116" s="87"/>
      <c r="AK116" s="87"/>
      <c r="AL116" s="87"/>
      <c r="AM116" s="87"/>
      <c r="AN116" s="87"/>
      <c r="AO116" s="87"/>
      <c r="AP116" s="87"/>
      <c r="AQ116" s="87"/>
      <c r="AR116" s="87"/>
      <c r="AS116" s="87"/>
      <c r="AT116" s="87"/>
    </row>
    <row r="117" spans="1:46" s="72" customFormat="1" ht="15" customHeight="1">
      <c r="A117" s="95"/>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7"/>
      <c r="AJ117" s="87"/>
      <c r="AK117" s="87"/>
      <c r="AL117" s="87"/>
      <c r="AM117" s="87"/>
      <c r="AN117" s="87"/>
      <c r="AO117" s="87"/>
      <c r="AP117" s="87"/>
      <c r="AQ117" s="87"/>
      <c r="AR117" s="87"/>
      <c r="AS117" s="87"/>
      <c r="AT117" s="87"/>
    </row>
    <row r="118" spans="1:46" s="72" customFormat="1" ht="15" customHeight="1">
      <c r="A118" s="95"/>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7"/>
      <c r="AJ118" s="87"/>
      <c r="AK118" s="87"/>
      <c r="AL118" s="87"/>
      <c r="AM118" s="87"/>
      <c r="AN118" s="87"/>
      <c r="AO118" s="87"/>
      <c r="AP118" s="87"/>
      <c r="AQ118" s="87"/>
      <c r="AR118" s="87"/>
      <c r="AS118" s="87"/>
      <c r="AT118" s="87"/>
    </row>
    <row r="119" spans="1:46" s="72" customFormat="1" ht="15" customHeight="1">
      <c r="A119" s="95"/>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7"/>
      <c r="AJ119" s="87"/>
      <c r="AK119" s="87"/>
      <c r="AL119" s="87"/>
      <c r="AM119" s="87"/>
      <c r="AN119" s="87"/>
      <c r="AO119" s="87"/>
      <c r="AP119" s="87"/>
      <c r="AQ119" s="87"/>
      <c r="AR119" s="87"/>
      <c r="AS119" s="87"/>
      <c r="AT119" s="87"/>
    </row>
    <row r="120" spans="1:46" s="72" customFormat="1" ht="15" customHeight="1">
      <c r="A120" s="95"/>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7"/>
      <c r="AJ120" s="87"/>
      <c r="AK120" s="87"/>
      <c r="AL120" s="87"/>
      <c r="AM120" s="87"/>
      <c r="AN120" s="87"/>
      <c r="AO120" s="87"/>
      <c r="AP120" s="87"/>
      <c r="AQ120" s="87"/>
      <c r="AR120" s="87"/>
      <c r="AS120" s="87"/>
      <c r="AT120" s="87"/>
    </row>
    <row r="121" spans="1:46" s="72" customFormat="1" ht="15" customHeight="1">
      <c r="A121" s="95"/>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7"/>
      <c r="AJ121" s="87"/>
      <c r="AK121" s="87"/>
      <c r="AL121" s="87"/>
      <c r="AM121" s="87"/>
      <c r="AN121" s="87"/>
      <c r="AO121" s="87"/>
      <c r="AP121" s="87"/>
      <c r="AQ121" s="87"/>
      <c r="AR121" s="87"/>
      <c r="AS121" s="87"/>
      <c r="AT121" s="87"/>
    </row>
    <row r="122" spans="1:46" s="72" customFormat="1" ht="15" customHeight="1">
      <c r="A122" s="95"/>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7"/>
      <c r="AJ122" s="87"/>
      <c r="AK122" s="87"/>
      <c r="AL122" s="87"/>
      <c r="AM122" s="87"/>
      <c r="AN122" s="87"/>
      <c r="AO122" s="87"/>
      <c r="AP122" s="87"/>
      <c r="AQ122" s="87"/>
      <c r="AR122" s="87"/>
      <c r="AS122" s="87"/>
      <c r="AT122" s="87"/>
    </row>
    <row r="123" spans="1:46" s="72" customFormat="1" ht="15" customHeight="1">
      <c r="A123" s="95"/>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7"/>
      <c r="AJ123" s="87"/>
      <c r="AK123" s="87"/>
      <c r="AL123" s="87"/>
      <c r="AM123" s="87"/>
      <c r="AN123" s="87"/>
      <c r="AO123" s="87"/>
      <c r="AP123" s="87"/>
      <c r="AQ123" s="87"/>
      <c r="AR123" s="87"/>
      <c r="AS123" s="87"/>
      <c r="AT123" s="87"/>
    </row>
    <row r="124" spans="1:46" s="72" customFormat="1" ht="15" customHeight="1">
      <c r="A124" s="95"/>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7"/>
      <c r="AJ124" s="87"/>
      <c r="AK124" s="87"/>
      <c r="AL124" s="87"/>
      <c r="AM124" s="87"/>
      <c r="AN124" s="87"/>
      <c r="AO124" s="87"/>
      <c r="AP124" s="87"/>
      <c r="AQ124" s="87"/>
      <c r="AR124" s="87"/>
      <c r="AS124" s="87"/>
      <c r="AT124" s="87"/>
    </row>
    <row r="125" spans="1:46" s="72" customFormat="1" ht="15" customHeight="1">
      <c r="A125" s="95"/>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87"/>
      <c r="AO125" s="87"/>
      <c r="AP125" s="87"/>
      <c r="AQ125" s="87"/>
      <c r="AR125" s="87"/>
      <c r="AS125" s="87"/>
      <c r="AT125" s="87"/>
    </row>
    <row r="126" spans="1:46" s="72" customFormat="1" ht="15" customHeight="1">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7"/>
      <c r="AJ126" s="87"/>
      <c r="AK126" s="87"/>
      <c r="AL126" s="87"/>
      <c r="AM126" s="87"/>
      <c r="AN126" s="87"/>
      <c r="AO126" s="87"/>
      <c r="AP126" s="87"/>
      <c r="AQ126" s="87"/>
      <c r="AR126" s="87"/>
      <c r="AS126" s="87"/>
      <c r="AT126" s="87"/>
    </row>
    <row r="127" spans="1:46" ht="15" customHeight="1"/>
    <row r="128" spans="1:46" ht="15" customHeight="1"/>
    <row r="129" spans="1:46" ht="15" customHeight="1"/>
    <row r="130" spans="1:46" ht="15" customHeight="1"/>
    <row r="131" spans="1:46" ht="15" customHeight="1"/>
    <row r="132" spans="1:46" ht="15" customHeight="1"/>
    <row r="133" spans="1:46" ht="15" customHeight="1"/>
    <row r="134" spans="1:46" ht="15" customHeight="1"/>
    <row r="135" spans="1:46" ht="15" customHeight="1"/>
    <row r="136" spans="1:46" ht="15" customHeight="1"/>
    <row r="137" spans="1:46" ht="15" customHeight="1"/>
    <row r="138" spans="1:46" s="72" customFormat="1" ht="15" customHeight="1">
      <c r="A138" s="87"/>
      <c r="B138" s="87"/>
      <c r="C138" s="165"/>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7"/>
      <c r="AJ138" s="87"/>
      <c r="AK138" s="87"/>
      <c r="AL138" s="87"/>
      <c r="AM138" s="87"/>
      <c r="AN138" s="87"/>
      <c r="AO138" s="87"/>
      <c r="AP138" s="87"/>
      <c r="AQ138" s="87"/>
      <c r="AR138" s="87"/>
      <c r="AS138" s="87"/>
      <c r="AT138" s="87"/>
    </row>
    <row r="139" spans="1:46" ht="15" customHeight="1"/>
    <row r="140" spans="1:46" ht="15" customHeight="1"/>
    <row r="141" spans="1:46" ht="15" customHeight="1"/>
    <row r="142" spans="1:46" ht="15" customHeight="1"/>
    <row r="143" spans="1:46" ht="15" customHeight="1"/>
    <row r="144" spans="1:4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spans="1:13" ht="15" customHeight="1"/>
    <row r="178" spans="1:13" ht="15" customHeight="1"/>
    <row r="179" spans="1:13" ht="15" customHeight="1"/>
    <row r="180" spans="1:13" ht="15" customHeight="1"/>
    <row r="181" spans="1:13" ht="15" customHeight="1"/>
    <row r="182" spans="1:13" ht="15" customHeight="1"/>
    <row r="183" spans="1:13" ht="15" customHeight="1"/>
    <row r="184" spans="1:13" ht="15" customHeight="1"/>
    <row r="185" spans="1:13" ht="15" customHeight="1"/>
    <row r="186" spans="1:13" ht="15" customHeight="1"/>
    <row r="187" spans="1:13" ht="15" customHeight="1"/>
    <row r="188" spans="1:13" ht="15" customHeight="1"/>
    <row r="189" spans="1:13" ht="15" customHeight="1"/>
    <row r="190" spans="1:13" ht="15" customHeight="1">
      <c r="A190" s="115"/>
      <c r="B190" s="115"/>
      <c r="C190" s="115"/>
      <c r="D190" s="115"/>
      <c r="E190" s="115"/>
      <c r="F190" s="115"/>
      <c r="G190" s="115"/>
      <c r="H190" s="115"/>
      <c r="I190" s="115"/>
      <c r="J190" s="115"/>
      <c r="K190" s="115"/>
      <c r="L190" s="115"/>
      <c r="M190" s="115"/>
    </row>
    <row r="191" spans="1:13" ht="15" customHeight="1"/>
    <row r="192" spans="1:13"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sheetData>
  <customSheetViews>
    <customSheetView guid="{9A6DA5E0-B602-4D30-BF57-B9A64673419A}" scale="75" showPageBreaks="1" printArea="1" showRuler="0">
      <rowBreaks count="1" manualBreakCount="1">
        <brk id="61" max="15" man="1"/>
      </rowBreaks>
      <pageMargins left="0.75" right="0.75" top="1" bottom="1" header="0.5" footer="0.5"/>
      <pageSetup scale="50" orientation="landscape" r:id="rId1"/>
      <headerFooter alignWithMargins="0"/>
    </customSheetView>
    <customSheetView guid="{5446BA9A-8B69-404B-A913-5A53E8937DEF}" scale="75" showPageBreaks="1" printArea="1" showRuler="0">
      <rowBreaks count="1" manualBreakCount="1">
        <brk id="61" max="15" man="1"/>
      </rowBreaks>
      <pageMargins left="0.75" right="0.75" top="1" bottom="1" header="0.5" footer="0.5"/>
      <pageSetup scale="50" orientation="landscape" r:id="rId2"/>
      <headerFooter alignWithMargins="0"/>
    </customSheetView>
    <customSheetView guid="{50E30236-B87B-46B0-8AB7-5CB07C32AD51}" scale="75" showPageBreaks="1" printArea="1" showRuler="0">
      <rowBreaks count="1" manualBreakCount="1">
        <brk id="61" max="15" man="1"/>
      </rowBreaks>
      <pageMargins left="0.75" right="0.75" top="1" bottom="1" header="0.5" footer="0.5"/>
      <pageSetup scale="50" orientation="landscape" r:id="rId3"/>
      <headerFooter alignWithMargins="0"/>
    </customSheetView>
    <customSheetView guid="{650001A7-7F5D-4C25-A793-6874747A9BCA}" scale="75" showPageBreaks="1" printArea="1" showRuler="0">
      <rowBreaks count="1" manualBreakCount="1">
        <brk id="61" max="15" man="1"/>
      </rowBreaks>
      <pageMargins left="0.75" right="0.75" top="1" bottom="1" header="0.5" footer="0.5"/>
      <pageSetup scale="50" orientation="landscape" r:id="rId4"/>
      <headerFooter alignWithMargins="0"/>
    </customSheetView>
    <customSheetView guid="{BEA31234-456D-4B58-9D73-CDF96CBEAFF0}" scale="75" showPageBreaks="1" printArea="1" showRuler="0">
      <rowBreaks count="1" manualBreakCount="1">
        <brk id="61" max="15" man="1"/>
      </rowBreaks>
      <pageMargins left="0.75" right="0.75" top="1" bottom="1" header="0.5" footer="0.5"/>
      <pageSetup scale="50" orientation="landscape" r:id="rId5"/>
      <headerFooter alignWithMargins="0"/>
    </customSheetView>
    <customSheetView guid="{9B3B6D0E-03C7-49B0-92DB-C4FD245E93BC}" scale="75" showPageBreaks="1" printArea="1" showRuler="0">
      <rowBreaks count="1" manualBreakCount="1">
        <brk id="61" max="15" man="1"/>
      </rowBreaks>
      <pageMargins left="0.75" right="0.75" top="1" bottom="1" header="0.5" footer="0.5"/>
      <pageSetup scale="50" orientation="landscape" r:id="rId6"/>
      <headerFooter alignWithMargins="0"/>
    </customSheetView>
    <customSheetView guid="{17F81FAD-A804-409E-AD77-E4B3A0D493B1}" scale="75" showPageBreaks="1" printArea="1" showRuler="0">
      <rowBreaks count="1" manualBreakCount="1">
        <brk id="61" max="15" man="1"/>
      </rowBreaks>
      <pageMargins left="0.75" right="0.75" top="1" bottom="1" header="0.5" footer="0.5"/>
      <pageSetup scale="50" orientation="landscape" r:id="rId7"/>
      <headerFooter alignWithMargins="0"/>
    </customSheetView>
    <customSheetView guid="{BA17188F-41F9-429B-8466-0B115E6076C4}" scale="75" showPageBreaks="1" printArea="1" showRuler="0">
      <rowBreaks count="1" manualBreakCount="1">
        <brk id="61" max="15" man="1"/>
      </rowBreaks>
      <pageMargins left="0.75" right="0.75" top="1" bottom="1" header="0.5" footer="0.5"/>
      <pageSetup scale="50" orientation="landscape" r:id="rId8"/>
      <headerFooter alignWithMargins="0"/>
    </customSheetView>
    <customSheetView guid="{0827DD1F-A9BE-4D13-BDC7-18E2F5303A4C}" scale="75" showPageBreaks="1" printArea="1" showRuler="0">
      <rowBreaks count="1" manualBreakCount="1">
        <brk id="61" max="15" man="1"/>
      </rowBreaks>
      <pageMargins left="0.75" right="0.75" top="1" bottom="1" header="0.5" footer="0.5"/>
      <pageSetup scale="50" orientation="landscape" r:id="rId9"/>
      <headerFooter alignWithMargins="0"/>
    </customSheetView>
    <customSheetView guid="{B11022C5-E08B-4A9C-A0FF-33A3D6D2F386}" scale="75" showPageBreaks="1" printArea="1" showRuler="0">
      <rowBreaks count="1" manualBreakCount="1">
        <brk id="61" max="15" man="1"/>
      </rowBreaks>
      <pageMargins left="0.75" right="0.75" top="1" bottom="1" header="0.5" footer="0.5"/>
      <pageSetup scale="50" orientation="landscape" r:id="rId10"/>
      <headerFooter alignWithMargins="0"/>
    </customSheetView>
    <customSheetView guid="{4D71A4B5-3501-4D55-925A-603836C1CD6A}" scale="75" showPageBreaks="1" printArea="1" showRuler="0">
      <rowBreaks count="1" manualBreakCount="1">
        <brk id="61" max="15" man="1"/>
      </rowBreaks>
      <pageMargins left="0.75" right="0.75" top="1" bottom="1" header="0.5" footer="0.5"/>
      <pageSetup scale="50" orientation="landscape" r:id="rId11"/>
      <headerFooter alignWithMargins="0"/>
    </customSheetView>
    <customSheetView guid="{6B73F06A-6B8B-492D-98E8-4B1867446724}" scale="75" showPageBreaks="1" printArea="1" showRuler="0">
      <rowBreaks count="1" manualBreakCount="1">
        <brk id="61" max="15" man="1"/>
      </rowBreaks>
      <pageMargins left="0.75" right="0.75" top="1" bottom="1" header="0.5" footer="0.5"/>
      <pageSetup scale="50" orientation="landscape" r:id="rId12"/>
      <headerFooter alignWithMargins="0"/>
    </customSheetView>
    <customSheetView guid="{BC5E0361-74E9-4A40-A93E-A28F6B6112CC}" scale="75" showPageBreaks="1" printArea="1" showRuler="0">
      <rowBreaks count="1" manualBreakCount="1">
        <brk id="61" max="15" man="1"/>
      </rowBreaks>
      <pageMargins left="0.75" right="0.75" top="1" bottom="1" header="0.5" footer="0.5"/>
      <pageSetup scale="50" orientation="landscape" r:id="rId13"/>
      <headerFooter alignWithMargins="0"/>
    </customSheetView>
    <customSheetView guid="{17EC1D8B-C312-4928-92BF-E4B8E04733C9}" scale="75" showPageBreaks="1" printArea="1" showRuler="0">
      <rowBreaks count="1" manualBreakCount="1">
        <brk id="61" max="15" man="1"/>
      </rowBreaks>
      <pageMargins left="0.75" right="0.75" top="1" bottom="1" header="0.5" footer="0.5"/>
      <pageSetup scale="50" orientation="landscape" r:id="rId14"/>
      <headerFooter alignWithMargins="0"/>
    </customSheetView>
    <customSheetView guid="{B768E8BE-E40F-4622-8687-5C13CF63FEF1}" scale="75" showPageBreaks="1" printArea="1" showRuler="0">
      <rowBreaks count="1" manualBreakCount="1">
        <brk id="61" max="15" man="1"/>
      </rowBreaks>
      <pageMargins left="0.75" right="0.75" top="1" bottom="1" header="0.5" footer="0.5"/>
      <pageSetup scale="50" orientation="landscape" r:id="rId15"/>
      <headerFooter alignWithMargins="0"/>
    </customSheetView>
    <customSheetView guid="{DF50C4EA-FB13-4C2C-90E3-833D566A43BF}" scale="75" showPageBreaks="1" printArea="1" showRuler="0">
      <rowBreaks count="1" manualBreakCount="1">
        <brk id="61" max="15" man="1"/>
      </rowBreaks>
      <pageMargins left="0.75" right="0.75" top="1" bottom="1" header="0.5" footer="0.5"/>
      <pageSetup scale="50" orientation="landscape" r:id="rId16"/>
      <headerFooter alignWithMargins="0"/>
    </customSheetView>
    <customSheetView guid="{C26CB08D-E75A-444E-97C0-685DE1198CEB}" scale="75" showPageBreaks="1" printArea="1" showRuler="0">
      <rowBreaks count="1" manualBreakCount="1">
        <brk id="61" max="15" man="1"/>
      </rowBreaks>
      <pageMargins left="0.75" right="0.75" top="1" bottom="1" header="0.5" footer="0.5"/>
      <pageSetup scale="50" orientation="landscape" r:id="rId17"/>
      <headerFooter alignWithMargins="0"/>
    </customSheetView>
    <customSheetView guid="{949C0204-0136-46BF-80A5-3F78E0511D46}" scale="75" showPageBreaks="1" printArea="1" showRuler="0">
      <rowBreaks count="1" manualBreakCount="1">
        <brk id="61" max="15" man="1"/>
      </rowBreaks>
      <pageMargins left="0.75" right="0.75" top="1" bottom="1" header="0.5" footer="0.5"/>
      <pageSetup scale="50" orientation="landscape" r:id="rId18"/>
      <headerFooter alignWithMargins="0"/>
    </customSheetView>
    <customSheetView guid="{5C6CC12D-4976-49E7-B4BF-0BC5FC5930C4}" scale="75" showPageBreaks="1" printArea="1" showRuler="0">
      <rowBreaks count="1" manualBreakCount="1">
        <brk id="61" max="15" man="1"/>
      </rowBreaks>
      <pageMargins left="0.75" right="0.75" top="1" bottom="1" header="0.5" footer="0.5"/>
      <pageSetup scale="50" orientation="landscape" r:id="rId19"/>
      <headerFooter alignWithMargins="0"/>
    </customSheetView>
    <customSheetView guid="{6B79D4D5-16CF-4897-8F30-1E695809C85C}" scale="75" showPageBreaks="1" printArea="1" showRuler="0">
      <rowBreaks count="1" manualBreakCount="1">
        <brk id="61" max="15" man="1"/>
      </rowBreaks>
      <pageMargins left="0.75" right="0.75" top="1" bottom="1" header="0.5" footer="0.5"/>
      <pageSetup scale="50" orientation="landscape" r:id="rId20"/>
      <headerFooter alignWithMargins="0"/>
    </customSheetView>
    <customSheetView guid="{7F548A59-6325-4863-A2CD-C4C2FE9990B9}" scale="75" showPageBreaks="1" printArea="1" showRuler="0">
      <rowBreaks count="1" manualBreakCount="1">
        <brk id="61" max="15" man="1"/>
      </rowBreaks>
      <pageMargins left="0.75" right="0.75" top="1" bottom="1" header="0.5" footer="0.5"/>
      <pageSetup scale="50" orientation="landscape" r:id="rId21"/>
      <headerFooter alignWithMargins="0"/>
    </customSheetView>
    <customSheetView guid="{B8F938A3-B40C-4099-ABD8-B6D835D2359F}" scale="75" showPageBreaks="1" printArea="1" showRuler="0">
      <rowBreaks count="1" manualBreakCount="1">
        <brk id="61" max="15" man="1"/>
      </rowBreaks>
      <pageMargins left="0.75" right="0.75" top="1" bottom="1" header="0.5" footer="0.5"/>
      <pageSetup scale="50" orientation="landscape" r:id="rId22"/>
      <headerFooter alignWithMargins="0"/>
    </customSheetView>
    <customSheetView guid="{2B785BFB-7564-44CF-85B0-B660EDED919E}" scale="75" showPageBreaks="1" printArea="1" showRuler="0">
      <rowBreaks count="1" manualBreakCount="1">
        <brk id="61" max="15" man="1"/>
      </rowBreaks>
      <pageMargins left="0.75" right="0.75" top="1" bottom="1" header="0.5" footer="0.5"/>
      <pageSetup scale="50" orientation="landscape" r:id="rId23"/>
      <headerFooter alignWithMargins="0"/>
    </customSheetView>
    <customSheetView guid="{30F99172-C4F2-44CA-968C-724910CD8C0D}" scale="75" showPageBreaks="1" printArea="1" showRuler="0">
      <rowBreaks count="1" manualBreakCount="1">
        <brk id="61" max="15" man="1"/>
      </rowBreaks>
      <pageMargins left="0.75" right="0.75" top="1" bottom="1" header="0.5" footer="0.5"/>
      <pageSetup scale="50" orientation="landscape" r:id="rId24"/>
      <headerFooter alignWithMargins="0"/>
    </customSheetView>
    <customSheetView guid="{B339DAC4-A962-4729-81C2-E354C0B54027}" scale="75" showPageBreaks="1" printArea="1" showRuler="0">
      <rowBreaks count="1" manualBreakCount="1">
        <brk id="61" max="15" man="1"/>
      </rowBreaks>
      <pageMargins left="0.75" right="0.75" top="1" bottom="1" header="0.5" footer="0.5"/>
      <pageSetup scale="50" orientation="landscape" r:id="rId25"/>
      <headerFooter alignWithMargins="0"/>
    </customSheetView>
    <customSheetView guid="{CB2DDF95-6E3D-4BC1-9D30-54963EA34987}" scale="75" showPageBreaks="1" printArea="1" showRuler="0">
      <rowBreaks count="1" manualBreakCount="1">
        <brk id="61" max="15" man="1"/>
      </rowBreaks>
      <pageMargins left="0.75" right="0.75" top="1" bottom="1" header="0.5" footer="0.5"/>
      <pageSetup scale="50" orientation="landscape" r:id="rId26"/>
      <headerFooter alignWithMargins="0"/>
    </customSheetView>
    <customSheetView guid="{6806E151-5E14-4AFD-87E4-963C9A6AC622}" scale="75" showPageBreaks="1" printArea="1" showRuler="0">
      <rowBreaks count="1" manualBreakCount="1">
        <brk id="61" max="15" man="1"/>
      </rowBreaks>
      <pageMargins left="0.75" right="0.75" top="1" bottom="1" header="0.5" footer="0.5"/>
      <pageSetup scale="50" orientation="landscape" r:id="rId27"/>
      <headerFooter alignWithMargins="0"/>
    </customSheetView>
    <customSheetView guid="{DC435F00-643C-4507-82D4-894505D8FDA5}" scale="75" showPageBreaks="1" printArea="1" showRuler="0">
      <rowBreaks count="1" manualBreakCount="1">
        <brk id="61" max="15" man="1"/>
      </rowBreaks>
      <pageMargins left="0.75" right="0.75" top="1" bottom="1" header="0.5" footer="0.5"/>
      <pageSetup scale="50" orientation="landscape" r:id="rId28"/>
      <headerFooter alignWithMargins="0"/>
    </customSheetView>
    <customSheetView guid="{4E8676F3-F8E9-4B82-A801-CEC84738F427}" scale="75" showPageBreaks="1" printArea="1" showRuler="0">
      <rowBreaks count="1" manualBreakCount="1">
        <brk id="61" max="15" man="1"/>
      </rowBreaks>
      <pageMargins left="0.75" right="0.75" top="1" bottom="1" header="0.5" footer="0.5"/>
      <pageSetup scale="50" orientation="landscape" r:id="rId29"/>
      <headerFooter alignWithMargins="0"/>
    </customSheetView>
  </customSheetViews>
  <phoneticPr fontId="21" type="noConversion"/>
  <printOptions horizontalCentered="1"/>
  <pageMargins left="0.25" right="0.25" top="1" bottom="0.5" header="0.5" footer="0.5"/>
  <pageSetup scale="54" orientation="landscape" r:id="rId30"/>
  <headerFooter alignWithMargins="0">
    <oddFooter xml:space="preserve">&amp;C
</oddFooter>
  </headerFooter>
  <rowBreaks count="1" manualBreakCount="1">
    <brk id="63" max="15" man="1"/>
  </rowBreaks>
  <customProperties>
    <customPr name="_pios_id" r:id="rId31"/>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pageSetUpPr fitToPage="1"/>
  </sheetPr>
  <dimension ref="A1:E28"/>
  <sheetViews>
    <sheetView showRuler="0" showOutlineSymbols="0" zoomScale="87" zoomScaleNormal="87" workbookViewId="0">
      <selection activeCell="C22" sqref="C22"/>
    </sheetView>
  </sheetViews>
  <sheetFormatPr defaultColWidth="12.90625" defaultRowHeight="14.1" customHeight="1"/>
  <cols>
    <col min="1" max="1" width="25.08984375" style="2" customWidth="1"/>
    <col min="2" max="4" width="12.90625" style="2" customWidth="1"/>
    <col min="5" max="5" width="1.90625" style="2" customWidth="1"/>
    <col min="6" max="16384" width="12.90625" style="2"/>
  </cols>
  <sheetData>
    <row r="1" spans="1:5" ht="14.1" customHeight="1">
      <c r="A1" s="350" t="s">
        <v>444</v>
      </c>
    </row>
    <row r="2" spans="1:5" ht="14.1" customHeight="1">
      <c r="A2" s="350" t="s">
        <v>681</v>
      </c>
    </row>
    <row r="3" spans="1:5" ht="14.1" customHeight="1">
      <c r="A3" s="583" t="str">
        <f>Control!A2</f>
        <v>Case No. 2018-00358</v>
      </c>
    </row>
    <row r="4" spans="1:5" ht="14.1" customHeight="1" thickBot="1">
      <c r="B4" s="1037"/>
      <c r="C4" s="1037"/>
      <c r="D4" s="1037"/>
    </row>
    <row r="5" spans="1:5" ht="14.1" customHeight="1">
      <c r="A5" s="346" t="s">
        <v>319</v>
      </c>
      <c r="B5" s="7"/>
      <c r="C5" s="7"/>
      <c r="D5" s="7"/>
    </row>
    <row r="6" spans="1:5" ht="14.1" customHeight="1">
      <c r="A6" s="5"/>
      <c r="B6" s="581" t="s">
        <v>158</v>
      </c>
      <c r="C6" s="581" t="s">
        <v>443</v>
      </c>
      <c r="D6" s="581" t="s">
        <v>674</v>
      </c>
      <c r="E6" s="4"/>
    </row>
    <row r="7" spans="1:5" ht="14.1" customHeight="1">
      <c r="A7" s="75" t="s">
        <v>676</v>
      </c>
    </row>
    <row r="8" spans="1:5" ht="14.1" customHeight="1">
      <c r="A8" s="75" t="s">
        <v>677</v>
      </c>
      <c r="B8" s="490">
        <f>Linkin!B139</f>
        <v>62312</v>
      </c>
      <c r="C8" s="490">
        <f>Linkin!C139</f>
        <v>58507.040000000001</v>
      </c>
      <c r="D8" s="490">
        <f>Linkin!D139</f>
        <v>59934</v>
      </c>
    </row>
    <row r="9" spans="1:5" ht="14.1" customHeight="1">
      <c r="A9" s="75" t="s">
        <v>678</v>
      </c>
      <c r="B9" s="490">
        <f>Linkin!B140</f>
        <v>248626</v>
      </c>
      <c r="C9" s="490">
        <f>Linkin!C140</f>
        <v>233443.09</v>
      </c>
      <c r="D9" s="490">
        <f>Linkin!D140</f>
        <v>239137</v>
      </c>
    </row>
    <row r="10" spans="1:5" ht="14.1" customHeight="1">
      <c r="A10" s="75" t="s">
        <v>141</v>
      </c>
      <c r="B10" s="492">
        <f>SUM(B8:B9)</f>
        <v>310938</v>
      </c>
      <c r="C10" s="492">
        <f>SUM(C8:C9)</f>
        <v>291950.13</v>
      </c>
      <c r="D10" s="492">
        <f>SUM(D8:D9)</f>
        <v>299071</v>
      </c>
    </row>
    <row r="12" spans="1:5" ht="14.1" customHeight="1">
      <c r="A12" s="346" t="s">
        <v>318</v>
      </c>
    </row>
    <row r="13" spans="1:5" ht="14.1" customHeight="1">
      <c r="A13" s="5"/>
      <c r="B13" s="581" t="s">
        <v>158</v>
      </c>
      <c r="C13" s="581" t="s">
        <v>443</v>
      </c>
      <c r="D13" s="581" t="s">
        <v>674</v>
      </c>
      <c r="E13" s="4"/>
    </row>
    <row r="14" spans="1:5" ht="14.1" customHeight="1">
      <c r="A14" s="75" t="s">
        <v>676</v>
      </c>
    </row>
    <row r="15" spans="1:5" ht="14.1" customHeight="1">
      <c r="A15" s="75" t="s">
        <v>677</v>
      </c>
      <c r="B15" s="490">
        <f>Linkin!B147</f>
        <v>518432</v>
      </c>
      <c r="C15" s="490">
        <f>Linkin!C147</f>
        <v>617281</v>
      </c>
      <c r="D15" s="490">
        <f>Linkin!D147</f>
        <v>590825</v>
      </c>
    </row>
    <row r="16" spans="1:5" ht="14.1" customHeight="1">
      <c r="A16" s="75" t="s">
        <v>678</v>
      </c>
      <c r="B16" s="490">
        <f>Linkin!B148</f>
        <v>2068544</v>
      </c>
      <c r="C16" s="490">
        <f>Linkin!C148</f>
        <v>2462950</v>
      </c>
      <c r="D16" s="490">
        <f>Linkin!D148</f>
        <v>2357390</v>
      </c>
    </row>
    <row r="17" spans="1:5" ht="14.1" customHeight="1">
      <c r="A17" s="75" t="s">
        <v>141</v>
      </c>
      <c r="B17" s="492">
        <f>SUM(B15:B16)</f>
        <v>2586976</v>
      </c>
      <c r="C17" s="492">
        <f>SUM(C15:C16)</f>
        <v>3080231</v>
      </c>
      <c r="D17" s="492">
        <f>SUM(D15:D16)</f>
        <v>2948215</v>
      </c>
    </row>
    <row r="18" spans="1:5" ht="14.1" customHeight="1">
      <c r="B18" s="247"/>
      <c r="C18" s="247"/>
      <c r="D18" s="247"/>
    </row>
    <row r="19" spans="1:5" ht="14.1" customHeight="1">
      <c r="A19" s="346" t="s">
        <v>680</v>
      </c>
    </row>
    <row r="20" spans="1:5" ht="14.1" customHeight="1">
      <c r="A20" s="5"/>
      <c r="B20" s="581" t="s">
        <v>158</v>
      </c>
      <c r="C20" s="581" t="s">
        <v>443</v>
      </c>
      <c r="D20" s="581" t="s">
        <v>674</v>
      </c>
      <c r="E20" s="4"/>
    </row>
    <row r="21" spans="1:5" ht="14.1" customHeight="1">
      <c r="A21" s="75" t="s">
        <v>676</v>
      </c>
    </row>
    <row r="22" spans="1:5" ht="14.1" customHeight="1">
      <c r="A22" s="75" t="s">
        <v>677</v>
      </c>
      <c r="B22" s="490">
        <f>Linkin!B154</f>
        <v>5738851.447374749</v>
      </c>
      <c r="C22" s="490">
        <f>Linkin!C154</f>
        <v>5817403.447374749</v>
      </c>
      <c r="D22" s="490">
        <f>Linkin!D154</f>
        <v>5797144.4747720091</v>
      </c>
    </row>
    <row r="23" spans="1:5" ht="14.1" customHeight="1">
      <c r="A23" s="75" t="s">
        <v>678</v>
      </c>
      <c r="B23" s="247">
        <f>Linkin!B155</f>
        <v>36510287.762625255</v>
      </c>
      <c r="C23" s="247">
        <f>Linkin!C155</f>
        <v>36051483.762625255</v>
      </c>
      <c r="D23" s="247">
        <f>Linkin!D155</f>
        <v>36269699.447556764</v>
      </c>
    </row>
    <row r="24" spans="1:5" ht="14.1" customHeight="1">
      <c r="A24" s="75" t="s">
        <v>693</v>
      </c>
      <c r="B24" s="582">
        <f>B22+B23</f>
        <v>42249139.210000001</v>
      </c>
      <c r="C24" s="582">
        <f t="shared" ref="C24:D24" si="0">C22+C23</f>
        <v>41868887.210000001</v>
      </c>
      <c r="D24" s="582">
        <f t="shared" si="0"/>
        <v>42066843.92232877</v>
      </c>
    </row>
    <row r="25" spans="1:5" ht="14.1" customHeight="1">
      <c r="A25" s="75" t="s">
        <v>1019</v>
      </c>
      <c r="B25" s="247">
        <f>Linkin!B156</f>
        <v>45441949.873588689</v>
      </c>
      <c r="C25" s="247">
        <f>Linkin!C156</f>
        <v>45285954.764663897</v>
      </c>
      <c r="D25" s="247">
        <f>Linkin!D156</f>
        <v>45344453</v>
      </c>
    </row>
    <row r="26" spans="1:5" ht="14.1" customHeight="1">
      <c r="A26" s="75" t="s">
        <v>141</v>
      </c>
      <c r="B26" s="492">
        <f>B24+B25</f>
        <v>87691089.08358869</v>
      </c>
      <c r="C26" s="492">
        <f t="shared" ref="C26:D26" si="1">C24+C25</f>
        <v>87154841.974663898</v>
      </c>
      <c r="D26" s="492">
        <f t="shared" si="1"/>
        <v>87411296.92232877</v>
      </c>
    </row>
    <row r="28" spans="1:5" ht="14.1" customHeight="1">
      <c r="A28" s="350" t="s">
        <v>21</v>
      </c>
    </row>
  </sheetData>
  <customSheetViews>
    <customSheetView guid="{9A6DA5E0-B602-4D30-BF57-B9A64673419A}" scale="87" showPageBreaks="1" outlineSymbols="0" fitToPage="1" printArea="1" showRuler="0">
      <selection sqref="A1:D56"/>
      <pageMargins left="0.75" right="0.75" top="0.75" bottom="0.5" header="0" footer="0"/>
      <printOptions horizontalCentered="1" gridLines="1"/>
      <pageSetup scale="67" orientation="landscape" horizontalDpi="4294967292" r:id="rId1"/>
      <headerFooter alignWithMargins="0">
        <oddFooter>&amp;L&amp;D        &amp;T        &amp;C&amp;F        &amp;A</oddFooter>
      </headerFooter>
    </customSheetView>
    <customSheetView guid="{5446BA9A-8B69-404B-A913-5A53E8937DEF}" scale="87" showPageBreaks="1" outlineSymbols="0" fitToPage="1" printArea="1" showRuler="0">
      <selection sqref="A1:D56"/>
      <pageMargins left="0.75" right="0.75" top="0.75" bottom="0.5" header="0" footer="0"/>
      <printOptions horizontalCentered="1" gridLines="1"/>
      <pageSetup scale="67" orientation="landscape" horizontalDpi="4294967292" r:id="rId2"/>
      <headerFooter alignWithMargins="0">
        <oddFooter>&amp;L&amp;D        &amp;T        &amp;C&amp;F        &amp;A</oddFooter>
      </headerFooter>
    </customSheetView>
    <customSheetView guid="{50E30236-B87B-46B0-8AB7-5CB07C32AD51}" scale="87" showPageBreaks="1" outlineSymbols="0" fitToPage="1" printArea="1" showRuler="0">
      <selection sqref="A1:D56"/>
      <pageMargins left="0.75" right="0.75" top="0.75" bottom="0.5" header="0" footer="0"/>
      <printOptions horizontalCentered="1" gridLines="1"/>
      <pageSetup scale="67" orientation="landscape" horizontalDpi="4294967292" r:id="rId3"/>
      <headerFooter alignWithMargins="0">
        <oddFooter>&amp;L&amp;D        &amp;T        &amp;C&amp;F        &amp;A</oddFooter>
      </headerFooter>
    </customSheetView>
    <customSheetView guid="{650001A7-7F5D-4C25-A793-6874747A9BCA}" scale="87" showPageBreaks="1" outlineSymbols="0" fitToPage="1" printArea="1" showRuler="0">
      <selection sqref="A1:D56"/>
      <pageMargins left="0.75" right="0.75" top="0.75" bottom="0.5" header="0" footer="0"/>
      <printOptions horizontalCentered="1" gridLines="1"/>
      <pageSetup scale="67" orientation="landscape" horizontalDpi="4294967292" r:id="rId4"/>
      <headerFooter alignWithMargins="0">
        <oddFooter>&amp;L&amp;D        &amp;T        &amp;C&amp;F        &amp;A</oddFooter>
      </headerFooter>
    </customSheetView>
    <customSheetView guid="{BEA31234-456D-4B58-9D73-CDF96CBEAFF0}" scale="87" showPageBreaks="1" outlineSymbols="0" fitToPage="1" printArea="1" showRuler="0">
      <selection sqref="A1:D56"/>
      <pageMargins left="0.75" right="0.75" top="0.75" bottom="0.5" header="0" footer="0"/>
      <printOptions horizontalCentered="1" gridLines="1"/>
      <pageSetup scale="67" orientation="landscape" horizontalDpi="4294967292" r:id="rId5"/>
      <headerFooter alignWithMargins="0">
        <oddFooter>&amp;L&amp;D        &amp;T        &amp;C&amp;F        &amp;A</oddFooter>
      </headerFooter>
    </customSheetView>
    <customSheetView guid="{9B3B6D0E-03C7-49B0-92DB-C4FD245E93BC}" scale="87" showPageBreaks="1" outlineSymbols="0" fitToPage="1" printArea="1" showRuler="0">
      <selection sqref="A1:D56"/>
      <pageMargins left="0.75" right="0.75" top="0.75" bottom="0.5" header="0" footer="0"/>
      <printOptions horizontalCentered="1" gridLines="1"/>
      <pageSetup scale="67" orientation="landscape" horizontalDpi="4294967292" r:id="rId6"/>
      <headerFooter alignWithMargins="0">
        <oddFooter>&amp;L&amp;D        &amp;T        &amp;C&amp;F        &amp;A</oddFooter>
      </headerFooter>
    </customSheetView>
    <customSheetView guid="{17F81FAD-A804-409E-AD77-E4B3A0D493B1}" scale="87" showPageBreaks="1" outlineSymbols="0" fitToPage="1" printArea="1" showRuler="0">
      <selection activeCell="F23" sqref="F23"/>
      <pageMargins left="0.75" right="0.75" top="0.75" bottom="0.5" header="0" footer="0"/>
      <printOptions horizontalCentered="1" gridLines="1"/>
      <pageSetup scale="70" orientation="landscape" horizontalDpi="4294967292" r:id="rId7"/>
      <headerFooter alignWithMargins="0">
        <oddFooter>&amp;L&amp;D        &amp;T        &amp;C&amp;F        &amp;A</oddFooter>
      </headerFooter>
    </customSheetView>
    <customSheetView guid="{BA17188F-41F9-429B-8466-0B115E6076C4}" scale="87" showPageBreaks="1" outlineSymbols="0" fitToPage="1" printArea="1" showRuler="0">
      <selection activeCell="F23" sqref="F23"/>
      <pageMargins left="0.75" right="0.75" top="0.75" bottom="0.5" header="0" footer="0"/>
      <printOptions horizontalCentered="1" gridLines="1"/>
      <pageSetup scale="70" orientation="landscape" horizontalDpi="4294967292" r:id="rId8"/>
      <headerFooter alignWithMargins="0">
        <oddFooter>&amp;L&amp;D        &amp;T        &amp;C&amp;F        &amp;A</oddFooter>
      </headerFooter>
    </customSheetView>
    <customSheetView guid="{0827DD1F-A9BE-4D13-BDC7-18E2F5303A4C}" scale="87" showPageBreaks="1" outlineSymbols="0" fitToPage="1" printArea="1" showRuler="0">
      <selection activeCell="F23" sqref="F23"/>
      <pageMargins left="0.75" right="0.75" top="0.75" bottom="0.5" header="0" footer="0"/>
      <printOptions horizontalCentered="1" gridLines="1"/>
      <pageSetup scale="70" orientation="landscape" horizontalDpi="4294967292" r:id="rId9"/>
      <headerFooter alignWithMargins="0">
        <oddFooter>&amp;L&amp;D        &amp;T        &amp;C&amp;F        &amp;A</oddFooter>
      </headerFooter>
    </customSheetView>
    <customSheetView guid="{B11022C5-E08B-4A9C-A0FF-33A3D6D2F386}" scale="87" showPageBreaks="1" outlineSymbols="0" fitToPage="1" printArea="1" showRuler="0">
      <selection activeCell="F23" sqref="F23"/>
      <pageMargins left="0.75" right="0.75" top="0.75" bottom="0.5" header="0" footer="0"/>
      <printOptions horizontalCentered="1" gridLines="1"/>
      <pageSetup scale="70" orientation="landscape" horizontalDpi="4294967292" r:id="rId10"/>
      <headerFooter alignWithMargins="0">
        <oddFooter>&amp;L&amp;D        &amp;T        &amp;C&amp;F        &amp;A</oddFooter>
      </headerFooter>
    </customSheetView>
    <customSheetView guid="{4D71A4B5-3501-4D55-925A-603836C1CD6A}" scale="87" showPageBreaks="1" outlineSymbols="0" fitToPage="1" printArea="1" showRuler="0">
      <selection activeCell="F23" sqref="F23"/>
      <pageMargins left="0.75" right="0.75" top="0.75" bottom="0.5" header="0" footer="0"/>
      <printOptions horizontalCentered="1" gridLines="1"/>
      <pageSetup scale="71" orientation="landscape" horizontalDpi="4294967292" r:id="rId11"/>
      <headerFooter alignWithMargins="0">
        <oddFooter>&amp;L&amp;D        &amp;T        &amp;C&amp;F        &amp;A</oddFooter>
      </headerFooter>
    </customSheetView>
    <customSheetView guid="{6B73F06A-6B8B-492D-98E8-4B1867446724}" scale="87" showPageBreaks="1" outlineSymbols="0" fitToPage="1" printArea="1" showRuler="0">
      <selection activeCell="F23" sqref="F23"/>
      <pageMargins left="0.75" right="0.75" top="0.75" bottom="0.5" header="0" footer="0"/>
      <printOptions horizontalCentered="1" gridLines="1"/>
      <pageSetup scale="71" orientation="landscape" horizontalDpi="4294967292" r:id="rId12"/>
      <headerFooter alignWithMargins="0">
        <oddFooter>&amp;L&amp;D        &amp;T        &amp;C&amp;F        &amp;A</oddFooter>
      </headerFooter>
    </customSheetView>
    <customSheetView guid="{BC5E0361-74E9-4A40-A93E-A28F6B6112CC}" scale="87" showPageBreaks="1" outlineSymbols="0" fitToPage="1" printArea="1" showRuler="0">
      <pageMargins left="0.75" right="0.75" top="0.75" bottom="0.5" header="0" footer="0"/>
      <printOptions horizontalCentered="1" gridLines="1"/>
      <pageSetup scale="67" orientation="landscape" horizontalDpi="4294967292" r:id="rId13"/>
      <headerFooter alignWithMargins="0">
        <oddFooter>&amp;L&amp;D        &amp;T        &amp;C&amp;F        &amp;A</oddFooter>
      </headerFooter>
    </customSheetView>
    <customSheetView guid="{17EC1D8B-C312-4928-92BF-E4B8E04733C9}" scale="87" showPageBreaks="1" outlineSymbols="0" fitToPage="1" printArea="1" showRuler="0">
      <pageMargins left="0.75" right="0.75" top="0.75" bottom="0.5" header="0" footer="0"/>
      <printOptions horizontalCentered="1" gridLines="1"/>
      <pageSetup scale="67" orientation="landscape" horizontalDpi="4294967292" r:id="rId14"/>
      <headerFooter alignWithMargins="0">
        <oddFooter>&amp;L&amp;D        &amp;T        &amp;C&amp;F        &amp;A</oddFooter>
      </headerFooter>
    </customSheetView>
    <customSheetView guid="{B768E8BE-E40F-4622-8687-5C13CF63FEF1}" scale="87" showPageBreaks="1" outlineSymbols="0" fitToPage="1" printArea="1" showRuler="0">
      <pageMargins left="0.75" right="0.75" top="0.75" bottom="0.5" header="0" footer="0"/>
      <printOptions horizontalCentered="1" gridLines="1"/>
      <pageSetup scale="67" orientation="landscape" horizontalDpi="4294967292" r:id="rId15"/>
      <headerFooter alignWithMargins="0">
        <oddFooter>&amp;L&amp;D        &amp;T        &amp;C&amp;F        &amp;A</oddFooter>
      </headerFooter>
    </customSheetView>
    <customSheetView guid="{DF50C4EA-FB13-4C2C-90E3-833D566A43BF}" scale="87" showPageBreaks="1" outlineSymbols="0" fitToPage="1" printArea="1" showRuler="0">
      <pageMargins left="0.75" right="0.75" top="0.75" bottom="0.5" header="0" footer="0"/>
      <printOptions horizontalCentered="1" gridLines="1"/>
      <pageSetup scale="67" orientation="landscape" horizontalDpi="4294967292" r:id="rId16"/>
      <headerFooter alignWithMargins="0">
        <oddFooter>&amp;L&amp;D        &amp;T        &amp;C&amp;F        &amp;A</oddFooter>
      </headerFooter>
    </customSheetView>
    <customSheetView guid="{C26CB08D-E75A-444E-97C0-685DE1198CEB}" scale="87" showPageBreaks="1" outlineSymbols="0" fitToPage="1" printArea="1" showRuler="0">
      <pageMargins left="0.75" right="0.75" top="0.75" bottom="0.5" header="0" footer="0"/>
      <printOptions horizontalCentered="1" gridLines="1"/>
      <pageSetup scale="67" orientation="landscape" horizontalDpi="4294967292" r:id="rId17"/>
      <headerFooter alignWithMargins="0">
        <oddFooter>&amp;L&amp;D        &amp;T        &amp;C&amp;F        &amp;A</oddFooter>
      </headerFooter>
    </customSheetView>
    <customSheetView guid="{949C0204-0136-46BF-80A5-3F78E0511D46}" scale="87" showPageBreaks="1" outlineSymbols="0" fitToPage="1" printArea="1" showRuler="0">
      <pageMargins left="0.75" right="0.75" top="0.75" bottom="0.5" header="0" footer="0"/>
      <printOptions horizontalCentered="1" gridLines="1"/>
      <pageSetup scale="67" orientation="landscape" horizontalDpi="4294967292" r:id="rId18"/>
      <headerFooter alignWithMargins="0">
        <oddFooter>&amp;L&amp;D        &amp;T        &amp;C&amp;F        &amp;A</oddFooter>
      </headerFooter>
    </customSheetView>
    <customSheetView guid="{5C6CC12D-4976-49E7-B4BF-0BC5FC5930C4}" scale="87" showPageBreaks="1" outlineSymbols="0" fitToPage="1" printArea="1" showRuler="0">
      <pageMargins left="0.75" right="0.75" top="0.75" bottom="0.5" header="0" footer="0"/>
      <printOptions horizontalCentered="1" gridLines="1"/>
      <pageSetup scale="67" orientation="landscape" horizontalDpi="4294967292" r:id="rId19"/>
      <headerFooter alignWithMargins="0">
        <oddFooter>&amp;L&amp;D        &amp;T        &amp;C&amp;F        &amp;A</oddFooter>
      </headerFooter>
    </customSheetView>
    <customSheetView guid="{6B79D4D5-16CF-4897-8F30-1E695809C85C}" scale="87" showPageBreaks="1" outlineSymbols="0" fitToPage="1" printArea="1" showRuler="0">
      <pageMargins left="0.75" right="0.75" top="0.75" bottom="0.5" header="0" footer="0"/>
      <printOptions horizontalCentered="1" gridLines="1"/>
      <pageSetup scale="67" orientation="landscape" horizontalDpi="4294967292" r:id="rId20"/>
      <headerFooter alignWithMargins="0">
        <oddFooter>&amp;L&amp;D        &amp;T        &amp;C&amp;F        &amp;A</oddFooter>
      </headerFooter>
    </customSheetView>
    <customSheetView guid="{7F548A59-6325-4863-A2CD-C4C2FE9990B9}" scale="87" showPageBreaks="1" outlineSymbols="0" fitToPage="1" printArea="1" showRuler="0">
      <pageMargins left="0.75" right="0.75" top="0.75" bottom="0.5" header="0" footer="0"/>
      <printOptions horizontalCentered="1" gridLines="1"/>
      <pageSetup scale="67" orientation="landscape" horizontalDpi="4294967292" r:id="rId21"/>
      <headerFooter alignWithMargins="0">
        <oddFooter>&amp;L&amp;D        &amp;T        &amp;C&amp;F        &amp;A</oddFooter>
      </headerFooter>
    </customSheetView>
    <customSheetView guid="{B8F938A3-B40C-4099-ABD8-B6D835D2359F}" scale="87" showPageBreaks="1" outlineSymbols="0" fitToPage="1" printArea="1" showRuler="0">
      <pageMargins left="0.75" right="0.75" top="0.75" bottom="0.5" header="0" footer="0"/>
      <printOptions horizontalCentered="1" gridLines="1"/>
      <pageSetup scale="67" orientation="landscape" horizontalDpi="4294967292" r:id="rId22"/>
      <headerFooter alignWithMargins="0">
        <oddFooter>&amp;L&amp;D        &amp;T        &amp;C&amp;F        &amp;A</oddFooter>
      </headerFooter>
    </customSheetView>
    <customSheetView guid="{2B785BFB-7564-44CF-85B0-B660EDED919E}" scale="87" showPageBreaks="1" outlineSymbols="0" fitToPage="1" printArea="1" showRuler="0">
      <pageMargins left="0.75" right="0.75" top="0.75" bottom="0.5" header="0" footer="0"/>
      <printOptions horizontalCentered="1" gridLines="1"/>
      <pageSetup scale="67" orientation="landscape" horizontalDpi="4294967292" r:id="rId23"/>
      <headerFooter alignWithMargins="0">
        <oddFooter>&amp;L&amp;D        &amp;T        &amp;C&amp;F        &amp;A</oddFooter>
      </headerFooter>
    </customSheetView>
    <customSheetView guid="{30F99172-C4F2-44CA-968C-724910CD8C0D}" scale="87" showPageBreaks="1" outlineSymbols="0" fitToPage="1" printArea="1" showRuler="0">
      <pageMargins left="0.75" right="0.75" top="0.75" bottom="0.5" header="0" footer="0"/>
      <printOptions horizontalCentered="1" gridLines="1"/>
      <pageSetup scale="67" orientation="landscape" horizontalDpi="4294967292" r:id="rId24"/>
      <headerFooter alignWithMargins="0">
        <oddFooter>&amp;L&amp;D        &amp;T        &amp;C&amp;F        &amp;A</oddFooter>
      </headerFooter>
    </customSheetView>
    <customSheetView guid="{B339DAC4-A962-4729-81C2-E354C0B54027}" scale="87" showPageBreaks="1" outlineSymbols="0" fitToPage="1" printArea="1" showRuler="0">
      <pageMargins left="0.75" right="0.75" top="0.75" bottom="0.5" header="0" footer="0"/>
      <printOptions horizontalCentered="1" gridLines="1"/>
      <pageSetup scale="67" orientation="landscape" horizontalDpi="4294967292" r:id="rId25"/>
      <headerFooter alignWithMargins="0">
        <oddFooter>&amp;L&amp;D        &amp;T        &amp;C&amp;F        &amp;A</oddFooter>
      </headerFooter>
    </customSheetView>
    <customSheetView guid="{CB2DDF95-6E3D-4BC1-9D30-54963EA34987}" scale="87" showPageBreaks="1" outlineSymbols="0" fitToPage="1" printArea="1" showRuler="0">
      <pageMargins left="0.75" right="0.75" top="0.75" bottom="0.5" header="0" footer="0"/>
      <printOptions horizontalCentered="1" gridLines="1"/>
      <pageSetup scale="67" orientation="landscape" horizontalDpi="4294967292" r:id="rId26"/>
      <headerFooter alignWithMargins="0">
        <oddFooter>&amp;L&amp;D        &amp;T        &amp;C&amp;F        &amp;A</oddFooter>
      </headerFooter>
    </customSheetView>
    <customSheetView guid="{6806E151-5E14-4AFD-87E4-963C9A6AC622}" scale="87" showPageBreaks="1" outlineSymbols="0" fitToPage="1" printArea="1" showRuler="0">
      <pageMargins left="0.75" right="0.75" top="0.75" bottom="0.5" header="0" footer="0"/>
      <printOptions horizontalCentered="1" gridLines="1"/>
      <pageSetup scale="67" orientation="landscape" horizontalDpi="4294967292" r:id="rId27"/>
      <headerFooter alignWithMargins="0">
        <oddFooter>&amp;L&amp;D        &amp;T        &amp;C&amp;F        &amp;A</oddFooter>
      </headerFooter>
    </customSheetView>
    <customSheetView guid="{DC435F00-643C-4507-82D4-894505D8FDA5}" scale="87" showPageBreaks="1" outlineSymbols="0" fitToPage="1" printArea="1" showRuler="0">
      <pageMargins left="0.75" right="0.75" top="0.75" bottom="0.5" header="0" footer="0"/>
      <printOptions horizontalCentered="1" gridLines="1"/>
      <pageSetup scale="67" orientation="landscape" horizontalDpi="4294967292" r:id="rId28"/>
      <headerFooter alignWithMargins="0">
        <oddFooter>&amp;L&amp;D        &amp;T        &amp;C&amp;F        &amp;A</oddFooter>
      </headerFooter>
    </customSheetView>
    <customSheetView guid="{4E8676F3-F8E9-4B82-A801-CEC84738F427}" scale="87" showPageBreaks="1" outlineSymbols="0" fitToPage="1" printArea="1" showRuler="0">
      <pageMargins left="0.75" right="0.75" top="0.75" bottom="0.5" header="0" footer="0"/>
      <printOptions horizontalCentered="1" gridLines="1"/>
      <pageSetup scale="67" orientation="landscape" horizontalDpi="4294967292" r:id="rId29"/>
      <headerFooter alignWithMargins="0">
        <oddFooter>&amp;L&amp;D        &amp;T        &amp;C&amp;F        &amp;A</oddFooter>
      </headerFooter>
    </customSheetView>
  </customSheetViews>
  <mergeCells count="1">
    <mergeCell ref="B4:D4"/>
  </mergeCells>
  <phoneticPr fontId="0" type="noConversion"/>
  <printOptions horizontalCentered="1" gridLines="1"/>
  <pageMargins left="0.75" right="0.75" top="0.75" bottom="0.5" header="0" footer="0"/>
  <pageSetup scale="67" orientation="landscape" horizontalDpi="4294967292" r:id="rId30"/>
  <headerFooter alignWithMargins="0">
    <oddFooter>&amp;L&amp;D        &amp;T        &amp;C&amp;F        &amp;A</oddFooter>
  </headerFooter>
  <customProperties>
    <customPr name="_pios_id" r:id="rId31"/>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H90"/>
  <sheetViews>
    <sheetView workbookViewId="0">
      <pane xSplit="7" ySplit="10" topLeftCell="AB11" activePane="bottomRight" state="frozen"/>
      <selection sqref="A1:XFD1048576"/>
      <selection pane="topRight" sqref="A1:XFD1048576"/>
      <selection pane="bottomLeft" sqref="A1:XFD1048576"/>
      <selection pane="bottomRight" activeCell="B1" sqref="B1"/>
    </sheetView>
  </sheetViews>
  <sheetFormatPr defaultColWidth="8.90625" defaultRowHeight="14.4"/>
  <cols>
    <col min="1" max="1" width="2.08984375" style="914" customWidth="1"/>
    <col min="2" max="4" width="8.90625" style="914"/>
    <col min="5" max="5" width="26.90625" style="914" bestFit="1" customWidth="1"/>
    <col min="6" max="6" width="8.90625" style="914" customWidth="1"/>
    <col min="7" max="7" width="10.90625" style="914" customWidth="1"/>
    <col min="8" max="29" width="10.453125" style="914" customWidth="1"/>
    <col min="30" max="30" width="2.08984375" style="914" customWidth="1"/>
    <col min="31" max="31" width="12.6328125" style="914" customWidth="1"/>
    <col min="32" max="32" width="2.6328125" style="914" customWidth="1"/>
    <col min="33" max="33" width="12.6328125" style="914" customWidth="1"/>
    <col min="34" max="16384" width="8.90625" style="914"/>
  </cols>
  <sheetData>
    <row r="1" spans="2:34">
      <c r="B1" s="598" t="str">
        <f>'[1]Activity UPIS-ACQ'!B1</f>
        <v>Kentucky American Water Company</v>
      </c>
      <c r="C1" s="47"/>
      <c r="D1" s="47"/>
      <c r="E1" s="48"/>
      <c r="F1" s="913"/>
      <c r="G1" s="913"/>
      <c r="H1" s="913"/>
    </row>
    <row r="2" spans="2:34">
      <c r="B2" s="270" t="str">
        <f>'[1]Activity UPIS-ACQ'!B2</f>
        <v>Case No. 2018-00358</v>
      </c>
      <c r="C2" s="47"/>
      <c r="D2" s="47"/>
      <c r="E2" s="48"/>
      <c r="H2" s="915"/>
    </row>
    <row r="3" spans="2:34">
      <c r="B3" s="821" t="str">
        <f>'[1]Activity UPIS-ACQ'!B3</f>
        <v>Plant Placed into Service - Acquisitions,  Aug 2018 - June 2020</v>
      </c>
      <c r="C3" s="47"/>
      <c r="D3" s="47"/>
      <c r="E3" s="48"/>
      <c r="H3" s="916"/>
    </row>
    <row r="4" spans="2:34">
      <c r="B4" s="1038" t="s">
        <v>1158</v>
      </c>
      <c r="C4" s="1039"/>
      <c r="D4" s="1039"/>
      <c r="E4" s="1040"/>
      <c r="F4" s="77"/>
      <c r="H4" s="916"/>
      <c r="AE4" s="85"/>
      <c r="AF4" s="85"/>
      <c r="AG4" s="85"/>
    </row>
    <row r="5" spans="2:34">
      <c r="B5" s="917" t="s">
        <v>946</v>
      </c>
      <c r="E5" s="918" t="str">
        <f>'[1]Activity UPIS-ACQ'!E5</f>
        <v>W/P - 1-1</v>
      </c>
      <c r="F5" s="918"/>
      <c r="G5" s="919"/>
      <c r="H5" s="916"/>
    </row>
    <row r="6" spans="2:34">
      <c r="B6" s="920"/>
      <c r="C6" s="50"/>
      <c r="D6" s="50"/>
      <c r="E6" s="921"/>
      <c r="F6" s="50"/>
      <c r="G6" s="53"/>
      <c r="H6" s="52"/>
    </row>
    <row r="7" spans="2:34">
      <c r="B7" s="23" t="s">
        <v>1025</v>
      </c>
      <c r="C7" s="50"/>
      <c r="D7" s="50"/>
      <c r="E7" s="55"/>
      <c r="F7" s="50"/>
      <c r="G7" s="922"/>
      <c r="H7" s="923"/>
    </row>
    <row r="8" spans="2:34">
      <c r="C8" s="48"/>
      <c r="D8" s="48"/>
      <c r="E8" s="48"/>
      <c r="F8" s="48"/>
      <c r="G8" s="57"/>
      <c r="H8" s="918"/>
      <c r="AE8" s="912" t="s">
        <v>1050</v>
      </c>
      <c r="AF8" s="510"/>
      <c r="AG8" s="912" t="s">
        <v>1051</v>
      </c>
    </row>
    <row r="9" spans="2:34">
      <c r="B9" s="924"/>
      <c r="C9" s="58"/>
      <c r="D9" s="58" t="s">
        <v>951</v>
      </c>
      <c r="E9" s="58"/>
      <c r="F9" s="58" t="s">
        <v>704</v>
      </c>
      <c r="G9" s="58" t="s">
        <v>705</v>
      </c>
      <c r="H9" s="918"/>
      <c r="AE9" s="912" t="s">
        <v>440</v>
      </c>
      <c r="AF9" s="912"/>
      <c r="AG9" s="912" t="s">
        <v>785</v>
      </c>
    </row>
    <row r="10" spans="2:34">
      <c r="B10" s="925" t="s">
        <v>952</v>
      </c>
      <c r="C10" s="60" t="s">
        <v>708</v>
      </c>
      <c r="D10" s="60" t="s">
        <v>667</v>
      </c>
      <c r="E10" s="60" t="s">
        <v>667</v>
      </c>
      <c r="F10" s="60" t="s">
        <v>667</v>
      </c>
      <c r="G10" s="254" t="s">
        <v>301</v>
      </c>
      <c r="H10" s="926">
        <f>'[1]Activity UPIS-ACQ'!H10</f>
        <v>43373</v>
      </c>
      <c r="I10" s="926">
        <f>'[1]Activity UPIS-ACQ'!I10</f>
        <v>43404</v>
      </c>
      <c r="J10" s="926">
        <f>'[1]Activity UPIS-ACQ'!J10</f>
        <v>43434</v>
      </c>
      <c r="K10" s="926">
        <f>'[1]Activity UPIS-ACQ'!K10</f>
        <v>43465</v>
      </c>
      <c r="L10" s="926">
        <f>'[1]Activity UPIS-ACQ'!L10</f>
        <v>43496</v>
      </c>
      <c r="M10" s="926">
        <f>'[1]Activity UPIS-ACQ'!M10</f>
        <v>43524</v>
      </c>
      <c r="N10" s="926">
        <f>'[1]Activity UPIS-ACQ'!N10</f>
        <v>43555</v>
      </c>
      <c r="O10" s="926">
        <f>'[1]Activity UPIS-ACQ'!O10</f>
        <v>43585</v>
      </c>
      <c r="P10" s="926">
        <f>'[1]Activity UPIS-ACQ'!P10</f>
        <v>43616</v>
      </c>
      <c r="Q10" s="926">
        <f>'[1]Activity UPIS-ACQ'!Q10</f>
        <v>43646</v>
      </c>
      <c r="R10" s="926">
        <f>'[1]Activity UPIS-ACQ'!R10</f>
        <v>43677</v>
      </c>
      <c r="S10" s="926">
        <f>'[1]Activity UPIS-ACQ'!S10</f>
        <v>43708</v>
      </c>
      <c r="T10" s="926">
        <f>'[1]Activity UPIS-ACQ'!T10</f>
        <v>43738</v>
      </c>
      <c r="U10" s="926">
        <f>'[1]Activity UPIS-ACQ'!U10</f>
        <v>43769</v>
      </c>
      <c r="V10" s="926">
        <f>'[1]Activity UPIS-ACQ'!V10</f>
        <v>43799</v>
      </c>
      <c r="W10" s="926">
        <f>'[1]Activity UPIS-ACQ'!W10</f>
        <v>43830</v>
      </c>
      <c r="X10" s="926">
        <f>'[1]Activity UPIS-ACQ'!X10</f>
        <v>43861</v>
      </c>
      <c r="Y10" s="926">
        <f>'[1]Activity UPIS-ACQ'!Y10</f>
        <v>43890</v>
      </c>
      <c r="Z10" s="926">
        <f>'[1]Activity UPIS-ACQ'!Z10</f>
        <v>43921</v>
      </c>
      <c r="AA10" s="926">
        <f>'[1]Activity UPIS-ACQ'!AA10</f>
        <v>43951</v>
      </c>
      <c r="AB10" s="926">
        <f>'[1]Activity UPIS-ACQ'!AB10</f>
        <v>43982</v>
      </c>
      <c r="AC10" s="926">
        <f>'[1]Activity UPIS-ACQ'!AC10</f>
        <v>44012</v>
      </c>
      <c r="AD10" s="926"/>
      <c r="AE10" s="22">
        <f>M10</f>
        <v>43524</v>
      </c>
      <c r="AF10" s="38"/>
      <c r="AG10" s="22">
        <f>AC10</f>
        <v>44012</v>
      </c>
      <c r="AH10" s="926"/>
    </row>
    <row r="11" spans="2:34">
      <c r="B11" s="933">
        <v>1</v>
      </c>
      <c r="C11" s="927" t="str">
        <f>'[1]Activity UPIS-ACQ'!C11</f>
        <v>Water</v>
      </c>
      <c r="D11" s="927">
        <f>'[1]Activity UPIS-ACQ'!D11</f>
        <v>301000</v>
      </c>
      <c r="E11" s="928" t="str">
        <f>'[1]Activity UPIS-ACQ'!E11</f>
        <v>301000-Organization</v>
      </c>
      <c r="F11" s="927" t="str">
        <f>'[1]Activity UPIS-ACQ'!F11</f>
        <v>10130100</v>
      </c>
      <c r="G11" s="927">
        <f>'[1]Activity UPIS-ACQ'!G11</f>
        <v>301.10000000000002</v>
      </c>
      <c r="H11" s="929">
        <f>'[1]Activity UPIS-ACQ'!H11</f>
        <v>0</v>
      </c>
      <c r="I11" s="929">
        <f>'[1]Activity UPIS-ACQ'!I11</f>
        <v>0</v>
      </c>
      <c r="J11" s="929">
        <f>'[1]Activity UPIS-ACQ'!J11</f>
        <v>0</v>
      </c>
      <c r="K11" s="929">
        <f>'[1]Activity UPIS-ACQ'!K11</f>
        <v>0</v>
      </c>
      <c r="L11" s="929">
        <f>'[1]Activity UPIS-ACQ'!L11</f>
        <v>0</v>
      </c>
      <c r="M11" s="929">
        <f>'[1]Activity UPIS-ACQ'!M11</f>
        <v>0</v>
      </c>
      <c r="N11" s="929">
        <f>'[1]Activity UPIS-ACQ'!N11</f>
        <v>0</v>
      </c>
      <c r="O11" s="929">
        <f>'[1]Activity UPIS-ACQ'!O11</f>
        <v>0</v>
      </c>
      <c r="P11" s="929">
        <f>'[1]Activity UPIS-ACQ'!P11</f>
        <v>0</v>
      </c>
      <c r="Q11" s="929">
        <f>'[1]Activity UPIS-ACQ'!Q11</f>
        <v>0</v>
      </c>
      <c r="R11" s="929">
        <f>'[1]Activity UPIS-ACQ'!R11</f>
        <v>0</v>
      </c>
      <c r="S11" s="929">
        <f>'[1]Activity UPIS-ACQ'!S11</f>
        <v>0</v>
      </c>
      <c r="T11" s="929">
        <f>'[1]Activity UPIS-ACQ'!T11</f>
        <v>0</v>
      </c>
      <c r="U11" s="929">
        <f>'[1]Activity UPIS-ACQ'!U11</f>
        <v>0</v>
      </c>
      <c r="V11" s="929">
        <f>'[1]Activity UPIS-ACQ'!V11</f>
        <v>0</v>
      </c>
      <c r="W11" s="929">
        <f>'[1]Activity UPIS-ACQ'!W11</f>
        <v>0</v>
      </c>
      <c r="X11" s="929">
        <f>'[1]Activity UPIS-ACQ'!X11</f>
        <v>0</v>
      </c>
      <c r="Y11" s="929">
        <f>'[1]Activity UPIS-ACQ'!Y11</f>
        <v>0</v>
      </c>
      <c r="Z11" s="929">
        <f>'[1]Activity UPIS-ACQ'!Z11</f>
        <v>0</v>
      </c>
      <c r="AA11" s="929">
        <f>'[1]Activity UPIS-ACQ'!AA11</f>
        <v>0</v>
      </c>
      <c r="AB11" s="929">
        <f>'[1]Activity UPIS-ACQ'!AB11</f>
        <v>0</v>
      </c>
      <c r="AC11" s="929">
        <f>'[1]Activity UPIS-ACQ'!AC11</f>
        <v>0</v>
      </c>
      <c r="AE11" s="934">
        <f>SUM(H11:M11)</f>
        <v>0</v>
      </c>
      <c r="AG11" s="934">
        <f>SUM(R11:AC11)</f>
        <v>0</v>
      </c>
    </row>
    <row r="12" spans="2:34">
      <c r="B12" s="933">
        <v>2</v>
      </c>
      <c r="C12" s="927" t="str">
        <f>'[1]Activity UPIS-ACQ'!C12</f>
        <v>Water</v>
      </c>
      <c r="D12" s="927">
        <f>'[1]Activity UPIS-ACQ'!D12</f>
        <v>302000</v>
      </c>
      <c r="E12" s="928" t="str">
        <f>'[1]Activity UPIS-ACQ'!E12</f>
        <v>302000-Franchises</v>
      </c>
      <c r="F12" s="927" t="str">
        <f>'[1]Activity UPIS-ACQ'!F12</f>
        <v>10130200</v>
      </c>
      <c r="G12" s="927">
        <f>'[1]Activity UPIS-ACQ'!G12</f>
        <v>302.10000000000002</v>
      </c>
      <c r="H12" s="930">
        <f>'[1]Activity UPIS-ACQ'!H12</f>
        <v>0</v>
      </c>
      <c r="I12" s="930">
        <f>'[1]Activity UPIS-ACQ'!I12</f>
        <v>0</v>
      </c>
      <c r="J12" s="930">
        <f>'[1]Activity UPIS-ACQ'!J12</f>
        <v>0</v>
      </c>
      <c r="K12" s="930">
        <f>'[1]Activity UPIS-ACQ'!K12</f>
        <v>0</v>
      </c>
      <c r="L12" s="930">
        <f>'[1]Activity UPIS-ACQ'!L12</f>
        <v>0</v>
      </c>
      <c r="M12" s="930">
        <f>'[1]Activity UPIS-ACQ'!M12</f>
        <v>0</v>
      </c>
      <c r="N12" s="930">
        <f>'[1]Activity UPIS-ACQ'!N12</f>
        <v>0</v>
      </c>
      <c r="O12" s="930">
        <f>'[1]Activity UPIS-ACQ'!O12</f>
        <v>0</v>
      </c>
      <c r="P12" s="930">
        <f>'[1]Activity UPIS-ACQ'!P12</f>
        <v>0</v>
      </c>
      <c r="Q12" s="930">
        <f>'[1]Activity UPIS-ACQ'!Q12</f>
        <v>0</v>
      </c>
      <c r="R12" s="930">
        <f>'[1]Activity UPIS-ACQ'!R12</f>
        <v>0</v>
      </c>
      <c r="S12" s="930">
        <f>'[1]Activity UPIS-ACQ'!S12</f>
        <v>0</v>
      </c>
      <c r="T12" s="930">
        <f>'[1]Activity UPIS-ACQ'!T12</f>
        <v>0</v>
      </c>
      <c r="U12" s="930">
        <f>'[1]Activity UPIS-ACQ'!U12</f>
        <v>0</v>
      </c>
      <c r="V12" s="930">
        <f>'[1]Activity UPIS-ACQ'!V12</f>
        <v>0</v>
      </c>
      <c r="W12" s="930">
        <f>'[1]Activity UPIS-ACQ'!W12</f>
        <v>0</v>
      </c>
      <c r="X12" s="930">
        <f>'[1]Activity UPIS-ACQ'!X12</f>
        <v>0</v>
      </c>
      <c r="Y12" s="930">
        <f>'[1]Activity UPIS-ACQ'!Y12</f>
        <v>0</v>
      </c>
      <c r="Z12" s="930">
        <f>'[1]Activity UPIS-ACQ'!Z12</f>
        <v>0</v>
      </c>
      <c r="AA12" s="930">
        <f>'[1]Activity UPIS-ACQ'!AA12</f>
        <v>0</v>
      </c>
      <c r="AB12" s="930">
        <f>'[1]Activity UPIS-ACQ'!AB12</f>
        <v>0</v>
      </c>
      <c r="AC12" s="930">
        <f>'[1]Activity UPIS-ACQ'!AC12</f>
        <v>0</v>
      </c>
      <c r="AE12" s="932">
        <f>SUM(H12:M12)</f>
        <v>0</v>
      </c>
      <c r="AF12" s="932"/>
      <c r="AG12" s="932">
        <f>SUM(R12:AC12)</f>
        <v>0</v>
      </c>
    </row>
    <row r="13" spans="2:34">
      <c r="B13" s="933">
        <v>3</v>
      </c>
      <c r="C13" s="927" t="str">
        <f>'[1]Activity UPIS-ACQ'!C13</f>
        <v>Water</v>
      </c>
      <c r="D13" s="927">
        <f>'[1]Activity UPIS-ACQ'!D13</f>
        <v>303200</v>
      </c>
      <c r="E13" s="928" t="str">
        <f>'[1]Activity UPIS-ACQ'!E13</f>
        <v>303200-Land &amp; Land Rights-Supply</v>
      </c>
      <c r="F13" s="927" t="str">
        <f>'[1]Activity UPIS-ACQ'!F13</f>
        <v>10130320</v>
      </c>
      <c r="G13" s="927">
        <f>'[1]Activity UPIS-ACQ'!G13</f>
        <v>303.2</v>
      </c>
      <c r="H13" s="930">
        <f>'[1]Activity UPIS-ACQ'!H13</f>
        <v>0</v>
      </c>
      <c r="I13" s="930">
        <f>'[1]Activity UPIS-ACQ'!I13</f>
        <v>0</v>
      </c>
      <c r="J13" s="930">
        <f>'[1]Activity UPIS-ACQ'!J13</f>
        <v>0</v>
      </c>
      <c r="K13" s="930">
        <f>'[1]Activity UPIS-ACQ'!K13</f>
        <v>0</v>
      </c>
      <c r="L13" s="930">
        <f>'[1]Activity UPIS-ACQ'!L13</f>
        <v>0</v>
      </c>
      <c r="M13" s="930">
        <f>'[1]Activity UPIS-ACQ'!M13</f>
        <v>0</v>
      </c>
      <c r="N13" s="930">
        <f>'[1]Activity UPIS-ACQ'!N13</f>
        <v>0</v>
      </c>
      <c r="O13" s="930">
        <f>'[1]Activity UPIS-ACQ'!O13</f>
        <v>0</v>
      </c>
      <c r="P13" s="930">
        <f>'[1]Activity UPIS-ACQ'!P13</f>
        <v>0</v>
      </c>
      <c r="Q13" s="930">
        <f>'[1]Activity UPIS-ACQ'!Q13</f>
        <v>0</v>
      </c>
      <c r="R13" s="930">
        <f>'[1]Activity UPIS-ACQ'!R13</f>
        <v>0</v>
      </c>
      <c r="S13" s="930">
        <f>'[1]Activity UPIS-ACQ'!S13</f>
        <v>0</v>
      </c>
      <c r="T13" s="930">
        <f>'[1]Activity UPIS-ACQ'!T13</f>
        <v>0</v>
      </c>
      <c r="U13" s="930">
        <f>'[1]Activity UPIS-ACQ'!U13</f>
        <v>0</v>
      </c>
      <c r="V13" s="930">
        <f>'[1]Activity UPIS-ACQ'!V13</f>
        <v>0</v>
      </c>
      <c r="W13" s="930">
        <f>'[1]Activity UPIS-ACQ'!W13</f>
        <v>0</v>
      </c>
      <c r="X13" s="930">
        <f>'[1]Activity UPIS-ACQ'!X13</f>
        <v>0</v>
      </c>
      <c r="Y13" s="930">
        <f>'[1]Activity UPIS-ACQ'!Y13</f>
        <v>0</v>
      </c>
      <c r="Z13" s="930">
        <f>'[1]Activity UPIS-ACQ'!Z13</f>
        <v>0</v>
      </c>
      <c r="AA13" s="930">
        <f>'[1]Activity UPIS-ACQ'!AA13</f>
        <v>0</v>
      </c>
      <c r="AB13" s="930">
        <f>'[1]Activity UPIS-ACQ'!AB13</f>
        <v>0</v>
      </c>
      <c r="AC13" s="930">
        <f>'[1]Activity UPIS-ACQ'!AC13</f>
        <v>0</v>
      </c>
      <c r="AE13" s="932">
        <f t="shared" ref="AE13:AE76" si="0">SUM(H13:M13)</f>
        <v>0</v>
      </c>
      <c r="AF13" s="932"/>
      <c r="AG13" s="932">
        <f t="shared" ref="AG13:AG76" si="1">SUM(R13:AC13)</f>
        <v>0</v>
      </c>
    </row>
    <row r="14" spans="2:34">
      <c r="B14" s="933">
        <v>4</v>
      </c>
      <c r="C14" s="927" t="str">
        <f>'[1]Activity UPIS-ACQ'!C14</f>
        <v>Water</v>
      </c>
      <c r="D14" s="927">
        <f>'[1]Activity UPIS-ACQ'!D14</f>
        <v>303300</v>
      </c>
      <c r="E14" s="928" t="str">
        <f>'[1]Activity UPIS-ACQ'!E14</f>
        <v>303300-Land &amp; Land Rights-Pumping</v>
      </c>
      <c r="F14" s="927" t="str">
        <f>'[1]Activity UPIS-ACQ'!F14</f>
        <v>10130330</v>
      </c>
      <c r="G14" s="927">
        <f>'[1]Activity UPIS-ACQ'!G14</f>
        <v>303.2</v>
      </c>
      <c r="H14" s="930">
        <f>'[1]Activity UPIS-ACQ'!H14</f>
        <v>0</v>
      </c>
      <c r="I14" s="930">
        <f>'[1]Activity UPIS-ACQ'!I14</f>
        <v>0</v>
      </c>
      <c r="J14" s="930">
        <f>'[1]Activity UPIS-ACQ'!J14</f>
        <v>0</v>
      </c>
      <c r="K14" s="930">
        <f>'[1]Activity UPIS-ACQ'!K14</f>
        <v>0</v>
      </c>
      <c r="L14" s="930">
        <f>'[1]Activity UPIS-ACQ'!L14</f>
        <v>0</v>
      </c>
      <c r="M14" s="930">
        <f>'[1]Activity UPIS-ACQ'!M14</f>
        <v>0</v>
      </c>
      <c r="N14" s="930">
        <f>'[1]Activity UPIS-ACQ'!N14</f>
        <v>0</v>
      </c>
      <c r="O14" s="930">
        <f>'[1]Activity UPIS-ACQ'!O14</f>
        <v>0</v>
      </c>
      <c r="P14" s="930">
        <f>'[1]Activity UPIS-ACQ'!P14</f>
        <v>0</v>
      </c>
      <c r="Q14" s="930">
        <f>'[1]Activity UPIS-ACQ'!Q14</f>
        <v>0</v>
      </c>
      <c r="R14" s="930">
        <f>'[1]Activity UPIS-ACQ'!R14</f>
        <v>0</v>
      </c>
      <c r="S14" s="930">
        <f>'[1]Activity UPIS-ACQ'!S14</f>
        <v>0</v>
      </c>
      <c r="T14" s="930">
        <f>'[1]Activity UPIS-ACQ'!T14</f>
        <v>0</v>
      </c>
      <c r="U14" s="930">
        <f>'[1]Activity UPIS-ACQ'!U14</f>
        <v>0</v>
      </c>
      <c r="V14" s="930">
        <f>'[1]Activity UPIS-ACQ'!V14</f>
        <v>0</v>
      </c>
      <c r="W14" s="930">
        <f>'[1]Activity UPIS-ACQ'!W14</f>
        <v>0</v>
      </c>
      <c r="X14" s="930">
        <f>'[1]Activity UPIS-ACQ'!X14</f>
        <v>0</v>
      </c>
      <c r="Y14" s="930">
        <f>'[1]Activity UPIS-ACQ'!Y14</f>
        <v>0</v>
      </c>
      <c r="Z14" s="930">
        <f>'[1]Activity UPIS-ACQ'!Z14</f>
        <v>0</v>
      </c>
      <c r="AA14" s="930">
        <f>'[1]Activity UPIS-ACQ'!AA14</f>
        <v>0</v>
      </c>
      <c r="AB14" s="930">
        <f>'[1]Activity UPIS-ACQ'!AB14</f>
        <v>0</v>
      </c>
      <c r="AC14" s="930">
        <f>'[1]Activity UPIS-ACQ'!AC14</f>
        <v>0</v>
      </c>
      <c r="AE14" s="932">
        <f t="shared" si="0"/>
        <v>0</v>
      </c>
      <c r="AF14" s="932"/>
      <c r="AG14" s="932">
        <f t="shared" si="1"/>
        <v>0</v>
      </c>
    </row>
    <row r="15" spans="2:34">
      <c r="B15" s="933">
        <v>5</v>
      </c>
      <c r="C15" s="927" t="str">
        <f>'[1]Activity UPIS-ACQ'!C15</f>
        <v>Water</v>
      </c>
      <c r="D15" s="927">
        <f>'[1]Activity UPIS-ACQ'!D15</f>
        <v>303400</v>
      </c>
      <c r="E15" s="928" t="str">
        <f>'[1]Activity UPIS-ACQ'!E15</f>
        <v>303400-Land &amp; Land Rights-Treatment</v>
      </c>
      <c r="F15" s="927" t="str">
        <f>'[1]Activity UPIS-ACQ'!F15</f>
        <v>10130340</v>
      </c>
      <c r="G15" s="927">
        <f>'[1]Activity UPIS-ACQ'!G15</f>
        <v>303.3</v>
      </c>
      <c r="H15" s="930">
        <f>'[1]Activity UPIS-ACQ'!H15</f>
        <v>0</v>
      </c>
      <c r="I15" s="930">
        <f>'[1]Activity UPIS-ACQ'!I15</f>
        <v>0</v>
      </c>
      <c r="J15" s="930">
        <f>'[1]Activity UPIS-ACQ'!J15</f>
        <v>0</v>
      </c>
      <c r="K15" s="930">
        <f>'[1]Activity UPIS-ACQ'!K15</f>
        <v>0</v>
      </c>
      <c r="L15" s="930">
        <f>'[1]Activity UPIS-ACQ'!L15</f>
        <v>0</v>
      </c>
      <c r="M15" s="930">
        <f>'[1]Activity UPIS-ACQ'!M15</f>
        <v>0</v>
      </c>
      <c r="N15" s="930">
        <f>'[1]Activity UPIS-ACQ'!N15</f>
        <v>0</v>
      </c>
      <c r="O15" s="930">
        <f>'[1]Activity UPIS-ACQ'!O15</f>
        <v>0</v>
      </c>
      <c r="P15" s="930">
        <f>'[1]Activity UPIS-ACQ'!P15</f>
        <v>0</v>
      </c>
      <c r="Q15" s="930">
        <f>'[1]Activity UPIS-ACQ'!Q15</f>
        <v>0</v>
      </c>
      <c r="R15" s="930">
        <f>'[1]Activity UPIS-ACQ'!R15</f>
        <v>0</v>
      </c>
      <c r="S15" s="930">
        <f>'[1]Activity UPIS-ACQ'!S15</f>
        <v>0</v>
      </c>
      <c r="T15" s="930">
        <f>'[1]Activity UPIS-ACQ'!T15</f>
        <v>0</v>
      </c>
      <c r="U15" s="930">
        <f>'[1]Activity UPIS-ACQ'!U15</f>
        <v>0</v>
      </c>
      <c r="V15" s="930">
        <f>'[1]Activity UPIS-ACQ'!V15</f>
        <v>0</v>
      </c>
      <c r="W15" s="930">
        <f>'[1]Activity UPIS-ACQ'!W15</f>
        <v>0</v>
      </c>
      <c r="X15" s="930">
        <f>'[1]Activity UPIS-ACQ'!X15</f>
        <v>0</v>
      </c>
      <c r="Y15" s="930">
        <f>'[1]Activity UPIS-ACQ'!Y15</f>
        <v>0</v>
      </c>
      <c r="Z15" s="930">
        <f>'[1]Activity UPIS-ACQ'!Z15</f>
        <v>0</v>
      </c>
      <c r="AA15" s="930">
        <f>'[1]Activity UPIS-ACQ'!AA15</f>
        <v>0</v>
      </c>
      <c r="AB15" s="930">
        <f>'[1]Activity UPIS-ACQ'!AB15</f>
        <v>0</v>
      </c>
      <c r="AC15" s="930">
        <f>'[1]Activity UPIS-ACQ'!AC15</f>
        <v>0</v>
      </c>
      <c r="AE15" s="932">
        <f t="shared" si="0"/>
        <v>0</v>
      </c>
      <c r="AF15" s="932"/>
      <c r="AG15" s="932">
        <f t="shared" si="1"/>
        <v>0</v>
      </c>
    </row>
    <row r="16" spans="2:34">
      <c r="B16" s="933">
        <v>6</v>
      </c>
      <c r="C16" s="927" t="str">
        <f>'[1]Activity UPIS-ACQ'!C16</f>
        <v>Water</v>
      </c>
      <c r="D16" s="927">
        <f>'[1]Activity UPIS-ACQ'!D16</f>
        <v>303500</v>
      </c>
      <c r="E16" s="928" t="str">
        <f>'[1]Activity UPIS-ACQ'!E16</f>
        <v>303500-Land &amp; Land Rights-T&amp;D</v>
      </c>
      <c r="F16" s="927" t="str">
        <f>'[1]Activity UPIS-ACQ'!F16</f>
        <v>10130350</v>
      </c>
      <c r="G16" s="927">
        <f>'[1]Activity UPIS-ACQ'!G16</f>
        <v>303.39999999999998</v>
      </c>
      <c r="H16" s="930">
        <f>'[1]Activity UPIS-ACQ'!H16</f>
        <v>0</v>
      </c>
      <c r="I16" s="930">
        <f>'[1]Activity UPIS-ACQ'!I16</f>
        <v>0</v>
      </c>
      <c r="J16" s="930">
        <f>'[1]Activity UPIS-ACQ'!J16</f>
        <v>0</v>
      </c>
      <c r="K16" s="930">
        <f>'[1]Activity UPIS-ACQ'!K16</f>
        <v>0</v>
      </c>
      <c r="L16" s="930">
        <f>'[1]Activity UPIS-ACQ'!L16</f>
        <v>0</v>
      </c>
      <c r="M16" s="930">
        <f>'[1]Activity UPIS-ACQ'!M16</f>
        <v>0</v>
      </c>
      <c r="N16" s="930">
        <f>'[1]Activity UPIS-ACQ'!N16</f>
        <v>0</v>
      </c>
      <c r="O16" s="930">
        <f>'[1]Activity UPIS-ACQ'!O16</f>
        <v>0</v>
      </c>
      <c r="P16" s="930">
        <f>'[1]Activity UPIS-ACQ'!P16</f>
        <v>0</v>
      </c>
      <c r="Q16" s="930">
        <f>'[1]Activity UPIS-ACQ'!Q16</f>
        <v>0</v>
      </c>
      <c r="R16" s="930">
        <f>'[1]Activity UPIS-ACQ'!R16</f>
        <v>0</v>
      </c>
      <c r="S16" s="930">
        <f>'[1]Activity UPIS-ACQ'!S16</f>
        <v>0</v>
      </c>
      <c r="T16" s="930">
        <f>'[1]Activity UPIS-ACQ'!T16</f>
        <v>0</v>
      </c>
      <c r="U16" s="930">
        <f>'[1]Activity UPIS-ACQ'!U16</f>
        <v>0</v>
      </c>
      <c r="V16" s="930">
        <f>'[1]Activity UPIS-ACQ'!V16</f>
        <v>0</v>
      </c>
      <c r="W16" s="930">
        <f>'[1]Activity UPIS-ACQ'!W16</f>
        <v>0</v>
      </c>
      <c r="X16" s="930">
        <f>'[1]Activity UPIS-ACQ'!X16</f>
        <v>0</v>
      </c>
      <c r="Y16" s="930">
        <f>'[1]Activity UPIS-ACQ'!Y16</f>
        <v>0</v>
      </c>
      <c r="Z16" s="930">
        <f>'[1]Activity UPIS-ACQ'!Z16</f>
        <v>0</v>
      </c>
      <c r="AA16" s="930">
        <f>'[1]Activity UPIS-ACQ'!AA16</f>
        <v>0</v>
      </c>
      <c r="AB16" s="930">
        <f>'[1]Activity UPIS-ACQ'!AB16</f>
        <v>0</v>
      </c>
      <c r="AC16" s="930">
        <f>'[1]Activity UPIS-ACQ'!AC16</f>
        <v>0</v>
      </c>
      <c r="AE16" s="932">
        <f t="shared" si="0"/>
        <v>0</v>
      </c>
      <c r="AF16" s="932"/>
      <c r="AG16" s="932">
        <f t="shared" si="1"/>
        <v>0</v>
      </c>
    </row>
    <row r="17" spans="2:33">
      <c r="B17" s="933">
        <v>7</v>
      </c>
      <c r="C17" s="927" t="str">
        <f>'[1]Activity UPIS-ACQ'!C17</f>
        <v>Water</v>
      </c>
      <c r="D17" s="927">
        <f>'[1]Activity UPIS-ACQ'!D17</f>
        <v>304100</v>
      </c>
      <c r="E17" s="928" t="str">
        <f>'[1]Activity UPIS-ACQ'!E17</f>
        <v>304100-Struct &amp; Imp-Supply</v>
      </c>
      <c r="F17" s="927" t="str">
        <f>'[1]Activity UPIS-ACQ'!F17</f>
        <v>10130410</v>
      </c>
      <c r="G17" s="927">
        <f>'[1]Activity UPIS-ACQ'!G17</f>
        <v>304.2</v>
      </c>
      <c r="H17" s="930">
        <f>'[1]Activity UPIS-ACQ'!H17</f>
        <v>0</v>
      </c>
      <c r="I17" s="930">
        <f>'[1]Activity UPIS-ACQ'!I17</f>
        <v>0</v>
      </c>
      <c r="J17" s="930">
        <f>'[1]Activity UPIS-ACQ'!J17</f>
        <v>0</v>
      </c>
      <c r="K17" s="930">
        <f>'[1]Activity UPIS-ACQ'!K17</f>
        <v>0</v>
      </c>
      <c r="L17" s="930">
        <f>'[1]Activity UPIS-ACQ'!L17</f>
        <v>0</v>
      </c>
      <c r="M17" s="930">
        <f>'[1]Activity UPIS-ACQ'!M17</f>
        <v>0</v>
      </c>
      <c r="N17" s="930">
        <f>'[1]Activity UPIS-ACQ'!N17</f>
        <v>0</v>
      </c>
      <c r="O17" s="930">
        <f>'[1]Activity UPIS-ACQ'!O17</f>
        <v>0</v>
      </c>
      <c r="P17" s="930">
        <f>'[1]Activity UPIS-ACQ'!P17</f>
        <v>0</v>
      </c>
      <c r="Q17" s="930">
        <f>'[1]Activity UPIS-ACQ'!Q17</f>
        <v>0</v>
      </c>
      <c r="R17" s="930">
        <f>'[1]Activity UPIS-ACQ'!R17</f>
        <v>0</v>
      </c>
      <c r="S17" s="930">
        <f>'[1]Activity UPIS-ACQ'!S17</f>
        <v>0</v>
      </c>
      <c r="T17" s="930">
        <f>'[1]Activity UPIS-ACQ'!T17</f>
        <v>0</v>
      </c>
      <c r="U17" s="930">
        <f>'[1]Activity UPIS-ACQ'!U17</f>
        <v>0</v>
      </c>
      <c r="V17" s="930">
        <f>'[1]Activity UPIS-ACQ'!V17</f>
        <v>0</v>
      </c>
      <c r="W17" s="930">
        <f>'[1]Activity UPIS-ACQ'!W17</f>
        <v>0</v>
      </c>
      <c r="X17" s="930">
        <f>'[1]Activity UPIS-ACQ'!X17</f>
        <v>0</v>
      </c>
      <c r="Y17" s="930">
        <f>'[1]Activity UPIS-ACQ'!Y17</f>
        <v>0</v>
      </c>
      <c r="Z17" s="930">
        <f>'[1]Activity UPIS-ACQ'!Z17</f>
        <v>0</v>
      </c>
      <c r="AA17" s="930">
        <f>'[1]Activity UPIS-ACQ'!AA17</f>
        <v>0</v>
      </c>
      <c r="AB17" s="930">
        <f>'[1]Activity UPIS-ACQ'!AB17</f>
        <v>0</v>
      </c>
      <c r="AC17" s="930">
        <f>'[1]Activity UPIS-ACQ'!AC17</f>
        <v>0</v>
      </c>
      <c r="AE17" s="932">
        <f t="shared" si="0"/>
        <v>0</v>
      </c>
      <c r="AF17" s="932"/>
      <c r="AG17" s="932">
        <f t="shared" si="1"/>
        <v>0</v>
      </c>
    </row>
    <row r="18" spans="2:33">
      <c r="B18" s="933">
        <v>8</v>
      </c>
      <c r="C18" s="927" t="str">
        <f>'[1]Activity UPIS-ACQ'!C18</f>
        <v>Water</v>
      </c>
      <c r="D18" s="927">
        <f>'[1]Activity UPIS-ACQ'!D18</f>
        <v>304200</v>
      </c>
      <c r="E18" s="928" t="str">
        <f>'[1]Activity UPIS-ACQ'!E18</f>
        <v>304200-Struct &amp; Imp-Pumping</v>
      </c>
      <c r="F18" s="927" t="str">
        <f>'[1]Activity UPIS-ACQ'!F18</f>
        <v>10130420</v>
      </c>
      <c r="G18" s="927">
        <f>'[1]Activity UPIS-ACQ'!G18</f>
        <v>304.2</v>
      </c>
      <c r="H18" s="930">
        <f>'[1]Activity UPIS-ACQ'!H18</f>
        <v>0</v>
      </c>
      <c r="I18" s="930">
        <f>'[1]Activity UPIS-ACQ'!I18</f>
        <v>0</v>
      </c>
      <c r="J18" s="930">
        <f>'[1]Activity UPIS-ACQ'!J18</f>
        <v>0</v>
      </c>
      <c r="K18" s="930">
        <f>'[1]Activity UPIS-ACQ'!K18</f>
        <v>0</v>
      </c>
      <c r="L18" s="930">
        <f>'[1]Activity UPIS-ACQ'!L18</f>
        <v>0</v>
      </c>
      <c r="M18" s="930">
        <f>'[1]Activity UPIS-ACQ'!M18</f>
        <v>0</v>
      </c>
      <c r="N18" s="930">
        <f>'[1]Activity UPIS-ACQ'!N18</f>
        <v>0</v>
      </c>
      <c r="O18" s="930">
        <f>'[1]Activity UPIS-ACQ'!O18</f>
        <v>0</v>
      </c>
      <c r="P18" s="930">
        <f>'[1]Activity UPIS-ACQ'!P18</f>
        <v>0</v>
      </c>
      <c r="Q18" s="930">
        <f>'[1]Activity UPIS-ACQ'!Q18</f>
        <v>0</v>
      </c>
      <c r="R18" s="930">
        <f>'[1]Activity UPIS-ACQ'!R18</f>
        <v>0</v>
      </c>
      <c r="S18" s="930">
        <f>'[1]Activity UPIS-ACQ'!S18</f>
        <v>0</v>
      </c>
      <c r="T18" s="930">
        <f>'[1]Activity UPIS-ACQ'!T18</f>
        <v>0</v>
      </c>
      <c r="U18" s="930">
        <f>'[1]Activity UPIS-ACQ'!U18</f>
        <v>0</v>
      </c>
      <c r="V18" s="930">
        <f>'[1]Activity UPIS-ACQ'!V18</f>
        <v>0</v>
      </c>
      <c r="W18" s="930">
        <f>'[1]Activity UPIS-ACQ'!W18</f>
        <v>0</v>
      </c>
      <c r="X18" s="930">
        <f>'[1]Activity UPIS-ACQ'!X18</f>
        <v>0</v>
      </c>
      <c r="Y18" s="930">
        <f>'[1]Activity UPIS-ACQ'!Y18</f>
        <v>0</v>
      </c>
      <c r="Z18" s="930">
        <f>'[1]Activity UPIS-ACQ'!Z18</f>
        <v>0</v>
      </c>
      <c r="AA18" s="930">
        <f>'[1]Activity UPIS-ACQ'!AA18</f>
        <v>0</v>
      </c>
      <c r="AB18" s="930">
        <f>'[1]Activity UPIS-ACQ'!AB18</f>
        <v>0</v>
      </c>
      <c r="AC18" s="930">
        <f>'[1]Activity UPIS-ACQ'!AC18</f>
        <v>0</v>
      </c>
      <c r="AE18" s="932">
        <f t="shared" si="0"/>
        <v>0</v>
      </c>
      <c r="AF18" s="932"/>
      <c r="AG18" s="932">
        <f t="shared" si="1"/>
        <v>0</v>
      </c>
    </row>
    <row r="19" spans="2:33">
      <c r="B19" s="933">
        <v>9</v>
      </c>
      <c r="C19" s="927" t="str">
        <f>'[1]Activity UPIS-ACQ'!C19</f>
        <v>Water</v>
      </c>
      <c r="D19" s="927">
        <f>'[1]Activity UPIS-ACQ'!D19</f>
        <v>304300</v>
      </c>
      <c r="E19" s="928" t="str">
        <f>'[1]Activity UPIS-ACQ'!E19</f>
        <v>304300-Struct &amp; Imp-Treatment</v>
      </c>
      <c r="F19" s="927" t="str">
        <f>'[1]Activity UPIS-ACQ'!F19</f>
        <v>10130430</v>
      </c>
      <c r="G19" s="927">
        <f>'[1]Activity UPIS-ACQ'!G19</f>
        <v>304.3</v>
      </c>
      <c r="H19" s="930">
        <f>'[1]Activity UPIS-ACQ'!H19</f>
        <v>0</v>
      </c>
      <c r="I19" s="930">
        <f>'[1]Activity UPIS-ACQ'!I19</f>
        <v>0</v>
      </c>
      <c r="J19" s="930">
        <f>'[1]Activity UPIS-ACQ'!J19</f>
        <v>0</v>
      </c>
      <c r="K19" s="930">
        <f>'[1]Activity UPIS-ACQ'!K19</f>
        <v>0</v>
      </c>
      <c r="L19" s="930">
        <f>'[1]Activity UPIS-ACQ'!L19</f>
        <v>0</v>
      </c>
      <c r="M19" s="930">
        <f>'[1]Activity UPIS-ACQ'!M19</f>
        <v>0</v>
      </c>
      <c r="N19" s="930">
        <f>'[1]Activity UPIS-ACQ'!N19</f>
        <v>0</v>
      </c>
      <c r="O19" s="930">
        <f>'[1]Activity UPIS-ACQ'!O19</f>
        <v>0</v>
      </c>
      <c r="P19" s="930">
        <f>'[1]Activity UPIS-ACQ'!P19</f>
        <v>0</v>
      </c>
      <c r="Q19" s="930">
        <f>'[1]Activity UPIS-ACQ'!Q19</f>
        <v>0</v>
      </c>
      <c r="R19" s="930">
        <f>'[1]Activity UPIS-ACQ'!R19</f>
        <v>0</v>
      </c>
      <c r="S19" s="930">
        <f>'[1]Activity UPIS-ACQ'!S19</f>
        <v>0</v>
      </c>
      <c r="T19" s="930">
        <f>'[1]Activity UPIS-ACQ'!T19</f>
        <v>0</v>
      </c>
      <c r="U19" s="930">
        <f>'[1]Activity UPIS-ACQ'!U19</f>
        <v>0</v>
      </c>
      <c r="V19" s="930">
        <f>'[1]Activity UPIS-ACQ'!V19</f>
        <v>0</v>
      </c>
      <c r="W19" s="930">
        <f>'[1]Activity UPIS-ACQ'!W19</f>
        <v>0</v>
      </c>
      <c r="X19" s="930">
        <f>'[1]Activity UPIS-ACQ'!X19</f>
        <v>0</v>
      </c>
      <c r="Y19" s="930">
        <f>'[1]Activity UPIS-ACQ'!Y19</f>
        <v>0</v>
      </c>
      <c r="Z19" s="930">
        <f>'[1]Activity UPIS-ACQ'!Z19</f>
        <v>0</v>
      </c>
      <c r="AA19" s="930">
        <f>'[1]Activity UPIS-ACQ'!AA19</f>
        <v>0</v>
      </c>
      <c r="AB19" s="930">
        <f>'[1]Activity UPIS-ACQ'!AB19</f>
        <v>0</v>
      </c>
      <c r="AC19" s="930">
        <f>'[1]Activity UPIS-ACQ'!AC19</f>
        <v>0</v>
      </c>
      <c r="AE19" s="932">
        <f t="shared" si="0"/>
        <v>0</v>
      </c>
      <c r="AF19" s="932"/>
      <c r="AG19" s="932">
        <f t="shared" si="1"/>
        <v>0</v>
      </c>
    </row>
    <row r="20" spans="2:33">
      <c r="B20" s="933">
        <v>10</v>
      </c>
      <c r="C20" s="927" t="str">
        <f>'[1]Activity UPIS-ACQ'!C20</f>
        <v>Water</v>
      </c>
      <c r="D20" s="927">
        <f>'[1]Activity UPIS-ACQ'!D20</f>
        <v>304400</v>
      </c>
      <c r="E20" s="928" t="str">
        <f>'[1]Activity UPIS-ACQ'!E20</f>
        <v>304400-Struct &amp; Imp-T&amp;D</v>
      </c>
      <c r="F20" s="927" t="str">
        <f>'[1]Activity UPIS-ACQ'!F20</f>
        <v>10130440</v>
      </c>
      <c r="G20" s="927">
        <f>'[1]Activity UPIS-ACQ'!G20</f>
        <v>304.39999999999998</v>
      </c>
      <c r="H20" s="930">
        <f>'[1]Activity UPIS-ACQ'!H20</f>
        <v>0</v>
      </c>
      <c r="I20" s="930">
        <f>'[1]Activity UPIS-ACQ'!I20</f>
        <v>0</v>
      </c>
      <c r="J20" s="930">
        <f>'[1]Activity UPIS-ACQ'!J20</f>
        <v>0</v>
      </c>
      <c r="K20" s="930">
        <f>'[1]Activity UPIS-ACQ'!K20</f>
        <v>0</v>
      </c>
      <c r="L20" s="930">
        <f>'[1]Activity UPIS-ACQ'!L20</f>
        <v>0</v>
      </c>
      <c r="M20" s="930">
        <f>'[1]Activity UPIS-ACQ'!M20</f>
        <v>0</v>
      </c>
      <c r="N20" s="930">
        <f>'[1]Activity UPIS-ACQ'!N20</f>
        <v>0</v>
      </c>
      <c r="O20" s="930">
        <f>'[1]Activity UPIS-ACQ'!O20</f>
        <v>0</v>
      </c>
      <c r="P20" s="930">
        <f>'[1]Activity UPIS-ACQ'!P20</f>
        <v>0</v>
      </c>
      <c r="Q20" s="930">
        <f>'[1]Activity UPIS-ACQ'!Q20</f>
        <v>0</v>
      </c>
      <c r="R20" s="930">
        <f>'[1]Activity UPIS-ACQ'!R20</f>
        <v>0</v>
      </c>
      <c r="S20" s="930">
        <f>'[1]Activity UPIS-ACQ'!S20</f>
        <v>0</v>
      </c>
      <c r="T20" s="930">
        <f>'[1]Activity UPIS-ACQ'!T20</f>
        <v>0</v>
      </c>
      <c r="U20" s="930">
        <f>'[1]Activity UPIS-ACQ'!U20</f>
        <v>0</v>
      </c>
      <c r="V20" s="930">
        <f>'[1]Activity UPIS-ACQ'!V20</f>
        <v>0</v>
      </c>
      <c r="W20" s="930">
        <f>'[1]Activity UPIS-ACQ'!W20</f>
        <v>0</v>
      </c>
      <c r="X20" s="930">
        <f>'[1]Activity UPIS-ACQ'!X20</f>
        <v>0</v>
      </c>
      <c r="Y20" s="930">
        <f>'[1]Activity UPIS-ACQ'!Y20</f>
        <v>0</v>
      </c>
      <c r="Z20" s="930">
        <f>'[1]Activity UPIS-ACQ'!Z20</f>
        <v>0</v>
      </c>
      <c r="AA20" s="930">
        <f>'[1]Activity UPIS-ACQ'!AA20</f>
        <v>0</v>
      </c>
      <c r="AB20" s="930">
        <f>'[1]Activity UPIS-ACQ'!AB20</f>
        <v>0</v>
      </c>
      <c r="AC20" s="930">
        <f>'[1]Activity UPIS-ACQ'!AC20</f>
        <v>0</v>
      </c>
      <c r="AE20" s="932">
        <f t="shared" si="0"/>
        <v>0</v>
      </c>
      <c r="AF20" s="932"/>
      <c r="AG20" s="932">
        <f t="shared" si="1"/>
        <v>0</v>
      </c>
    </row>
    <row r="21" spans="2:33">
      <c r="B21" s="933">
        <v>11</v>
      </c>
      <c r="C21" s="927" t="str">
        <f>'[1]Activity UPIS-ACQ'!C21</f>
        <v>Water</v>
      </c>
      <c r="D21" s="927">
        <f>'[1]Activity UPIS-ACQ'!D21</f>
        <v>304500</v>
      </c>
      <c r="E21" s="928" t="str">
        <f>'[1]Activity UPIS-ACQ'!E21</f>
        <v>304500-Struct &amp; Imp-General</v>
      </c>
      <c r="F21" s="927" t="str">
        <f>'[1]Activity UPIS-ACQ'!F21</f>
        <v>10130450</v>
      </c>
      <c r="G21" s="927">
        <f>'[1]Activity UPIS-ACQ'!G21</f>
        <v>304.5</v>
      </c>
      <c r="H21" s="930">
        <f>'[1]Activity UPIS-ACQ'!H21</f>
        <v>0</v>
      </c>
      <c r="I21" s="930">
        <f>'[1]Activity UPIS-ACQ'!I21</f>
        <v>0</v>
      </c>
      <c r="J21" s="930">
        <f>'[1]Activity UPIS-ACQ'!J21</f>
        <v>0</v>
      </c>
      <c r="K21" s="930">
        <f>'[1]Activity UPIS-ACQ'!K21</f>
        <v>0</v>
      </c>
      <c r="L21" s="930">
        <f>'[1]Activity UPIS-ACQ'!L21</f>
        <v>0</v>
      </c>
      <c r="M21" s="930">
        <f>'[1]Activity UPIS-ACQ'!M21</f>
        <v>0</v>
      </c>
      <c r="N21" s="930">
        <f>'[1]Activity UPIS-ACQ'!N21</f>
        <v>0</v>
      </c>
      <c r="O21" s="930">
        <f>'[1]Activity UPIS-ACQ'!O21</f>
        <v>0</v>
      </c>
      <c r="P21" s="930">
        <f>'[1]Activity UPIS-ACQ'!P21</f>
        <v>0</v>
      </c>
      <c r="Q21" s="930">
        <f>'[1]Activity UPIS-ACQ'!Q21</f>
        <v>0</v>
      </c>
      <c r="R21" s="930">
        <f>'[1]Activity UPIS-ACQ'!R21</f>
        <v>0</v>
      </c>
      <c r="S21" s="930">
        <f>'[1]Activity UPIS-ACQ'!S21</f>
        <v>0</v>
      </c>
      <c r="T21" s="930">
        <f>'[1]Activity UPIS-ACQ'!T21</f>
        <v>0</v>
      </c>
      <c r="U21" s="930">
        <f>'[1]Activity UPIS-ACQ'!U21</f>
        <v>0</v>
      </c>
      <c r="V21" s="930">
        <f>'[1]Activity UPIS-ACQ'!V21</f>
        <v>0</v>
      </c>
      <c r="W21" s="930">
        <f>'[1]Activity UPIS-ACQ'!W21</f>
        <v>0</v>
      </c>
      <c r="X21" s="930">
        <f>'[1]Activity UPIS-ACQ'!X21</f>
        <v>0</v>
      </c>
      <c r="Y21" s="930">
        <f>'[1]Activity UPIS-ACQ'!Y21</f>
        <v>0</v>
      </c>
      <c r="Z21" s="930">
        <f>'[1]Activity UPIS-ACQ'!Z21</f>
        <v>0</v>
      </c>
      <c r="AA21" s="930">
        <f>'[1]Activity UPIS-ACQ'!AA21</f>
        <v>0</v>
      </c>
      <c r="AB21" s="930">
        <f>'[1]Activity UPIS-ACQ'!AB21</f>
        <v>0</v>
      </c>
      <c r="AC21" s="930">
        <f>'[1]Activity UPIS-ACQ'!AC21</f>
        <v>0</v>
      </c>
      <c r="AE21" s="932">
        <f t="shared" si="0"/>
        <v>0</v>
      </c>
      <c r="AF21" s="932"/>
      <c r="AG21" s="932">
        <f t="shared" si="1"/>
        <v>0</v>
      </c>
    </row>
    <row r="22" spans="2:33">
      <c r="B22" s="933">
        <v>12</v>
      </c>
      <c r="C22" s="927" t="str">
        <f>'[1]Activity UPIS-ACQ'!C22</f>
        <v>Water</v>
      </c>
      <c r="D22" s="927">
        <f>'[1]Activity UPIS-ACQ'!D22</f>
        <v>304600</v>
      </c>
      <c r="E22" s="928" t="str">
        <f>'[1]Activity UPIS-ACQ'!E22</f>
        <v>304600-Struct &amp; Imp-Offices</v>
      </c>
      <c r="F22" s="927" t="str">
        <f>'[1]Activity UPIS-ACQ'!F22</f>
        <v>10130450</v>
      </c>
      <c r="G22" s="927">
        <f>'[1]Activity UPIS-ACQ'!G22</f>
        <v>304.5</v>
      </c>
      <c r="H22" s="930">
        <f>'[1]Activity UPIS-ACQ'!H22</f>
        <v>0</v>
      </c>
      <c r="I22" s="930">
        <f>'[1]Activity UPIS-ACQ'!I22</f>
        <v>0</v>
      </c>
      <c r="J22" s="930">
        <f>'[1]Activity UPIS-ACQ'!J22</f>
        <v>0</v>
      </c>
      <c r="K22" s="930">
        <f>'[1]Activity UPIS-ACQ'!K22</f>
        <v>0</v>
      </c>
      <c r="L22" s="930">
        <f>'[1]Activity UPIS-ACQ'!L22</f>
        <v>0</v>
      </c>
      <c r="M22" s="930">
        <f>'[1]Activity UPIS-ACQ'!M22</f>
        <v>0</v>
      </c>
      <c r="N22" s="930">
        <f>'[1]Activity UPIS-ACQ'!N22</f>
        <v>0</v>
      </c>
      <c r="O22" s="930">
        <f>'[1]Activity UPIS-ACQ'!O22</f>
        <v>0</v>
      </c>
      <c r="P22" s="930">
        <f>'[1]Activity UPIS-ACQ'!P22</f>
        <v>0</v>
      </c>
      <c r="Q22" s="930">
        <f>'[1]Activity UPIS-ACQ'!Q22</f>
        <v>0</v>
      </c>
      <c r="R22" s="930">
        <f>'[1]Activity UPIS-ACQ'!R22</f>
        <v>0</v>
      </c>
      <c r="S22" s="930">
        <f>'[1]Activity UPIS-ACQ'!S22</f>
        <v>0</v>
      </c>
      <c r="T22" s="930">
        <f>'[1]Activity UPIS-ACQ'!T22</f>
        <v>0</v>
      </c>
      <c r="U22" s="930">
        <f>'[1]Activity UPIS-ACQ'!U22</f>
        <v>0</v>
      </c>
      <c r="V22" s="930">
        <f>'[1]Activity UPIS-ACQ'!V22</f>
        <v>0</v>
      </c>
      <c r="W22" s="930">
        <f>'[1]Activity UPIS-ACQ'!W22</f>
        <v>0</v>
      </c>
      <c r="X22" s="930">
        <f>'[1]Activity UPIS-ACQ'!X22</f>
        <v>0</v>
      </c>
      <c r="Y22" s="930">
        <f>'[1]Activity UPIS-ACQ'!Y22</f>
        <v>0</v>
      </c>
      <c r="Z22" s="930">
        <f>'[1]Activity UPIS-ACQ'!Z22</f>
        <v>0</v>
      </c>
      <c r="AA22" s="930">
        <f>'[1]Activity UPIS-ACQ'!AA22</f>
        <v>0</v>
      </c>
      <c r="AB22" s="930">
        <f>'[1]Activity UPIS-ACQ'!AB22</f>
        <v>0</v>
      </c>
      <c r="AC22" s="930">
        <f>'[1]Activity UPIS-ACQ'!AC22</f>
        <v>0</v>
      </c>
      <c r="AE22" s="932">
        <f t="shared" si="0"/>
        <v>0</v>
      </c>
      <c r="AF22" s="932"/>
      <c r="AG22" s="932">
        <f t="shared" si="1"/>
        <v>0</v>
      </c>
    </row>
    <row r="23" spans="2:33">
      <c r="B23" s="933">
        <v>13</v>
      </c>
      <c r="C23" s="927" t="str">
        <f>'[1]Activity UPIS-ACQ'!C23</f>
        <v>Water</v>
      </c>
      <c r="D23" s="927">
        <f>'[1]Activity UPIS-ACQ'!D23</f>
        <v>304610</v>
      </c>
      <c r="E23" s="928" t="str">
        <f>'[1]Activity UPIS-ACQ'!E23</f>
        <v>304610-Struct &amp; Imp-HVAC</v>
      </c>
      <c r="F23" s="927" t="str">
        <f>'[1]Activity UPIS-ACQ'!F23</f>
        <v>10130450</v>
      </c>
      <c r="G23" s="927">
        <f>'[1]Activity UPIS-ACQ'!G23</f>
        <v>304.5</v>
      </c>
      <c r="H23" s="930">
        <f>'[1]Activity UPIS-ACQ'!H23</f>
        <v>0</v>
      </c>
      <c r="I23" s="930">
        <f>'[1]Activity UPIS-ACQ'!I23</f>
        <v>0</v>
      </c>
      <c r="J23" s="930">
        <f>'[1]Activity UPIS-ACQ'!J23</f>
        <v>0</v>
      </c>
      <c r="K23" s="930">
        <f>'[1]Activity UPIS-ACQ'!K23</f>
        <v>0</v>
      </c>
      <c r="L23" s="930">
        <f>'[1]Activity UPIS-ACQ'!L23</f>
        <v>0</v>
      </c>
      <c r="M23" s="930">
        <f>'[1]Activity UPIS-ACQ'!M23</f>
        <v>0</v>
      </c>
      <c r="N23" s="930">
        <f>'[1]Activity UPIS-ACQ'!N23</f>
        <v>0</v>
      </c>
      <c r="O23" s="930">
        <f>'[1]Activity UPIS-ACQ'!O23</f>
        <v>0</v>
      </c>
      <c r="P23" s="930">
        <f>'[1]Activity UPIS-ACQ'!P23</f>
        <v>0</v>
      </c>
      <c r="Q23" s="930">
        <f>'[1]Activity UPIS-ACQ'!Q23</f>
        <v>0</v>
      </c>
      <c r="R23" s="930">
        <f>'[1]Activity UPIS-ACQ'!R23</f>
        <v>0</v>
      </c>
      <c r="S23" s="930">
        <f>'[1]Activity UPIS-ACQ'!S23</f>
        <v>0</v>
      </c>
      <c r="T23" s="930">
        <f>'[1]Activity UPIS-ACQ'!T23</f>
        <v>0</v>
      </c>
      <c r="U23" s="930">
        <f>'[1]Activity UPIS-ACQ'!U23</f>
        <v>0</v>
      </c>
      <c r="V23" s="930">
        <f>'[1]Activity UPIS-ACQ'!V23</f>
        <v>0</v>
      </c>
      <c r="W23" s="930">
        <f>'[1]Activity UPIS-ACQ'!W23</f>
        <v>0</v>
      </c>
      <c r="X23" s="930">
        <f>'[1]Activity UPIS-ACQ'!X23</f>
        <v>0</v>
      </c>
      <c r="Y23" s="930">
        <f>'[1]Activity UPIS-ACQ'!Y23</f>
        <v>0</v>
      </c>
      <c r="Z23" s="930">
        <f>'[1]Activity UPIS-ACQ'!Z23</f>
        <v>0</v>
      </c>
      <c r="AA23" s="930">
        <f>'[1]Activity UPIS-ACQ'!AA23</f>
        <v>0</v>
      </c>
      <c r="AB23" s="930">
        <f>'[1]Activity UPIS-ACQ'!AB23</f>
        <v>0</v>
      </c>
      <c r="AC23" s="930">
        <f>'[1]Activity UPIS-ACQ'!AC23</f>
        <v>0</v>
      </c>
      <c r="AE23" s="932">
        <f t="shared" si="0"/>
        <v>0</v>
      </c>
      <c r="AF23" s="932"/>
      <c r="AG23" s="932">
        <f t="shared" si="1"/>
        <v>0</v>
      </c>
    </row>
    <row r="24" spans="2:33">
      <c r="B24" s="933">
        <v>14</v>
      </c>
      <c r="C24" s="927" t="str">
        <f>'[1]Activity UPIS-ACQ'!C24</f>
        <v>Water</v>
      </c>
      <c r="D24" s="927">
        <f>'[1]Activity UPIS-ACQ'!D24</f>
        <v>304700</v>
      </c>
      <c r="E24" s="928" t="str">
        <f>'[1]Activity UPIS-ACQ'!E24</f>
        <v>304700-Struct &amp; Imp-Store,Shop,Gar</v>
      </c>
      <c r="F24" s="927" t="str">
        <f>'[1]Activity UPIS-ACQ'!F24</f>
        <v>10130450</v>
      </c>
      <c r="G24" s="927">
        <f>'[1]Activity UPIS-ACQ'!G24</f>
        <v>304.5</v>
      </c>
      <c r="H24" s="930">
        <f>'[1]Activity UPIS-ACQ'!H24</f>
        <v>0</v>
      </c>
      <c r="I24" s="930">
        <f>'[1]Activity UPIS-ACQ'!I24</f>
        <v>0</v>
      </c>
      <c r="J24" s="930">
        <f>'[1]Activity UPIS-ACQ'!J24</f>
        <v>0</v>
      </c>
      <c r="K24" s="930">
        <f>'[1]Activity UPIS-ACQ'!K24</f>
        <v>0</v>
      </c>
      <c r="L24" s="930">
        <f>'[1]Activity UPIS-ACQ'!L24</f>
        <v>0</v>
      </c>
      <c r="M24" s="930">
        <f>'[1]Activity UPIS-ACQ'!M24</f>
        <v>0</v>
      </c>
      <c r="N24" s="930">
        <f>'[1]Activity UPIS-ACQ'!N24</f>
        <v>0</v>
      </c>
      <c r="O24" s="930">
        <f>'[1]Activity UPIS-ACQ'!O24</f>
        <v>0</v>
      </c>
      <c r="P24" s="930">
        <f>'[1]Activity UPIS-ACQ'!P24</f>
        <v>0</v>
      </c>
      <c r="Q24" s="930">
        <f>'[1]Activity UPIS-ACQ'!Q24</f>
        <v>0</v>
      </c>
      <c r="R24" s="930">
        <f>'[1]Activity UPIS-ACQ'!R24</f>
        <v>0</v>
      </c>
      <c r="S24" s="930">
        <f>'[1]Activity UPIS-ACQ'!S24</f>
        <v>0</v>
      </c>
      <c r="T24" s="930">
        <f>'[1]Activity UPIS-ACQ'!T24</f>
        <v>0</v>
      </c>
      <c r="U24" s="930">
        <f>'[1]Activity UPIS-ACQ'!U24</f>
        <v>0</v>
      </c>
      <c r="V24" s="930">
        <f>'[1]Activity UPIS-ACQ'!V24</f>
        <v>0</v>
      </c>
      <c r="W24" s="930">
        <f>'[1]Activity UPIS-ACQ'!W24</f>
        <v>0</v>
      </c>
      <c r="X24" s="930">
        <f>'[1]Activity UPIS-ACQ'!X24</f>
        <v>0</v>
      </c>
      <c r="Y24" s="930">
        <f>'[1]Activity UPIS-ACQ'!Y24</f>
        <v>0</v>
      </c>
      <c r="Z24" s="930">
        <f>'[1]Activity UPIS-ACQ'!Z24</f>
        <v>0</v>
      </c>
      <c r="AA24" s="930">
        <f>'[1]Activity UPIS-ACQ'!AA24</f>
        <v>0</v>
      </c>
      <c r="AB24" s="930">
        <f>'[1]Activity UPIS-ACQ'!AB24</f>
        <v>0</v>
      </c>
      <c r="AC24" s="930">
        <f>'[1]Activity UPIS-ACQ'!AC24</f>
        <v>0</v>
      </c>
      <c r="AE24" s="932">
        <f t="shared" si="0"/>
        <v>0</v>
      </c>
      <c r="AF24" s="932"/>
      <c r="AG24" s="932">
        <f t="shared" si="1"/>
        <v>0</v>
      </c>
    </row>
    <row r="25" spans="2:33">
      <c r="B25" s="933">
        <v>15</v>
      </c>
      <c r="C25" s="927" t="str">
        <f>'[1]Activity UPIS-ACQ'!C25</f>
        <v>Water</v>
      </c>
      <c r="D25" s="927">
        <f>'[1]Activity UPIS-ACQ'!D25</f>
        <v>304800</v>
      </c>
      <c r="E25" s="928" t="str">
        <f>'[1]Activity UPIS-ACQ'!E25</f>
        <v>304800-Struct &amp; Imp-Misc</v>
      </c>
      <c r="F25" s="927" t="str">
        <f>'[1]Activity UPIS-ACQ'!F25</f>
        <v>10130450</v>
      </c>
      <c r="G25" s="927">
        <f>'[1]Activity UPIS-ACQ'!G25</f>
        <v>304.5</v>
      </c>
      <c r="H25" s="930">
        <f>'[1]Activity UPIS-ACQ'!H25</f>
        <v>0</v>
      </c>
      <c r="I25" s="930">
        <f>'[1]Activity UPIS-ACQ'!I25</f>
        <v>0</v>
      </c>
      <c r="J25" s="930">
        <f>'[1]Activity UPIS-ACQ'!J25</f>
        <v>0</v>
      </c>
      <c r="K25" s="930">
        <f>'[1]Activity UPIS-ACQ'!K25</f>
        <v>0</v>
      </c>
      <c r="L25" s="930">
        <f>'[1]Activity UPIS-ACQ'!L25</f>
        <v>0</v>
      </c>
      <c r="M25" s="930">
        <f>'[1]Activity UPIS-ACQ'!M25</f>
        <v>0</v>
      </c>
      <c r="N25" s="930">
        <f>'[1]Activity UPIS-ACQ'!N25</f>
        <v>0</v>
      </c>
      <c r="O25" s="930">
        <f>'[1]Activity UPIS-ACQ'!O25</f>
        <v>0</v>
      </c>
      <c r="P25" s="930">
        <f>'[1]Activity UPIS-ACQ'!P25</f>
        <v>0</v>
      </c>
      <c r="Q25" s="930">
        <f>'[1]Activity UPIS-ACQ'!Q25</f>
        <v>0</v>
      </c>
      <c r="R25" s="930">
        <f>'[1]Activity UPIS-ACQ'!R25</f>
        <v>0</v>
      </c>
      <c r="S25" s="930">
        <f>'[1]Activity UPIS-ACQ'!S25</f>
        <v>0</v>
      </c>
      <c r="T25" s="930">
        <f>'[1]Activity UPIS-ACQ'!T25</f>
        <v>0</v>
      </c>
      <c r="U25" s="930">
        <f>'[1]Activity UPIS-ACQ'!U25</f>
        <v>0</v>
      </c>
      <c r="V25" s="930">
        <f>'[1]Activity UPIS-ACQ'!V25</f>
        <v>0</v>
      </c>
      <c r="W25" s="930">
        <f>'[1]Activity UPIS-ACQ'!W25</f>
        <v>0</v>
      </c>
      <c r="X25" s="930">
        <f>'[1]Activity UPIS-ACQ'!X25</f>
        <v>0</v>
      </c>
      <c r="Y25" s="930">
        <f>'[1]Activity UPIS-ACQ'!Y25</f>
        <v>0</v>
      </c>
      <c r="Z25" s="930">
        <f>'[1]Activity UPIS-ACQ'!Z25</f>
        <v>0</v>
      </c>
      <c r="AA25" s="930">
        <f>'[1]Activity UPIS-ACQ'!AA25</f>
        <v>0</v>
      </c>
      <c r="AB25" s="930">
        <f>'[1]Activity UPIS-ACQ'!AB25</f>
        <v>0</v>
      </c>
      <c r="AC25" s="930">
        <f>'[1]Activity UPIS-ACQ'!AC25</f>
        <v>0</v>
      </c>
      <c r="AE25" s="932">
        <f t="shared" si="0"/>
        <v>0</v>
      </c>
      <c r="AF25" s="932"/>
      <c r="AG25" s="932">
        <f t="shared" si="1"/>
        <v>0</v>
      </c>
    </row>
    <row r="26" spans="2:33">
      <c r="B26" s="933">
        <v>16</v>
      </c>
      <c r="C26" s="927" t="str">
        <f>'[1]Activity UPIS-ACQ'!C26</f>
        <v>Water</v>
      </c>
      <c r="D26" s="927">
        <f>'[1]Activity UPIS-ACQ'!D26</f>
        <v>305000</v>
      </c>
      <c r="E26" s="928" t="str">
        <f>'[1]Activity UPIS-ACQ'!E26</f>
        <v>305000-Collect &amp; Impound Reservoirs</v>
      </c>
      <c r="F26" s="927" t="str">
        <f>'[1]Activity UPIS-ACQ'!F26</f>
        <v>10130500</v>
      </c>
      <c r="G26" s="927">
        <f>'[1]Activity UPIS-ACQ'!G26</f>
        <v>305.2</v>
      </c>
      <c r="H26" s="930">
        <f>'[1]Activity UPIS-ACQ'!H26</f>
        <v>0</v>
      </c>
      <c r="I26" s="930">
        <f>'[1]Activity UPIS-ACQ'!I26</f>
        <v>0</v>
      </c>
      <c r="J26" s="930">
        <f>'[1]Activity UPIS-ACQ'!J26</f>
        <v>0</v>
      </c>
      <c r="K26" s="930">
        <f>'[1]Activity UPIS-ACQ'!K26</f>
        <v>0</v>
      </c>
      <c r="L26" s="930">
        <f>'[1]Activity UPIS-ACQ'!L26</f>
        <v>0</v>
      </c>
      <c r="M26" s="930">
        <f>'[1]Activity UPIS-ACQ'!M26</f>
        <v>0</v>
      </c>
      <c r="N26" s="930">
        <f>'[1]Activity UPIS-ACQ'!N26</f>
        <v>0</v>
      </c>
      <c r="O26" s="930">
        <f>'[1]Activity UPIS-ACQ'!O26</f>
        <v>0</v>
      </c>
      <c r="P26" s="930">
        <f>'[1]Activity UPIS-ACQ'!P26</f>
        <v>0</v>
      </c>
      <c r="Q26" s="930">
        <f>'[1]Activity UPIS-ACQ'!Q26</f>
        <v>0</v>
      </c>
      <c r="R26" s="930">
        <f>'[1]Activity UPIS-ACQ'!R26</f>
        <v>0</v>
      </c>
      <c r="S26" s="930">
        <f>'[1]Activity UPIS-ACQ'!S26</f>
        <v>0</v>
      </c>
      <c r="T26" s="930">
        <f>'[1]Activity UPIS-ACQ'!T26</f>
        <v>0</v>
      </c>
      <c r="U26" s="930">
        <f>'[1]Activity UPIS-ACQ'!U26</f>
        <v>0</v>
      </c>
      <c r="V26" s="930">
        <f>'[1]Activity UPIS-ACQ'!V26</f>
        <v>0</v>
      </c>
      <c r="W26" s="930">
        <f>'[1]Activity UPIS-ACQ'!W26</f>
        <v>0</v>
      </c>
      <c r="X26" s="930">
        <f>'[1]Activity UPIS-ACQ'!X26</f>
        <v>0</v>
      </c>
      <c r="Y26" s="930">
        <f>'[1]Activity UPIS-ACQ'!Y26</f>
        <v>0</v>
      </c>
      <c r="Z26" s="930">
        <f>'[1]Activity UPIS-ACQ'!Z26</f>
        <v>0</v>
      </c>
      <c r="AA26" s="930">
        <f>'[1]Activity UPIS-ACQ'!AA26</f>
        <v>0</v>
      </c>
      <c r="AB26" s="930">
        <f>'[1]Activity UPIS-ACQ'!AB26</f>
        <v>0</v>
      </c>
      <c r="AC26" s="930">
        <f>'[1]Activity UPIS-ACQ'!AC26</f>
        <v>0</v>
      </c>
      <c r="AE26" s="932">
        <f t="shared" si="0"/>
        <v>0</v>
      </c>
      <c r="AF26" s="932"/>
      <c r="AG26" s="932">
        <f t="shared" si="1"/>
        <v>0</v>
      </c>
    </row>
    <row r="27" spans="2:33">
      <c r="B27" s="933">
        <v>17</v>
      </c>
      <c r="C27" s="927" t="str">
        <f>'[1]Activity UPIS-ACQ'!C27</f>
        <v>Water</v>
      </c>
      <c r="D27" s="927">
        <f>'[1]Activity UPIS-ACQ'!D27</f>
        <v>306000</v>
      </c>
      <c r="E27" s="928" t="str">
        <f>'[1]Activity UPIS-ACQ'!E27</f>
        <v>306000-Lake, River &amp; Other Intakes</v>
      </c>
      <c r="F27" s="927" t="str">
        <f>'[1]Activity UPIS-ACQ'!F27</f>
        <v>10130600</v>
      </c>
      <c r="G27" s="927">
        <f>'[1]Activity UPIS-ACQ'!G27</f>
        <v>306.2</v>
      </c>
      <c r="H27" s="930">
        <f>'[1]Activity UPIS-ACQ'!H27</f>
        <v>0</v>
      </c>
      <c r="I27" s="930">
        <f>'[1]Activity UPIS-ACQ'!I27</f>
        <v>0</v>
      </c>
      <c r="J27" s="930">
        <f>'[1]Activity UPIS-ACQ'!J27</f>
        <v>0</v>
      </c>
      <c r="K27" s="930">
        <f>'[1]Activity UPIS-ACQ'!K27</f>
        <v>0</v>
      </c>
      <c r="L27" s="930">
        <f>'[1]Activity UPIS-ACQ'!L27</f>
        <v>0</v>
      </c>
      <c r="M27" s="930">
        <f>'[1]Activity UPIS-ACQ'!M27</f>
        <v>0</v>
      </c>
      <c r="N27" s="930">
        <f>'[1]Activity UPIS-ACQ'!N27</f>
        <v>0</v>
      </c>
      <c r="O27" s="930">
        <f>'[1]Activity UPIS-ACQ'!O27</f>
        <v>0</v>
      </c>
      <c r="P27" s="930">
        <f>'[1]Activity UPIS-ACQ'!P27</f>
        <v>0</v>
      </c>
      <c r="Q27" s="930">
        <f>'[1]Activity UPIS-ACQ'!Q27</f>
        <v>0</v>
      </c>
      <c r="R27" s="930">
        <f>'[1]Activity UPIS-ACQ'!R27</f>
        <v>0</v>
      </c>
      <c r="S27" s="930">
        <f>'[1]Activity UPIS-ACQ'!S27</f>
        <v>0</v>
      </c>
      <c r="T27" s="930">
        <f>'[1]Activity UPIS-ACQ'!T27</f>
        <v>0</v>
      </c>
      <c r="U27" s="930">
        <f>'[1]Activity UPIS-ACQ'!U27</f>
        <v>0</v>
      </c>
      <c r="V27" s="930">
        <f>'[1]Activity UPIS-ACQ'!V27</f>
        <v>0</v>
      </c>
      <c r="W27" s="930">
        <f>'[1]Activity UPIS-ACQ'!W27</f>
        <v>0</v>
      </c>
      <c r="X27" s="930">
        <f>'[1]Activity UPIS-ACQ'!X27</f>
        <v>0</v>
      </c>
      <c r="Y27" s="930">
        <f>'[1]Activity UPIS-ACQ'!Y27</f>
        <v>0</v>
      </c>
      <c r="Z27" s="930">
        <f>'[1]Activity UPIS-ACQ'!Z27</f>
        <v>0</v>
      </c>
      <c r="AA27" s="930">
        <f>'[1]Activity UPIS-ACQ'!AA27</f>
        <v>0</v>
      </c>
      <c r="AB27" s="930">
        <f>'[1]Activity UPIS-ACQ'!AB27</f>
        <v>0</v>
      </c>
      <c r="AC27" s="930">
        <f>'[1]Activity UPIS-ACQ'!AC27</f>
        <v>0</v>
      </c>
      <c r="AE27" s="932">
        <f t="shared" si="0"/>
        <v>0</v>
      </c>
      <c r="AF27" s="932"/>
      <c r="AG27" s="932">
        <f t="shared" si="1"/>
        <v>0</v>
      </c>
    </row>
    <row r="28" spans="2:33">
      <c r="B28" s="933">
        <v>18</v>
      </c>
      <c r="C28" s="927" t="str">
        <f>'[1]Activity UPIS-ACQ'!C28</f>
        <v>Water</v>
      </c>
      <c r="D28" s="927">
        <f>'[1]Activity UPIS-ACQ'!D28</f>
        <v>309000</v>
      </c>
      <c r="E28" s="928" t="str">
        <f>'[1]Activity UPIS-ACQ'!E28</f>
        <v>309000-Supply Mains</v>
      </c>
      <c r="F28" s="927" t="str">
        <f>'[1]Activity UPIS-ACQ'!F28</f>
        <v>10130900</v>
      </c>
      <c r="G28" s="927">
        <f>'[1]Activity UPIS-ACQ'!G28</f>
        <v>309.2</v>
      </c>
      <c r="H28" s="930">
        <f>'[1]Activity UPIS-ACQ'!H28</f>
        <v>0</v>
      </c>
      <c r="I28" s="930">
        <f>'[1]Activity UPIS-ACQ'!I28</f>
        <v>0</v>
      </c>
      <c r="J28" s="930">
        <f>'[1]Activity UPIS-ACQ'!J28</f>
        <v>0</v>
      </c>
      <c r="K28" s="930">
        <f>'[1]Activity UPIS-ACQ'!K28</f>
        <v>0</v>
      </c>
      <c r="L28" s="930">
        <f>'[1]Activity UPIS-ACQ'!L28</f>
        <v>0</v>
      </c>
      <c r="M28" s="930">
        <f>'[1]Activity UPIS-ACQ'!M28</f>
        <v>0</v>
      </c>
      <c r="N28" s="930">
        <f>'[1]Activity UPIS-ACQ'!N28</f>
        <v>0</v>
      </c>
      <c r="O28" s="930">
        <f>'[1]Activity UPIS-ACQ'!O28</f>
        <v>0</v>
      </c>
      <c r="P28" s="930">
        <f>'[1]Activity UPIS-ACQ'!P28</f>
        <v>0</v>
      </c>
      <c r="Q28" s="930">
        <f>'[1]Activity UPIS-ACQ'!Q28</f>
        <v>0</v>
      </c>
      <c r="R28" s="930">
        <f>'[1]Activity UPIS-ACQ'!R28</f>
        <v>0</v>
      </c>
      <c r="S28" s="930">
        <f>'[1]Activity UPIS-ACQ'!S28</f>
        <v>0</v>
      </c>
      <c r="T28" s="930">
        <f>'[1]Activity UPIS-ACQ'!T28</f>
        <v>0</v>
      </c>
      <c r="U28" s="930">
        <f>'[1]Activity UPIS-ACQ'!U28</f>
        <v>0</v>
      </c>
      <c r="V28" s="930">
        <f>'[1]Activity UPIS-ACQ'!V28</f>
        <v>0</v>
      </c>
      <c r="W28" s="930">
        <f>'[1]Activity UPIS-ACQ'!W28</f>
        <v>0</v>
      </c>
      <c r="X28" s="930">
        <f>'[1]Activity UPIS-ACQ'!X28</f>
        <v>0</v>
      </c>
      <c r="Y28" s="930">
        <f>'[1]Activity UPIS-ACQ'!Y28</f>
        <v>0</v>
      </c>
      <c r="Z28" s="930">
        <f>'[1]Activity UPIS-ACQ'!Z28</f>
        <v>0</v>
      </c>
      <c r="AA28" s="930">
        <f>'[1]Activity UPIS-ACQ'!AA28</f>
        <v>0</v>
      </c>
      <c r="AB28" s="930">
        <f>'[1]Activity UPIS-ACQ'!AB28</f>
        <v>0</v>
      </c>
      <c r="AC28" s="930">
        <f>'[1]Activity UPIS-ACQ'!AC28</f>
        <v>0</v>
      </c>
      <c r="AE28" s="932">
        <f t="shared" si="0"/>
        <v>0</v>
      </c>
      <c r="AF28" s="932"/>
      <c r="AG28" s="932">
        <f t="shared" si="1"/>
        <v>0</v>
      </c>
    </row>
    <row r="29" spans="2:33">
      <c r="B29" s="933">
        <v>19</v>
      </c>
      <c r="C29" s="927" t="str">
        <f>'[1]Activity UPIS-ACQ'!C29</f>
        <v>Water</v>
      </c>
      <c r="D29" s="927">
        <f>'[1]Activity UPIS-ACQ'!D29</f>
        <v>310000</v>
      </c>
      <c r="E29" s="928" t="str">
        <f>'[1]Activity UPIS-ACQ'!E29</f>
        <v>310000-Power Generation Equip</v>
      </c>
      <c r="F29" s="927" t="str">
        <f>'[1]Activity UPIS-ACQ'!F29</f>
        <v>10131000</v>
      </c>
      <c r="G29" s="927">
        <f>'[1]Activity UPIS-ACQ'!G29</f>
        <v>310.2</v>
      </c>
      <c r="H29" s="930">
        <f>'[1]Activity UPIS-ACQ'!H29</f>
        <v>0</v>
      </c>
      <c r="I29" s="930">
        <f>'[1]Activity UPIS-ACQ'!I29</f>
        <v>0</v>
      </c>
      <c r="J29" s="930">
        <f>'[1]Activity UPIS-ACQ'!J29</f>
        <v>0</v>
      </c>
      <c r="K29" s="930">
        <f>'[1]Activity UPIS-ACQ'!K29</f>
        <v>0</v>
      </c>
      <c r="L29" s="930">
        <f>'[1]Activity UPIS-ACQ'!L29</f>
        <v>0</v>
      </c>
      <c r="M29" s="930">
        <f>'[1]Activity UPIS-ACQ'!M29</f>
        <v>0</v>
      </c>
      <c r="N29" s="930">
        <f>'[1]Activity UPIS-ACQ'!N29</f>
        <v>0</v>
      </c>
      <c r="O29" s="930">
        <f>'[1]Activity UPIS-ACQ'!O29</f>
        <v>0</v>
      </c>
      <c r="P29" s="930">
        <f>'[1]Activity UPIS-ACQ'!P29</f>
        <v>0</v>
      </c>
      <c r="Q29" s="930">
        <f>'[1]Activity UPIS-ACQ'!Q29</f>
        <v>0</v>
      </c>
      <c r="R29" s="930">
        <f>'[1]Activity UPIS-ACQ'!R29</f>
        <v>0</v>
      </c>
      <c r="S29" s="930">
        <f>'[1]Activity UPIS-ACQ'!S29</f>
        <v>0</v>
      </c>
      <c r="T29" s="930">
        <f>'[1]Activity UPIS-ACQ'!T29</f>
        <v>0</v>
      </c>
      <c r="U29" s="930">
        <f>'[1]Activity UPIS-ACQ'!U29</f>
        <v>0</v>
      </c>
      <c r="V29" s="930">
        <f>'[1]Activity UPIS-ACQ'!V29</f>
        <v>0</v>
      </c>
      <c r="W29" s="930">
        <f>'[1]Activity UPIS-ACQ'!W29</f>
        <v>0</v>
      </c>
      <c r="X29" s="930">
        <f>'[1]Activity UPIS-ACQ'!X29</f>
        <v>0</v>
      </c>
      <c r="Y29" s="930">
        <f>'[1]Activity UPIS-ACQ'!Y29</f>
        <v>0</v>
      </c>
      <c r="Z29" s="930">
        <f>'[1]Activity UPIS-ACQ'!Z29</f>
        <v>0</v>
      </c>
      <c r="AA29" s="930">
        <f>'[1]Activity UPIS-ACQ'!AA29</f>
        <v>0</v>
      </c>
      <c r="AB29" s="930">
        <f>'[1]Activity UPIS-ACQ'!AB29</f>
        <v>0</v>
      </c>
      <c r="AC29" s="930">
        <f>'[1]Activity UPIS-ACQ'!AC29</f>
        <v>0</v>
      </c>
      <c r="AE29" s="932">
        <f t="shared" si="0"/>
        <v>0</v>
      </c>
      <c r="AF29" s="932"/>
      <c r="AG29" s="932">
        <f t="shared" si="1"/>
        <v>0</v>
      </c>
    </row>
    <row r="30" spans="2:33">
      <c r="B30" s="933">
        <v>20</v>
      </c>
      <c r="C30" s="927" t="str">
        <f>'[1]Activity UPIS-ACQ'!C30</f>
        <v>Water</v>
      </c>
      <c r="D30" s="927">
        <f>'[1]Activity UPIS-ACQ'!D30</f>
        <v>311000</v>
      </c>
      <c r="E30" s="928" t="str">
        <f>'[1]Activity UPIS-ACQ'!E30</f>
        <v>311000-Pumping Equipment</v>
      </c>
      <c r="F30" s="927">
        <f>'[1]Activity UPIS-ACQ'!F30</f>
        <v>10131100</v>
      </c>
      <c r="G30" s="927">
        <f>'[1]Activity UPIS-ACQ'!G30</f>
        <v>311.2</v>
      </c>
      <c r="H30" s="930">
        <f>'[1]Activity UPIS-ACQ'!H30</f>
        <v>0</v>
      </c>
      <c r="I30" s="930">
        <f>'[1]Activity UPIS-ACQ'!I30</f>
        <v>0</v>
      </c>
      <c r="J30" s="930">
        <f>'[1]Activity UPIS-ACQ'!J30</f>
        <v>0</v>
      </c>
      <c r="K30" s="930">
        <f>'[1]Activity UPIS-ACQ'!K30</f>
        <v>0</v>
      </c>
      <c r="L30" s="930">
        <f>'[1]Activity UPIS-ACQ'!L30</f>
        <v>0</v>
      </c>
      <c r="M30" s="930">
        <f>'[1]Activity UPIS-ACQ'!M30</f>
        <v>0</v>
      </c>
      <c r="N30" s="930">
        <f>'[1]Activity UPIS-ACQ'!N30</f>
        <v>0</v>
      </c>
      <c r="O30" s="930">
        <f>'[1]Activity UPIS-ACQ'!O30</f>
        <v>0</v>
      </c>
      <c r="P30" s="930">
        <f>'[1]Activity UPIS-ACQ'!P30</f>
        <v>0</v>
      </c>
      <c r="Q30" s="930">
        <f>'[1]Activity UPIS-ACQ'!Q30</f>
        <v>0</v>
      </c>
      <c r="R30" s="930">
        <f>'[1]Activity UPIS-ACQ'!R30</f>
        <v>0</v>
      </c>
      <c r="S30" s="930">
        <f>'[1]Activity UPIS-ACQ'!S30</f>
        <v>0</v>
      </c>
      <c r="T30" s="930">
        <f>'[1]Activity UPIS-ACQ'!T30</f>
        <v>0</v>
      </c>
      <c r="U30" s="930">
        <f>'[1]Activity UPIS-ACQ'!U30</f>
        <v>0</v>
      </c>
      <c r="V30" s="930">
        <f>'[1]Activity UPIS-ACQ'!V30</f>
        <v>0</v>
      </c>
      <c r="W30" s="930">
        <f>'[1]Activity UPIS-ACQ'!W30</f>
        <v>0</v>
      </c>
      <c r="X30" s="930">
        <f>'[1]Activity UPIS-ACQ'!X30</f>
        <v>0</v>
      </c>
      <c r="Y30" s="930">
        <f>'[1]Activity UPIS-ACQ'!Y30</f>
        <v>0</v>
      </c>
      <c r="Z30" s="930">
        <f>'[1]Activity UPIS-ACQ'!Z30</f>
        <v>0</v>
      </c>
      <c r="AA30" s="930">
        <f>'[1]Activity UPIS-ACQ'!AA30</f>
        <v>0</v>
      </c>
      <c r="AB30" s="930">
        <f>'[1]Activity UPIS-ACQ'!AB30</f>
        <v>0</v>
      </c>
      <c r="AC30" s="930">
        <f>'[1]Activity UPIS-ACQ'!AC30</f>
        <v>0</v>
      </c>
      <c r="AE30" s="932">
        <f t="shared" si="0"/>
        <v>0</v>
      </c>
      <c r="AF30" s="932"/>
      <c r="AG30" s="932">
        <f t="shared" si="1"/>
        <v>0</v>
      </c>
    </row>
    <row r="31" spans="2:33">
      <c r="B31" s="933">
        <v>21</v>
      </c>
      <c r="C31" s="927" t="str">
        <f>'[1]Activity UPIS-ACQ'!C31</f>
        <v>Water</v>
      </c>
      <c r="D31" s="927">
        <f>'[1]Activity UPIS-ACQ'!D31</f>
        <v>311200</v>
      </c>
      <c r="E31" s="928" t="str">
        <f>'[1]Activity UPIS-ACQ'!E31</f>
        <v>311200-Pump Eqp Electric</v>
      </c>
      <c r="F31" s="927" t="str">
        <f>'[1]Activity UPIS-ACQ'!F31</f>
        <v>10131120</v>
      </c>
      <c r="G31" s="927">
        <f>'[1]Activity UPIS-ACQ'!G31</f>
        <v>311.2</v>
      </c>
      <c r="H31" s="930">
        <f>'[1]Activity UPIS-ACQ'!H31</f>
        <v>0</v>
      </c>
      <c r="I31" s="930">
        <f>'[1]Activity UPIS-ACQ'!I31</f>
        <v>0</v>
      </c>
      <c r="J31" s="930">
        <f>'[1]Activity UPIS-ACQ'!J31</f>
        <v>0</v>
      </c>
      <c r="K31" s="930">
        <f>'[1]Activity UPIS-ACQ'!K31</f>
        <v>0</v>
      </c>
      <c r="L31" s="930">
        <f>'[1]Activity UPIS-ACQ'!L31</f>
        <v>0</v>
      </c>
      <c r="M31" s="930">
        <f>'[1]Activity UPIS-ACQ'!M31</f>
        <v>0</v>
      </c>
      <c r="N31" s="930">
        <f>'[1]Activity UPIS-ACQ'!N31</f>
        <v>0</v>
      </c>
      <c r="O31" s="930">
        <f>'[1]Activity UPIS-ACQ'!O31</f>
        <v>0</v>
      </c>
      <c r="P31" s="930">
        <f>'[1]Activity UPIS-ACQ'!P31</f>
        <v>0</v>
      </c>
      <c r="Q31" s="930">
        <f>'[1]Activity UPIS-ACQ'!Q31</f>
        <v>0</v>
      </c>
      <c r="R31" s="930">
        <f>'[1]Activity UPIS-ACQ'!R31</f>
        <v>0</v>
      </c>
      <c r="S31" s="930">
        <f>'[1]Activity UPIS-ACQ'!S31</f>
        <v>0</v>
      </c>
      <c r="T31" s="930">
        <f>'[1]Activity UPIS-ACQ'!T31</f>
        <v>0</v>
      </c>
      <c r="U31" s="930">
        <f>'[1]Activity UPIS-ACQ'!U31</f>
        <v>0</v>
      </c>
      <c r="V31" s="930">
        <f>'[1]Activity UPIS-ACQ'!V31</f>
        <v>0</v>
      </c>
      <c r="W31" s="930">
        <f>'[1]Activity UPIS-ACQ'!W31</f>
        <v>0</v>
      </c>
      <c r="X31" s="930">
        <f>'[1]Activity UPIS-ACQ'!X31</f>
        <v>0</v>
      </c>
      <c r="Y31" s="930">
        <f>'[1]Activity UPIS-ACQ'!Y31</f>
        <v>0</v>
      </c>
      <c r="Z31" s="930">
        <f>'[1]Activity UPIS-ACQ'!Z31</f>
        <v>0</v>
      </c>
      <c r="AA31" s="930">
        <f>'[1]Activity UPIS-ACQ'!AA31</f>
        <v>0</v>
      </c>
      <c r="AB31" s="930">
        <f>'[1]Activity UPIS-ACQ'!AB31</f>
        <v>0</v>
      </c>
      <c r="AC31" s="930">
        <f>'[1]Activity UPIS-ACQ'!AC31</f>
        <v>0</v>
      </c>
      <c r="AE31" s="932">
        <f t="shared" si="0"/>
        <v>0</v>
      </c>
      <c r="AF31" s="932"/>
      <c r="AG31" s="932">
        <f t="shared" si="1"/>
        <v>0</v>
      </c>
    </row>
    <row r="32" spans="2:33">
      <c r="B32" s="933">
        <v>22</v>
      </c>
      <c r="C32" s="927" t="str">
        <f>'[1]Activity UPIS-ACQ'!C32</f>
        <v>Water</v>
      </c>
      <c r="D32" s="927">
        <f>'[1]Activity UPIS-ACQ'!D32</f>
        <v>311300</v>
      </c>
      <c r="E32" s="928" t="str">
        <f>'[1]Activity UPIS-ACQ'!E32</f>
        <v>311300-Pump Eqp Diesel</v>
      </c>
      <c r="F32" s="927" t="str">
        <f>'[1]Activity UPIS-ACQ'!F32</f>
        <v>10131130</v>
      </c>
      <c r="G32" s="927">
        <f>'[1]Activity UPIS-ACQ'!G32</f>
        <v>311.2</v>
      </c>
      <c r="H32" s="930">
        <f>'[1]Activity UPIS-ACQ'!H32</f>
        <v>0</v>
      </c>
      <c r="I32" s="930">
        <f>'[1]Activity UPIS-ACQ'!I32</f>
        <v>0</v>
      </c>
      <c r="J32" s="930">
        <f>'[1]Activity UPIS-ACQ'!J32</f>
        <v>0</v>
      </c>
      <c r="K32" s="930">
        <f>'[1]Activity UPIS-ACQ'!K32</f>
        <v>0</v>
      </c>
      <c r="L32" s="930">
        <f>'[1]Activity UPIS-ACQ'!L32</f>
        <v>0</v>
      </c>
      <c r="M32" s="930">
        <f>'[1]Activity UPIS-ACQ'!M32</f>
        <v>0</v>
      </c>
      <c r="N32" s="930">
        <f>'[1]Activity UPIS-ACQ'!N32</f>
        <v>0</v>
      </c>
      <c r="O32" s="930">
        <f>'[1]Activity UPIS-ACQ'!O32</f>
        <v>0</v>
      </c>
      <c r="P32" s="930">
        <f>'[1]Activity UPIS-ACQ'!P32</f>
        <v>0</v>
      </c>
      <c r="Q32" s="930">
        <f>'[1]Activity UPIS-ACQ'!Q32</f>
        <v>0</v>
      </c>
      <c r="R32" s="930">
        <f>'[1]Activity UPIS-ACQ'!R32</f>
        <v>0</v>
      </c>
      <c r="S32" s="930">
        <f>'[1]Activity UPIS-ACQ'!S32</f>
        <v>0</v>
      </c>
      <c r="T32" s="930">
        <f>'[1]Activity UPIS-ACQ'!T32</f>
        <v>0</v>
      </c>
      <c r="U32" s="930">
        <f>'[1]Activity UPIS-ACQ'!U32</f>
        <v>0</v>
      </c>
      <c r="V32" s="930">
        <f>'[1]Activity UPIS-ACQ'!V32</f>
        <v>0</v>
      </c>
      <c r="W32" s="930">
        <f>'[1]Activity UPIS-ACQ'!W32</f>
        <v>0</v>
      </c>
      <c r="X32" s="930">
        <f>'[1]Activity UPIS-ACQ'!X32</f>
        <v>0</v>
      </c>
      <c r="Y32" s="930">
        <f>'[1]Activity UPIS-ACQ'!Y32</f>
        <v>0</v>
      </c>
      <c r="Z32" s="930">
        <f>'[1]Activity UPIS-ACQ'!Z32</f>
        <v>0</v>
      </c>
      <c r="AA32" s="930">
        <f>'[1]Activity UPIS-ACQ'!AA32</f>
        <v>0</v>
      </c>
      <c r="AB32" s="930">
        <f>'[1]Activity UPIS-ACQ'!AB32</f>
        <v>0</v>
      </c>
      <c r="AC32" s="930">
        <f>'[1]Activity UPIS-ACQ'!AC32</f>
        <v>0</v>
      </c>
      <c r="AE32" s="932">
        <f t="shared" si="0"/>
        <v>0</v>
      </c>
      <c r="AF32" s="932"/>
      <c r="AG32" s="932">
        <f t="shared" si="1"/>
        <v>0</v>
      </c>
    </row>
    <row r="33" spans="2:33">
      <c r="B33" s="933">
        <v>23</v>
      </c>
      <c r="C33" s="927" t="str">
        <f>'[1]Activity UPIS-ACQ'!C33</f>
        <v>Water</v>
      </c>
      <c r="D33" s="927">
        <f>'[1]Activity UPIS-ACQ'!D33</f>
        <v>311400</v>
      </c>
      <c r="E33" s="928" t="str">
        <f>'[1]Activity UPIS-ACQ'!E33</f>
        <v>311400-Pump Eqp Hydraulic</v>
      </c>
      <c r="F33" s="927" t="str">
        <f>'[1]Activity UPIS-ACQ'!F33</f>
        <v>10131140</v>
      </c>
      <c r="G33" s="927">
        <f>'[1]Activity UPIS-ACQ'!G33</f>
        <v>311.2</v>
      </c>
      <c r="H33" s="930">
        <f>'[1]Activity UPIS-ACQ'!H33</f>
        <v>0</v>
      </c>
      <c r="I33" s="930">
        <f>'[1]Activity UPIS-ACQ'!I33</f>
        <v>0</v>
      </c>
      <c r="J33" s="930">
        <f>'[1]Activity UPIS-ACQ'!J33</f>
        <v>0</v>
      </c>
      <c r="K33" s="930">
        <f>'[1]Activity UPIS-ACQ'!K33</f>
        <v>0</v>
      </c>
      <c r="L33" s="930">
        <f>'[1]Activity UPIS-ACQ'!L33</f>
        <v>0</v>
      </c>
      <c r="M33" s="930">
        <f>'[1]Activity UPIS-ACQ'!M33</f>
        <v>0</v>
      </c>
      <c r="N33" s="930">
        <f>'[1]Activity UPIS-ACQ'!N33</f>
        <v>0</v>
      </c>
      <c r="O33" s="930">
        <f>'[1]Activity UPIS-ACQ'!O33</f>
        <v>0</v>
      </c>
      <c r="P33" s="930">
        <f>'[1]Activity UPIS-ACQ'!P33</f>
        <v>0</v>
      </c>
      <c r="Q33" s="930">
        <f>'[1]Activity UPIS-ACQ'!Q33</f>
        <v>0</v>
      </c>
      <c r="R33" s="930">
        <f>'[1]Activity UPIS-ACQ'!R33</f>
        <v>0</v>
      </c>
      <c r="S33" s="930">
        <f>'[1]Activity UPIS-ACQ'!S33</f>
        <v>0</v>
      </c>
      <c r="T33" s="930">
        <f>'[1]Activity UPIS-ACQ'!T33</f>
        <v>0</v>
      </c>
      <c r="U33" s="930">
        <f>'[1]Activity UPIS-ACQ'!U33</f>
        <v>0</v>
      </c>
      <c r="V33" s="930">
        <f>'[1]Activity UPIS-ACQ'!V33</f>
        <v>0</v>
      </c>
      <c r="W33" s="930">
        <f>'[1]Activity UPIS-ACQ'!W33</f>
        <v>0</v>
      </c>
      <c r="X33" s="930">
        <f>'[1]Activity UPIS-ACQ'!X33</f>
        <v>0</v>
      </c>
      <c r="Y33" s="930">
        <f>'[1]Activity UPIS-ACQ'!Y33</f>
        <v>0</v>
      </c>
      <c r="Z33" s="930">
        <f>'[1]Activity UPIS-ACQ'!Z33</f>
        <v>0</v>
      </c>
      <c r="AA33" s="930">
        <f>'[1]Activity UPIS-ACQ'!AA33</f>
        <v>0</v>
      </c>
      <c r="AB33" s="930">
        <f>'[1]Activity UPIS-ACQ'!AB33</f>
        <v>0</v>
      </c>
      <c r="AC33" s="930">
        <f>'[1]Activity UPIS-ACQ'!AC33</f>
        <v>0</v>
      </c>
      <c r="AE33" s="932">
        <f t="shared" si="0"/>
        <v>0</v>
      </c>
      <c r="AF33" s="932"/>
      <c r="AG33" s="932">
        <f t="shared" si="1"/>
        <v>0</v>
      </c>
    </row>
    <row r="34" spans="2:33">
      <c r="B34" s="933">
        <v>24</v>
      </c>
      <c r="C34" s="927" t="str">
        <f>'[1]Activity UPIS-ACQ'!C34</f>
        <v>Water</v>
      </c>
      <c r="D34" s="927">
        <f>'[1]Activity UPIS-ACQ'!D34</f>
        <v>311500</v>
      </c>
      <c r="E34" s="928" t="str">
        <f>'[1]Activity UPIS-ACQ'!E34</f>
        <v>311500-Pump Eqp Other</v>
      </c>
      <c r="F34" s="927" t="str">
        <f>'[1]Activity UPIS-ACQ'!F34</f>
        <v>10131150</v>
      </c>
      <c r="G34" s="927">
        <f>'[1]Activity UPIS-ACQ'!G34</f>
        <v>311.2</v>
      </c>
      <c r="H34" s="930">
        <f>'[1]Activity UPIS-ACQ'!H34</f>
        <v>0</v>
      </c>
      <c r="I34" s="930">
        <f>'[1]Activity UPIS-ACQ'!I34</f>
        <v>0</v>
      </c>
      <c r="J34" s="930">
        <f>'[1]Activity UPIS-ACQ'!J34</f>
        <v>0</v>
      </c>
      <c r="K34" s="930">
        <f>'[1]Activity UPIS-ACQ'!K34</f>
        <v>0</v>
      </c>
      <c r="L34" s="930">
        <f>'[1]Activity UPIS-ACQ'!L34</f>
        <v>0</v>
      </c>
      <c r="M34" s="930">
        <f>'[1]Activity UPIS-ACQ'!M34</f>
        <v>0</v>
      </c>
      <c r="N34" s="930">
        <f>'[1]Activity UPIS-ACQ'!N34</f>
        <v>0</v>
      </c>
      <c r="O34" s="930">
        <f>'[1]Activity UPIS-ACQ'!O34</f>
        <v>0</v>
      </c>
      <c r="P34" s="930">
        <f>'[1]Activity UPIS-ACQ'!P34</f>
        <v>0</v>
      </c>
      <c r="Q34" s="930">
        <f>'[1]Activity UPIS-ACQ'!Q34</f>
        <v>0</v>
      </c>
      <c r="R34" s="930">
        <f>'[1]Activity UPIS-ACQ'!R34</f>
        <v>0</v>
      </c>
      <c r="S34" s="930">
        <f>'[1]Activity UPIS-ACQ'!S34</f>
        <v>0</v>
      </c>
      <c r="T34" s="930">
        <f>'[1]Activity UPIS-ACQ'!T34</f>
        <v>0</v>
      </c>
      <c r="U34" s="930">
        <f>'[1]Activity UPIS-ACQ'!U34</f>
        <v>0</v>
      </c>
      <c r="V34" s="930">
        <f>'[1]Activity UPIS-ACQ'!V34</f>
        <v>0</v>
      </c>
      <c r="W34" s="930">
        <f>'[1]Activity UPIS-ACQ'!W34</f>
        <v>0</v>
      </c>
      <c r="X34" s="930">
        <f>'[1]Activity UPIS-ACQ'!X34</f>
        <v>0</v>
      </c>
      <c r="Y34" s="930">
        <f>'[1]Activity UPIS-ACQ'!Y34</f>
        <v>0</v>
      </c>
      <c r="Z34" s="930">
        <f>'[1]Activity UPIS-ACQ'!Z34</f>
        <v>0</v>
      </c>
      <c r="AA34" s="930">
        <f>'[1]Activity UPIS-ACQ'!AA34</f>
        <v>0</v>
      </c>
      <c r="AB34" s="930">
        <f>'[1]Activity UPIS-ACQ'!AB34</f>
        <v>0</v>
      </c>
      <c r="AC34" s="930">
        <f>'[1]Activity UPIS-ACQ'!AC34</f>
        <v>0</v>
      </c>
      <c r="AE34" s="932">
        <f t="shared" si="0"/>
        <v>0</v>
      </c>
      <c r="AF34" s="932"/>
      <c r="AG34" s="932">
        <f t="shared" si="1"/>
        <v>0</v>
      </c>
    </row>
    <row r="35" spans="2:33">
      <c r="B35" s="933">
        <v>25</v>
      </c>
      <c r="C35" s="927" t="str">
        <f>'[1]Activity UPIS-ACQ'!C35</f>
        <v>Water</v>
      </c>
      <c r="D35" s="927">
        <f>'[1]Activity UPIS-ACQ'!D35</f>
        <v>311520</v>
      </c>
      <c r="E35" s="928" t="str">
        <f>'[1]Activity UPIS-ACQ'!E35</f>
        <v>311520-Pump Eqp-SOS &amp; Pumping</v>
      </c>
      <c r="F35" s="927" t="str">
        <f>'[1]Activity UPIS-ACQ'!F35</f>
        <v>10131152</v>
      </c>
      <c r="G35" s="927">
        <f>'[1]Activity UPIS-ACQ'!G35</f>
        <v>311.2</v>
      </c>
      <c r="H35" s="930">
        <f>'[1]Activity UPIS-ACQ'!H35</f>
        <v>0</v>
      </c>
      <c r="I35" s="930">
        <f>'[1]Activity UPIS-ACQ'!I35</f>
        <v>0</v>
      </c>
      <c r="J35" s="930">
        <f>'[1]Activity UPIS-ACQ'!J35</f>
        <v>0</v>
      </c>
      <c r="K35" s="930">
        <f>'[1]Activity UPIS-ACQ'!K35</f>
        <v>0</v>
      </c>
      <c r="L35" s="930">
        <f>'[1]Activity UPIS-ACQ'!L35</f>
        <v>0</v>
      </c>
      <c r="M35" s="930">
        <f>'[1]Activity UPIS-ACQ'!M35</f>
        <v>0</v>
      </c>
      <c r="N35" s="930">
        <f>'[1]Activity UPIS-ACQ'!N35</f>
        <v>0</v>
      </c>
      <c r="O35" s="930">
        <f>'[1]Activity UPIS-ACQ'!O35</f>
        <v>0</v>
      </c>
      <c r="P35" s="930">
        <f>'[1]Activity UPIS-ACQ'!P35</f>
        <v>0</v>
      </c>
      <c r="Q35" s="930">
        <f>'[1]Activity UPIS-ACQ'!Q35</f>
        <v>0</v>
      </c>
      <c r="R35" s="930">
        <f>'[1]Activity UPIS-ACQ'!R35</f>
        <v>0</v>
      </c>
      <c r="S35" s="930">
        <f>'[1]Activity UPIS-ACQ'!S35</f>
        <v>0</v>
      </c>
      <c r="T35" s="930">
        <f>'[1]Activity UPIS-ACQ'!T35</f>
        <v>0</v>
      </c>
      <c r="U35" s="930">
        <f>'[1]Activity UPIS-ACQ'!U35</f>
        <v>0</v>
      </c>
      <c r="V35" s="930">
        <f>'[1]Activity UPIS-ACQ'!V35</f>
        <v>0</v>
      </c>
      <c r="W35" s="930">
        <f>'[1]Activity UPIS-ACQ'!W35</f>
        <v>0</v>
      </c>
      <c r="X35" s="930">
        <f>'[1]Activity UPIS-ACQ'!X35</f>
        <v>0</v>
      </c>
      <c r="Y35" s="930">
        <f>'[1]Activity UPIS-ACQ'!Y35</f>
        <v>0</v>
      </c>
      <c r="Z35" s="930">
        <f>'[1]Activity UPIS-ACQ'!Z35</f>
        <v>0</v>
      </c>
      <c r="AA35" s="930">
        <f>'[1]Activity UPIS-ACQ'!AA35</f>
        <v>0</v>
      </c>
      <c r="AB35" s="930">
        <f>'[1]Activity UPIS-ACQ'!AB35</f>
        <v>0</v>
      </c>
      <c r="AC35" s="930">
        <f>'[1]Activity UPIS-ACQ'!AC35</f>
        <v>0</v>
      </c>
      <c r="AE35" s="932">
        <f t="shared" si="0"/>
        <v>0</v>
      </c>
      <c r="AF35" s="932"/>
      <c r="AG35" s="932">
        <f t="shared" si="1"/>
        <v>0</v>
      </c>
    </row>
    <row r="36" spans="2:33">
      <c r="B36" s="933">
        <v>26</v>
      </c>
      <c r="C36" s="927" t="str">
        <f>'[1]Activity UPIS-ACQ'!C36</f>
        <v>Water</v>
      </c>
      <c r="D36" s="927">
        <f>'[1]Activity UPIS-ACQ'!D36</f>
        <v>311530</v>
      </c>
      <c r="E36" s="928" t="str">
        <f>'[1]Activity UPIS-ACQ'!E36</f>
        <v>311530-Pump Eqp Wtr Treatment</v>
      </c>
      <c r="F36" s="927" t="str">
        <f>'[1]Activity UPIS-ACQ'!F36</f>
        <v>10131153</v>
      </c>
      <c r="G36" s="927">
        <f>'[1]Activity UPIS-ACQ'!G36</f>
        <v>311.3</v>
      </c>
      <c r="H36" s="930">
        <f>'[1]Activity UPIS-ACQ'!H36</f>
        <v>0</v>
      </c>
      <c r="I36" s="930">
        <f>'[1]Activity UPIS-ACQ'!I36</f>
        <v>0</v>
      </c>
      <c r="J36" s="930">
        <f>'[1]Activity UPIS-ACQ'!J36</f>
        <v>0</v>
      </c>
      <c r="K36" s="930">
        <f>'[1]Activity UPIS-ACQ'!K36</f>
        <v>0</v>
      </c>
      <c r="L36" s="930">
        <f>'[1]Activity UPIS-ACQ'!L36</f>
        <v>0</v>
      </c>
      <c r="M36" s="930">
        <f>'[1]Activity UPIS-ACQ'!M36</f>
        <v>0</v>
      </c>
      <c r="N36" s="930">
        <f>'[1]Activity UPIS-ACQ'!N36</f>
        <v>0</v>
      </c>
      <c r="O36" s="930">
        <f>'[1]Activity UPIS-ACQ'!O36</f>
        <v>0</v>
      </c>
      <c r="P36" s="930">
        <f>'[1]Activity UPIS-ACQ'!P36</f>
        <v>0</v>
      </c>
      <c r="Q36" s="930">
        <f>'[1]Activity UPIS-ACQ'!Q36</f>
        <v>0</v>
      </c>
      <c r="R36" s="930">
        <f>'[1]Activity UPIS-ACQ'!R36</f>
        <v>0</v>
      </c>
      <c r="S36" s="930">
        <f>'[1]Activity UPIS-ACQ'!S36</f>
        <v>0</v>
      </c>
      <c r="T36" s="930">
        <f>'[1]Activity UPIS-ACQ'!T36</f>
        <v>0</v>
      </c>
      <c r="U36" s="930">
        <f>'[1]Activity UPIS-ACQ'!U36</f>
        <v>0</v>
      </c>
      <c r="V36" s="930">
        <f>'[1]Activity UPIS-ACQ'!V36</f>
        <v>0</v>
      </c>
      <c r="W36" s="930">
        <f>'[1]Activity UPIS-ACQ'!W36</f>
        <v>0</v>
      </c>
      <c r="X36" s="930">
        <f>'[1]Activity UPIS-ACQ'!X36</f>
        <v>0</v>
      </c>
      <c r="Y36" s="930">
        <f>'[1]Activity UPIS-ACQ'!Y36</f>
        <v>0</v>
      </c>
      <c r="Z36" s="930">
        <f>'[1]Activity UPIS-ACQ'!Z36</f>
        <v>0</v>
      </c>
      <c r="AA36" s="930">
        <f>'[1]Activity UPIS-ACQ'!AA36</f>
        <v>0</v>
      </c>
      <c r="AB36" s="930">
        <f>'[1]Activity UPIS-ACQ'!AB36</f>
        <v>0</v>
      </c>
      <c r="AC36" s="930">
        <f>'[1]Activity UPIS-ACQ'!AC36</f>
        <v>0</v>
      </c>
      <c r="AE36" s="932">
        <f t="shared" si="0"/>
        <v>0</v>
      </c>
      <c r="AF36" s="932"/>
      <c r="AG36" s="932">
        <f t="shared" si="1"/>
        <v>0</v>
      </c>
    </row>
    <row r="37" spans="2:33">
      <c r="B37" s="933">
        <v>27</v>
      </c>
      <c r="C37" s="927" t="str">
        <f>'[1]Activity UPIS-ACQ'!C37</f>
        <v>Water</v>
      </c>
      <c r="D37" s="927">
        <f>'[1]Activity UPIS-ACQ'!D37</f>
        <v>311540</v>
      </c>
      <c r="E37" s="928" t="str">
        <f>'[1]Activity UPIS-ACQ'!E37</f>
        <v>311540-Pumping Equipment TD</v>
      </c>
      <c r="F37" s="927" t="str">
        <f>'[1]Activity UPIS-ACQ'!F37</f>
        <v>10131154</v>
      </c>
      <c r="G37" s="927">
        <f>'[1]Activity UPIS-ACQ'!G37</f>
        <v>311.39999999999998</v>
      </c>
      <c r="H37" s="930">
        <f>'[1]Activity UPIS-ACQ'!H37</f>
        <v>0</v>
      </c>
      <c r="I37" s="930">
        <f>'[1]Activity UPIS-ACQ'!I37</f>
        <v>0</v>
      </c>
      <c r="J37" s="930">
        <f>'[1]Activity UPIS-ACQ'!J37</f>
        <v>0</v>
      </c>
      <c r="K37" s="930">
        <f>'[1]Activity UPIS-ACQ'!K37</f>
        <v>0</v>
      </c>
      <c r="L37" s="930">
        <f>'[1]Activity UPIS-ACQ'!L37</f>
        <v>0</v>
      </c>
      <c r="M37" s="930">
        <f>'[1]Activity UPIS-ACQ'!M37</f>
        <v>0</v>
      </c>
      <c r="N37" s="930">
        <f>'[1]Activity UPIS-ACQ'!N37</f>
        <v>0</v>
      </c>
      <c r="O37" s="930">
        <f>'[1]Activity UPIS-ACQ'!O37</f>
        <v>0</v>
      </c>
      <c r="P37" s="930">
        <f>'[1]Activity UPIS-ACQ'!P37</f>
        <v>0</v>
      </c>
      <c r="Q37" s="930">
        <f>'[1]Activity UPIS-ACQ'!Q37</f>
        <v>0</v>
      </c>
      <c r="R37" s="930">
        <f>'[1]Activity UPIS-ACQ'!R37</f>
        <v>0</v>
      </c>
      <c r="S37" s="930">
        <f>'[1]Activity UPIS-ACQ'!S37</f>
        <v>0</v>
      </c>
      <c r="T37" s="930">
        <f>'[1]Activity UPIS-ACQ'!T37</f>
        <v>0</v>
      </c>
      <c r="U37" s="930">
        <f>'[1]Activity UPIS-ACQ'!U37</f>
        <v>0</v>
      </c>
      <c r="V37" s="930">
        <f>'[1]Activity UPIS-ACQ'!V37</f>
        <v>0</v>
      </c>
      <c r="W37" s="930">
        <f>'[1]Activity UPIS-ACQ'!W37</f>
        <v>0</v>
      </c>
      <c r="X37" s="930">
        <f>'[1]Activity UPIS-ACQ'!X37</f>
        <v>0</v>
      </c>
      <c r="Y37" s="930">
        <f>'[1]Activity UPIS-ACQ'!Y37</f>
        <v>0</v>
      </c>
      <c r="Z37" s="930">
        <f>'[1]Activity UPIS-ACQ'!Z37</f>
        <v>0</v>
      </c>
      <c r="AA37" s="930">
        <f>'[1]Activity UPIS-ACQ'!AA37</f>
        <v>0</v>
      </c>
      <c r="AB37" s="930">
        <f>'[1]Activity UPIS-ACQ'!AB37</f>
        <v>0</v>
      </c>
      <c r="AC37" s="930">
        <f>'[1]Activity UPIS-ACQ'!AC37</f>
        <v>0</v>
      </c>
      <c r="AE37" s="932">
        <f t="shared" si="0"/>
        <v>0</v>
      </c>
      <c r="AF37" s="932"/>
      <c r="AG37" s="932">
        <f t="shared" si="1"/>
        <v>0</v>
      </c>
    </row>
    <row r="38" spans="2:33">
      <c r="B38" s="933">
        <v>28</v>
      </c>
      <c r="C38" s="927" t="str">
        <f>'[1]Activity UPIS-ACQ'!C38</f>
        <v>Water</v>
      </c>
      <c r="D38" s="927">
        <f>'[1]Activity UPIS-ACQ'!D38</f>
        <v>320100</v>
      </c>
      <c r="E38" s="928" t="str">
        <f>'[1]Activity UPIS-ACQ'!E38</f>
        <v>320100-WT Equip Non-Media</v>
      </c>
      <c r="F38" s="927" t="str">
        <f>'[1]Activity UPIS-ACQ'!F38</f>
        <v>10132010</v>
      </c>
      <c r="G38" s="927">
        <f>'[1]Activity UPIS-ACQ'!G38</f>
        <v>320.3</v>
      </c>
      <c r="H38" s="930">
        <f>'[1]Activity UPIS-ACQ'!H38</f>
        <v>0</v>
      </c>
      <c r="I38" s="930">
        <f>'[1]Activity UPIS-ACQ'!I38</f>
        <v>0</v>
      </c>
      <c r="J38" s="930">
        <f>'[1]Activity UPIS-ACQ'!J38</f>
        <v>0</v>
      </c>
      <c r="K38" s="930">
        <f>'[1]Activity UPIS-ACQ'!K38</f>
        <v>0</v>
      </c>
      <c r="L38" s="930">
        <f>'[1]Activity UPIS-ACQ'!L38</f>
        <v>0</v>
      </c>
      <c r="M38" s="930">
        <f>'[1]Activity UPIS-ACQ'!M38</f>
        <v>0</v>
      </c>
      <c r="N38" s="930">
        <f>'[1]Activity UPIS-ACQ'!N38</f>
        <v>0</v>
      </c>
      <c r="O38" s="930">
        <f>'[1]Activity UPIS-ACQ'!O38</f>
        <v>0</v>
      </c>
      <c r="P38" s="930">
        <f>'[1]Activity UPIS-ACQ'!P38</f>
        <v>0</v>
      </c>
      <c r="Q38" s="930">
        <f>'[1]Activity UPIS-ACQ'!Q38</f>
        <v>0</v>
      </c>
      <c r="R38" s="930">
        <f>'[1]Activity UPIS-ACQ'!R38</f>
        <v>0</v>
      </c>
      <c r="S38" s="930">
        <f>'[1]Activity UPIS-ACQ'!S38</f>
        <v>0</v>
      </c>
      <c r="T38" s="930">
        <f>'[1]Activity UPIS-ACQ'!T38</f>
        <v>0</v>
      </c>
      <c r="U38" s="930">
        <f>'[1]Activity UPIS-ACQ'!U38</f>
        <v>0</v>
      </c>
      <c r="V38" s="930">
        <f>'[1]Activity UPIS-ACQ'!V38</f>
        <v>0</v>
      </c>
      <c r="W38" s="930">
        <f>'[1]Activity UPIS-ACQ'!W38</f>
        <v>0</v>
      </c>
      <c r="X38" s="930">
        <f>'[1]Activity UPIS-ACQ'!X38</f>
        <v>0</v>
      </c>
      <c r="Y38" s="930">
        <f>'[1]Activity UPIS-ACQ'!Y38</f>
        <v>0</v>
      </c>
      <c r="Z38" s="930">
        <f>'[1]Activity UPIS-ACQ'!Z38</f>
        <v>0</v>
      </c>
      <c r="AA38" s="930">
        <f>'[1]Activity UPIS-ACQ'!AA38</f>
        <v>0</v>
      </c>
      <c r="AB38" s="930">
        <f>'[1]Activity UPIS-ACQ'!AB38</f>
        <v>0</v>
      </c>
      <c r="AC38" s="930">
        <f>'[1]Activity UPIS-ACQ'!AC38</f>
        <v>0</v>
      </c>
      <c r="AE38" s="932">
        <f t="shared" si="0"/>
        <v>0</v>
      </c>
      <c r="AF38" s="932"/>
      <c r="AG38" s="932">
        <f t="shared" si="1"/>
        <v>0</v>
      </c>
    </row>
    <row r="39" spans="2:33">
      <c r="B39" s="933">
        <v>29</v>
      </c>
      <c r="C39" s="927" t="str">
        <f>'[1]Activity UPIS-ACQ'!C39</f>
        <v>Water</v>
      </c>
      <c r="D39" s="927">
        <f>'[1]Activity UPIS-ACQ'!D39</f>
        <v>320200</v>
      </c>
      <c r="E39" s="928" t="str">
        <f>'[1]Activity UPIS-ACQ'!E39</f>
        <v>320200-WT Equip Filter Media</v>
      </c>
      <c r="F39" s="927" t="str">
        <f>'[1]Activity UPIS-ACQ'!F39</f>
        <v>10132010</v>
      </c>
      <c r="G39" s="927">
        <f>'[1]Activity UPIS-ACQ'!G39</f>
        <v>320.3</v>
      </c>
      <c r="H39" s="930">
        <f>'[1]Activity UPIS-ACQ'!H39</f>
        <v>0</v>
      </c>
      <c r="I39" s="930">
        <f>'[1]Activity UPIS-ACQ'!I39</f>
        <v>0</v>
      </c>
      <c r="J39" s="930">
        <f>'[1]Activity UPIS-ACQ'!J39</f>
        <v>0</v>
      </c>
      <c r="K39" s="930">
        <f>'[1]Activity UPIS-ACQ'!K39</f>
        <v>0</v>
      </c>
      <c r="L39" s="930">
        <f>'[1]Activity UPIS-ACQ'!L39</f>
        <v>0</v>
      </c>
      <c r="M39" s="930">
        <f>'[1]Activity UPIS-ACQ'!M39</f>
        <v>0</v>
      </c>
      <c r="N39" s="930">
        <f>'[1]Activity UPIS-ACQ'!N39</f>
        <v>0</v>
      </c>
      <c r="O39" s="930">
        <f>'[1]Activity UPIS-ACQ'!O39</f>
        <v>0</v>
      </c>
      <c r="P39" s="930">
        <f>'[1]Activity UPIS-ACQ'!P39</f>
        <v>0</v>
      </c>
      <c r="Q39" s="930">
        <f>'[1]Activity UPIS-ACQ'!Q39</f>
        <v>0</v>
      </c>
      <c r="R39" s="930">
        <f>'[1]Activity UPIS-ACQ'!R39</f>
        <v>0</v>
      </c>
      <c r="S39" s="930">
        <f>'[1]Activity UPIS-ACQ'!S39</f>
        <v>0</v>
      </c>
      <c r="T39" s="930">
        <f>'[1]Activity UPIS-ACQ'!T39</f>
        <v>0</v>
      </c>
      <c r="U39" s="930">
        <f>'[1]Activity UPIS-ACQ'!U39</f>
        <v>0</v>
      </c>
      <c r="V39" s="930">
        <f>'[1]Activity UPIS-ACQ'!V39</f>
        <v>0</v>
      </c>
      <c r="W39" s="930">
        <f>'[1]Activity UPIS-ACQ'!W39</f>
        <v>0</v>
      </c>
      <c r="X39" s="930">
        <f>'[1]Activity UPIS-ACQ'!X39</f>
        <v>0</v>
      </c>
      <c r="Y39" s="930">
        <f>'[1]Activity UPIS-ACQ'!Y39</f>
        <v>0</v>
      </c>
      <c r="Z39" s="930">
        <f>'[1]Activity UPIS-ACQ'!Z39</f>
        <v>0</v>
      </c>
      <c r="AA39" s="930">
        <f>'[1]Activity UPIS-ACQ'!AA39</f>
        <v>0</v>
      </c>
      <c r="AB39" s="930">
        <f>'[1]Activity UPIS-ACQ'!AB39</f>
        <v>0</v>
      </c>
      <c r="AC39" s="930">
        <f>'[1]Activity UPIS-ACQ'!AC39</f>
        <v>0</v>
      </c>
      <c r="AE39" s="932">
        <f t="shared" si="0"/>
        <v>0</v>
      </c>
      <c r="AF39" s="932"/>
      <c r="AG39" s="932">
        <f t="shared" si="1"/>
        <v>0</v>
      </c>
    </row>
    <row r="40" spans="2:33">
      <c r="B40" s="933">
        <v>30</v>
      </c>
      <c r="C40" s="927" t="str">
        <f>'[1]Activity UPIS-ACQ'!C40</f>
        <v>Water</v>
      </c>
      <c r="D40" s="927">
        <f>'[1]Activity UPIS-ACQ'!D40</f>
        <v>330000</v>
      </c>
      <c r="E40" s="928" t="str">
        <f>'[1]Activity UPIS-ACQ'!E40</f>
        <v>330000-Dist Reservoirs &amp; Standpipes</v>
      </c>
      <c r="F40" s="927" t="str">
        <f>'[1]Activity UPIS-ACQ'!F40</f>
        <v>10133000</v>
      </c>
      <c r="G40" s="927">
        <f>'[1]Activity UPIS-ACQ'!G40</f>
        <v>330.4</v>
      </c>
      <c r="H40" s="930">
        <f>'[1]Activity UPIS-ACQ'!H40</f>
        <v>0</v>
      </c>
      <c r="I40" s="930">
        <f>'[1]Activity UPIS-ACQ'!I40</f>
        <v>0</v>
      </c>
      <c r="J40" s="930">
        <f>'[1]Activity UPIS-ACQ'!J40</f>
        <v>0</v>
      </c>
      <c r="K40" s="930">
        <f>'[1]Activity UPIS-ACQ'!K40</f>
        <v>0</v>
      </c>
      <c r="L40" s="930">
        <f>'[1]Activity UPIS-ACQ'!L40</f>
        <v>0</v>
      </c>
      <c r="M40" s="930">
        <f>'[1]Activity UPIS-ACQ'!M40</f>
        <v>0</v>
      </c>
      <c r="N40" s="930">
        <f>'[1]Activity UPIS-ACQ'!N40</f>
        <v>0</v>
      </c>
      <c r="O40" s="930">
        <f>'[1]Activity UPIS-ACQ'!O40</f>
        <v>0</v>
      </c>
      <c r="P40" s="930">
        <f>'[1]Activity UPIS-ACQ'!P40</f>
        <v>0</v>
      </c>
      <c r="Q40" s="930">
        <f>'[1]Activity UPIS-ACQ'!Q40</f>
        <v>0</v>
      </c>
      <c r="R40" s="930">
        <f>'[1]Activity UPIS-ACQ'!R40</f>
        <v>0</v>
      </c>
      <c r="S40" s="930">
        <f>'[1]Activity UPIS-ACQ'!S40</f>
        <v>0</v>
      </c>
      <c r="T40" s="930">
        <f>'[1]Activity UPIS-ACQ'!T40</f>
        <v>0</v>
      </c>
      <c r="U40" s="930">
        <f>'[1]Activity UPIS-ACQ'!U40</f>
        <v>0</v>
      </c>
      <c r="V40" s="930">
        <f>'[1]Activity UPIS-ACQ'!V40</f>
        <v>0</v>
      </c>
      <c r="W40" s="930">
        <f>'[1]Activity UPIS-ACQ'!W40</f>
        <v>0</v>
      </c>
      <c r="X40" s="930">
        <f>'[1]Activity UPIS-ACQ'!X40</f>
        <v>0</v>
      </c>
      <c r="Y40" s="930">
        <f>'[1]Activity UPIS-ACQ'!Y40</f>
        <v>0</v>
      </c>
      <c r="Z40" s="930">
        <f>'[1]Activity UPIS-ACQ'!Z40</f>
        <v>0</v>
      </c>
      <c r="AA40" s="930">
        <f>'[1]Activity UPIS-ACQ'!AA40</f>
        <v>0</v>
      </c>
      <c r="AB40" s="930">
        <f>'[1]Activity UPIS-ACQ'!AB40</f>
        <v>0</v>
      </c>
      <c r="AC40" s="930">
        <f>'[1]Activity UPIS-ACQ'!AC40</f>
        <v>0</v>
      </c>
      <c r="AE40" s="932">
        <f t="shared" si="0"/>
        <v>0</v>
      </c>
      <c r="AF40" s="932"/>
      <c r="AG40" s="932">
        <f t="shared" si="1"/>
        <v>0</v>
      </c>
    </row>
    <row r="41" spans="2:33">
      <c r="B41" s="933">
        <v>31</v>
      </c>
      <c r="C41" s="927" t="str">
        <f>'[1]Activity UPIS-ACQ'!C41</f>
        <v>Water</v>
      </c>
      <c r="D41" s="927">
        <f>'[1]Activity UPIS-ACQ'!D41</f>
        <v>330100</v>
      </c>
      <c r="E41" s="928" t="str">
        <f>'[1]Activity UPIS-ACQ'!E41</f>
        <v>330100-Elevated Tanks &amp; Standpipes</v>
      </c>
      <c r="F41" s="927" t="str">
        <f>'[1]Activity UPIS-ACQ'!F41</f>
        <v>10133000</v>
      </c>
      <c r="G41" s="927">
        <f>'[1]Activity UPIS-ACQ'!G41</f>
        <v>330.4</v>
      </c>
      <c r="H41" s="930">
        <f>'[1]Activity UPIS-ACQ'!H41</f>
        <v>0</v>
      </c>
      <c r="I41" s="930">
        <f>'[1]Activity UPIS-ACQ'!I41</f>
        <v>0</v>
      </c>
      <c r="J41" s="930">
        <f>'[1]Activity UPIS-ACQ'!J41</f>
        <v>0</v>
      </c>
      <c r="K41" s="930">
        <f>'[1]Activity UPIS-ACQ'!K41</f>
        <v>0</v>
      </c>
      <c r="L41" s="930">
        <f>'[1]Activity UPIS-ACQ'!L41</f>
        <v>0</v>
      </c>
      <c r="M41" s="930">
        <f>'[1]Activity UPIS-ACQ'!M41</f>
        <v>0</v>
      </c>
      <c r="N41" s="930">
        <f>'[1]Activity UPIS-ACQ'!N41</f>
        <v>0</v>
      </c>
      <c r="O41" s="930">
        <f>'[1]Activity UPIS-ACQ'!O41</f>
        <v>0</v>
      </c>
      <c r="P41" s="930">
        <f>'[1]Activity UPIS-ACQ'!P41</f>
        <v>0</v>
      </c>
      <c r="Q41" s="930">
        <f>'[1]Activity UPIS-ACQ'!Q41</f>
        <v>0</v>
      </c>
      <c r="R41" s="930">
        <f>'[1]Activity UPIS-ACQ'!R41</f>
        <v>0</v>
      </c>
      <c r="S41" s="930">
        <f>'[1]Activity UPIS-ACQ'!S41</f>
        <v>0</v>
      </c>
      <c r="T41" s="930">
        <f>'[1]Activity UPIS-ACQ'!T41</f>
        <v>0</v>
      </c>
      <c r="U41" s="930">
        <f>'[1]Activity UPIS-ACQ'!U41</f>
        <v>0</v>
      </c>
      <c r="V41" s="930">
        <f>'[1]Activity UPIS-ACQ'!V41</f>
        <v>0</v>
      </c>
      <c r="W41" s="930">
        <f>'[1]Activity UPIS-ACQ'!W41</f>
        <v>0</v>
      </c>
      <c r="X41" s="930">
        <f>'[1]Activity UPIS-ACQ'!X41</f>
        <v>0</v>
      </c>
      <c r="Y41" s="930">
        <f>'[1]Activity UPIS-ACQ'!Y41</f>
        <v>0</v>
      </c>
      <c r="Z41" s="930">
        <f>'[1]Activity UPIS-ACQ'!Z41</f>
        <v>0</v>
      </c>
      <c r="AA41" s="930">
        <f>'[1]Activity UPIS-ACQ'!AA41</f>
        <v>0</v>
      </c>
      <c r="AB41" s="930">
        <f>'[1]Activity UPIS-ACQ'!AB41</f>
        <v>0</v>
      </c>
      <c r="AC41" s="930">
        <f>'[1]Activity UPIS-ACQ'!AC41</f>
        <v>0</v>
      </c>
      <c r="AE41" s="932">
        <f t="shared" si="0"/>
        <v>0</v>
      </c>
      <c r="AF41" s="932"/>
      <c r="AG41" s="932">
        <f t="shared" si="1"/>
        <v>0</v>
      </c>
    </row>
    <row r="42" spans="2:33">
      <c r="B42" s="933">
        <v>32</v>
      </c>
      <c r="C42" s="927" t="str">
        <f>'[1]Activity UPIS-ACQ'!C42</f>
        <v>Water</v>
      </c>
      <c r="D42" s="927">
        <f>'[1]Activity UPIS-ACQ'!D42</f>
        <v>330200</v>
      </c>
      <c r="E42" s="928" t="str">
        <f>'[1]Activity UPIS-ACQ'!E42</f>
        <v>330200-Ground Level Tanks</v>
      </c>
      <c r="F42" s="927" t="str">
        <f>'[1]Activity UPIS-ACQ'!F42</f>
        <v>10133000</v>
      </c>
      <c r="G42" s="927">
        <f>'[1]Activity UPIS-ACQ'!G42</f>
        <v>330.4</v>
      </c>
      <c r="H42" s="930">
        <f>'[1]Activity UPIS-ACQ'!H42</f>
        <v>0</v>
      </c>
      <c r="I42" s="930">
        <f>'[1]Activity UPIS-ACQ'!I42</f>
        <v>0</v>
      </c>
      <c r="J42" s="930">
        <f>'[1]Activity UPIS-ACQ'!J42</f>
        <v>0</v>
      </c>
      <c r="K42" s="930">
        <f>'[1]Activity UPIS-ACQ'!K42</f>
        <v>0</v>
      </c>
      <c r="L42" s="930">
        <f>'[1]Activity UPIS-ACQ'!L42</f>
        <v>0</v>
      </c>
      <c r="M42" s="930">
        <f>'[1]Activity UPIS-ACQ'!M42</f>
        <v>0</v>
      </c>
      <c r="N42" s="930">
        <f>'[1]Activity UPIS-ACQ'!N42</f>
        <v>0</v>
      </c>
      <c r="O42" s="930">
        <f>'[1]Activity UPIS-ACQ'!O42</f>
        <v>0</v>
      </c>
      <c r="P42" s="930">
        <f>'[1]Activity UPIS-ACQ'!P42</f>
        <v>0</v>
      </c>
      <c r="Q42" s="930">
        <f>'[1]Activity UPIS-ACQ'!Q42</f>
        <v>0</v>
      </c>
      <c r="R42" s="930">
        <f>'[1]Activity UPIS-ACQ'!R42</f>
        <v>0</v>
      </c>
      <c r="S42" s="930">
        <f>'[1]Activity UPIS-ACQ'!S42</f>
        <v>0</v>
      </c>
      <c r="T42" s="930">
        <f>'[1]Activity UPIS-ACQ'!T42</f>
        <v>0</v>
      </c>
      <c r="U42" s="930">
        <f>'[1]Activity UPIS-ACQ'!U42</f>
        <v>0</v>
      </c>
      <c r="V42" s="930">
        <f>'[1]Activity UPIS-ACQ'!V42</f>
        <v>0</v>
      </c>
      <c r="W42" s="930">
        <f>'[1]Activity UPIS-ACQ'!W42</f>
        <v>0</v>
      </c>
      <c r="X42" s="930">
        <f>'[1]Activity UPIS-ACQ'!X42</f>
        <v>0</v>
      </c>
      <c r="Y42" s="930">
        <f>'[1]Activity UPIS-ACQ'!Y42</f>
        <v>0</v>
      </c>
      <c r="Z42" s="930">
        <f>'[1]Activity UPIS-ACQ'!Z42</f>
        <v>0</v>
      </c>
      <c r="AA42" s="930">
        <f>'[1]Activity UPIS-ACQ'!AA42</f>
        <v>0</v>
      </c>
      <c r="AB42" s="930">
        <f>'[1]Activity UPIS-ACQ'!AB42</f>
        <v>0</v>
      </c>
      <c r="AC42" s="930">
        <f>'[1]Activity UPIS-ACQ'!AC42</f>
        <v>0</v>
      </c>
      <c r="AE42" s="932">
        <f t="shared" si="0"/>
        <v>0</v>
      </c>
      <c r="AF42" s="932"/>
      <c r="AG42" s="932">
        <f t="shared" si="1"/>
        <v>0</v>
      </c>
    </row>
    <row r="43" spans="2:33">
      <c r="B43" s="933">
        <v>33</v>
      </c>
      <c r="C43" s="927" t="str">
        <f>'[1]Activity UPIS-ACQ'!C43</f>
        <v>Water</v>
      </c>
      <c r="D43" s="927">
        <f>'[1]Activity UPIS-ACQ'!D43</f>
        <v>330400</v>
      </c>
      <c r="E43" s="928" t="str">
        <f>'[1]Activity UPIS-ACQ'!E43</f>
        <v>330400-Clearwell</v>
      </c>
      <c r="F43" s="927" t="str">
        <f>'[1]Activity UPIS-ACQ'!F43</f>
        <v>10133000</v>
      </c>
      <c r="G43" s="927">
        <f>'[1]Activity UPIS-ACQ'!G43</f>
        <v>330.4</v>
      </c>
      <c r="H43" s="930">
        <f>'[1]Activity UPIS-ACQ'!H43</f>
        <v>0</v>
      </c>
      <c r="I43" s="930">
        <f>'[1]Activity UPIS-ACQ'!I43</f>
        <v>0</v>
      </c>
      <c r="J43" s="930">
        <f>'[1]Activity UPIS-ACQ'!J43</f>
        <v>0</v>
      </c>
      <c r="K43" s="930">
        <f>'[1]Activity UPIS-ACQ'!K43</f>
        <v>0</v>
      </c>
      <c r="L43" s="930">
        <f>'[1]Activity UPIS-ACQ'!L43</f>
        <v>0</v>
      </c>
      <c r="M43" s="930">
        <f>'[1]Activity UPIS-ACQ'!M43</f>
        <v>0</v>
      </c>
      <c r="N43" s="930">
        <f>'[1]Activity UPIS-ACQ'!N43</f>
        <v>0</v>
      </c>
      <c r="O43" s="930">
        <f>'[1]Activity UPIS-ACQ'!O43</f>
        <v>0</v>
      </c>
      <c r="P43" s="930">
        <f>'[1]Activity UPIS-ACQ'!P43</f>
        <v>0</v>
      </c>
      <c r="Q43" s="930">
        <f>'[1]Activity UPIS-ACQ'!Q43</f>
        <v>0</v>
      </c>
      <c r="R43" s="930">
        <f>'[1]Activity UPIS-ACQ'!R43</f>
        <v>0</v>
      </c>
      <c r="S43" s="930">
        <f>'[1]Activity UPIS-ACQ'!S43</f>
        <v>0</v>
      </c>
      <c r="T43" s="930">
        <f>'[1]Activity UPIS-ACQ'!T43</f>
        <v>0</v>
      </c>
      <c r="U43" s="930">
        <f>'[1]Activity UPIS-ACQ'!U43</f>
        <v>0</v>
      </c>
      <c r="V43" s="930">
        <f>'[1]Activity UPIS-ACQ'!V43</f>
        <v>0</v>
      </c>
      <c r="W43" s="930">
        <f>'[1]Activity UPIS-ACQ'!W43</f>
        <v>0</v>
      </c>
      <c r="X43" s="930">
        <f>'[1]Activity UPIS-ACQ'!X43</f>
        <v>0</v>
      </c>
      <c r="Y43" s="930">
        <f>'[1]Activity UPIS-ACQ'!Y43</f>
        <v>0</v>
      </c>
      <c r="Z43" s="930">
        <f>'[1]Activity UPIS-ACQ'!Z43</f>
        <v>0</v>
      </c>
      <c r="AA43" s="930">
        <f>'[1]Activity UPIS-ACQ'!AA43</f>
        <v>0</v>
      </c>
      <c r="AB43" s="930">
        <f>'[1]Activity UPIS-ACQ'!AB43</f>
        <v>0</v>
      </c>
      <c r="AC43" s="930">
        <f>'[1]Activity UPIS-ACQ'!AC43</f>
        <v>0</v>
      </c>
      <c r="AE43" s="932">
        <f t="shared" si="0"/>
        <v>0</v>
      </c>
      <c r="AF43" s="932"/>
      <c r="AG43" s="932">
        <f t="shared" si="1"/>
        <v>0</v>
      </c>
    </row>
    <row r="44" spans="2:33">
      <c r="B44" s="933">
        <v>34</v>
      </c>
      <c r="C44" s="927" t="str">
        <f>'[1]Activity UPIS-ACQ'!C44</f>
        <v>Water</v>
      </c>
      <c r="D44" s="927">
        <f>'[1]Activity UPIS-ACQ'!D44</f>
        <v>331001</v>
      </c>
      <c r="E44" s="928" t="str">
        <f>'[1]Activity UPIS-ACQ'!E44</f>
        <v>331001-TD Mains</v>
      </c>
      <c r="F44" s="927" t="str">
        <f>'[1]Activity UPIS-ACQ'!F44</f>
        <v>10133100</v>
      </c>
      <c r="G44" s="927">
        <f>'[1]Activity UPIS-ACQ'!G44</f>
        <v>331.4</v>
      </c>
      <c r="H44" s="930">
        <f>'[1]Activity UPIS-ACQ'!H44</f>
        <v>0</v>
      </c>
      <c r="I44" s="930">
        <f>'[1]Activity UPIS-ACQ'!I44</f>
        <v>0</v>
      </c>
      <c r="J44" s="930">
        <f>'[1]Activity UPIS-ACQ'!J44</f>
        <v>0</v>
      </c>
      <c r="K44" s="930">
        <f>'[1]Activity UPIS-ACQ'!K44</f>
        <v>0</v>
      </c>
      <c r="L44" s="930">
        <f>'[1]Activity UPIS-ACQ'!L44</f>
        <v>0</v>
      </c>
      <c r="M44" s="930">
        <f>'[1]Activity UPIS-ACQ'!M44</f>
        <v>0</v>
      </c>
      <c r="N44" s="930">
        <f>'[1]Activity UPIS-ACQ'!N44</f>
        <v>0</v>
      </c>
      <c r="O44" s="930">
        <f>'[1]Activity UPIS-ACQ'!O44</f>
        <v>0</v>
      </c>
      <c r="P44" s="930">
        <f>'[1]Activity UPIS-ACQ'!P44</f>
        <v>0</v>
      </c>
      <c r="Q44" s="930">
        <f>'[1]Activity UPIS-ACQ'!Q44</f>
        <v>0</v>
      </c>
      <c r="R44" s="930">
        <f>'[1]Activity UPIS-ACQ'!R44</f>
        <v>0</v>
      </c>
      <c r="S44" s="930">
        <f>'[1]Activity UPIS-ACQ'!S44</f>
        <v>0</v>
      </c>
      <c r="T44" s="930">
        <f>'[1]Activity UPIS-ACQ'!T44</f>
        <v>0</v>
      </c>
      <c r="U44" s="930">
        <f>'[1]Activity UPIS-ACQ'!U44</f>
        <v>0</v>
      </c>
      <c r="V44" s="930">
        <f>'[1]Activity UPIS-ACQ'!V44</f>
        <v>0</v>
      </c>
      <c r="W44" s="930">
        <f>'[1]Activity UPIS-ACQ'!W44</f>
        <v>0</v>
      </c>
      <c r="X44" s="930">
        <f>'[1]Activity UPIS-ACQ'!X44</f>
        <v>0</v>
      </c>
      <c r="Y44" s="930">
        <f>'[1]Activity UPIS-ACQ'!Y44</f>
        <v>0</v>
      </c>
      <c r="Z44" s="930">
        <f>'[1]Activity UPIS-ACQ'!Z44</f>
        <v>0</v>
      </c>
      <c r="AA44" s="930">
        <f>'[1]Activity UPIS-ACQ'!AA44</f>
        <v>0</v>
      </c>
      <c r="AB44" s="930">
        <f>'[1]Activity UPIS-ACQ'!AB44</f>
        <v>0</v>
      </c>
      <c r="AC44" s="930">
        <f>'[1]Activity UPIS-ACQ'!AC44</f>
        <v>0</v>
      </c>
      <c r="AE44" s="932">
        <f t="shared" si="0"/>
        <v>0</v>
      </c>
      <c r="AF44" s="932"/>
      <c r="AG44" s="932">
        <f t="shared" si="1"/>
        <v>0</v>
      </c>
    </row>
    <row r="45" spans="2:33">
      <c r="B45" s="933">
        <v>35</v>
      </c>
      <c r="C45" s="927" t="str">
        <f>'[1]Activity UPIS-ACQ'!C45</f>
        <v>Water</v>
      </c>
      <c r="D45" s="927">
        <f>'[1]Activity UPIS-ACQ'!D45</f>
        <v>331100</v>
      </c>
      <c r="E45" s="928" t="str">
        <f>'[1]Activity UPIS-ACQ'!E45</f>
        <v>331100-TD Mains 4in &amp; Less</v>
      </c>
      <c r="F45" s="927" t="str">
        <f>'[1]Activity UPIS-ACQ'!F45</f>
        <v>10133100</v>
      </c>
      <c r="G45" s="927">
        <f>'[1]Activity UPIS-ACQ'!G45</f>
        <v>331.4</v>
      </c>
      <c r="H45" s="930">
        <f>'[1]Activity UPIS-ACQ'!H45</f>
        <v>0</v>
      </c>
      <c r="I45" s="930">
        <f>'[1]Activity UPIS-ACQ'!I45</f>
        <v>0</v>
      </c>
      <c r="J45" s="930">
        <f>'[1]Activity UPIS-ACQ'!J45</f>
        <v>0</v>
      </c>
      <c r="K45" s="930">
        <f>'[1]Activity UPIS-ACQ'!K45</f>
        <v>0</v>
      </c>
      <c r="L45" s="930">
        <f>'[1]Activity UPIS-ACQ'!L45</f>
        <v>0</v>
      </c>
      <c r="M45" s="930">
        <f>'[1]Activity UPIS-ACQ'!M45</f>
        <v>0</v>
      </c>
      <c r="N45" s="930">
        <f>'[1]Activity UPIS-ACQ'!N45</f>
        <v>0</v>
      </c>
      <c r="O45" s="930">
        <f>'[1]Activity UPIS-ACQ'!O45</f>
        <v>0</v>
      </c>
      <c r="P45" s="930">
        <f>'[1]Activity UPIS-ACQ'!P45</f>
        <v>0</v>
      </c>
      <c r="Q45" s="930">
        <f>'[1]Activity UPIS-ACQ'!Q45</f>
        <v>0</v>
      </c>
      <c r="R45" s="930">
        <f>'[1]Activity UPIS-ACQ'!R45</f>
        <v>0</v>
      </c>
      <c r="S45" s="930">
        <f>'[1]Activity UPIS-ACQ'!S45</f>
        <v>0</v>
      </c>
      <c r="T45" s="930">
        <f>'[1]Activity UPIS-ACQ'!T45</f>
        <v>0</v>
      </c>
      <c r="U45" s="930">
        <f>'[1]Activity UPIS-ACQ'!U45</f>
        <v>0</v>
      </c>
      <c r="V45" s="930">
        <f>'[1]Activity UPIS-ACQ'!V45</f>
        <v>0</v>
      </c>
      <c r="W45" s="930">
        <f>'[1]Activity UPIS-ACQ'!W45</f>
        <v>0</v>
      </c>
      <c r="X45" s="930">
        <f>'[1]Activity UPIS-ACQ'!X45</f>
        <v>0</v>
      </c>
      <c r="Y45" s="930">
        <f>'[1]Activity UPIS-ACQ'!Y45</f>
        <v>0</v>
      </c>
      <c r="Z45" s="930">
        <f>'[1]Activity UPIS-ACQ'!Z45</f>
        <v>0</v>
      </c>
      <c r="AA45" s="930">
        <f>'[1]Activity UPIS-ACQ'!AA45</f>
        <v>0</v>
      </c>
      <c r="AB45" s="930">
        <f>'[1]Activity UPIS-ACQ'!AB45</f>
        <v>0</v>
      </c>
      <c r="AC45" s="930">
        <f>'[1]Activity UPIS-ACQ'!AC45</f>
        <v>0</v>
      </c>
      <c r="AE45" s="932">
        <f t="shared" si="0"/>
        <v>0</v>
      </c>
      <c r="AF45" s="932"/>
      <c r="AG45" s="932">
        <f t="shared" si="1"/>
        <v>0</v>
      </c>
    </row>
    <row r="46" spans="2:33">
      <c r="B46" s="933">
        <v>36</v>
      </c>
      <c r="C46" s="927" t="str">
        <f>'[1]Activity UPIS-ACQ'!C46</f>
        <v>Water</v>
      </c>
      <c r="D46" s="927">
        <f>'[1]Activity UPIS-ACQ'!D46</f>
        <v>331200</v>
      </c>
      <c r="E46" s="928" t="str">
        <f>'[1]Activity UPIS-ACQ'!E46</f>
        <v>331200-TD Mains 6in to 8in</v>
      </c>
      <c r="F46" s="927" t="str">
        <f>'[1]Activity UPIS-ACQ'!F46</f>
        <v>10133100</v>
      </c>
      <c r="G46" s="927">
        <f>'[1]Activity UPIS-ACQ'!G46</f>
        <v>331.4</v>
      </c>
      <c r="H46" s="930">
        <f>'[1]Activity UPIS-ACQ'!H46</f>
        <v>0</v>
      </c>
      <c r="I46" s="930">
        <f>'[1]Activity UPIS-ACQ'!I46</f>
        <v>0</v>
      </c>
      <c r="J46" s="930">
        <f>'[1]Activity UPIS-ACQ'!J46</f>
        <v>0</v>
      </c>
      <c r="K46" s="930">
        <f>'[1]Activity UPIS-ACQ'!K46</f>
        <v>0</v>
      </c>
      <c r="L46" s="930">
        <f>'[1]Activity UPIS-ACQ'!L46</f>
        <v>0</v>
      </c>
      <c r="M46" s="930">
        <f>'[1]Activity UPIS-ACQ'!M46</f>
        <v>0</v>
      </c>
      <c r="N46" s="930">
        <f>'[1]Activity UPIS-ACQ'!N46</f>
        <v>0</v>
      </c>
      <c r="O46" s="930">
        <f>'[1]Activity UPIS-ACQ'!O46</f>
        <v>0</v>
      </c>
      <c r="P46" s="930">
        <f>'[1]Activity UPIS-ACQ'!P46</f>
        <v>0</v>
      </c>
      <c r="Q46" s="930">
        <f>'[1]Activity UPIS-ACQ'!Q46</f>
        <v>0</v>
      </c>
      <c r="R46" s="930">
        <f>'[1]Activity UPIS-ACQ'!R46</f>
        <v>0</v>
      </c>
      <c r="S46" s="930">
        <f>'[1]Activity UPIS-ACQ'!S46</f>
        <v>0</v>
      </c>
      <c r="T46" s="930">
        <f>'[1]Activity UPIS-ACQ'!T46</f>
        <v>0</v>
      </c>
      <c r="U46" s="930">
        <f>'[1]Activity UPIS-ACQ'!U46</f>
        <v>0</v>
      </c>
      <c r="V46" s="930">
        <f>'[1]Activity UPIS-ACQ'!V46</f>
        <v>0</v>
      </c>
      <c r="W46" s="930">
        <f>'[1]Activity UPIS-ACQ'!W46</f>
        <v>0</v>
      </c>
      <c r="X46" s="930">
        <f>'[1]Activity UPIS-ACQ'!X46</f>
        <v>0</v>
      </c>
      <c r="Y46" s="930">
        <f>'[1]Activity UPIS-ACQ'!Y46</f>
        <v>0</v>
      </c>
      <c r="Z46" s="930">
        <f>'[1]Activity UPIS-ACQ'!Z46</f>
        <v>0</v>
      </c>
      <c r="AA46" s="930">
        <f>'[1]Activity UPIS-ACQ'!AA46</f>
        <v>0</v>
      </c>
      <c r="AB46" s="930">
        <f>'[1]Activity UPIS-ACQ'!AB46</f>
        <v>0</v>
      </c>
      <c r="AC46" s="930">
        <f>'[1]Activity UPIS-ACQ'!AC46</f>
        <v>0</v>
      </c>
      <c r="AE46" s="932">
        <f t="shared" si="0"/>
        <v>0</v>
      </c>
      <c r="AF46" s="932"/>
      <c r="AG46" s="932">
        <f t="shared" si="1"/>
        <v>0</v>
      </c>
    </row>
    <row r="47" spans="2:33">
      <c r="B47" s="933">
        <v>37</v>
      </c>
      <c r="C47" s="927" t="str">
        <f>'[1]Activity UPIS-ACQ'!C47</f>
        <v>Water</v>
      </c>
      <c r="D47" s="927">
        <f>'[1]Activity UPIS-ACQ'!D47</f>
        <v>331300</v>
      </c>
      <c r="E47" s="928" t="str">
        <f>'[1]Activity UPIS-ACQ'!E47</f>
        <v>331300-TD Mains 10in to 16in</v>
      </c>
      <c r="F47" s="927" t="str">
        <f>'[1]Activity UPIS-ACQ'!F47</f>
        <v>10133100</v>
      </c>
      <c r="G47" s="927">
        <f>'[1]Activity UPIS-ACQ'!G47</f>
        <v>331.4</v>
      </c>
      <c r="H47" s="930">
        <f>'[1]Activity UPIS-ACQ'!H47</f>
        <v>0</v>
      </c>
      <c r="I47" s="930">
        <f>'[1]Activity UPIS-ACQ'!I47</f>
        <v>0</v>
      </c>
      <c r="J47" s="930">
        <f>'[1]Activity UPIS-ACQ'!J47</f>
        <v>0</v>
      </c>
      <c r="K47" s="930">
        <f>'[1]Activity UPIS-ACQ'!K47</f>
        <v>0</v>
      </c>
      <c r="L47" s="930">
        <f>'[1]Activity UPIS-ACQ'!L47</f>
        <v>0</v>
      </c>
      <c r="M47" s="930">
        <f>'[1]Activity UPIS-ACQ'!M47</f>
        <v>0</v>
      </c>
      <c r="N47" s="930">
        <f>'[1]Activity UPIS-ACQ'!N47</f>
        <v>0</v>
      </c>
      <c r="O47" s="930">
        <f>'[1]Activity UPIS-ACQ'!O47</f>
        <v>0</v>
      </c>
      <c r="P47" s="930">
        <f>'[1]Activity UPIS-ACQ'!P47</f>
        <v>0</v>
      </c>
      <c r="Q47" s="930">
        <f>'[1]Activity UPIS-ACQ'!Q47</f>
        <v>0</v>
      </c>
      <c r="R47" s="930">
        <f>'[1]Activity UPIS-ACQ'!R47</f>
        <v>0</v>
      </c>
      <c r="S47" s="930">
        <f>'[1]Activity UPIS-ACQ'!S47</f>
        <v>0</v>
      </c>
      <c r="T47" s="930">
        <f>'[1]Activity UPIS-ACQ'!T47</f>
        <v>0</v>
      </c>
      <c r="U47" s="930">
        <f>'[1]Activity UPIS-ACQ'!U47</f>
        <v>0</v>
      </c>
      <c r="V47" s="930">
        <f>'[1]Activity UPIS-ACQ'!V47</f>
        <v>0</v>
      </c>
      <c r="W47" s="930">
        <f>'[1]Activity UPIS-ACQ'!W47</f>
        <v>0</v>
      </c>
      <c r="X47" s="930">
        <f>'[1]Activity UPIS-ACQ'!X47</f>
        <v>0</v>
      </c>
      <c r="Y47" s="930">
        <f>'[1]Activity UPIS-ACQ'!Y47</f>
        <v>0</v>
      </c>
      <c r="Z47" s="930">
        <f>'[1]Activity UPIS-ACQ'!Z47</f>
        <v>0</v>
      </c>
      <c r="AA47" s="930">
        <f>'[1]Activity UPIS-ACQ'!AA47</f>
        <v>0</v>
      </c>
      <c r="AB47" s="930">
        <f>'[1]Activity UPIS-ACQ'!AB47</f>
        <v>0</v>
      </c>
      <c r="AC47" s="930">
        <f>'[1]Activity UPIS-ACQ'!AC47</f>
        <v>0</v>
      </c>
      <c r="AE47" s="932">
        <f t="shared" si="0"/>
        <v>0</v>
      </c>
      <c r="AF47" s="932"/>
      <c r="AG47" s="932">
        <f t="shared" si="1"/>
        <v>0</v>
      </c>
    </row>
    <row r="48" spans="2:33">
      <c r="B48" s="933">
        <v>38</v>
      </c>
      <c r="C48" s="927" t="str">
        <f>'[1]Activity UPIS-ACQ'!C48</f>
        <v>Water</v>
      </c>
      <c r="D48" s="927">
        <f>'[1]Activity UPIS-ACQ'!D48</f>
        <v>331400</v>
      </c>
      <c r="E48" s="928" t="str">
        <f>'[1]Activity UPIS-ACQ'!E48</f>
        <v>331400-TD Mains 18in &amp; Grtr</v>
      </c>
      <c r="F48" s="927" t="str">
        <f>'[1]Activity UPIS-ACQ'!F48</f>
        <v>10133100</v>
      </c>
      <c r="G48" s="927">
        <f>'[1]Activity UPIS-ACQ'!G48</f>
        <v>331.4</v>
      </c>
      <c r="H48" s="930">
        <f>'[1]Activity UPIS-ACQ'!H48</f>
        <v>0</v>
      </c>
      <c r="I48" s="930">
        <f>'[1]Activity UPIS-ACQ'!I48</f>
        <v>0</v>
      </c>
      <c r="J48" s="930">
        <f>'[1]Activity UPIS-ACQ'!J48</f>
        <v>0</v>
      </c>
      <c r="K48" s="930">
        <f>'[1]Activity UPIS-ACQ'!K48</f>
        <v>0</v>
      </c>
      <c r="L48" s="930">
        <f>'[1]Activity UPIS-ACQ'!L48</f>
        <v>0</v>
      </c>
      <c r="M48" s="930">
        <f>'[1]Activity UPIS-ACQ'!M48</f>
        <v>0</v>
      </c>
      <c r="N48" s="930">
        <f>'[1]Activity UPIS-ACQ'!N48</f>
        <v>0</v>
      </c>
      <c r="O48" s="930">
        <f>'[1]Activity UPIS-ACQ'!O48</f>
        <v>0</v>
      </c>
      <c r="P48" s="930">
        <f>'[1]Activity UPIS-ACQ'!P48</f>
        <v>0</v>
      </c>
      <c r="Q48" s="930">
        <f>'[1]Activity UPIS-ACQ'!Q48</f>
        <v>0</v>
      </c>
      <c r="R48" s="930">
        <f>'[1]Activity UPIS-ACQ'!R48</f>
        <v>0</v>
      </c>
      <c r="S48" s="930">
        <f>'[1]Activity UPIS-ACQ'!S48</f>
        <v>0</v>
      </c>
      <c r="T48" s="930">
        <f>'[1]Activity UPIS-ACQ'!T48</f>
        <v>0</v>
      </c>
      <c r="U48" s="930">
        <f>'[1]Activity UPIS-ACQ'!U48</f>
        <v>0</v>
      </c>
      <c r="V48" s="930">
        <f>'[1]Activity UPIS-ACQ'!V48</f>
        <v>0</v>
      </c>
      <c r="W48" s="930">
        <f>'[1]Activity UPIS-ACQ'!W48</f>
        <v>0</v>
      </c>
      <c r="X48" s="930">
        <f>'[1]Activity UPIS-ACQ'!X48</f>
        <v>0</v>
      </c>
      <c r="Y48" s="930">
        <f>'[1]Activity UPIS-ACQ'!Y48</f>
        <v>0</v>
      </c>
      <c r="Z48" s="930">
        <f>'[1]Activity UPIS-ACQ'!Z48</f>
        <v>0</v>
      </c>
      <c r="AA48" s="930">
        <f>'[1]Activity UPIS-ACQ'!AA48</f>
        <v>0</v>
      </c>
      <c r="AB48" s="930">
        <f>'[1]Activity UPIS-ACQ'!AB48</f>
        <v>0</v>
      </c>
      <c r="AC48" s="930">
        <f>'[1]Activity UPIS-ACQ'!AC48</f>
        <v>0</v>
      </c>
      <c r="AE48" s="932">
        <f t="shared" si="0"/>
        <v>0</v>
      </c>
      <c r="AF48" s="932"/>
      <c r="AG48" s="932">
        <f t="shared" si="1"/>
        <v>0</v>
      </c>
    </row>
    <row r="49" spans="2:33">
      <c r="B49" s="933">
        <v>39</v>
      </c>
      <c r="C49" s="927" t="str">
        <f>'[1]Activity UPIS-ACQ'!C49</f>
        <v>Water</v>
      </c>
      <c r="D49" s="927">
        <f>'[1]Activity UPIS-ACQ'!D49</f>
        <v>333000</v>
      </c>
      <c r="E49" s="928" t="str">
        <f>'[1]Activity UPIS-ACQ'!E49</f>
        <v>333000-Services</v>
      </c>
      <c r="F49" s="927" t="str">
        <f>'[1]Activity UPIS-ACQ'!F49</f>
        <v>10133300</v>
      </c>
      <c r="G49" s="927">
        <f>'[1]Activity UPIS-ACQ'!G49</f>
        <v>333.4</v>
      </c>
      <c r="H49" s="930">
        <f>'[1]Activity UPIS-ACQ'!H49</f>
        <v>0</v>
      </c>
      <c r="I49" s="930">
        <f>'[1]Activity UPIS-ACQ'!I49</f>
        <v>0</v>
      </c>
      <c r="J49" s="930">
        <f>'[1]Activity UPIS-ACQ'!J49</f>
        <v>0</v>
      </c>
      <c r="K49" s="930">
        <f>'[1]Activity UPIS-ACQ'!K49</f>
        <v>0</v>
      </c>
      <c r="L49" s="930">
        <f>'[1]Activity UPIS-ACQ'!L49</f>
        <v>0</v>
      </c>
      <c r="M49" s="930">
        <f>'[1]Activity UPIS-ACQ'!M49</f>
        <v>0</v>
      </c>
      <c r="N49" s="930">
        <f>'[1]Activity UPIS-ACQ'!N49</f>
        <v>0</v>
      </c>
      <c r="O49" s="930">
        <f>'[1]Activity UPIS-ACQ'!O49</f>
        <v>0</v>
      </c>
      <c r="P49" s="930">
        <f>'[1]Activity UPIS-ACQ'!P49</f>
        <v>0</v>
      </c>
      <c r="Q49" s="930">
        <f>'[1]Activity UPIS-ACQ'!Q49</f>
        <v>0</v>
      </c>
      <c r="R49" s="930">
        <f>'[1]Activity UPIS-ACQ'!R49</f>
        <v>0</v>
      </c>
      <c r="S49" s="930">
        <f>'[1]Activity UPIS-ACQ'!S49</f>
        <v>0</v>
      </c>
      <c r="T49" s="930">
        <f>'[1]Activity UPIS-ACQ'!T49</f>
        <v>0</v>
      </c>
      <c r="U49" s="930">
        <f>'[1]Activity UPIS-ACQ'!U49</f>
        <v>0</v>
      </c>
      <c r="V49" s="930">
        <f>'[1]Activity UPIS-ACQ'!V49</f>
        <v>0</v>
      </c>
      <c r="W49" s="930">
        <f>'[1]Activity UPIS-ACQ'!W49</f>
        <v>0</v>
      </c>
      <c r="X49" s="930">
        <f>'[1]Activity UPIS-ACQ'!X49</f>
        <v>0</v>
      </c>
      <c r="Y49" s="930">
        <f>'[1]Activity UPIS-ACQ'!Y49</f>
        <v>0</v>
      </c>
      <c r="Z49" s="930">
        <f>'[1]Activity UPIS-ACQ'!Z49</f>
        <v>0</v>
      </c>
      <c r="AA49" s="930">
        <f>'[1]Activity UPIS-ACQ'!AA49</f>
        <v>0</v>
      </c>
      <c r="AB49" s="930">
        <f>'[1]Activity UPIS-ACQ'!AB49</f>
        <v>0</v>
      </c>
      <c r="AC49" s="930">
        <f>'[1]Activity UPIS-ACQ'!AC49</f>
        <v>0</v>
      </c>
      <c r="AE49" s="932">
        <f t="shared" si="0"/>
        <v>0</v>
      </c>
      <c r="AF49" s="932"/>
      <c r="AG49" s="932">
        <f t="shared" si="1"/>
        <v>0</v>
      </c>
    </row>
    <row r="50" spans="2:33">
      <c r="B50" s="933">
        <v>40</v>
      </c>
      <c r="C50" s="927" t="str">
        <f>'[1]Activity UPIS-ACQ'!C50</f>
        <v>Water</v>
      </c>
      <c r="D50" s="927">
        <f>'[1]Activity UPIS-ACQ'!D50</f>
        <v>334100</v>
      </c>
      <c r="E50" s="928" t="str">
        <f>'[1]Activity UPIS-ACQ'!E50</f>
        <v>334100-Meters</v>
      </c>
      <c r="F50" s="927" t="str">
        <f>'[1]Activity UPIS-ACQ'!F50</f>
        <v>10133410</v>
      </c>
      <c r="G50" s="927">
        <f>'[1]Activity UPIS-ACQ'!G50</f>
        <v>334.4</v>
      </c>
      <c r="H50" s="930">
        <f>'[1]Activity UPIS-ACQ'!H50</f>
        <v>0</v>
      </c>
      <c r="I50" s="930">
        <f>'[1]Activity UPIS-ACQ'!I50</f>
        <v>0</v>
      </c>
      <c r="J50" s="930">
        <f>'[1]Activity UPIS-ACQ'!J50</f>
        <v>0</v>
      </c>
      <c r="K50" s="930">
        <f>'[1]Activity UPIS-ACQ'!K50</f>
        <v>0</v>
      </c>
      <c r="L50" s="930">
        <f>'[1]Activity UPIS-ACQ'!L50</f>
        <v>0</v>
      </c>
      <c r="M50" s="930">
        <f>'[1]Activity UPIS-ACQ'!M50</f>
        <v>0</v>
      </c>
      <c r="N50" s="930">
        <f>'[1]Activity UPIS-ACQ'!N50</f>
        <v>0</v>
      </c>
      <c r="O50" s="930">
        <f>'[1]Activity UPIS-ACQ'!O50</f>
        <v>0</v>
      </c>
      <c r="P50" s="930">
        <f>'[1]Activity UPIS-ACQ'!P50</f>
        <v>0</v>
      </c>
      <c r="Q50" s="930">
        <f>'[1]Activity UPIS-ACQ'!Q50</f>
        <v>0</v>
      </c>
      <c r="R50" s="930">
        <f>'[1]Activity UPIS-ACQ'!R50</f>
        <v>0</v>
      </c>
      <c r="S50" s="930">
        <f>'[1]Activity UPIS-ACQ'!S50</f>
        <v>0</v>
      </c>
      <c r="T50" s="930">
        <f>'[1]Activity UPIS-ACQ'!T50</f>
        <v>0</v>
      </c>
      <c r="U50" s="930">
        <f>'[1]Activity UPIS-ACQ'!U50</f>
        <v>0</v>
      </c>
      <c r="V50" s="930">
        <f>'[1]Activity UPIS-ACQ'!V50</f>
        <v>0</v>
      </c>
      <c r="W50" s="930">
        <f>'[1]Activity UPIS-ACQ'!W50</f>
        <v>0</v>
      </c>
      <c r="X50" s="930">
        <f>'[1]Activity UPIS-ACQ'!X50</f>
        <v>0</v>
      </c>
      <c r="Y50" s="930">
        <f>'[1]Activity UPIS-ACQ'!Y50</f>
        <v>0</v>
      </c>
      <c r="Z50" s="930">
        <f>'[1]Activity UPIS-ACQ'!Z50</f>
        <v>0</v>
      </c>
      <c r="AA50" s="930">
        <f>'[1]Activity UPIS-ACQ'!AA50</f>
        <v>0</v>
      </c>
      <c r="AB50" s="930">
        <f>'[1]Activity UPIS-ACQ'!AB50</f>
        <v>0</v>
      </c>
      <c r="AC50" s="930">
        <f>'[1]Activity UPIS-ACQ'!AC50</f>
        <v>0</v>
      </c>
      <c r="AE50" s="932">
        <f t="shared" si="0"/>
        <v>0</v>
      </c>
      <c r="AF50" s="932"/>
      <c r="AG50" s="932">
        <f t="shared" si="1"/>
        <v>0</v>
      </c>
    </row>
    <row r="51" spans="2:33">
      <c r="B51" s="933">
        <v>41</v>
      </c>
      <c r="C51" s="927" t="str">
        <f>'[1]Activity UPIS-ACQ'!C51</f>
        <v>Water</v>
      </c>
      <c r="D51" s="927">
        <f>'[1]Activity UPIS-ACQ'!D51</f>
        <v>334110</v>
      </c>
      <c r="E51" s="928" t="str">
        <f>'[1]Activity UPIS-ACQ'!E51</f>
        <v>334110-Meters Bronze Case</v>
      </c>
      <c r="F51" s="927" t="str">
        <f>'[1]Activity UPIS-ACQ'!F51</f>
        <v>10133410</v>
      </c>
      <c r="G51" s="927">
        <f>'[1]Activity UPIS-ACQ'!G51</f>
        <v>334.4</v>
      </c>
      <c r="H51" s="930">
        <f>'[1]Activity UPIS-ACQ'!H51</f>
        <v>0</v>
      </c>
      <c r="I51" s="930">
        <f>'[1]Activity UPIS-ACQ'!I51</f>
        <v>0</v>
      </c>
      <c r="J51" s="930">
        <f>'[1]Activity UPIS-ACQ'!J51</f>
        <v>0</v>
      </c>
      <c r="K51" s="930">
        <f>'[1]Activity UPIS-ACQ'!K51</f>
        <v>0</v>
      </c>
      <c r="L51" s="930">
        <f>'[1]Activity UPIS-ACQ'!L51</f>
        <v>0</v>
      </c>
      <c r="M51" s="930">
        <f>'[1]Activity UPIS-ACQ'!M51</f>
        <v>0</v>
      </c>
      <c r="N51" s="930">
        <f>'[1]Activity UPIS-ACQ'!N51</f>
        <v>0</v>
      </c>
      <c r="O51" s="930">
        <f>'[1]Activity UPIS-ACQ'!O51</f>
        <v>0</v>
      </c>
      <c r="P51" s="930">
        <f>'[1]Activity UPIS-ACQ'!P51</f>
        <v>0</v>
      </c>
      <c r="Q51" s="930">
        <f>'[1]Activity UPIS-ACQ'!Q51</f>
        <v>0</v>
      </c>
      <c r="R51" s="930">
        <f>'[1]Activity UPIS-ACQ'!R51</f>
        <v>0</v>
      </c>
      <c r="S51" s="930">
        <f>'[1]Activity UPIS-ACQ'!S51</f>
        <v>0</v>
      </c>
      <c r="T51" s="930">
        <f>'[1]Activity UPIS-ACQ'!T51</f>
        <v>0</v>
      </c>
      <c r="U51" s="930">
        <f>'[1]Activity UPIS-ACQ'!U51</f>
        <v>0</v>
      </c>
      <c r="V51" s="930">
        <f>'[1]Activity UPIS-ACQ'!V51</f>
        <v>0</v>
      </c>
      <c r="W51" s="930">
        <f>'[1]Activity UPIS-ACQ'!W51</f>
        <v>0</v>
      </c>
      <c r="X51" s="930">
        <f>'[1]Activity UPIS-ACQ'!X51</f>
        <v>0</v>
      </c>
      <c r="Y51" s="930">
        <f>'[1]Activity UPIS-ACQ'!Y51</f>
        <v>0</v>
      </c>
      <c r="Z51" s="930">
        <f>'[1]Activity UPIS-ACQ'!Z51</f>
        <v>0</v>
      </c>
      <c r="AA51" s="930">
        <f>'[1]Activity UPIS-ACQ'!AA51</f>
        <v>0</v>
      </c>
      <c r="AB51" s="930">
        <f>'[1]Activity UPIS-ACQ'!AB51</f>
        <v>0</v>
      </c>
      <c r="AC51" s="930">
        <f>'[1]Activity UPIS-ACQ'!AC51</f>
        <v>0</v>
      </c>
      <c r="AE51" s="932">
        <f t="shared" si="0"/>
        <v>0</v>
      </c>
      <c r="AF51" s="932"/>
      <c r="AG51" s="932">
        <f t="shared" si="1"/>
        <v>0</v>
      </c>
    </row>
    <row r="52" spans="2:33">
      <c r="B52" s="933">
        <v>42</v>
      </c>
      <c r="C52" s="927" t="str">
        <f>'[1]Activity UPIS-ACQ'!C52</f>
        <v>Water</v>
      </c>
      <c r="D52" s="927">
        <f>'[1]Activity UPIS-ACQ'!D52</f>
        <v>334120</v>
      </c>
      <c r="E52" s="928" t="str">
        <f>'[1]Activity UPIS-ACQ'!E52</f>
        <v>334120-Meters Plastic Case</v>
      </c>
      <c r="F52" s="927" t="str">
        <f>'[1]Activity UPIS-ACQ'!F52</f>
        <v>10133410</v>
      </c>
      <c r="G52" s="927">
        <f>'[1]Activity UPIS-ACQ'!G52</f>
        <v>334.4</v>
      </c>
      <c r="H52" s="930">
        <f>'[1]Activity UPIS-ACQ'!H52</f>
        <v>0</v>
      </c>
      <c r="I52" s="930">
        <f>'[1]Activity UPIS-ACQ'!I52</f>
        <v>0</v>
      </c>
      <c r="J52" s="930">
        <f>'[1]Activity UPIS-ACQ'!J52</f>
        <v>0</v>
      </c>
      <c r="K52" s="930">
        <f>'[1]Activity UPIS-ACQ'!K52</f>
        <v>0</v>
      </c>
      <c r="L52" s="930">
        <f>'[1]Activity UPIS-ACQ'!L52</f>
        <v>0</v>
      </c>
      <c r="M52" s="930">
        <f>'[1]Activity UPIS-ACQ'!M52</f>
        <v>0</v>
      </c>
      <c r="N52" s="930">
        <f>'[1]Activity UPIS-ACQ'!N52</f>
        <v>0</v>
      </c>
      <c r="O52" s="930">
        <f>'[1]Activity UPIS-ACQ'!O52</f>
        <v>0</v>
      </c>
      <c r="P52" s="930">
        <f>'[1]Activity UPIS-ACQ'!P52</f>
        <v>0</v>
      </c>
      <c r="Q52" s="930">
        <f>'[1]Activity UPIS-ACQ'!Q52</f>
        <v>0</v>
      </c>
      <c r="R52" s="930">
        <f>'[1]Activity UPIS-ACQ'!R52</f>
        <v>0</v>
      </c>
      <c r="S52" s="930">
        <f>'[1]Activity UPIS-ACQ'!S52</f>
        <v>0</v>
      </c>
      <c r="T52" s="930">
        <f>'[1]Activity UPIS-ACQ'!T52</f>
        <v>0</v>
      </c>
      <c r="U52" s="930">
        <f>'[1]Activity UPIS-ACQ'!U52</f>
        <v>0</v>
      </c>
      <c r="V52" s="930">
        <f>'[1]Activity UPIS-ACQ'!V52</f>
        <v>0</v>
      </c>
      <c r="W52" s="930">
        <f>'[1]Activity UPIS-ACQ'!W52</f>
        <v>0</v>
      </c>
      <c r="X52" s="930">
        <f>'[1]Activity UPIS-ACQ'!X52</f>
        <v>0</v>
      </c>
      <c r="Y52" s="930">
        <f>'[1]Activity UPIS-ACQ'!Y52</f>
        <v>0</v>
      </c>
      <c r="Z52" s="930">
        <f>'[1]Activity UPIS-ACQ'!Z52</f>
        <v>0</v>
      </c>
      <c r="AA52" s="930">
        <f>'[1]Activity UPIS-ACQ'!AA52</f>
        <v>0</v>
      </c>
      <c r="AB52" s="930">
        <f>'[1]Activity UPIS-ACQ'!AB52</f>
        <v>0</v>
      </c>
      <c r="AC52" s="930">
        <f>'[1]Activity UPIS-ACQ'!AC52</f>
        <v>0</v>
      </c>
      <c r="AE52" s="932">
        <f t="shared" si="0"/>
        <v>0</v>
      </c>
      <c r="AF52" s="932"/>
      <c r="AG52" s="932">
        <f t="shared" si="1"/>
        <v>0</v>
      </c>
    </row>
    <row r="53" spans="2:33">
      <c r="B53" s="933">
        <v>43</v>
      </c>
      <c r="C53" s="927" t="str">
        <f>'[1]Activity UPIS-ACQ'!C53</f>
        <v>Water</v>
      </c>
      <c r="D53" s="927">
        <f>'[1]Activity UPIS-ACQ'!D53</f>
        <v>334130</v>
      </c>
      <c r="E53" s="928" t="str">
        <f>'[1]Activity UPIS-ACQ'!E53</f>
        <v>334130-Meters Other</v>
      </c>
      <c r="F53" s="927" t="str">
        <f>'[1]Activity UPIS-ACQ'!F53</f>
        <v>10133410</v>
      </c>
      <c r="G53" s="927">
        <f>'[1]Activity UPIS-ACQ'!G53</f>
        <v>334.4</v>
      </c>
      <c r="H53" s="930">
        <f>'[1]Activity UPIS-ACQ'!H53</f>
        <v>0</v>
      </c>
      <c r="I53" s="930">
        <f>'[1]Activity UPIS-ACQ'!I53</f>
        <v>0</v>
      </c>
      <c r="J53" s="930">
        <f>'[1]Activity UPIS-ACQ'!J53</f>
        <v>0</v>
      </c>
      <c r="K53" s="930">
        <f>'[1]Activity UPIS-ACQ'!K53</f>
        <v>0</v>
      </c>
      <c r="L53" s="930">
        <f>'[1]Activity UPIS-ACQ'!L53</f>
        <v>0</v>
      </c>
      <c r="M53" s="930">
        <f>'[1]Activity UPIS-ACQ'!M53</f>
        <v>0</v>
      </c>
      <c r="N53" s="930">
        <f>'[1]Activity UPIS-ACQ'!N53</f>
        <v>0</v>
      </c>
      <c r="O53" s="930">
        <f>'[1]Activity UPIS-ACQ'!O53</f>
        <v>0</v>
      </c>
      <c r="P53" s="930">
        <f>'[1]Activity UPIS-ACQ'!P53</f>
        <v>0</v>
      </c>
      <c r="Q53" s="930">
        <f>'[1]Activity UPIS-ACQ'!Q53</f>
        <v>0</v>
      </c>
      <c r="R53" s="930">
        <f>'[1]Activity UPIS-ACQ'!R53</f>
        <v>0</v>
      </c>
      <c r="S53" s="930">
        <f>'[1]Activity UPIS-ACQ'!S53</f>
        <v>0</v>
      </c>
      <c r="T53" s="930">
        <f>'[1]Activity UPIS-ACQ'!T53</f>
        <v>0</v>
      </c>
      <c r="U53" s="930">
        <f>'[1]Activity UPIS-ACQ'!U53</f>
        <v>0</v>
      </c>
      <c r="V53" s="930">
        <f>'[1]Activity UPIS-ACQ'!V53</f>
        <v>0</v>
      </c>
      <c r="W53" s="930">
        <f>'[1]Activity UPIS-ACQ'!W53</f>
        <v>0</v>
      </c>
      <c r="X53" s="930">
        <f>'[1]Activity UPIS-ACQ'!X53</f>
        <v>0</v>
      </c>
      <c r="Y53" s="930">
        <f>'[1]Activity UPIS-ACQ'!Y53</f>
        <v>0</v>
      </c>
      <c r="Z53" s="930">
        <f>'[1]Activity UPIS-ACQ'!Z53</f>
        <v>0</v>
      </c>
      <c r="AA53" s="930">
        <f>'[1]Activity UPIS-ACQ'!AA53</f>
        <v>0</v>
      </c>
      <c r="AB53" s="930">
        <f>'[1]Activity UPIS-ACQ'!AB53</f>
        <v>0</v>
      </c>
      <c r="AC53" s="930">
        <f>'[1]Activity UPIS-ACQ'!AC53</f>
        <v>0</v>
      </c>
      <c r="AE53" s="932">
        <f t="shared" si="0"/>
        <v>0</v>
      </c>
      <c r="AF53" s="932"/>
      <c r="AG53" s="932">
        <f t="shared" si="1"/>
        <v>0</v>
      </c>
    </row>
    <row r="54" spans="2:33">
      <c r="B54" s="933">
        <v>44</v>
      </c>
      <c r="C54" s="927" t="str">
        <f>'[1]Activity UPIS-ACQ'!C54</f>
        <v>Water</v>
      </c>
      <c r="D54" s="927">
        <f>'[1]Activity UPIS-ACQ'!D54</f>
        <v>334131</v>
      </c>
      <c r="E54" s="928" t="str">
        <f>'[1]Activity UPIS-ACQ'!E54</f>
        <v>334131-Meter Reading Units</v>
      </c>
      <c r="F54" s="927" t="str">
        <f>'[1]Activity UPIS-ACQ'!F54</f>
        <v>10133410</v>
      </c>
      <c r="G54" s="927">
        <f>'[1]Activity UPIS-ACQ'!G54</f>
        <v>334.4</v>
      </c>
      <c r="H54" s="930">
        <f>'[1]Activity UPIS-ACQ'!H54</f>
        <v>0</v>
      </c>
      <c r="I54" s="930">
        <f>'[1]Activity UPIS-ACQ'!I54</f>
        <v>0</v>
      </c>
      <c r="J54" s="930">
        <f>'[1]Activity UPIS-ACQ'!J54</f>
        <v>0</v>
      </c>
      <c r="K54" s="930">
        <f>'[1]Activity UPIS-ACQ'!K54</f>
        <v>0</v>
      </c>
      <c r="L54" s="930">
        <f>'[1]Activity UPIS-ACQ'!L54</f>
        <v>0</v>
      </c>
      <c r="M54" s="930">
        <f>'[1]Activity UPIS-ACQ'!M54</f>
        <v>0</v>
      </c>
      <c r="N54" s="930">
        <f>'[1]Activity UPIS-ACQ'!N54</f>
        <v>0</v>
      </c>
      <c r="O54" s="930">
        <f>'[1]Activity UPIS-ACQ'!O54</f>
        <v>0</v>
      </c>
      <c r="P54" s="930">
        <f>'[1]Activity UPIS-ACQ'!P54</f>
        <v>0</v>
      </c>
      <c r="Q54" s="930">
        <f>'[1]Activity UPIS-ACQ'!Q54</f>
        <v>0</v>
      </c>
      <c r="R54" s="930">
        <f>'[1]Activity UPIS-ACQ'!R54</f>
        <v>0</v>
      </c>
      <c r="S54" s="930">
        <f>'[1]Activity UPIS-ACQ'!S54</f>
        <v>0</v>
      </c>
      <c r="T54" s="930">
        <f>'[1]Activity UPIS-ACQ'!T54</f>
        <v>0</v>
      </c>
      <c r="U54" s="930">
        <f>'[1]Activity UPIS-ACQ'!U54</f>
        <v>0</v>
      </c>
      <c r="V54" s="930">
        <f>'[1]Activity UPIS-ACQ'!V54</f>
        <v>0</v>
      </c>
      <c r="W54" s="930">
        <f>'[1]Activity UPIS-ACQ'!W54</f>
        <v>0</v>
      </c>
      <c r="X54" s="930">
        <f>'[1]Activity UPIS-ACQ'!X54</f>
        <v>0</v>
      </c>
      <c r="Y54" s="930">
        <f>'[1]Activity UPIS-ACQ'!Y54</f>
        <v>0</v>
      </c>
      <c r="Z54" s="930">
        <f>'[1]Activity UPIS-ACQ'!Z54</f>
        <v>0</v>
      </c>
      <c r="AA54" s="930">
        <f>'[1]Activity UPIS-ACQ'!AA54</f>
        <v>0</v>
      </c>
      <c r="AB54" s="930">
        <f>'[1]Activity UPIS-ACQ'!AB54</f>
        <v>0</v>
      </c>
      <c r="AC54" s="930">
        <f>'[1]Activity UPIS-ACQ'!AC54</f>
        <v>0</v>
      </c>
      <c r="AE54" s="932">
        <f t="shared" si="0"/>
        <v>0</v>
      </c>
      <c r="AF54" s="932"/>
      <c r="AG54" s="932">
        <f t="shared" si="1"/>
        <v>0</v>
      </c>
    </row>
    <row r="55" spans="2:33">
      <c r="B55" s="933">
        <v>45</v>
      </c>
      <c r="C55" s="927" t="str">
        <f>'[1]Activity UPIS-ACQ'!C55</f>
        <v>Water</v>
      </c>
      <c r="D55" s="927">
        <f>'[1]Activity UPIS-ACQ'!D55</f>
        <v>334200</v>
      </c>
      <c r="E55" s="928" t="str">
        <f>'[1]Activity UPIS-ACQ'!E55</f>
        <v>334200-Meter Installations</v>
      </c>
      <c r="F55" s="927" t="str">
        <f>'[1]Activity UPIS-ACQ'!F55</f>
        <v>10133420</v>
      </c>
      <c r="G55" s="927">
        <f>'[1]Activity UPIS-ACQ'!G55</f>
        <v>334.4</v>
      </c>
      <c r="H55" s="930">
        <f>'[1]Activity UPIS-ACQ'!H55</f>
        <v>0</v>
      </c>
      <c r="I55" s="930">
        <f>'[1]Activity UPIS-ACQ'!I55</f>
        <v>0</v>
      </c>
      <c r="J55" s="930">
        <f>'[1]Activity UPIS-ACQ'!J55</f>
        <v>0</v>
      </c>
      <c r="K55" s="930">
        <f>'[1]Activity UPIS-ACQ'!K55</f>
        <v>0</v>
      </c>
      <c r="L55" s="930">
        <f>'[1]Activity UPIS-ACQ'!L55</f>
        <v>0</v>
      </c>
      <c r="M55" s="930">
        <f>'[1]Activity UPIS-ACQ'!M55</f>
        <v>0</v>
      </c>
      <c r="N55" s="930">
        <f>'[1]Activity UPIS-ACQ'!N55</f>
        <v>0</v>
      </c>
      <c r="O55" s="930">
        <f>'[1]Activity UPIS-ACQ'!O55</f>
        <v>0</v>
      </c>
      <c r="P55" s="930">
        <f>'[1]Activity UPIS-ACQ'!P55</f>
        <v>0</v>
      </c>
      <c r="Q55" s="930">
        <f>'[1]Activity UPIS-ACQ'!Q55</f>
        <v>0</v>
      </c>
      <c r="R55" s="930">
        <f>'[1]Activity UPIS-ACQ'!R55</f>
        <v>0</v>
      </c>
      <c r="S55" s="930">
        <f>'[1]Activity UPIS-ACQ'!S55</f>
        <v>0</v>
      </c>
      <c r="T55" s="930">
        <f>'[1]Activity UPIS-ACQ'!T55</f>
        <v>0</v>
      </c>
      <c r="U55" s="930">
        <f>'[1]Activity UPIS-ACQ'!U55</f>
        <v>0</v>
      </c>
      <c r="V55" s="930">
        <f>'[1]Activity UPIS-ACQ'!V55</f>
        <v>0</v>
      </c>
      <c r="W55" s="930">
        <f>'[1]Activity UPIS-ACQ'!W55</f>
        <v>0</v>
      </c>
      <c r="X55" s="930">
        <f>'[1]Activity UPIS-ACQ'!X55</f>
        <v>0</v>
      </c>
      <c r="Y55" s="930">
        <f>'[1]Activity UPIS-ACQ'!Y55</f>
        <v>0</v>
      </c>
      <c r="Z55" s="930">
        <f>'[1]Activity UPIS-ACQ'!Z55</f>
        <v>0</v>
      </c>
      <c r="AA55" s="930">
        <f>'[1]Activity UPIS-ACQ'!AA55</f>
        <v>0</v>
      </c>
      <c r="AB55" s="930">
        <f>'[1]Activity UPIS-ACQ'!AB55</f>
        <v>0</v>
      </c>
      <c r="AC55" s="930">
        <f>'[1]Activity UPIS-ACQ'!AC55</f>
        <v>0</v>
      </c>
      <c r="AE55" s="932">
        <f t="shared" si="0"/>
        <v>0</v>
      </c>
      <c r="AF55" s="932"/>
      <c r="AG55" s="932">
        <f t="shared" si="1"/>
        <v>0</v>
      </c>
    </row>
    <row r="56" spans="2:33">
      <c r="B56" s="933">
        <v>46</v>
      </c>
      <c r="C56" s="927" t="str">
        <f>'[1]Activity UPIS-ACQ'!C56</f>
        <v>Water</v>
      </c>
      <c r="D56" s="927">
        <f>'[1]Activity UPIS-ACQ'!D56</f>
        <v>334300</v>
      </c>
      <c r="E56" s="928" t="str">
        <f>'[1]Activity UPIS-ACQ'!E56</f>
        <v>334300-Meter Vaults</v>
      </c>
      <c r="F56" s="927" t="str">
        <f>'[1]Activity UPIS-ACQ'!F56</f>
        <v>10133410</v>
      </c>
      <c r="G56" s="927">
        <f>'[1]Activity UPIS-ACQ'!G56</f>
        <v>334.4</v>
      </c>
      <c r="H56" s="930">
        <f>'[1]Activity UPIS-ACQ'!H56</f>
        <v>0</v>
      </c>
      <c r="I56" s="930">
        <f>'[1]Activity UPIS-ACQ'!I56</f>
        <v>0</v>
      </c>
      <c r="J56" s="930">
        <f>'[1]Activity UPIS-ACQ'!J56</f>
        <v>0</v>
      </c>
      <c r="K56" s="930">
        <f>'[1]Activity UPIS-ACQ'!K56</f>
        <v>0</v>
      </c>
      <c r="L56" s="930">
        <f>'[1]Activity UPIS-ACQ'!L56</f>
        <v>0</v>
      </c>
      <c r="M56" s="930">
        <f>'[1]Activity UPIS-ACQ'!M56</f>
        <v>0</v>
      </c>
      <c r="N56" s="930">
        <f>'[1]Activity UPIS-ACQ'!N56</f>
        <v>0</v>
      </c>
      <c r="O56" s="930">
        <f>'[1]Activity UPIS-ACQ'!O56</f>
        <v>0</v>
      </c>
      <c r="P56" s="930">
        <f>'[1]Activity UPIS-ACQ'!P56</f>
        <v>0</v>
      </c>
      <c r="Q56" s="930">
        <f>'[1]Activity UPIS-ACQ'!Q56</f>
        <v>0</v>
      </c>
      <c r="R56" s="930">
        <f>'[1]Activity UPIS-ACQ'!R56</f>
        <v>0</v>
      </c>
      <c r="S56" s="930">
        <f>'[1]Activity UPIS-ACQ'!S56</f>
        <v>0</v>
      </c>
      <c r="T56" s="930">
        <f>'[1]Activity UPIS-ACQ'!T56</f>
        <v>0</v>
      </c>
      <c r="U56" s="930">
        <f>'[1]Activity UPIS-ACQ'!U56</f>
        <v>0</v>
      </c>
      <c r="V56" s="930">
        <f>'[1]Activity UPIS-ACQ'!V56</f>
        <v>0</v>
      </c>
      <c r="W56" s="930">
        <f>'[1]Activity UPIS-ACQ'!W56</f>
        <v>0</v>
      </c>
      <c r="X56" s="930">
        <f>'[1]Activity UPIS-ACQ'!X56</f>
        <v>0</v>
      </c>
      <c r="Y56" s="930">
        <f>'[1]Activity UPIS-ACQ'!Y56</f>
        <v>0</v>
      </c>
      <c r="Z56" s="930">
        <f>'[1]Activity UPIS-ACQ'!Z56</f>
        <v>0</v>
      </c>
      <c r="AA56" s="930">
        <f>'[1]Activity UPIS-ACQ'!AA56</f>
        <v>0</v>
      </c>
      <c r="AB56" s="930">
        <f>'[1]Activity UPIS-ACQ'!AB56</f>
        <v>0</v>
      </c>
      <c r="AC56" s="930">
        <f>'[1]Activity UPIS-ACQ'!AC56</f>
        <v>0</v>
      </c>
      <c r="AE56" s="932">
        <f t="shared" si="0"/>
        <v>0</v>
      </c>
      <c r="AF56" s="932"/>
      <c r="AG56" s="932">
        <f t="shared" si="1"/>
        <v>0</v>
      </c>
    </row>
    <row r="57" spans="2:33">
      <c r="B57" s="933">
        <v>47</v>
      </c>
      <c r="C57" s="927" t="str">
        <f>'[1]Activity UPIS-ACQ'!C57</f>
        <v>Water</v>
      </c>
      <c r="D57" s="927">
        <f>'[1]Activity UPIS-ACQ'!D57</f>
        <v>335000</v>
      </c>
      <c r="E57" s="928" t="str">
        <f>'[1]Activity UPIS-ACQ'!E57</f>
        <v>335000-Hydrants</v>
      </c>
      <c r="F57" s="927" t="str">
        <f>'[1]Activity UPIS-ACQ'!F57</f>
        <v>10133500</v>
      </c>
      <c r="G57" s="927">
        <f>'[1]Activity UPIS-ACQ'!G57</f>
        <v>335.4</v>
      </c>
      <c r="H57" s="930">
        <f>'[1]Activity UPIS-ACQ'!H57</f>
        <v>0</v>
      </c>
      <c r="I57" s="930">
        <f>'[1]Activity UPIS-ACQ'!I57</f>
        <v>0</v>
      </c>
      <c r="J57" s="930">
        <f>'[1]Activity UPIS-ACQ'!J57</f>
        <v>0</v>
      </c>
      <c r="K57" s="930">
        <f>'[1]Activity UPIS-ACQ'!K57</f>
        <v>0</v>
      </c>
      <c r="L57" s="930">
        <f>'[1]Activity UPIS-ACQ'!L57</f>
        <v>0</v>
      </c>
      <c r="M57" s="930">
        <f>'[1]Activity UPIS-ACQ'!M57</f>
        <v>0</v>
      </c>
      <c r="N57" s="930">
        <f>'[1]Activity UPIS-ACQ'!N57</f>
        <v>0</v>
      </c>
      <c r="O57" s="930">
        <f>'[1]Activity UPIS-ACQ'!O57</f>
        <v>0</v>
      </c>
      <c r="P57" s="930">
        <f>'[1]Activity UPIS-ACQ'!P57</f>
        <v>0</v>
      </c>
      <c r="Q57" s="930">
        <f>'[1]Activity UPIS-ACQ'!Q57</f>
        <v>0</v>
      </c>
      <c r="R57" s="930">
        <f>'[1]Activity UPIS-ACQ'!R57</f>
        <v>0</v>
      </c>
      <c r="S57" s="930">
        <f>'[1]Activity UPIS-ACQ'!S57</f>
        <v>0</v>
      </c>
      <c r="T57" s="930">
        <f>'[1]Activity UPIS-ACQ'!T57</f>
        <v>0</v>
      </c>
      <c r="U57" s="930">
        <f>'[1]Activity UPIS-ACQ'!U57</f>
        <v>0</v>
      </c>
      <c r="V57" s="930">
        <f>'[1]Activity UPIS-ACQ'!V57</f>
        <v>0</v>
      </c>
      <c r="W57" s="930">
        <f>'[1]Activity UPIS-ACQ'!W57</f>
        <v>0</v>
      </c>
      <c r="X57" s="930">
        <f>'[1]Activity UPIS-ACQ'!X57</f>
        <v>0</v>
      </c>
      <c r="Y57" s="930">
        <f>'[1]Activity UPIS-ACQ'!Y57</f>
        <v>0</v>
      </c>
      <c r="Z57" s="930">
        <f>'[1]Activity UPIS-ACQ'!Z57</f>
        <v>0</v>
      </c>
      <c r="AA57" s="930">
        <f>'[1]Activity UPIS-ACQ'!AA57</f>
        <v>0</v>
      </c>
      <c r="AB57" s="930">
        <f>'[1]Activity UPIS-ACQ'!AB57</f>
        <v>0</v>
      </c>
      <c r="AC57" s="930">
        <f>'[1]Activity UPIS-ACQ'!AC57</f>
        <v>0</v>
      </c>
      <c r="AE57" s="932">
        <f t="shared" si="0"/>
        <v>0</v>
      </c>
      <c r="AF57" s="932"/>
      <c r="AG57" s="932">
        <f t="shared" si="1"/>
        <v>0</v>
      </c>
    </row>
    <row r="58" spans="2:33">
      <c r="B58" s="933">
        <v>48</v>
      </c>
      <c r="C58" s="927" t="str">
        <f>'[1]Activity UPIS-ACQ'!C58</f>
        <v>Water</v>
      </c>
      <c r="D58" s="927">
        <f>'[1]Activity UPIS-ACQ'!D58</f>
        <v>339100</v>
      </c>
      <c r="E58" s="928" t="str">
        <f>'[1]Activity UPIS-ACQ'!E58</f>
        <v>339100-Other P/E-Intangible</v>
      </c>
      <c r="F58" s="927" t="str">
        <f>'[1]Activity UPIS-ACQ'!F58</f>
        <v>10133910</v>
      </c>
      <c r="G58" s="927">
        <f>'[1]Activity UPIS-ACQ'!G58</f>
        <v>339.1</v>
      </c>
      <c r="H58" s="930">
        <f>'[1]Activity UPIS-ACQ'!H58</f>
        <v>0</v>
      </c>
      <c r="I58" s="930">
        <f>'[1]Activity UPIS-ACQ'!I58</f>
        <v>0</v>
      </c>
      <c r="J58" s="930">
        <f>'[1]Activity UPIS-ACQ'!J58</f>
        <v>0</v>
      </c>
      <c r="K58" s="930">
        <f>'[1]Activity UPIS-ACQ'!K58</f>
        <v>0</v>
      </c>
      <c r="L58" s="930">
        <f>'[1]Activity UPIS-ACQ'!L58</f>
        <v>0</v>
      </c>
      <c r="M58" s="930">
        <f>'[1]Activity UPIS-ACQ'!M58</f>
        <v>0</v>
      </c>
      <c r="N58" s="930">
        <f>'[1]Activity UPIS-ACQ'!N58</f>
        <v>0</v>
      </c>
      <c r="O58" s="930">
        <f>'[1]Activity UPIS-ACQ'!O58</f>
        <v>0</v>
      </c>
      <c r="P58" s="930">
        <f>'[1]Activity UPIS-ACQ'!P58</f>
        <v>0</v>
      </c>
      <c r="Q58" s="930">
        <f>'[1]Activity UPIS-ACQ'!Q58</f>
        <v>0</v>
      </c>
      <c r="R58" s="930">
        <f>'[1]Activity UPIS-ACQ'!R58</f>
        <v>0</v>
      </c>
      <c r="S58" s="930">
        <f>'[1]Activity UPIS-ACQ'!S58</f>
        <v>0</v>
      </c>
      <c r="T58" s="930">
        <f>'[1]Activity UPIS-ACQ'!T58</f>
        <v>0</v>
      </c>
      <c r="U58" s="930">
        <f>'[1]Activity UPIS-ACQ'!U58</f>
        <v>0</v>
      </c>
      <c r="V58" s="930">
        <f>'[1]Activity UPIS-ACQ'!V58</f>
        <v>0</v>
      </c>
      <c r="W58" s="930">
        <f>'[1]Activity UPIS-ACQ'!W58</f>
        <v>0</v>
      </c>
      <c r="X58" s="930">
        <f>'[1]Activity UPIS-ACQ'!X58</f>
        <v>0</v>
      </c>
      <c r="Y58" s="930">
        <f>'[1]Activity UPIS-ACQ'!Y58</f>
        <v>0</v>
      </c>
      <c r="Z58" s="930">
        <f>'[1]Activity UPIS-ACQ'!Z58</f>
        <v>0</v>
      </c>
      <c r="AA58" s="930">
        <f>'[1]Activity UPIS-ACQ'!AA58</f>
        <v>0</v>
      </c>
      <c r="AB58" s="930">
        <f>'[1]Activity UPIS-ACQ'!AB58</f>
        <v>0</v>
      </c>
      <c r="AC58" s="930">
        <f>'[1]Activity UPIS-ACQ'!AC58</f>
        <v>0</v>
      </c>
      <c r="AE58" s="932">
        <f t="shared" si="0"/>
        <v>0</v>
      </c>
      <c r="AF58" s="932"/>
      <c r="AG58" s="932">
        <f t="shared" si="1"/>
        <v>0</v>
      </c>
    </row>
    <row r="59" spans="2:33">
      <c r="B59" s="933">
        <v>49</v>
      </c>
      <c r="C59" s="927" t="str">
        <f>'[1]Activity UPIS-ACQ'!C59</f>
        <v>Water</v>
      </c>
      <c r="D59" s="927">
        <f>'[1]Activity UPIS-ACQ'!D59</f>
        <v>339600</v>
      </c>
      <c r="E59" s="928" t="str">
        <f>'[1]Activity UPIS-ACQ'!E59</f>
        <v>339600-Other P/E-CPS</v>
      </c>
      <c r="F59" s="927" t="str">
        <f>'[1]Activity UPIS-ACQ'!F59</f>
        <v>10133910</v>
      </c>
      <c r="G59" s="927">
        <f>'[1]Activity UPIS-ACQ'!G59</f>
        <v>339.1</v>
      </c>
      <c r="H59" s="930">
        <f>'[1]Activity UPIS-ACQ'!H59</f>
        <v>0</v>
      </c>
      <c r="I59" s="930">
        <f>'[1]Activity UPIS-ACQ'!I59</f>
        <v>0</v>
      </c>
      <c r="J59" s="930">
        <f>'[1]Activity UPIS-ACQ'!J59</f>
        <v>0</v>
      </c>
      <c r="K59" s="930">
        <f>'[1]Activity UPIS-ACQ'!K59</f>
        <v>0</v>
      </c>
      <c r="L59" s="930">
        <f>'[1]Activity UPIS-ACQ'!L59</f>
        <v>0</v>
      </c>
      <c r="M59" s="930">
        <f>'[1]Activity UPIS-ACQ'!M59</f>
        <v>0</v>
      </c>
      <c r="N59" s="930">
        <f>'[1]Activity UPIS-ACQ'!N59</f>
        <v>0</v>
      </c>
      <c r="O59" s="930">
        <f>'[1]Activity UPIS-ACQ'!O59</f>
        <v>0</v>
      </c>
      <c r="P59" s="930">
        <f>'[1]Activity UPIS-ACQ'!P59</f>
        <v>0</v>
      </c>
      <c r="Q59" s="930">
        <f>'[1]Activity UPIS-ACQ'!Q59</f>
        <v>0</v>
      </c>
      <c r="R59" s="930">
        <f>'[1]Activity UPIS-ACQ'!R59</f>
        <v>0</v>
      </c>
      <c r="S59" s="930">
        <f>'[1]Activity UPIS-ACQ'!S59</f>
        <v>0</v>
      </c>
      <c r="T59" s="930">
        <f>'[1]Activity UPIS-ACQ'!T59</f>
        <v>0</v>
      </c>
      <c r="U59" s="930">
        <f>'[1]Activity UPIS-ACQ'!U59</f>
        <v>0</v>
      </c>
      <c r="V59" s="930">
        <f>'[1]Activity UPIS-ACQ'!V59</f>
        <v>0</v>
      </c>
      <c r="W59" s="930">
        <f>'[1]Activity UPIS-ACQ'!W59</f>
        <v>0</v>
      </c>
      <c r="X59" s="930">
        <f>'[1]Activity UPIS-ACQ'!X59</f>
        <v>0</v>
      </c>
      <c r="Y59" s="930">
        <f>'[1]Activity UPIS-ACQ'!Y59</f>
        <v>0</v>
      </c>
      <c r="Z59" s="930">
        <f>'[1]Activity UPIS-ACQ'!Z59</f>
        <v>0</v>
      </c>
      <c r="AA59" s="930">
        <f>'[1]Activity UPIS-ACQ'!AA59</f>
        <v>0</v>
      </c>
      <c r="AB59" s="930">
        <f>'[1]Activity UPIS-ACQ'!AB59</f>
        <v>0</v>
      </c>
      <c r="AC59" s="930">
        <f>'[1]Activity UPIS-ACQ'!AC59</f>
        <v>0</v>
      </c>
      <c r="AE59" s="932">
        <f t="shared" si="0"/>
        <v>0</v>
      </c>
      <c r="AF59" s="932"/>
      <c r="AG59" s="932">
        <f t="shared" si="1"/>
        <v>0</v>
      </c>
    </row>
    <row r="60" spans="2:33">
      <c r="B60" s="933">
        <v>50</v>
      </c>
      <c r="C60" s="927" t="str">
        <f>'[1]Activity UPIS-ACQ'!C60</f>
        <v>Water</v>
      </c>
      <c r="D60" s="927">
        <f>'[1]Activity UPIS-ACQ'!D60</f>
        <v>340100</v>
      </c>
      <c r="E60" s="928" t="str">
        <f>'[1]Activity UPIS-ACQ'!E60</f>
        <v>340100-Office Furniture &amp; Equip</v>
      </c>
      <c r="F60" s="927" t="str">
        <f>'[1]Activity UPIS-ACQ'!F60</f>
        <v>10134010</v>
      </c>
      <c r="G60" s="927">
        <f>'[1]Activity UPIS-ACQ'!G60</f>
        <v>340.5</v>
      </c>
      <c r="H60" s="930">
        <f>'[1]Activity UPIS-ACQ'!H60</f>
        <v>0</v>
      </c>
      <c r="I60" s="930">
        <f>'[1]Activity UPIS-ACQ'!I60</f>
        <v>0</v>
      </c>
      <c r="J60" s="930">
        <f>'[1]Activity UPIS-ACQ'!J60</f>
        <v>0</v>
      </c>
      <c r="K60" s="930">
        <f>'[1]Activity UPIS-ACQ'!K60</f>
        <v>0</v>
      </c>
      <c r="L60" s="930">
        <f>'[1]Activity UPIS-ACQ'!L60</f>
        <v>0</v>
      </c>
      <c r="M60" s="930">
        <f>'[1]Activity UPIS-ACQ'!M60</f>
        <v>0</v>
      </c>
      <c r="N60" s="930">
        <f>'[1]Activity UPIS-ACQ'!N60</f>
        <v>0</v>
      </c>
      <c r="O60" s="930">
        <f>'[1]Activity UPIS-ACQ'!O60</f>
        <v>0</v>
      </c>
      <c r="P60" s="930">
        <f>'[1]Activity UPIS-ACQ'!P60</f>
        <v>0</v>
      </c>
      <c r="Q60" s="930">
        <f>'[1]Activity UPIS-ACQ'!Q60</f>
        <v>0</v>
      </c>
      <c r="R60" s="930">
        <f>'[1]Activity UPIS-ACQ'!R60</f>
        <v>0</v>
      </c>
      <c r="S60" s="930">
        <f>'[1]Activity UPIS-ACQ'!S60</f>
        <v>0</v>
      </c>
      <c r="T60" s="930">
        <f>'[1]Activity UPIS-ACQ'!T60</f>
        <v>0</v>
      </c>
      <c r="U60" s="930">
        <f>'[1]Activity UPIS-ACQ'!U60</f>
        <v>0</v>
      </c>
      <c r="V60" s="930">
        <f>'[1]Activity UPIS-ACQ'!V60</f>
        <v>0</v>
      </c>
      <c r="W60" s="930">
        <f>'[1]Activity UPIS-ACQ'!W60</f>
        <v>0</v>
      </c>
      <c r="X60" s="930">
        <f>'[1]Activity UPIS-ACQ'!X60</f>
        <v>0</v>
      </c>
      <c r="Y60" s="930">
        <f>'[1]Activity UPIS-ACQ'!Y60</f>
        <v>0</v>
      </c>
      <c r="Z60" s="930">
        <f>'[1]Activity UPIS-ACQ'!Z60</f>
        <v>0</v>
      </c>
      <c r="AA60" s="930">
        <f>'[1]Activity UPIS-ACQ'!AA60</f>
        <v>0</v>
      </c>
      <c r="AB60" s="930">
        <f>'[1]Activity UPIS-ACQ'!AB60</f>
        <v>0</v>
      </c>
      <c r="AC60" s="930">
        <f>'[1]Activity UPIS-ACQ'!AC60</f>
        <v>0</v>
      </c>
      <c r="AE60" s="932">
        <f t="shared" si="0"/>
        <v>0</v>
      </c>
      <c r="AF60" s="932"/>
      <c r="AG60" s="932">
        <f t="shared" si="1"/>
        <v>0</v>
      </c>
    </row>
    <row r="61" spans="2:33">
      <c r="B61" s="933">
        <v>51</v>
      </c>
      <c r="C61" s="927" t="str">
        <f>'[1]Activity UPIS-ACQ'!C61</f>
        <v>Water</v>
      </c>
      <c r="D61" s="927">
        <f>'[1]Activity UPIS-ACQ'!D61</f>
        <v>340200</v>
      </c>
      <c r="E61" s="928" t="str">
        <f>'[1]Activity UPIS-ACQ'!E61</f>
        <v>340200-Comp &amp; Periph Equip</v>
      </c>
      <c r="F61" s="927" t="str">
        <f>'[1]Activity UPIS-ACQ'!F61</f>
        <v>10134010</v>
      </c>
      <c r="G61" s="927">
        <f>'[1]Activity UPIS-ACQ'!G61</f>
        <v>340.5</v>
      </c>
      <c r="H61" s="930">
        <f>'[1]Activity UPIS-ACQ'!H61</f>
        <v>0</v>
      </c>
      <c r="I61" s="930">
        <f>'[1]Activity UPIS-ACQ'!I61</f>
        <v>0</v>
      </c>
      <c r="J61" s="930">
        <f>'[1]Activity UPIS-ACQ'!J61</f>
        <v>0</v>
      </c>
      <c r="K61" s="930">
        <f>'[1]Activity UPIS-ACQ'!K61</f>
        <v>0</v>
      </c>
      <c r="L61" s="930">
        <f>'[1]Activity UPIS-ACQ'!L61</f>
        <v>0</v>
      </c>
      <c r="M61" s="930">
        <f>'[1]Activity UPIS-ACQ'!M61</f>
        <v>0</v>
      </c>
      <c r="N61" s="930">
        <f>'[1]Activity UPIS-ACQ'!N61</f>
        <v>0</v>
      </c>
      <c r="O61" s="930">
        <f>'[1]Activity UPIS-ACQ'!O61</f>
        <v>0</v>
      </c>
      <c r="P61" s="930">
        <f>'[1]Activity UPIS-ACQ'!P61</f>
        <v>0</v>
      </c>
      <c r="Q61" s="930">
        <f>'[1]Activity UPIS-ACQ'!Q61</f>
        <v>0</v>
      </c>
      <c r="R61" s="930">
        <f>'[1]Activity UPIS-ACQ'!R61</f>
        <v>0</v>
      </c>
      <c r="S61" s="930">
        <f>'[1]Activity UPIS-ACQ'!S61</f>
        <v>0</v>
      </c>
      <c r="T61" s="930">
        <f>'[1]Activity UPIS-ACQ'!T61</f>
        <v>0</v>
      </c>
      <c r="U61" s="930">
        <f>'[1]Activity UPIS-ACQ'!U61</f>
        <v>0</v>
      </c>
      <c r="V61" s="930">
        <f>'[1]Activity UPIS-ACQ'!V61</f>
        <v>0</v>
      </c>
      <c r="W61" s="930">
        <f>'[1]Activity UPIS-ACQ'!W61</f>
        <v>0</v>
      </c>
      <c r="X61" s="930">
        <f>'[1]Activity UPIS-ACQ'!X61</f>
        <v>0</v>
      </c>
      <c r="Y61" s="930">
        <f>'[1]Activity UPIS-ACQ'!Y61</f>
        <v>0</v>
      </c>
      <c r="Z61" s="930">
        <f>'[1]Activity UPIS-ACQ'!Z61</f>
        <v>0</v>
      </c>
      <c r="AA61" s="930">
        <f>'[1]Activity UPIS-ACQ'!AA61</f>
        <v>0</v>
      </c>
      <c r="AB61" s="930">
        <f>'[1]Activity UPIS-ACQ'!AB61</f>
        <v>0</v>
      </c>
      <c r="AC61" s="930">
        <f>'[1]Activity UPIS-ACQ'!AC61</f>
        <v>0</v>
      </c>
      <c r="AE61" s="932">
        <f t="shared" si="0"/>
        <v>0</v>
      </c>
      <c r="AF61" s="932"/>
      <c r="AG61" s="932">
        <f t="shared" si="1"/>
        <v>0</v>
      </c>
    </row>
    <row r="62" spans="2:33">
      <c r="B62" s="933">
        <v>52</v>
      </c>
      <c r="C62" s="927" t="str">
        <f>'[1]Activity UPIS-ACQ'!C62</f>
        <v>Water</v>
      </c>
      <c r="D62" s="927">
        <f>'[1]Activity UPIS-ACQ'!D62</f>
        <v>340210</v>
      </c>
      <c r="E62" s="928" t="str">
        <f>'[1]Activity UPIS-ACQ'!E62</f>
        <v>340210-Comp &amp; Periph Mainframe</v>
      </c>
      <c r="F62" s="927" t="str">
        <f>'[1]Activity UPIS-ACQ'!F62</f>
        <v>10134010</v>
      </c>
      <c r="G62" s="927">
        <f>'[1]Activity UPIS-ACQ'!G62</f>
        <v>340.5</v>
      </c>
      <c r="H62" s="930">
        <f>'[1]Activity UPIS-ACQ'!H62</f>
        <v>0</v>
      </c>
      <c r="I62" s="930">
        <f>'[1]Activity UPIS-ACQ'!I62</f>
        <v>0</v>
      </c>
      <c r="J62" s="930">
        <f>'[1]Activity UPIS-ACQ'!J62</f>
        <v>0</v>
      </c>
      <c r="K62" s="930">
        <f>'[1]Activity UPIS-ACQ'!K62</f>
        <v>0</v>
      </c>
      <c r="L62" s="930">
        <f>'[1]Activity UPIS-ACQ'!L62</f>
        <v>0</v>
      </c>
      <c r="M62" s="930">
        <f>'[1]Activity UPIS-ACQ'!M62</f>
        <v>0</v>
      </c>
      <c r="N62" s="930">
        <f>'[1]Activity UPIS-ACQ'!N62</f>
        <v>0</v>
      </c>
      <c r="O62" s="930">
        <f>'[1]Activity UPIS-ACQ'!O62</f>
        <v>0</v>
      </c>
      <c r="P62" s="930">
        <f>'[1]Activity UPIS-ACQ'!P62</f>
        <v>0</v>
      </c>
      <c r="Q62" s="930">
        <f>'[1]Activity UPIS-ACQ'!Q62</f>
        <v>0</v>
      </c>
      <c r="R62" s="930">
        <f>'[1]Activity UPIS-ACQ'!R62</f>
        <v>0</v>
      </c>
      <c r="S62" s="930">
        <f>'[1]Activity UPIS-ACQ'!S62</f>
        <v>0</v>
      </c>
      <c r="T62" s="930">
        <f>'[1]Activity UPIS-ACQ'!T62</f>
        <v>0</v>
      </c>
      <c r="U62" s="930">
        <f>'[1]Activity UPIS-ACQ'!U62</f>
        <v>0</v>
      </c>
      <c r="V62" s="930">
        <f>'[1]Activity UPIS-ACQ'!V62</f>
        <v>0</v>
      </c>
      <c r="W62" s="930">
        <f>'[1]Activity UPIS-ACQ'!W62</f>
        <v>0</v>
      </c>
      <c r="X62" s="930">
        <f>'[1]Activity UPIS-ACQ'!X62</f>
        <v>0</v>
      </c>
      <c r="Y62" s="930">
        <f>'[1]Activity UPIS-ACQ'!Y62</f>
        <v>0</v>
      </c>
      <c r="Z62" s="930">
        <f>'[1]Activity UPIS-ACQ'!Z62</f>
        <v>0</v>
      </c>
      <c r="AA62" s="930">
        <f>'[1]Activity UPIS-ACQ'!AA62</f>
        <v>0</v>
      </c>
      <c r="AB62" s="930">
        <f>'[1]Activity UPIS-ACQ'!AB62</f>
        <v>0</v>
      </c>
      <c r="AC62" s="930">
        <f>'[1]Activity UPIS-ACQ'!AC62</f>
        <v>0</v>
      </c>
      <c r="AE62" s="932">
        <f t="shared" si="0"/>
        <v>0</v>
      </c>
      <c r="AF62" s="932"/>
      <c r="AG62" s="932">
        <f t="shared" si="1"/>
        <v>0</v>
      </c>
    </row>
    <row r="63" spans="2:33">
      <c r="B63" s="933">
        <v>53</v>
      </c>
      <c r="C63" s="927" t="str">
        <f>'[1]Activity UPIS-ACQ'!C63</f>
        <v>Water</v>
      </c>
      <c r="D63" s="927">
        <f>'[1]Activity UPIS-ACQ'!D63</f>
        <v>340220</v>
      </c>
      <c r="E63" s="928" t="str">
        <f>'[1]Activity UPIS-ACQ'!E63</f>
        <v>340220-Comp &amp; Periph Personal</v>
      </c>
      <c r="F63" s="927" t="str">
        <f>'[1]Activity UPIS-ACQ'!F63</f>
        <v>10134010</v>
      </c>
      <c r="G63" s="927">
        <f>'[1]Activity UPIS-ACQ'!G63</f>
        <v>340.5</v>
      </c>
      <c r="H63" s="930">
        <f>'[1]Activity UPIS-ACQ'!H63</f>
        <v>0</v>
      </c>
      <c r="I63" s="930">
        <f>'[1]Activity UPIS-ACQ'!I63</f>
        <v>0</v>
      </c>
      <c r="J63" s="930">
        <f>'[1]Activity UPIS-ACQ'!J63</f>
        <v>0</v>
      </c>
      <c r="K63" s="930">
        <f>'[1]Activity UPIS-ACQ'!K63</f>
        <v>0</v>
      </c>
      <c r="L63" s="930">
        <f>'[1]Activity UPIS-ACQ'!L63</f>
        <v>0</v>
      </c>
      <c r="M63" s="930">
        <f>'[1]Activity UPIS-ACQ'!M63</f>
        <v>0</v>
      </c>
      <c r="N63" s="930">
        <f>'[1]Activity UPIS-ACQ'!N63</f>
        <v>0</v>
      </c>
      <c r="O63" s="930">
        <f>'[1]Activity UPIS-ACQ'!O63</f>
        <v>0</v>
      </c>
      <c r="P63" s="930">
        <f>'[1]Activity UPIS-ACQ'!P63</f>
        <v>0</v>
      </c>
      <c r="Q63" s="930">
        <f>'[1]Activity UPIS-ACQ'!Q63</f>
        <v>0</v>
      </c>
      <c r="R63" s="930">
        <f>'[1]Activity UPIS-ACQ'!R63</f>
        <v>0</v>
      </c>
      <c r="S63" s="930">
        <f>'[1]Activity UPIS-ACQ'!S63</f>
        <v>0</v>
      </c>
      <c r="T63" s="930">
        <f>'[1]Activity UPIS-ACQ'!T63</f>
        <v>0</v>
      </c>
      <c r="U63" s="930">
        <f>'[1]Activity UPIS-ACQ'!U63</f>
        <v>0</v>
      </c>
      <c r="V63" s="930">
        <f>'[1]Activity UPIS-ACQ'!V63</f>
        <v>0</v>
      </c>
      <c r="W63" s="930">
        <f>'[1]Activity UPIS-ACQ'!W63</f>
        <v>0</v>
      </c>
      <c r="X63" s="930">
        <f>'[1]Activity UPIS-ACQ'!X63</f>
        <v>0</v>
      </c>
      <c r="Y63" s="930">
        <f>'[1]Activity UPIS-ACQ'!Y63</f>
        <v>0</v>
      </c>
      <c r="Z63" s="930">
        <f>'[1]Activity UPIS-ACQ'!Z63</f>
        <v>0</v>
      </c>
      <c r="AA63" s="930">
        <f>'[1]Activity UPIS-ACQ'!AA63</f>
        <v>0</v>
      </c>
      <c r="AB63" s="930">
        <f>'[1]Activity UPIS-ACQ'!AB63</f>
        <v>0</v>
      </c>
      <c r="AC63" s="930">
        <f>'[1]Activity UPIS-ACQ'!AC63</f>
        <v>0</v>
      </c>
      <c r="AE63" s="932">
        <f t="shared" si="0"/>
        <v>0</v>
      </c>
      <c r="AF63" s="932"/>
      <c r="AG63" s="932">
        <f t="shared" si="1"/>
        <v>0</v>
      </c>
    </row>
    <row r="64" spans="2:33">
      <c r="B64" s="933">
        <v>54</v>
      </c>
      <c r="C64" s="927" t="str">
        <f>'[1]Activity UPIS-ACQ'!C64</f>
        <v>Water</v>
      </c>
      <c r="D64" s="927">
        <f>'[1]Activity UPIS-ACQ'!D64</f>
        <v>340230</v>
      </c>
      <c r="E64" s="928" t="str">
        <f>'[1]Activity UPIS-ACQ'!E64</f>
        <v>340230-Comp &amp; Periph Other</v>
      </c>
      <c r="F64" s="927" t="str">
        <f>'[1]Activity UPIS-ACQ'!F64</f>
        <v>10134010</v>
      </c>
      <c r="G64" s="927">
        <f>'[1]Activity UPIS-ACQ'!G64</f>
        <v>340.5</v>
      </c>
      <c r="H64" s="930">
        <f>'[1]Activity UPIS-ACQ'!H64</f>
        <v>0</v>
      </c>
      <c r="I64" s="930">
        <f>'[1]Activity UPIS-ACQ'!I64</f>
        <v>0</v>
      </c>
      <c r="J64" s="930">
        <f>'[1]Activity UPIS-ACQ'!J64</f>
        <v>0</v>
      </c>
      <c r="K64" s="930">
        <f>'[1]Activity UPIS-ACQ'!K64</f>
        <v>0</v>
      </c>
      <c r="L64" s="930">
        <f>'[1]Activity UPIS-ACQ'!L64</f>
        <v>0</v>
      </c>
      <c r="M64" s="930">
        <f>'[1]Activity UPIS-ACQ'!M64</f>
        <v>0</v>
      </c>
      <c r="N64" s="930">
        <f>'[1]Activity UPIS-ACQ'!N64</f>
        <v>0</v>
      </c>
      <c r="O64" s="930">
        <f>'[1]Activity UPIS-ACQ'!O64</f>
        <v>0</v>
      </c>
      <c r="P64" s="930">
        <f>'[1]Activity UPIS-ACQ'!P64</f>
        <v>0</v>
      </c>
      <c r="Q64" s="930">
        <f>'[1]Activity UPIS-ACQ'!Q64</f>
        <v>0</v>
      </c>
      <c r="R64" s="930">
        <f>'[1]Activity UPIS-ACQ'!R64</f>
        <v>0</v>
      </c>
      <c r="S64" s="930">
        <f>'[1]Activity UPIS-ACQ'!S64</f>
        <v>0</v>
      </c>
      <c r="T64" s="930">
        <f>'[1]Activity UPIS-ACQ'!T64</f>
        <v>0</v>
      </c>
      <c r="U64" s="930">
        <f>'[1]Activity UPIS-ACQ'!U64</f>
        <v>0</v>
      </c>
      <c r="V64" s="930">
        <f>'[1]Activity UPIS-ACQ'!V64</f>
        <v>0</v>
      </c>
      <c r="W64" s="930">
        <f>'[1]Activity UPIS-ACQ'!W64</f>
        <v>0</v>
      </c>
      <c r="X64" s="930">
        <f>'[1]Activity UPIS-ACQ'!X64</f>
        <v>0</v>
      </c>
      <c r="Y64" s="930">
        <f>'[1]Activity UPIS-ACQ'!Y64</f>
        <v>0</v>
      </c>
      <c r="Z64" s="930">
        <f>'[1]Activity UPIS-ACQ'!Z64</f>
        <v>0</v>
      </c>
      <c r="AA64" s="930">
        <f>'[1]Activity UPIS-ACQ'!AA64</f>
        <v>0</v>
      </c>
      <c r="AB64" s="930">
        <f>'[1]Activity UPIS-ACQ'!AB64</f>
        <v>0</v>
      </c>
      <c r="AC64" s="930">
        <f>'[1]Activity UPIS-ACQ'!AC64</f>
        <v>0</v>
      </c>
      <c r="AE64" s="932">
        <f t="shared" si="0"/>
        <v>0</v>
      </c>
      <c r="AF64" s="932"/>
      <c r="AG64" s="932">
        <f t="shared" si="1"/>
        <v>0</v>
      </c>
    </row>
    <row r="65" spans="2:33">
      <c r="B65" s="933">
        <v>55</v>
      </c>
      <c r="C65" s="927" t="str">
        <f>'[1]Activity UPIS-ACQ'!C65</f>
        <v>Water</v>
      </c>
      <c r="D65" s="927">
        <f>'[1]Activity UPIS-ACQ'!D65</f>
        <v>340240</v>
      </c>
      <c r="E65" s="928" t="str">
        <f>'[1]Activity UPIS-ACQ'!E65</f>
        <v>340240-Comp &amp; Periph Capital Lease</v>
      </c>
      <c r="F65" s="927" t="str">
        <f>'[1]Activity UPIS-ACQ'!F65</f>
        <v>10134010</v>
      </c>
      <c r="G65" s="927">
        <f>'[1]Activity UPIS-ACQ'!G65</f>
        <v>340.5</v>
      </c>
      <c r="H65" s="930">
        <f>'[1]Activity UPIS-ACQ'!H65</f>
        <v>0</v>
      </c>
      <c r="I65" s="930">
        <f>'[1]Activity UPIS-ACQ'!I65</f>
        <v>0</v>
      </c>
      <c r="J65" s="930">
        <f>'[1]Activity UPIS-ACQ'!J65</f>
        <v>0</v>
      </c>
      <c r="K65" s="930">
        <f>'[1]Activity UPIS-ACQ'!K65</f>
        <v>0</v>
      </c>
      <c r="L65" s="930">
        <f>'[1]Activity UPIS-ACQ'!L65</f>
        <v>0</v>
      </c>
      <c r="M65" s="930">
        <f>'[1]Activity UPIS-ACQ'!M65</f>
        <v>0</v>
      </c>
      <c r="N65" s="930">
        <f>'[1]Activity UPIS-ACQ'!N65</f>
        <v>0</v>
      </c>
      <c r="O65" s="930">
        <f>'[1]Activity UPIS-ACQ'!O65</f>
        <v>0</v>
      </c>
      <c r="P65" s="930">
        <f>'[1]Activity UPIS-ACQ'!P65</f>
        <v>0</v>
      </c>
      <c r="Q65" s="930">
        <f>'[1]Activity UPIS-ACQ'!Q65</f>
        <v>0</v>
      </c>
      <c r="R65" s="930">
        <f>'[1]Activity UPIS-ACQ'!R65</f>
        <v>0</v>
      </c>
      <c r="S65" s="930">
        <f>'[1]Activity UPIS-ACQ'!S65</f>
        <v>0</v>
      </c>
      <c r="T65" s="930">
        <f>'[1]Activity UPIS-ACQ'!T65</f>
        <v>0</v>
      </c>
      <c r="U65" s="930">
        <f>'[1]Activity UPIS-ACQ'!U65</f>
        <v>0</v>
      </c>
      <c r="V65" s="930">
        <f>'[1]Activity UPIS-ACQ'!V65</f>
        <v>0</v>
      </c>
      <c r="W65" s="930">
        <f>'[1]Activity UPIS-ACQ'!W65</f>
        <v>0</v>
      </c>
      <c r="X65" s="930">
        <f>'[1]Activity UPIS-ACQ'!X65</f>
        <v>0</v>
      </c>
      <c r="Y65" s="930">
        <f>'[1]Activity UPIS-ACQ'!Y65</f>
        <v>0</v>
      </c>
      <c r="Z65" s="930">
        <f>'[1]Activity UPIS-ACQ'!Z65</f>
        <v>0</v>
      </c>
      <c r="AA65" s="930">
        <f>'[1]Activity UPIS-ACQ'!AA65</f>
        <v>0</v>
      </c>
      <c r="AB65" s="930">
        <f>'[1]Activity UPIS-ACQ'!AB65</f>
        <v>0</v>
      </c>
      <c r="AC65" s="930">
        <f>'[1]Activity UPIS-ACQ'!AC65</f>
        <v>0</v>
      </c>
      <c r="AE65" s="932">
        <f t="shared" si="0"/>
        <v>0</v>
      </c>
      <c r="AF65" s="932"/>
      <c r="AG65" s="932">
        <f t="shared" si="1"/>
        <v>0</v>
      </c>
    </row>
    <row r="66" spans="2:33">
      <c r="B66" s="933">
        <v>56</v>
      </c>
      <c r="C66" s="927" t="str">
        <f>'[1]Activity UPIS-ACQ'!C66</f>
        <v>Water</v>
      </c>
      <c r="D66" s="927">
        <f>'[1]Activity UPIS-ACQ'!D66</f>
        <v>340300</v>
      </c>
      <c r="E66" s="928" t="str">
        <f>'[1]Activity UPIS-ACQ'!E66</f>
        <v>340300-Computer Software</v>
      </c>
      <c r="F66" s="927" t="str">
        <f>'[1]Activity UPIS-ACQ'!F66</f>
        <v>10134010</v>
      </c>
      <c r="G66" s="927">
        <f>'[1]Activity UPIS-ACQ'!G66</f>
        <v>340.5</v>
      </c>
      <c r="H66" s="930">
        <f>'[1]Activity UPIS-ACQ'!H66</f>
        <v>0</v>
      </c>
      <c r="I66" s="930">
        <f>'[1]Activity UPIS-ACQ'!I66</f>
        <v>0</v>
      </c>
      <c r="J66" s="930">
        <f>'[1]Activity UPIS-ACQ'!J66</f>
        <v>0</v>
      </c>
      <c r="K66" s="930">
        <f>'[1]Activity UPIS-ACQ'!K66</f>
        <v>0</v>
      </c>
      <c r="L66" s="930">
        <f>'[1]Activity UPIS-ACQ'!L66</f>
        <v>0</v>
      </c>
      <c r="M66" s="930">
        <f>'[1]Activity UPIS-ACQ'!M66</f>
        <v>0</v>
      </c>
      <c r="N66" s="930">
        <f>'[1]Activity UPIS-ACQ'!N66</f>
        <v>0</v>
      </c>
      <c r="O66" s="930">
        <f>'[1]Activity UPIS-ACQ'!O66</f>
        <v>0</v>
      </c>
      <c r="P66" s="930">
        <f>'[1]Activity UPIS-ACQ'!P66</f>
        <v>0</v>
      </c>
      <c r="Q66" s="930">
        <f>'[1]Activity UPIS-ACQ'!Q66</f>
        <v>0</v>
      </c>
      <c r="R66" s="930">
        <f>'[1]Activity UPIS-ACQ'!R66</f>
        <v>0</v>
      </c>
      <c r="S66" s="930">
        <f>'[1]Activity UPIS-ACQ'!S66</f>
        <v>0</v>
      </c>
      <c r="T66" s="930">
        <f>'[1]Activity UPIS-ACQ'!T66</f>
        <v>0</v>
      </c>
      <c r="U66" s="930">
        <f>'[1]Activity UPIS-ACQ'!U66</f>
        <v>0</v>
      </c>
      <c r="V66" s="930">
        <f>'[1]Activity UPIS-ACQ'!V66</f>
        <v>0</v>
      </c>
      <c r="W66" s="930">
        <f>'[1]Activity UPIS-ACQ'!W66</f>
        <v>0</v>
      </c>
      <c r="X66" s="930">
        <f>'[1]Activity UPIS-ACQ'!X66</f>
        <v>0</v>
      </c>
      <c r="Y66" s="930">
        <f>'[1]Activity UPIS-ACQ'!Y66</f>
        <v>0</v>
      </c>
      <c r="Z66" s="930">
        <f>'[1]Activity UPIS-ACQ'!Z66</f>
        <v>0</v>
      </c>
      <c r="AA66" s="930">
        <f>'[1]Activity UPIS-ACQ'!AA66</f>
        <v>0</v>
      </c>
      <c r="AB66" s="930">
        <f>'[1]Activity UPIS-ACQ'!AB66</f>
        <v>0</v>
      </c>
      <c r="AC66" s="930">
        <f>'[1]Activity UPIS-ACQ'!AC66</f>
        <v>0</v>
      </c>
      <c r="AE66" s="932">
        <f t="shared" si="0"/>
        <v>0</v>
      </c>
      <c r="AF66" s="932"/>
      <c r="AG66" s="932">
        <f t="shared" si="1"/>
        <v>0</v>
      </c>
    </row>
    <row r="67" spans="2:33">
      <c r="B67" s="933">
        <v>57</v>
      </c>
      <c r="C67" s="927" t="str">
        <f>'[1]Activity UPIS-ACQ'!C67</f>
        <v>Water</v>
      </c>
      <c r="D67" s="927">
        <f>'[1]Activity UPIS-ACQ'!D67</f>
        <v>340315</v>
      </c>
      <c r="E67" s="928" t="str">
        <f>'[1]Activity UPIS-ACQ'!E67</f>
        <v>340315-Computer Software - BT</v>
      </c>
      <c r="F67" s="927" t="str">
        <f>'[1]Activity UPIS-ACQ'!F67</f>
        <v>10134010</v>
      </c>
      <c r="G67" s="927">
        <f>'[1]Activity UPIS-ACQ'!G67</f>
        <v>340.5</v>
      </c>
      <c r="H67" s="930">
        <f>'[1]Activity UPIS-ACQ'!H67</f>
        <v>0</v>
      </c>
      <c r="I67" s="930">
        <f>'[1]Activity UPIS-ACQ'!I67</f>
        <v>0</v>
      </c>
      <c r="J67" s="930">
        <f>'[1]Activity UPIS-ACQ'!J67</f>
        <v>0</v>
      </c>
      <c r="K67" s="930">
        <f>'[1]Activity UPIS-ACQ'!K67</f>
        <v>0</v>
      </c>
      <c r="L67" s="930">
        <f>'[1]Activity UPIS-ACQ'!L67</f>
        <v>0</v>
      </c>
      <c r="M67" s="930">
        <f>'[1]Activity UPIS-ACQ'!M67</f>
        <v>0</v>
      </c>
      <c r="N67" s="930">
        <f>'[1]Activity UPIS-ACQ'!N67</f>
        <v>0</v>
      </c>
      <c r="O67" s="930">
        <f>'[1]Activity UPIS-ACQ'!O67</f>
        <v>0</v>
      </c>
      <c r="P67" s="930">
        <f>'[1]Activity UPIS-ACQ'!P67</f>
        <v>0</v>
      </c>
      <c r="Q67" s="930">
        <f>'[1]Activity UPIS-ACQ'!Q67</f>
        <v>0</v>
      </c>
      <c r="R67" s="930">
        <f>'[1]Activity UPIS-ACQ'!R67</f>
        <v>0</v>
      </c>
      <c r="S67" s="930">
        <f>'[1]Activity UPIS-ACQ'!S67</f>
        <v>0</v>
      </c>
      <c r="T67" s="930">
        <f>'[1]Activity UPIS-ACQ'!T67</f>
        <v>0</v>
      </c>
      <c r="U67" s="930">
        <f>'[1]Activity UPIS-ACQ'!U67</f>
        <v>0</v>
      </c>
      <c r="V67" s="930">
        <f>'[1]Activity UPIS-ACQ'!V67</f>
        <v>0</v>
      </c>
      <c r="W67" s="930">
        <f>'[1]Activity UPIS-ACQ'!W67</f>
        <v>0</v>
      </c>
      <c r="X67" s="930">
        <f>'[1]Activity UPIS-ACQ'!X67</f>
        <v>0</v>
      </c>
      <c r="Y67" s="930">
        <f>'[1]Activity UPIS-ACQ'!Y67</f>
        <v>0</v>
      </c>
      <c r="Z67" s="930">
        <f>'[1]Activity UPIS-ACQ'!Z67</f>
        <v>0</v>
      </c>
      <c r="AA67" s="930">
        <f>'[1]Activity UPIS-ACQ'!AA67</f>
        <v>0</v>
      </c>
      <c r="AB67" s="930">
        <f>'[1]Activity UPIS-ACQ'!AB67</f>
        <v>0</v>
      </c>
      <c r="AC67" s="930">
        <f>'[1]Activity UPIS-ACQ'!AC67</f>
        <v>0</v>
      </c>
      <c r="AE67" s="932">
        <f t="shared" si="0"/>
        <v>0</v>
      </c>
      <c r="AF67" s="932"/>
      <c r="AG67" s="932">
        <f t="shared" si="1"/>
        <v>0</v>
      </c>
    </row>
    <row r="68" spans="2:33">
      <c r="B68" s="933">
        <v>58</v>
      </c>
      <c r="C68" s="927" t="str">
        <f>'[1]Activity UPIS-ACQ'!C68</f>
        <v>Water</v>
      </c>
      <c r="D68" s="927">
        <f>'[1]Activity UPIS-ACQ'!D68</f>
        <v>340320</v>
      </c>
      <c r="E68" s="928" t="str">
        <f>'[1]Activity UPIS-ACQ'!E68</f>
        <v>340320-Comp Software Personal</v>
      </c>
      <c r="F68" s="927" t="str">
        <f>'[1]Activity UPIS-ACQ'!F68</f>
        <v>10134010</v>
      </c>
      <c r="G68" s="927">
        <f>'[1]Activity UPIS-ACQ'!G68</f>
        <v>340.5</v>
      </c>
      <c r="H68" s="930">
        <f>'[1]Activity UPIS-ACQ'!H68</f>
        <v>0</v>
      </c>
      <c r="I68" s="930">
        <f>'[1]Activity UPIS-ACQ'!I68</f>
        <v>0</v>
      </c>
      <c r="J68" s="930">
        <f>'[1]Activity UPIS-ACQ'!J68</f>
        <v>0</v>
      </c>
      <c r="K68" s="930">
        <f>'[1]Activity UPIS-ACQ'!K68</f>
        <v>0</v>
      </c>
      <c r="L68" s="930">
        <f>'[1]Activity UPIS-ACQ'!L68</f>
        <v>0</v>
      </c>
      <c r="M68" s="930">
        <f>'[1]Activity UPIS-ACQ'!M68</f>
        <v>0</v>
      </c>
      <c r="N68" s="930">
        <f>'[1]Activity UPIS-ACQ'!N68</f>
        <v>0</v>
      </c>
      <c r="O68" s="930">
        <f>'[1]Activity UPIS-ACQ'!O68</f>
        <v>0</v>
      </c>
      <c r="P68" s="930">
        <f>'[1]Activity UPIS-ACQ'!P68</f>
        <v>0</v>
      </c>
      <c r="Q68" s="930">
        <f>'[1]Activity UPIS-ACQ'!Q68</f>
        <v>0</v>
      </c>
      <c r="R68" s="930">
        <f>'[1]Activity UPIS-ACQ'!R68</f>
        <v>0</v>
      </c>
      <c r="S68" s="930">
        <f>'[1]Activity UPIS-ACQ'!S68</f>
        <v>0</v>
      </c>
      <c r="T68" s="930">
        <f>'[1]Activity UPIS-ACQ'!T68</f>
        <v>0</v>
      </c>
      <c r="U68" s="930">
        <f>'[1]Activity UPIS-ACQ'!U68</f>
        <v>0</v>
      </c>
      <c r="V68" s="930">
        <f>'[1]Activity UPIS-ACQ'!V68</f>
        <v>0</v>
      </c>
      <c r="W68" s="930">
        <f>'[1]Activity UPIS-ACQ'!W68</f>
        <v>0</v>
      </c>
      <c r="X68" s="930">
        <f>'[1]Activity UPIS-ACQ'!X68</f>
        <v>0</v>
      </c>
      <c r="Y68" s="930">
        <f>'[1]Activity UPIS-ACQ'!Y68</f>
        <v>0</v>
      </c>
      <c r="Z68" s="930">
        <f>'[1]Activity UPIS-ACQ'!Z68</f>
        <v>0</v>
      </c>
      <c r="AA68" s="930">
        <f>'[1]Activity UPIS-ACQ'!AA68</f>
        <v>0</v>
      </c>
      <c r="AB68" s="930">
        <f>'[1]Activity UPIS-ACQ'!AB68</f>
        <v>0</v>
      </c>
      <c r="AC68" s="930">
        <f>'[1]Activity UPIS-ACQ'!AC68</f>
        <v>0</v>
      </c>
      <c r="AE68" s="932">
        <f t="shared" si="0"/>
        <v>0</v>
      </c>
      <c r="AF68" s="932"/>
      <c r="AG68" s="932">
        <f t="shared" si="1"/>
        <v>0</v>
      </c>
    </row>
    <row r="69" spans="2:33">
      <c r="B69" s="933">
        <v>59</v>
      </c>
      <c r="C69" s="927" t="str">
        <f>'[1]Activity UPIS-ACQ'!C69</f>
        <v>Water</v>
      </c>
      <c r="D69" s="927">
        <f>'[1]Activity UPIS-ACQ'!D69</f>
        <v>340325</v>
      </c>
      <c r="E69" s="928" t="str">
        <f>'[1]Activity UPIS-ACQ'!E69</f>
        <v>340325-Comp Software Customized</v>
      </c>
      <c r="F69" s="927" t="str">
        <f>'[1]Activity UPIS-ACQ'!F69</f>
        <v>10134010</v>
      </c>
      <c r="G69" s="927">
        <f>'[1]Activity UPIS-ACQ'!G69</f>
        <v>340.5</v>
      </c>
      <c r="H69" s="930">
        <f>'[1]Activity UPIS-ACQ'!H69</f>
        <v>0</v>
      </c>
      <c r="I69" s="930">
        <f>'[1]Activity UPIS-ACQ'!I69</f>
        <v>0</v>
      </c>
      <c r="J69" s="930">
        <f>'[1]Activity UPIS-ACQ'!J69</f>
        <v>0</v>
      </c>
      <c r="K69" s="930">
        <f>'[1]Activity UPIS-ACQ'!K69</f>
        <v>0</v>
      </c>
      <c r="L69" s="930">
        <f>'[1]Activity UPIS-ACQ'!L69</f>
        <v>0</v>
      </c>
      <c r="M69" s="930">
        <f>'[1]Activity UPIS-ACQ'!M69</f>
        <v>0</v>
      </c>
      <c r="N69" s="930">
        <f>'[1]Activity UPIS-ACQ'!N69</f>
        <v>0</v>
      </c>
      <c r="O69" s="930">
        <f>'[1]Activity UPIS-ACQ'!O69</f>
        <v>0</v>
      </c>
      <c r="P69" s="930">
        <f>'[1]Activity UPIS-ACQ'!P69</f>
        <v>0</v>
      </c>
      <c r="Q69" s="930">
        <f>'[1]Activity UPIS-ACQ'!Q69</f>
        <v>0</v>
      </c>
      <c r="R69" s="930">
        <f>'[1]Activity UPIS-ACQ'!R69</f>
        <v>0</v>
      </c>
      <c r="S69" s="930">
        <f>'[1]Activity UPIS-ACQ'!S69</f>
        <v>0</v>
      </c>
      <c r="T69" s="930">
        <f>'[1]Activity UPIS-ACQ'!T69</f>
        <v>0</v>
      </c>
      <c r="U69" s="930">
        <f>'[1]Activity UPIS-ACQ'!U69</f>
        <v>0</v>
      </c>
      <c r="V69" s="930">
        <f>'[1]Activity UPIS-ACQ'!V69</f>
        <v>0</v>
      </c>
      <c r="W69" s="930">
        <f>'[1]Activity UPIS-ACQ'!W69</f>
        <v>0</v>
      </c>
      <c r="X69" s="930">
        <f>'[1]Activity UPIS-ACQ'!X69</f>
        <v>0</v>
      </c>
      <c r="Y69" s="930">
        <f>'[1]Activity UPIS-ACQ'!Y69</f>
        <v>0</v>
      </c>
      <c r="Z69" s="930">
        <f>'[1]Activity UPIS-ACQ'!Z69</f>
        <v>0</v>
      </c>
      <c r="AA69" s="930">
        <f>'[1]Activity UPIS-ACQ'!AA69</f>
        <v>0</v>
      </c>
      <c r="AB69" s="930">
        <f>'[1]Activity UPIS-ACQ'!AB69</f>
        <v>0</v>
      </c>
      <c r="AC69" s="930">
        <f>'[1]Activity UPIS-ACQ'!AC69</f>
        <v>0</v>
      </c>
      <c r="AE69" s="932">
        <f t="shared" si="0"/>
        <v>0</v>
      </c>
      <c r="AF69" s="932"/>
      <c r="AG69" s="932">
        <f t="shared" si="1"/>
        <v>0</v>
      </c>
    </row>
    <row r="70" spans="2:33">
      <c r="B70" s="933">
        <v>60</v>
      </c>
      <c r="C70" s="927" t="str">
        <f>'[1]Activity UPIS-ACQ'!C70</f>
        <v>Water</v>
      </c>
      <c r="D70" s="927">
        <f>'[1]Activity UPIS-ACQ'!D70</f>
        <v>340330</v>
      </c>
      <c r="E70" s="928" t="str">
        <f>'[1]Activity UPIS-ACQ'!E70</f>
        <v>340330-Comp Software Other</v>
      </c>
      <c r="F70" s="927" t="str">
        <f>'[1]Activity UPIS-ACQ'!F70</f>
        <v>10134010</v>
      </c>
      <c r="G70" s="927">
        <f>'[1]Activity UPIS-ACQ'!G70</f>
        <v>340.5</v>
      </c>
      <c r="H70" s="930">
        <f>'[1]Activity UPIS-ACQ'!H70</f>
        <v>0</v>
      </c>
      <c r="I70" s="930">
        <f>'[1]Activity UPIS-ACQ'!I70</f>
        <v>0</v>
      </c>
      <c r="J70" s="930">
        <f>'[1]Activity UPIS-ACQ'!J70</f>
        <v>0</v>
      </c>
      <c r="K70" s="930">
        <f>'[1]Activity UPIS-ACQ'!K70</f>
        <v>0</v>
      </c>
      <c r="L70" s="930">
        <f>'[1]Activity UPIS-ACQ'!L70</f>
        <v>0</v>
      </c>
      <c r="M70" s="930">
        <f>'[1]Activity UPIS-ACQ'!M70</f>
        <v>0</v>
      </c>
      <c r="N70" s="930">
        <f>'[1]Activity UPIS-ACQ'!N70</f>
        <v>0</v>
      </c>
      <c r="O70" s="930">
        <f>'[1]Activity UPIS-ACQ'!O70</f>
        <v>0</v>
      </c>
      <c r="P70" s="930">
        <f>'[1]Activity UPIS-ACQ'!P70</f>
        <v>0</v>
      </c>
      <c r="Q70" s="930">
        <f>'[1]Activity UPIS-ACQ'!Q70</f>
        <v>0</v>
      </c>
      <c r="R70" s="930">
        <f>'[1]Activity UPIS-ACQ'!R70</f>
        <v>0</v>
      </c>
      <c r="S70" s="930">
        <f>'[1]Activity UPIS-ACQ'!S70</f>
        <v>0</v>
      </c>
      <c r="T70" s="930">
        <f>'[1]Activity UPIS-ACQ'!T70</f>
        <v>0</v>
      </c>
      <c r="U70" s="930">
        <f>'[1]Activity UPIS-ACQ'!U70</f>
        <v>0</v>
      </c>
      <c r="V70" s="930">
        <f>'[1]Activity UPIS-ACQ'!V70</f>
        <v>0</v>
      </c>
      <c r="W70" s="930">
        <f>'[1]Activity UPIS-ACQ'!W70</f>
        <v>0</v>
      </c>
      <c r="X70" s="930">
        <f>'[1]Activity UPIS-ACQ'!X70</f>
        <v>0</v>
      </c>
      <c r="Y70" s="930">
        <f>'[1]Activity UPIS-ACQ'!Y70</f>
        <v>0</v>
      </c>
      <c r="Z70" s="930">
        <f>'[1]Activity UPIS-ACQ'!Z70</f>
        <v>0</v>
      </c>
      <c r="AA70" s="930">
        <f>'[1]Activity UPIS-ACQ'!AA70</f>
        <v>0</v>
      </c>
      <c r="AB70" s="930">
        <f>'[1]Activity UPIS-ACQ'!AB70</f>
        <v>0</v>
      </c>
      <c r="AC70" s="930">
        <f>'[1]Activity UPIS-ACQ'!AC70</f>
        <v>0</v>
      </c>
      <c r="AE70" s="932">
        <f t="shared" si="0"/>
        <v>0</v>
      </c>
      <c r="AF70" s="932"/>
      <c r="AG70" s="932">
        <f t="shared" si="1"/>
        <v>0</v>
      </c>
    </row>
    <row r="71" spans="2:33">
      <c r="B71" s="933">
        <v>61</v>
      </c>
      <c r="C71" s="927" t="str">
        <f>'[1]Activity UPIS-ACQ'!C71</f>
        <v>Water</v>
      </c>
      <c r="D71" s="927">
        <f>'[1]Activity UPIS-ACQ'!D71</f>
        <v>340500</v>
      </c>
      <c r="E71" s="928" t="str">
        <f>'[1]Activity UPIS-ACQ'!E71</f>
        <v>340500-Other Office Equipment</v>
      </c>
      <c r="F71" s="927" t="str">
        <f>'[1]Activity UPIS-ACQ'!F71</f>
        <v>10134010</v>
      </c>
      <c r="G71" s="927">
        <f>'[1]Activity UPIS-ACQ'!G71</f>
        <v>340.5</v>
      </c>
      <c r="H71" s="930">
        <f>'[1]Activity UPIS-ACQ'!H71</f>
        <v>0</v>
      </c>
      <c r="I71" s="930">
        <f>'[1]Activity UPIS-ACQ'!I71</f>
        <v>0</v>
      </c>
      <c r="J71" s="930">
        <f>'[1]Activity UPIS-ACQ'!J71</f>
        <v>0</v>
      </c>
      <c r="K71" s="930">
        <f>'[1]Activity UPIS-ACQ'!K71</f>
        <v>0</v>
      </c>
      <c r="L71" s="930">
        <f>'[1]Activity UPIS-ACQ'!L71</f>
        <v>0</v>
      </c>
      <c r="M71" s="930">
        <f>'[1]Activity UPIS-ACQ'!M71</f>
        <v>0</v>
      </c>
      <c r="N71" s="930">
        <f>'[1]Activity UPIS-ACQ'!N71</f>
        <v>0</v>
      </c>
      <c r="O71" s="930">
        <f>'[1]Activity UPIS-ACQ'!O71</f>
        <v>0</v>
      </c>
      <c r="P71" s="930">
        <f>'[1]Activity UPIS-ACQ'!P71</f>
        <v>0</v>
      </c>
      <c r="Q71" s="930">
        <f>'[1]Activity UPIS-ACQ'!Q71</f>
        <v>0</v>
      </c>
      <c r="R71" s="930">
        <f>'[1]Activity UPIS-ACQ'!R71</f>
        <v>0</v>
      </c>
      <c r="S71" s="930">
        <f>'[1]Activity UPIS-ACQ'!S71</f>
        <v>0</v>
      </c>
      <c r="T71" s="930">
        <f>'[1]Activity UPIS-ACQ'!T71</f>
        <v>0</v>
      </c>
      <c r="U71" s="930">
        <f>'[1]Activity UPIS-ACQ'!U71</f>
        <v>0</v>
      </c>
      <c r="V71" s="930">
        <f>'[1]Activity UPIS-ACQ'!V71</f>
        <v>0</v>
      </c>
      <c r="W71" s="930">
        <f>'[1]Activity UPIS-ACQ'!W71</f>
        <v>0</v>
      </c>
      <c r="X71" s="930">
        <f>'[1]Activity UPIS-ACQ'!X71</f>
        <v>0</v>
      </c>
      <c r="Y71" s="930">
        <f>'[1]Activity UPIS-ACQ'!Y71</f>
        <v>0</v>
      </c>
      <c r="Z71" s="930">
        <f>'[1]Activity UPIS-ACQ'!Z71</f>
        <v>0</v>
      </c>
      <c r="AA71" s="930">
        <f>'[1]Activity UPIS-ACQ'!AA71</f>
        <v>0</v>
      </c>
      <c r="AB71" s="930">
        <f>'[1]Activity UPIS-ACQ'!AB71</f>
        <v>0</v>
      </c>
      <c r="AC71" s="930">
        <f>'[1]Activity UPIS-ACQ'!AC71</f>
        <v>0</v>
      </c>
      <c r="AE71" s="932">
        <f t="shared" si="0"/>
        <v>0</v>
      </c>
      <c r="AF71" s="932"/>
      <c r="AG71" s="932">
        <f t="shared" si="1"/>
        <v>0</v>
      </c>
    </row>
    <row r="72" spans="2:33">
      <c r="B72" s="933">
        <v>62</v>
      </c>
      <c r="C72" s="927" t="str">
        <f>'[1]Activity UPIS-ACQ'!C72</f>
        <v>Water</v>
      </c>
      <c r="D72" s="927">
        <f>'[1]Activity UPIS-ACQ'!D72</f>
        <v>341100</v>
      </c>
      <c r="E72" s="928" t="str">
        <f>'[1]Activity UPIS-ACQ'!E72</f>
        <v>341100-Trans Equip Lt Duty Trks</v>
      </c>
      <c r="F72" s="927" t="str">
        <f>'[1]Activity UPIS-ACQ'!F72</f>
        <v>10134100</v>
      </c>
      <c r="G72" s="927">
        <f>'[1]Activity UPIS-ACQ'!G72</f>
        <v>341.5</v>
      </c>
      <c r="H72" s="930">
        <f>'[1]Activity UPIS-ACQ'!H72</f>
        <v>0</v>
      </c>
      <c r="I72" s="930">
        <f>'[1]Activity UPIS-ACQ'!I72</f>
        <v>0</v>
      </c>
      <c r="J72" s="930">
        <f>'[1]Activity UPIS-ACQ'!J72</f>
        <v>0</v>
      </c>
      <c r="K72" s="930">
        <f>'[1]Activity UPIS-ACQ'!K72</f>
        <v>0</v>
      </c>
      <c r="L72" s="930">
        <f>'[1]Activity UPIS-ACQ'!L72</f>
        <v>0</v>
      </c>
      <c r="M72" s="930">
        <f>'[1]Activity UPIS-ACQ'!M72</f>
        <v>0</v>
      </c>
      <c r="N72" s="930">
        <f>'[1]Activity UPIS-ACQ'!N72</f>
        <v>0</v>
      </c>
      <c r="O72" s="930">
        <f>'[1]Activity UPIS-ACQ'!O72</f>
        <v>0</v>
      </c>
      <c r="P72" s="930">
        <f>'[1]Activity UPIS-ACQ'!P72</f>
        <v>0</v>
      </c>
      <c r="Q72" s="930">
        <f>'[1]Activity UPIS-ACQ'!Q72</f>
        <v>0</v>
      </c>
      <c r="R72" s="930">
        <f>'[1]Activity UPIS-ACQ'!R72</f>
        <v>0</v>
      </c>
      <c r="S72" s="930">
        <f>'[1]Activity UPIS-ACQ'!S72</f>
        <v>0</v>
      </c>
      <c r="T72" s="930">
        <f>'[1]Activity UPIS-ACQ'!T72</f>
        <v>0</v>
      </c>
      <c r="U72" s="930">
        <f>'[1]Activity UPIS-ACQ'!U72</f>
        <v>0</v>
      </c>
      <c r="V72" s="930">
        <f>'[1]Activity UPIS-ACQ'!V72</f>
        <v>0</v>
      </c>
      <c r="W72" s="930">
        <f>'[1]Activity UPIS-ACQ'!W72</f>
        <v>0</v>
      </c>
      <c r="X72" s="930">
        <f>'[1]Activity UPIS-ACQ'!X72</f>
        <v>0</v>
      </c>
      <c r="Y72" s="930">
        <f>'[1]Activity UPIS-ACQ'!Y72</f>
        <v>0</v>
      </c>
      <c r="Z72" s="930">
        <f>'[1]Activity UPIS-ACQ'!Z72</f>
        <v>0</v>
      </c>
      <c r="AA72" s="930">
        <f>'[1]Activity UPIS-ACQ'!AA72</f>
        <v>0</v>
      </c>
      <c r="AB72" s="930">
        <f>'[1]Activity UPIS-ACQ'!AB72</f>
        <v>0</v>
      </c>
      <c r="AC72" s="930">
        <f>'[1]Activity UPIS-ACQ'!AC72</f>
        <v>0</v>
      </c>
      <c r="AE72" s="932">
        <f t="shared" si="0"/>
        <v>0</v>
      </c>
      <c r="AF72" s="932"/>
      <c r="AG72" s="932">
        <f t="shared" si="1"/>
        <v>0</v>
      </c>
    </row>
    <row r="73" spans="2:33">
      <c r="B73" s="933">
        <v>63</v>
      </c>
      <c r="C73" s="927" t="str">
        <f>'[1]Activity UPIS-ACQ'!C73</f>
        <v>Water</v>
      </c>
      <c r="D73" s="927">
        <f>'[1]Activity UPIS-ACQ'!D73</f>
        <v>341200</v>
      </c>
      <c r="E73" s="928" t="str">
        <f>'[1]Activity UPIS-ACQ'!E73</f>
        <v>341200-Trans Equip Hvy Duty Trks</v>
      </c>
      <c r="F73" s="927" t="str">
        <f>'[1]Activity UPIS-ACQ'!F73</f>
        <v>10134100</v>
      </c>
      <c r="G73" s="927">
        <f>'[1]Activity UPIS-ACQ'!G73</f>
        <v>341.5</v>
      </c>
      <c r="H73" s="930">
        <f>'[1]Activity UPIS-ACQ'!H73</f>
        <v>0</v>
      </c>
      <c r="I73" s="930">
        <f>'[1]Activity UPIS-ACQ'!I73</f>
        <v>0</v>
      </c>
      <c r="J73" s="930">
        <f>'[1]Activity UPIS-ACQ'!J73</f>
        <v>0</v>
      </c>
      <c r="K73" s="930">
        <f>'[1]Activity UPIS-ACQ'!K73</f>
        <v>0</v>
      </c>
      <c r="L73" s="930">
        <f>'[1]Activity UPIS-ACQ'!L73</f>
        <v>0</v>
      </c>
      <c r="M73" s="930">
        <f>'[1]Activity UPIS-ACQ'!M73</f>
        <v>0</v>
      </c>
      <c r="N73" s="930">
        <f>'[1]Activity UPIS-ACQ'!N73</f>
        <v>0</v>
      </c>
      <c r="O73" s="930">
        <f>'[1]Activity UPIS-ACQ'!O73</f>
        <v>0</v>
      </c>
      <c r="P73" s="930">
        <f>'[1]Activity UPIS-ACQ'!P73</f>
        <v>0</v>
      </c>
      <c r="Q73" s="930">
        <f>'[1]Activity UPIS-ACQ'!Q73</f>
        <v>0</v>
      </c>
      <c r="R73" s="930">
        <f>'[1]Activity UPIS-ACQ'!R73</f>
        <v>0</v>
      </c>
      <c r="S73" s="930">
        <f>'[1]Activity UPIS-ACQ'!S73</f>
        <v>0</v>
      </c>
      <c r="T73" s="930">
        <f>'[1]Activity UPIS-ACQ'!T73</f>
        <v>0</v>
      </c>
      <c r="U73" s="930">
        <f>'[1]Activity UPIS-ACQ'!U73</f>
        <v>0</v>
      </c>
      <c r="V73" s="930">
        <f>'[1]Activity UPIS-ACQ'!V73</f>
        <v>0</v>
      </c>
      <c r="W73" s="930">
        <f>'[1]Activity UPIS-ACQ'!W73</f>
        <v>0</v>
      </c>
      <c r="X73" s="930">
        <f>'[1]Activity UPIS-ACQ'!X73</f>
        <v>0</v>
      </c>
      <c r="Y73" s="930">
        <f>'[1]Activity UPIS-ACQ'!Y73</f>
        <v>0</v>
      </c>
      <c r="Z73" s="930">
        <f>'[1]Activity UPIS-ACQ'!Z73</f>
        <v>0</v>
      </c>
      <c r="AA73" s="930">
        <f>'[1]Activity UPIS-ACQ'!AA73</f>
        <v>0</v>
      </c>
      <c r="AB73" s="930">
        <f>'[1]Activity UPIS-ACQ'!AB73</f>
        <v>0</v>
      </c>
      <c r="AC73" s="930">
        <f>'[1]Activity UPIS-ACQ'!AC73</f>
        <v>0</v>
      </c>
      <c r="AE73" s="932">
        <f t="shared" si="0"/>
        <v>0</v>
      </c>
      <c r="AF73" s="932"/>
      <c r="AG73" s="932">
        <f t="shared" si="1"/>
        <v>0</v>
      </c>
    </row>
    <row r="74" spans="2:33">
      <c r="B74" s="933">
        <v>64</v>
      </c>
      <c r="C74" s="927" t="str">
        <f>'[1]Activity UPIS-ACQ'!C74</f>
        <v>Water</v>
      </c>
      <c r="D74" s="927">
        <f>'[1]Activity UPIS-ACQ'!D74</f>
        <v>341300</v>
      </c>
      <c r="E74" s="928" t="str">
        <f>'[1]Activity UPIS-ACQ'!E74</f>
        <v>341300-Trans Equip Autos</v>
      </c>
      <c r="F74" s="927" t="str">
        <f>'[1]Activity UPIS-ACQ'!F74</f>
        <v>10134100</v>
      </c>
      <c r="G74" s="927">
        <f>'[1]Activity UPIS-ACQ'!G74</f>
        <v>341.5</v>
      </c>
      <c r="H74" s="930">
        <f>'[1]Activity UPIS-ACQ'!H74</f>
        <v>0</v>
      </c>
      <c r="I74" s="930">
        <f>'[1]Activity UPIS-ACQ'!I74</f>
        <v>0</v>
      </c>
      <c r="J74" s="930">
        <f>'[1]Activity UPIS-ACQ'!J74</f>
        <v>0</v>
      </c>
      <c r="K74" s="930">
        <f>'[1]Activity UPIS-ACQ'!K74</f>
        <v>0</v>
      </c>
      <c r="L74" s="930">
        <f>'[1]Activity UPIS-ACQ'!L74</f>
        <v>0</v>
      </c>
      <c r="M74" s="930">
        <f>'[1]Activity UPIS-ACQ'!M74</f>
        <v>0</v>
      </c>
      <c r="N74" s="930">
        <f>'[1]Activity UPIS-ACQ'!N74</f>
        <v>0</v>
      </c>
      <c r="O74" s="930">
        <f>'[1]Activity UPIS-ACQ'!O74</f>
        <v>0</v>
      </c>
      <c r="P74" s="930">
        <f>'[1]Activity UPIS-ACQ'!P74</f>
        <v>0</v>
      </c>
      <c r="Q74" s="930">
        <f>'[1]Activity UPIS-ACQ'!Q74</f>
        <v>0</v>
      </c>
      <c r="R74" s="930">
        <f>'[1]Activity UPIS-ACQ'!R74</f>
        <v>0</v>
      </c>
      <c r="S74" s="930">
        <f>'[1]Activity UPIS-ACQ'!S74</f>
        <v>0</v>
      </c>
      <c r="T74" s="930">
        <f>'[1]Activity UPIS-ACQ'!T74</f>
        <v>0</v>
      </c>
      <c r="U74" s="930">
        <f>'[1]Activity UPIS-ACQ'!U74</f>
        <v>0</v>
      </c>
      <c r="V74" s="930">
        <f>'[1]Activity UPIS-ACQ'!V74</f>
        <v>0</v>
      </c>
      <c r="W74" s="930">
        <f>'[1]Activity UPIS-ACQ'!W74</f>
        <v>0</v>
      </c>
      <c r="X74" s="930">
        <f>'[1]Activity UPIS-ACQ'!X74</f>
        <v>0</v>
      </c>
      <c r="Y74" s="930">
        <f>'[1]Activity UPIS-ACQ'!Y74</f>
        <v>0</v>
      </c>
      <c r="Z74" s="930">
        <f>'[1]Activity UPIS-ACQ'!Z74</f>
        <v>0</v>
      </c>
      <c r="AA74" s="930">
        <f>'[1]Activity UPIS-ACQ'!AA74</f>
        <v>0</v>
      </c>
      <c r="AB74" s="930">
        <f>'[1]Activity UPIS-ACQ'!AB74</f>
        <v>0</v>
      </c>
      <c r="AC74" s="930">
        <f>'[1]Activity UPIS-ACQ'!AC74</f>
        <v>0</v>
      </c>
      <c r="AE74" s="932">
        <f t="shared" si="0"/>
        <v>0</v>
      </c>
      <c r="AF74" s="932"/>
      <c r="AG74" s="932">
        <f t="shared" si="1"/>
        <v>0</v>
      </c>
    </row>
    <row r="75" spans="2:33">
      <c r="B75" s="933">
        <v>65</v>
      </c>
      <c r="C75" s="927" t="str">
        <f>'[1]Activity UPIS-ACQ'!C75</f>
        <v>Water</v>
      </c>
      <c r="D75" s="927">
        <f>'[1]Activity UPIS-ACQ'!D75</f>
        <v>341400</v>
      </c>
      <c r="E75" s="928" t="str">
        <f>'[1]Activity UPIS-ACQ'!E75</f>
        <v>341400-Trans Equip Other</v>
      </c>
      <c r="F75" s="927" t="str">
        <f>'[1]Activity UPIS-ACQ'!F75</f>
        <v>10134100</v>
      </c>
      <c r="G75" s="927">
        <f>'[1]Activity UPIS-ACQ'!G75</f>
        <v>341.5</v>
      </c>
      <c r="H75" s="930">
        <f>'[1]Activity UPIS-ACQ'!H75</f>
        <v>0</v>
      </c>
      <c r="I75" s="930">
        <f>'[1]Activity UPIS-ACQ'!I75</f>
        <v>0</v>
      </c>
      <c r="J75" s="930">
        <f>'[1]Activity UPIS-ACQ'!J75</f>
        <v>0</v>
      </c>
      <c r="K75" s="930">
        <f>'[1]Activity UPIS-ACQ'!K75</f>
        <v>0</v>
      </c>
      <c r="L75" s="930">
        <f>'[1]Activity UPIS-ACQ'!L75</f>
        <v>0</v>
      </c>
      <c r="M75" s="930">
        <f>'[1]Activity UPIS-ACQ'!M75</f>
        <v>0</v>
      </c>
      <c r="N75" s="930">
        <f>'[1]Activity UPIS-ACQ'!N75</f>
        <v>0</v>
      </c>
      <c r="O75" s="930">
        <f>'[1]Activity UPIS-ACQ'!O75</f>
        <v>0</v>
      </c>
      <c r="P75" s="930">
        <f>'[1]Activity UPIS-ACQ'!P75</f>
        <v>0</v>
      </c>
      <c r="Q75" s="930">
        <f>'[1]Activity UPIS-ACQ'!Q75</f>
        <v>0</v>
      </c>
      <c r="R75" s="930">
        <f>'[1]Activity UPIS-ACQ'!R75</f>
        <v>0</v>
      </c>
      <c r="S75" s="930">
        <f>'[1]Activity UPIS-ACQ'!S75</f>
        <v>0</v>
      </c>
      <c r="T75" s="930">
        <f>'[1]Activity UPIS-ACQ'!T75</f>
        <v>0</v>
      </c>
      <c r="U75" s="930">
        <f>'[1]Activity UPIS-ACQ'!U75</f>
        <v>0</v>
      </c>
      <c r="V75" s="930">
        <f>'[1]Activity UPIS-ACQ'!V75</f>
        <v>0</v>
      </c>
      <c r="W75" s="930">
        <f>'[1]Activity UPIS-ACQ'!W75</f>
        <v>0</v>
      </c>
      <c r="X75" s="930">
        <f>'[1]Activity UPIS-ACQ'!X75</f>
        <v>0</v>
      </c>
      <c r="Y75" s="930">
        <f>'[1]Activity UPIS-ACQ'!Y75</f>
        <v>0</v>
      </c>
      <c r="Z75" s="930">
        <f>'[1]Activity UPIS-ACQ'!Z75</f>
        <v>0</v>
      </c>
      <c r="AA75" s="930">
        <f>'[1]Activity UPIS-ACQ'!AA75</f>
        <v>0</v>
      </c>
      <c r="AB75" s="930">
        <f>'[1]Activity UPIS-ACQ'!AB75</f>
        <v>0</v>
      </c>
      <c r="AC75" s="930">
        <f>'[1]Activity UPIS-ACQ'!AC75</f>
        <v>0</v>
      </c>
      <c r="AE75" s="932">
        <f t="shared" si="0"/>
        <v>0</v>
      </c>
      <c r="AF75" s="932"/>
      <c r="AG75" s="932">
        <f t="shared" si="1"/>
        <v>0</v>
      </c>
    </row>
    <row r="76" spans="2:33">
      <c r="B76" s="933">
        <v>66</v>
      </c>
      <c r="C76" s="927" t="str">
        <f>'[1]Activity UPIS-ACQ'!C76</f>
        <v>Water</v>
      </c>
      <c r="D76" s="927">
        <f>'[1]Activity UPIS-ACQ'!D76</f>
        <v>342000</v>
      </c>
      <c r="E76" s="928" t="str">
        <f>'[1]Activity UPIS-ACQ'!E76</f>
        <v>342000-Stores Equipment</v>
      </c>
      <c r="F76" s="927" t="str">
        <f>'[1]Activity UPIS-ACQ'!F76</f>
        <v>10134200</v>
      </c>
      <c r="G76" s="927">
        <f>'[1]Activity UPIS-ACQ'!G76</f>
        <v>342.5</v>
      </c>
      <c r="H76" s="930">
        <f>'[1]Activity UPIS-ACQ'!H76</f>
        <v>0</v>
      </c>
      <c r="I76" s="930">
        <f>'[1]Activity UPIS-ACQ'!I76</f>
        <v>0</v>
      </c>
      <c r="J76" s="930">
        <f>'[1]Activity UPIS-ACQ'!J76</f>
        <v>0</v>
      </c>
      <c r="K76" s="930">
        <f>'[1]Activity UPIS-ACQ'!K76</f>
        <v>0</v>
      </c>
      <c r="L76" s="930">
        <f>'[1]Activity UPIS-ACQ'!L76</f>
        <v>0</v>
      </c>
      <c r="M76" s="930">
        <f>'[1]Activity UPIS-ACQ'!M76</f>
        <v>0</v>
      </c>
      <c r="N76" s="930">
        <f>'[1]Activity UPIS-ACQ'!N76</f>
        <v>0</v>
      </c>
      <c r="O76" s="930">
        <f>'[1]Activity UPIS-ACQ'!O76</f>
        <v>0</v>
      </c>
      <c r="P76" s="930">
        <f>'[1]Activity UPIS-ACQ'!P76</f>
        <v>0</v>
      </c>
      <c r="Q76" s="930">
        <f>'[1]Activity UPIS-ACQ'!Q76</f>
        <v>0</v>
      </c>
      <c r="R76" s="930">
        <f>'[1]Activity UPIS-ACQ'!R76</f>
        <v>0</v>
      </c>
      <c r="S76" s="930">
        <f>'[1]Activity UPIS-ACQ'!S76</f>
        <v>0</v>
      </c>
      <c r="T76" s="930">
        <f>'[1]Activity UPIS-ACQ'!T76</f>
        <v>0</v>
      </c>
      <c r="U76" s="930">
        <f>'[1]Activity UPIS-ACQ'!U76</f>
        <v>0</v>
      </c>
      <c r="V76" s="930">
        <f>'[1]Activity UPIS-ACQ'!V76</f>
        <v>0</v>
      </c>
      <c r="W76" s="930">
        <f>'[1]Activity UPIS-ACQ'!W76</f>
        <v>0</v>
      </c>
      <c r="X76" s="930">
        <f>'[1]Activity UPIS-ACQ'!X76</f>
        <v>0</v>
      </c>
      <c r="Y76" s="930">
        <f>'[1]Activity UPIS-ACQ'!Y76</f>
        <v>0</v>
      </c>
      <c r="Z76" s="930">
        <f>'[1]Activity UPIS-ACQ'!Z76</f>
        <v>0</v>
      </c>
      <c r="AA76" s="930">
        <f>'[1]Activity UPIS-ACQ'!AA76</f>
        <v>0</v>
      </c>
      <c r="AB76" s="930">
        <f>'[1]Activity UPIS-ACQ'!AB76</f>
        <v>0</v>
      </c>
      <c r="AC76" s="930">
        <f>'[1]Activity UPIS-ACQ'!AC76</f>
        <v>0</v>
      </c>
      <c r="AE76" s="932">
        <f t="shared" si="0"/>
        <v>0</v>
      </c>
      <c r="AF76" s="932"/>
      <c r="AG76" s="932">
        <f t="shared" si="1"/>
        <v>0</v>
      </c>
    </row>
    <row r="77" spans="2:33">
      <c r="B77" s="933">
        <v>67</v>
      </c>
      <c r="C77" s="927" t="str">
        <f>'[1]Activity UPIS-ACQ'!C77</f>
        <v>Water</v>
      </c>
      <c r="D77" s="927">
        <f>'[1]Activity UPIS-ACQ'!D77</f>
        <v>343000</v>
      </c>
      <c r="E77" s="928" t="str">
        <f>'[1]Activity UPIS-ACQ'!E77</f>
        <v>343000-Tools,Shop,Garage Equip</v>
      </c>
      <c r="F77" s="927" t="str">
        <f>'[1]Activity UPIS-ACQ'!F77</f>
        <v>10134300</v>
      </c>
      <c r="G77" s="927">
        <f>'[1]Activity UPIS-ACQ'!G77</f>
        <v>343.5</v>
      </c>
      <c r="H77" s="930">
        <f>'[1]Activity UPIS-ACQ'!H77</f>
        <v>0</v>
      </c>
      <c r="I77" s="930">
        <f>'[1]Activity UPIS-ACQ'!I77</f>
        <v>0</v>
      </c>
      <c r="J77" s="930">
        <f>'[1]Activity UPIS-ACQ'!J77</f>
        <v>0</v>
      </c>
      <c r="K77" s="930">
        <f>'[1]Activity UPIS-ACQ'!K77</f>
        <v>0</v>
      </c>
      <c r="L77" s="930">
        <f>'[1]Activity UPIS-ACQ'!L77</f>
        <v>0</v>
      </c>
      <c r="M77" s="930">
        <f>'[1]Activity UPIS-ACQ'!M77</f>
        <v>0</v>
      </c>
      <c r="N77" s="930">
        <f>'[1]Activity UPIS-ACQ'!N77</f>
        <v>0</v>
      </c>
      <c r="O77" s="930">
        <f>'[1]Activity UPIS-ACQ'!O77</f>
        <v>0</v>
      </c>
      <c r="P77" s="930">
        <f>'[1]Activity UPIS-ACQ'!P77</f>
        <v>0</v>
      </c>
      <c r="Q77" s="930">
        <f>'[1]Activity UPIS-ACQ'!Q77</f>
        <v>0</v>
      </c>
      <c r="R77" s="930">
        <f>'[1]Activity UPIS-ACQ'!R77</f>
        <v>0</v>
      </c>
      <c r="S77" s="930">
        <f>'[1]Activity UPIS-ACQ'!S77</f>
        <v>0</v>
      </c>
      <c r="T77" s="930">
        <f>'[1]Activity UPIS-ACQ'!T77</f>
        <v>0</v>
      </c>
      <c r="U77" s="930">
        <f>'[1]Activity UPIS-ACQ'!U77</f>
        <v>0</v>
      </c>
      <c r="V77" s="930">
        <f>'[1]Activity UPIS-ACQ'!V77</f>
        <v>0</v>
      </c>
      <c r="W77" s="930">
        <f>'[1]Activity UPIS-ACQ'!W77</f>
        <v>0</v>
      </c>
      <c r="X77" s="930">
        <f>'[1]Activity UPIS-ACQ'!X77</f>
        <v>0</v>
      </c>
      <c r="Y77" s="930">
        <f>'[1]Activity UPIS-ACQ'!Y77</f>
        <v>0</v>
      </c>
      <c r="Z77" s="930">
        <f>'[1]Activity UPIS-ACQ'!Z77</f>
        <v>0</v>
      </c>
      <c r="AA77" s="930">
        <f>'[1]Activity UPIS-ACQ'!AA77</f>
        <v>0</v>
      </c>
      <c r="AB77" s="930">
        <f>'[1]Activity UPIS-ACQ'!AB77</f>
        <v>0</v>
      </c>
      <c r="AC77" s="930">
        <f>'[1]Activity UPIS-ACQ'!AC77</f>
        <v>0</v>
      </c>
      <c r="AE77" s="932">
        <f t="shared" ref="AE77:AE84" si="2">SUM(H77:M77)</f>
        <v>0</v>
      </c>
      <c r="AF77" s="932"/>
      <c r="AG77" s="932">
        <f t="shared" ref="AG77:AG84" si="3">SUM(R77:AC77)</f>
        <v>0</v>
      </c>
    </row>
    <row r="78" spans="2:33">
      <c r="B78" s="933">
        <v>68</v>
      </c>
      <c r="C78" s="927" t="str">
        <f>'[1]Activity UPIS-ACQ'!C78</f>
        <v>Water</v>
      </c>
      <c r="D78" s="927">
        <f>'[1]Activity UPIS-ACQ'!D78</f>
        <v>344000</v>
      </c>
      <c r="E78" s="928" t="str">
        <f>'[1]Activity UPIS-ACQ'!E78</f>
        <v>344000-Laboratory Equipment</v>
      </c>
      <c r="F78" s="927" t="str">
        <f>'[1]Activity UPIS-ACQ'!F78</f>
        <v>10134400</v>
      </c>
      <c r="G78" s="927">
        <f>'[1]Activity UPIS-ACQ'!G78</f>
        <v>344.5</v>
      </c>
      <c r="H78" s="930">
        <f>'[1]Activity UPIS-ACQ'!H78</f>
        <v>0</v>
      </c>
      <c r="I78" s="930">
        <f>'[1]Activity UPIS-ACQ'!I78</f>
        <v>0</v>
      </c>
      <c r="J78" s="930">
        <f>'[1]Activity UPIS-ACQ'!J78</f>
        <v>0</v>
      </c>
      <c r="K78" s="930">
        <f>'[1]Activity UPIS-ACQ'!K78</f>
        <v>0</v>
      </c>
      <c r="L78" s="930">
        <f>'[1]Activity UPIS-ACQ'!L78</f>
        <v>0</v>
      </c>
      <c r="M78" s="930">
        <f>'[1]Activity UPIS-ACQ'!M78</f>
        <v>0</v>
      </c>
      <c r="N78" s="930">
        <f>'[1]Activity UPIS-ACQ'!N78</f>
        <v>0</v>
      </c>
      <c r="O78" s="930">
        <f>'[1]Activity UPIS-ACQ'!O78</f>
        <v>0</v>
      </c>
      <c r="P78" s="930">
        <f>'[1]Activity UPIS-ACQ'!P78</f>
        <v>0</v>
      </c>
      <c r="Q78" s="930">
        <f>'[1]Activity UPIS-ACQ'!Q78</f>
        <v>0</v>
      </c>
      <c r="R78" s="930">
        <f>'[1]Activity UPIS-ACQ'!R78</f>
        <v>0</v>
      </c>
      <c r="S78" s="930">
        <f>'[1]Activity UPIS-ACQ'!S78</f>
        <v>0</v>
      </c>
      <c r="T78" s="930">
        <f>'[1]Activity UPIS-ACQ'!T78</f>
        <v>0</v>
      </c>
      <c r="U78" s="930">
        <f>'[1]Activity UPIS-ACQ'!U78</f>
        <v>0</v>
      </c>
      <c r="V78" s="930">
        <f>'[1]Activity UPIS-ACQ'!V78</f>
        <v>0</v>
      </c>
      <c r="W78" s="930">
        <f>'[1]Activity UPIS-ACQ'!W78</f>
        <v>0</v>
      </c>
      <c r="X78" s="930">
        <f>'[1]Activity UPIS-ACQ'!X78</f>
        <v>0</v>
      </c>
      <c r="Y78" s="930">
        <f>'[1]Activity UPIS-ACQ'!Y78</f>
        <v>0</v>
      </c>
      <c r="Z78" s="930">
        <f>'[1]Activity UPIS-ACQ'!Z78</f>
        <v>0</v>
      </c>
      <c r="AA78" s="930">
        <f>'[1]Activity UPIS-ACQ'!AA78</f>
        <v>0</v>
      </c>
      <c r="AB78" s="930">
        <f>'[1]Activity UPIS-ACQ'!AB78</f>
        <v>0</v>
      </c>
      <c r="AC78" s="930">
        <f>'[1]Activity UPIS-ACQ'!AC78</f>
        <v>0</v>
      </c>
      <c r="AE78" s="932">
        <f t="shared" si="2"/>
        <v>0</v>
      </c>
      <c r="AF78" s="932"/>
      <c r="AG78" s="932">
        <f t="shared" si="3"/>
        <v>0</v>
      </c>
    </row>
    <row r="79" spans="2:33">
      <c r="B79" s="933">
        <v>69</v>
      </c>
      <c r="C79" s="927" t="str">
        <f>'[1]Activity UPIS-ACQ'!C79</f>
        <v>Water</v>
      </c>
      <c r="D79" s="927">
        <f>'[1]Activity UPIS-ACQ'!D79</f>
        <v>345000</v>
      </c>
      <c r="E79" s="928" t="str">
        <f>'[1]Activity UPIS-ACQ'!E79</f>
        <v>345000-Power Operated Equipment</v>
      </c>
      <c r="F79" s="927" t="str">
        <f>'[1]Activity UPIS-ACQ'!F79</f>
        <v>10134500</v>
      </c>
      <c r="G79" s="927">
        <f>'[1]Activity UPIS-ACQ'!G79</f>
        <v>345.5</v>
      </c>
      <c r="H79" s="930">
        <f>'[1]Activity UPIS-ACQ'!H79</f>
        <v>0</v>
      </c>
      <c r="I79" s="930">
        <f>'[1]Activity UPIS-ACQ'!I79</f>
        <v>0</v>
      </c>
      <c r="J79" s="930">
        <f>'[1]Activity UPIS-ACQ'!J79</f>
        <v>0</v>
      </c>
      <c r="K79" s="930">
        <f>'[1]Activity UPIS-ACQ'!K79</f>
        <v>0</v>
      </c>
      <c r="L79" s="930">
        <f>'[1]Activity UPIS-ACQ'!L79</f>
        <v>0</v>
      </c>
      <c r="M79" s="930">
        <f>'[1]Activity UPIS-ACQ'!M79</f>
        <v>0</v>
      </c>
      <c r="N79" s="930">
        <f>'[1]Activity UPIS-ACQ'!N79</f>
        <v>0</v>
      </c>
      <c r="O79" s="930">
        <f>'[1]Activity UPIS-ACQ'!O79</f>
        <v>0</v>
      </c>
      <c r="P79" s="930">
        <f>'[1]Activity UPIS-ACQ'!P79</f>
        <v>0</v>
      </c>
      <c r="Q79" s="930">
        <f>'[1]Activity UPIS-ACQ'!Q79</f>
        <v>0</v>
      </c>
      <c r="R79" s="930">
        <f>'[1]Activity UPIS-ACQ'!R79</f>
        <v>0</v>
      </c>
      <c r="S79" s="930">
        <f>'[1]Activity UPIS-ACQ'!S79</f>
        <v>0</v>
      </c>
      <c r="T79" s="930">
        <f>'[1]Activity UPIS-ACQ'!T79</f>
        <v>0</v>
      </c>
      <c r="U79" s="930">
        <f>'[1]Activity UPIS-ACQ'!U79</f>
        <v>0</v>
      </c>
      <c r="V79" s="930">
        <f>'[1]Activity UPIS-ACQ'!V79</f>
        <v>0</v>
      </c>
      <c r="W79" s="930">
        <f>'[1]Activity UPIS-ACQ'!W79</f>
        <v>0</v>
      </c>
      <c r="X79" s="930">
        <f>'[1]Activity UPIS-ACQ'!X79</f>
        <v>0</v>
      </c>
      <c r="Y79" s="930">
        <f>'[1]Activity UPIS-ACQ'!Y79</f>
        <v>0</v>
      </c>
      <c r="Z79" s="930">
        <f>'[1]Activity UPIS-ACQ'!Z79</f>
        <v>0</v>
      </c>
      <c r="AA79" s="930">
        <f>'[1]Activity UPIS-ACQ'!AA79</f>
        <v>0</v>
      </c>
      <c r="AB79" s="930">
        <f>'[1]Activity UPIS-ACQ'!AB79</f>
        <v>0</v>
      </c>
      <c r="AC79" s="930">
        <f>'[1]Activity UPIS-ACQ'!AC79</f>
        <v>0</v>
      </c>
      <c r="AE79" s="932">
        <f t="shared" si="2"/>
        <v>0</v>
      </c>
      <c r="AF79" s="932"/>
      <c r="AG79" s="932">
        <f t="shared" si="3"/>
        <v>0</v>
      </c>
    </row>
    <row r="80" spans="2:33">
      <c r="B80" s="933">
        <v>70</v>
      </c>
      <c r="C80" s="927" t="str">
        <f>'[1]Activity UPIS-ACQ'!C80</f>
        <v>Water</v>
      </c>
      <c r="D80" s="927">
        <f>'[1]Activity UPIS-ACQ'!D80</f>
        <v>346100</v>
      </c>
      <c r="E80" s="928" t="str">
        <f>'[1]Activity UPIS-ACQ'!E80</f>
        <v>346100-Comm Equip Non-Telephone</v>
      </c>
      <c r="F80" s="927" t="str">
        <f>'[1]Activity UPIS-ACQ'!F80</f>
        <v>10134600</v>
      </c>
      <c r="G80" s="927">
        <f>'[1]Activity UPIS-ACQ'!G80</f>
        <v>346.5</v>
      </c>
      <c r="H80" s="930">
        <f>'[1]Activity UPIS-ACQ'!H80</f>
        <v>0</v>
      </c>
      <c r="I80" s="930">
        <f>'[1]Activity UPIS-ACQ'!I80</f>
        <v>0</v>
      </c>
      <c r="J80" s="930">
        <f>'[1]Activity UPIS-ACQ'!J80</f>
        <v>0</v>
      </c>
      <c r="K80" s="930">
        <f>'[1]Activity UPIS-ACQ'!K80</f>
        <v>0</v>
      </c>
      <c r="L80" s="930">
        <f>'[1]Activity UPIS-ACQ'!L80</f>
        <v>0</v>
      </c>
      <c r="M80" s="930">
        <f>'[1]Activity UPIS-ACQ'!M80</f>
        <v>0</v>
      </c>
      <c r="N80" s="930">
        <f>'[1]Activity UPIS-ACQ'!N80</f>
        <v>0</v>
      </c>
      <c r="O80" s="930">
        <f>'[1]Activity UPIS-ACQ'!O80</f>
        <v>0</v>
      </c>
      <c r="P80" s="930">
        <f>'[1]Activity UPIS-ACQ'!P80</f>
        <v>0</v>
      </c>
      <c r="Q80" s="930">
        <f>'[1]Activity UPIS-ACQ'!Q80</f>
        <v>0</v>
      </c>
      <c r="R80" s="930">
        <f>'[1]Activity UPIS-ACQ'!R80</f>
        <v>0</v>
      </c>
      <c r="S80" s="930">
        <f>'[1]Activity UPIS-ACQ'!S80</f>
        <v>0</v>
      </c>
      <c r="T80" s="930">
        <f>'[1]Activity UPIS-ACQ'!T80</f>
        <v>0</v>
      </c>
      <c r="U80" s="930">
        <f>'[1]Activity UPIS-ACQ'!U80</f>
        <v>0</v>
      </c>
      <c r="V80" s="930">
        <f>'[1]Activity UPIS-ACQ'!V80</f>
        <v>0</v>
      </c>
      <c r="W80" s="930">
        <f>'[1]Activity UPIS-ACQ'!W80</f>
        <v>0</v>
      </c>
      <c r="X80" s="930">
        <f>'[1]Activity UPIS-ACQ'!X80</f>
        <v>0</v>
      </c>
      <c r="Y80" s="930">
        <f>'[1]Activity UPIS-ACQ'!Y80</f>
        <v>0</v>
      </c>
      <c r="Z80" s="930">
        <f>'[1]Activity UPIS-ACQ'!Z80</f>
        <v>0</v>
      </c>
      <c r="AA80" s="930">
        <f>'[1]Activity UPIS-ACQ'!AA80</f>
        <v>0</v>
      </c>
      <c r="AB80" s="930">
        <f>'[1]Activity UPIS-ACQ'!AB80</f>
        <v>0</v>
      </c>
      <c r="AC80" s="930">
        <f>'[1]Activity UPIS-ACQ'!AC80</f>
        <v>0</v>
      </c>
      <c r="AE80" s="932">
        <f t="shared" si="2"/>
        <v>0</v>
      </c>
      <c r="AF80" s="932"/>
      <c r="AG80" s="932">
        <f t="shared" si="3"/>
        <v>0</v>
      </c>
    </row>
    <row r="81" spans="2:33">
      <c r="B81" s="933">
        <v>71</v>
      </c>
      <c r="C81" s="927" t="str">
        <f>'[1]Activity UPIS-ACQ'!C81</f>
        <v>Water</v>
      </c>
      <c r="D81" s="927">
        <f>'[1]Activity UPIS-ACQ'!D81</f>
        <v>346190</v>
      </c>
      <c r="E81" s="928" t="str">
        <f>'[1]Activity UPIS-ACQ'!E81</f>
        <v>346190-Remote Control &amp; Instrument</v>
      </c>
      <c r="F81" s="927" t="str">
        <f>'[1]Activity UPIS-ACQ'!F81</f>
        <v>10134600</v>
      </c>
      <c r="G81" s="927">
        <f>'[1]Activity UPIS-ACQ'!G81</f>
        <v>346.5</v>
      </c>
      <c r="H81" s="930">
        <f>'[1]Activity UPIS-ACQ'!H81</f>
        <v>0</v>
      </c>
      <c r="I81" s="930">
        <f>'[1]Activity UPIS-ACQ'!I81</f>
        <v>0</v>
      </c>
      <c r="J81" s="930">
        <f>'[1]Activity UPIS-ACQ'!J81</f>
        <v>0</v>
      </c>
      <c r="K81" s="930">
        <f>'[1]Activity UPIS-ACQ'!K81</f>
        <v>0</v>
      </c>
      <c r="L81" s="930">
        <f>'[1]Activity UPIS-ACQ'!L81</f>
        <v>0</v>
      </c>
      <c r="M81" s="930">
        <f>'[1]Activity UPIS-ACQ'!M81</f>
        <v>0</v>
      </c>
      <c r="N81" s="930">
        <f>'[1]Activity UPIS-ACQ'!N81</f>
        <v>0</v>
      </c>
      <c r="O81" s="930">
        <f>'[1]Activity UPIS-ACQ'!O81</f>
        <v>0</v>
      </c>
      <c r="P81" s="930">
        <f>'[1]Activity UPIS-ACQ'!P81</f>
        <v>0</v>
      </c>
      <c r="Q81" s="930">
        <f>'[1]Activity UPIS-ACQ'!Q81</f>
        <v>0</v>
      </c>
      <c r="R81" s="930">
        <f>'[1]Activity UPIS-ACQ'!R81</f>
        <v>0</v>
      </c>
      <c r="S81" s="930">
        <f>'[1]Activity UPIS-ACQ'!S81</f>
        <v>0</v>
      </c>
      <c r="T81" s="930">
        <f>'[1]Activity UPIS-ACQ'!T81</f>
        <v>0</v>
      </c>
      <c r="U81" s="930">
        <f>'[1]Activity UPIS-ACQ'!U81</f>
        <v>0</v>
      </c>
      <c r="V81" s="930">
        <f>'[1]Activity UPIS-ACQ'!V81</f>
        <v>0</v>
      </c>
      <c r="W81" s="930">
        <f>'[1]Activity UPIS-ACQ'!W81</f>
        <v>0</v>
      </c>
      <c r="X81" s="930">
        <f>'[1]Activity UPIS-ACQ'!X81</f>
        <v>0</v>
      </c>
      <c r="Y81" s="930">
        <f>'[1]Activity UPIS-ACQ'!Y81</f>
        <v>0</v>
      </c>
      <c r="Z81" s="930">
        <f>'[1]Activity UPIS-ACQ'!Z81</f>
        <v>0</v>
      </c>
      <c r="AA81" s="930">
        <f>'[1]Activity UPIS-ACQ'!AA81</f>
        <v>0</v>
      </c>
      <c r="AB81" s="930">
        <f>'[1]Activity UPIS-ACQ'!AB81</f>
        <v>0</v>
      </c>
      <c r="AC81" s="930">
        <f>'[1]Activity UPIS-ACQ'!AC81</f>
        <v>0</v>
      </c>
      <c r="AE81" s="932">
        <f t="shared" si="2"/>
        <v>0</v>
      </c>
      <c r="AF81" s="932"/>
      <c r="AG81" s="932">
        <f t="shared" si="3"/>
        <v>0</v>
      </c>
    </row>
    <row r="82" spans="2:33">
      <c r="B82" s="933">
        <v>72</v>
      </c>
      <c r="C82" s="927" t="str">
        <f>'[1]Activity UPIS-ACQ'!C82</f>
        <v>Water</v>
      </c>
      <c r="D82" s="927">
        <f>'[1]Activity UPIS-ACQ'!D82</f>
        <v>346200</v>
      </c>
      <c r="E82" s="928" t="str">
        <f>'[1]Activity UPIS-ACQ'!E82</f>
        <v>346200-Comm Equip Telephone</v>
      </c>
      <c r="F82" s="927" t="str">
        <f>'[1]Activity UPIS-ACQ'!F82</f>
        <v>10134600</v>
      </c>
      <c r="G82" s="927">
        <f>'[1]Activity UPIS-ACQ'!G82</f>
        <v>346.5</v>
      </c>
      <c r="H82" s="930">
        <f>'[1]Activity UPIS-ACQ'!H82</f>
        <v>0</v>
      </c>
      <c r="I82" s="930">
        <f>'[1]Activity UPIS-ACQ'!I82</f>
        <v>0</v>
      </c>
      <c r="J82" s="930">
        <f>'[1]Activity UPIS-ACQ'!J82</f>
        <v>0</v>
      </c>
      <c r="K82" s="930">
        <f>'[1]Activity UPIS-ACQ'!K82</f>
        <v>0</v>
      </c>
      <c r="L82" s="930">
        <f>'[1]Activity UPIS-ACQ'!L82</f>
        <v>0</v>
      </c>
      <c r="M82" s="930">
        <f>'[1]Activity UPIS-ACQ'!M82</f>
        <v>0</v>
      </c>
      <c r="N82" s="930">
        <f>'[1]Activity UPIS-ACQ'!N82</f>
        <v>0</v>
      </c>
      <c r="O82" s="930">
        <f>'[1]Activity UPIS-ACQ'!O82</f>
        <v>0</v>
      </c>
      <c r="P82" s="930">
        <f>'[1]Activity UPIS-ACQ'!P82</f>
        <v>0</v>
      </c>
      <c r="Q82" s="930">
        <f>'[1]Activity UPIS-ACQ'!Q82</f>
        <v>0</v>
      </c>
      <c r="R82" s="930">
        <f>'[1]Activity UPIS-ACQ'!R82</f>
        <v>0</v>
      </c>
      <c r="S82" s="930">
        <f>'[1]Activity UPIS-ACQ'!S82</f>
        <v>0</v>
      </c>
      <c r="T82" s="930">
        <f>'[1]Activity UPIS-ACQ'!T82</f>
        <v>0</v>
      </c>
      <c r="U82" s="930">
        <f>'[1]Activity UPIS-ACQ'!U82</f>
        <v>0</v>
      </c>
      <c r="V82" s="930">
        <f>'[1]Activity UPIS-ACQ'!V82</f>
        <v>0</v>
      </c>
      <c r="W82" s="930">
        <f>'[1]Activity UPIS-ACQ'!W82</f>
        <v>0</v>
      </c>
      <c r="X82" s="930">
        <f>'[1]Activity UPIS-ACQ'!X82</f>
        <v>0</v>
      </c>
      <c r="Y82" s="930">
        <f>'[1]Activity UPIS-ACQ'!Y82</f>
        <v>0</v>
      </c>
      <c r="Z82" s="930">
        <f>'[1]Activity UPIS-ACQ'!Z82</f>
        <v>0</v>
      </c>
      <c r="AA82" s="930">
        <f>'[1]Activity UPIS-ACQ'!AA82</f>
        <v>0</v>
      </c>
      <c r="AB82" s="930">
        <f>'[1]Activity UPIS-ACQ'!AB82</f>
        <v>0</v>
      </c>
      <c r="AC82" s="930">
        <f>'[1]Activity UPIS-ACQ'!AC82</f>
        <v>0</v>
      </c>
      <c r="AE82" s="932">
        <f t="shared" si="2"/>
        <v>0</v>
      </c>
      <c r="AF82" s="932"/>
      <c r="AG82" s="932">
        <f t="shared" si="3"/>
        <v>0</v>
      </c>
    </row>
    <row r="83" spans="2:33">
      <c r="B83" s="933">
        <v>73</v>
      </c>
      <c r="C83" s="927" t="str">
        <f>'[1]Activity UPIS-ACQ'!C83</f>
        <v>Water</v>
      </c>
      <c r="D83" s="927">
        <f>'[1]Activity UPIS-ACQ'!D83</f>
        <v>347000</v>
      </c>
      <c r="E83" s="928" t="str">
        <f>'[1]Activity UPIS-ACQ'!E83</f>
        <v>347000-Misc Equipment</v>
      </c>
      <c r="F83" s="927" t="str">
        <f>'[1]Activity UPIS-ACQ'!F83</f>
        <v>10134700</v>
      </c>
      <c r="G83" s="927">
        <f>'[1]Activity UPIS-ACQ'!G83</f>
        <v>347.5</v>
      </c>
      <c r="H83" s="930">
        <f>'[1]Activity UPIS-ACQ'!H83</f>
        <v>0</v>
      </c>
      <c r="I83" s="930">
        <f>'[1]Activity UPIS-ACQ'!I83</f>
        <v>0</v>
      </c>
      <c r="J83" s="930">
        <f>'[1]Activity UPIS-ACQ'!J83</f>
        <v>0</v>
      </c>
      <c r="K83" s="930">
        <f>'[1]Activity UPIS-ACQ'!K83</f>
        <v>0</v>
      </c>
      <c r="L83" s="930">
        <f>'[1]Activity UPIS-ACQ'!L83</f>
        <v>0</v>
      </c>
      <c r="M83" s="930">
        <f>'[1]Activity UPIS-ACQ'!M83</f>
        <v>0</v>
      </c>
      <c r="N83" s="930">
        <f>'[1]Activity UPIS-ACQ'!N83</f>
        <v>0</v>
      </c>
      <c r="O83" s="930">
        <f>'[1]Activity UPIS-ACQ'!O83</f>
        <v>0</v>
      </c>
      <c r="P83" s="930">
        <f>'[1]Activity UPIS-ACQ'!P83</f>
        <v>0</v>
      </c>
      <c r="Q83" s="930">
        <f>'[1]Activity UPIS-ACQ'!Q83</f>
        <v>0</v>
      </c>
      <c r="R83" s="930">
        <f>'[1]Activity UPIS-ACQ'!R83</f>
        <v>0</v>
      </c>
      <c r="S83" s="930">
        <f>'[1]Activity UPIS-ACQ'!S83</f>
        <v>0</v>
      </c>
      <c r="T83" s="930">
        <f>'[1]Activity UPIS-ACQ'!T83</f>
        <v>0</v>
      </c>
      <c r="U83" s="930">
        <f>'[1]Activity UPIS-ACQ'!U83</f>
        <v>0</v>
      </c>
      <c r="V83" s="930">
        <f>'[1]Activity UPIS-ACQ'!V83</f>
        <v>0</v>
      </c>
      <c r="W83" s="930">
        <f>'[1]Activity UPIS-ACQ'!W83</f>
        <v>0</v>
      </c>
      <c r="X83" s="930">
        <f>'[1]Activity UPIS-ACQ'!X83</f>
        <v>0</v>
      </c>
      <c r="Y83" s="930">
        <f>'[1]Activity UPIS-ACQ'!Y83</f>
        <v>0</v>
      </c>
      <c r="Z83" s="930">
        <f>'[1]Activity UPIS-ACQ'!Z83</f>
        <v>0</v>
      </c>
      <c r="AA83" s="930">
        <f>'[1]Activity UPIS-ACQ'!AA83</f>
        <v>0</v>
      </c>
      <c r="AB83" s="930">
        <f>'[1]Activity UPIS-ACQ'!AB83</f>
        <v>0</v>
      </c>
      <c r="AC83" s="930">
        <f>'[1]Activity UPIS-ACQ'!AC83</f>
        <v>0</v>
      </c>
      <c r="AE83" s="932">
        <f t="shared" si="2"/>
        <v>0</v>
      </c>
      <c r="AF83" s="932"/>
      <c r="AG83" s="932">
        <f t="shared" si="3"/>
        <v>0</v>
      </c>
    </row>
    <row r="84" spans="2:33">
      <c r="B84" s="933">
        <v>74</v>
      </c>
      <c r="C84" s="927" t="str">
        <f>'[1]Activity UPIS-ACQ'!C84</f>
        <v>Water</v>
      </c>
      <c r="D84" s="927">
        <f>'[1]Activity UPIS-ACQ'!D84</f>
        <v>348000</v>
      </c>
      <c r="E84" s="928" t="str">
        <f>'[1]Activity UPIS-ACQ'!E84</f>
        <v>348000-Other Tangible Property</v>
      </c>
      <c r="F84" s="927" t="str">
        <f>'[1]Activity UPIS-ACQ'!F84</f>
        <v>10134800</v>
      </c>
      <c r="G84" s="927">
        <f>'[1]Activity UPIS-ACQ'!G84</f>
        <v>348.5</v>
      </c>
      <c r="H84" s="930">
        <f>'[1]Activity UPIS-ACQ'!H84</f>
        <v>0</v>
      </c>
      <c r="I84" s="930">
        <f>'[1]Activity UPIS-ACQ'!I84</f>
        <v>0</v>
      </c>
      <c r="J84" s="930">
        <f>'[1]Activity UPIS-ACQ'!J84</f>
        <v>0</v>
      </c>
      <c r="K84" s="930">
        <f>'[1]Activity UPIS-ACQ'!K84</f>
        <v>0</v>
      </c>
      <c r="L84" s="930">
        <f>'[1]Activity UPIS-ACQ'!L84</f>
        <v>0</v>
      </c>
      <c r="M84" s="930">
        <f>'[1]Activity UPIS-ACQ'!M84</f>
        <v>0</v>
      </c>
      <c r="N84" s="930">
        <f>'[1]Activity UPIS-ACQ'!N84</f>
        <v>0</v>
      </c>
      <c r="O84" s="930">
        <f>'[1]Activity UPIS-ACQ'!O84</f>
        <v>0</v>
      </c>
      <c r="P84" s="930">
        <f>'[1]Activity UPIS-ACQ'!P84</f>
        <v>0</v>
      </c>
      <c r="Q84" s="930">
        <f>'[1]Activity UPIS-ACQ'!Q84</f>
        <v>0</v>
      </c>
      <c r="R84" s="930">
        <f>'[1]Activity UPIS-ACQ'!R84</f>
        <v>0</v>
      </c>
      <c r="S84" s="930">
        <f>'[1]Activity UPIS-ACQ'!S84</f>
        <v>0</v>
      </c>
      <c r="T84" s="930">
        <f>'[1]Activity UPIS-ACQ'!T84</f>
        <v>0</v>
      </c>
      <c r="U84" s="930">
        <f>'[1]Activity UPIS-ACQ'!U84</f>
        <v>0</v>
      </c>
      <c r="V84" s="930">
        <f>'[1]Activity UPIS-ACQ'!V84</f>
        <v>0</v>
      </c>
      <c r="W84" s="930">
        <f>'[1]Activity UPIS-ACQ'!W84</f>
        <v>0</v>
      </c>
      <c r="X84" s="930">
        <f>'[1]Activity UPIS-ACQ'!X84</f>
        <v>0</v>
      </c>
      <c r="Y84" s="930">
        <f>'[1]Activity UPIS-ACQ'!Y84</f>
        <v>0</v>
      </c>
      <c r="Z84" s="930">
        <f>'[1]Activity UPIS-ACQ'!Z84</f>
        <v>0</v>
      </c>
      <c r="AA84" s="930">
        <f>'[1]Activity UPIS-ACQ'!AA84</f>
        <v>0</v>
      </c>
      <c r="AB84" s="930">
        <f>'[1]Activity UPIS-ACQ'!AB84</f>
        <v>0</v>
      </c>
      <c r="AC84" s="930">
        <f>'[1]Activity UPIS-ACQ'!AC84</f>
        <v>0</v>
      </c>
      <c r="AE84" s="932">
        <f t="shared" si="2"/>
        <v>0</v>
      </c>
      <c r="AF84" s="932"/>
      <c r="AG84" s="932">
        <f t="shared" si="3"/>
        <v>0</v>
      </c>
    </row>
    <row r="85" spans="2:33">
      <c r="C85" s="927"/>
      <c r="D85" s="927"/>
      <c r="E85" s="928"/>
      <c r="F85" s="927"/>
      <c r="G85" s="927"/>
      <c r="H85" s="931">
        <f>SUM(H11:H84)</f>
        <v>0</v>
      </c>
      <c r="I85" s="931">
        <f t="shared" ref="I85:AG85" si="4">SUM(I11:I84)</f>
        <v>0</v>
      </c>
      <c r="J85" s="931">
        <f t="shared" si="4"/>
        <v>0</v>
      </c>
      <c r="K85" s="931">
        <f t="shared" si="4"/>
        <v>0</v>
      </c>
      <c r="L85" s="931">
        <f t="shared" si="4"/>
        <v>0</v>
      </c>
      <c r="M85" s="931">
        <f t="shared" si="4"/>
        <v>0</v>
      </c>
      <c r="N85" s="931">
        <f t="shared" si="4"/>
        <v>0</v>
      </c>
      <c r="O85" s="931">
        <f t="shared" si="4"/>
        <v>0</v>
      </c>
      <c r="P85" s="931">
        <f t="shared" si="4"/>
        <v>0</v>
      </c>
      <c r="Q85" s="931">
        <f t="shared" si="4"/>
        <v>0</v>
      </c>
      <c r="R85" s="931">
        <f t="shared" si="4"/>
        <v>0</v>
      </c>
      <c r="S85" s="931">
        <f t="shared" si="4"/>
        <v>0</v>
      </c>
      <c r="T85" s="931">
        <f t="shared" si="4"/>
        <v>0</v>
      </c>
      <c r="U85" s="931">
        <f t="shared" si="4"/>
        <v>0</v>
      </c>
      <c r="V85" s="931">
        <f t="shared" si="4"/>
        <v>0</v>
      </c>
      <c r="W85" s="931">
        <f t="shared" si="4"/>
        <v>0</v>
      </c>
      <c r="X85" s="931">
        <f t="shared" si="4"/>
        <v>0</v>
      </c>
      <c r="Y85" s="931">
        <f t="shared" si="4"/>
        <v>0</v>
      </c>
      <c r="Z85" s="931">
        <f t="shared" si="4"/>
        <v>0</v>
      </c>
      <c r="AA85" s="931">
        <f t="shared" si="4"/>
        <v>0</v>
      </c>
      <c r="AB85" s="931">
        <f t="shared" si="4"/>
        <v>0</v>
      </c>
      <c r="AC85" s="931">
        <f t="shared" si="4"/>
        <v>0</v>
      </c>
      <c r="AE85" s="931">
        <f t="shared" si="4"/>
        <v>0</v>
      </c>
      <c r="AF85" s="932"/>
      <c r="AG85" s="931">
        <f t="shared" si="4"/>
        <v>0</v>
      </c>
    </row>
    <row r="86" spans="2:33">
      <c r="C86" s="927"/>
      <c r="D86" s="927"/>
      <c r="E86" s="928"/>
      <c r="F86" s="927"/>
      <c r="G86" s="927"/>
    </row>
    <row r="87" spans="2:33">
      <c r="C87" s="927"/>
      <c r="D87" s="927"/>
      <c r="E87" s="928" t="s">
        <v>1113</v>
      </c>
      <c r="F87" s="927"/>
      <c r="G87" s="927"/>
      <c r="H87" s="932">
        <f>'[1]Activity UPIS-ACQ'!H87</f>
        <v>0</v>
      </c>
      <c r="I87" s="932">
        <f>'[1]Activity UPIS-ACQ'!I87</f>
        <v>0</v>
      </c>
      <c r="J87" s="932">
        <f>'[1]Activity UPIS-ACQ'!J87</f>
        <v>0</v>
      </c>
      <c r="K87" s="932">
        <f>'[1]Activity UPIS-ACQ'!K87</f>
        <v>0</v>
      </c>
      <c r="L87" s="932">
        <f>'[1]Activity UPIS-ACQ'!L87</f>
        <v>0</v>
      </c>
      <c r="M87" s="932">
        <f>'[1]Activity UPIS-ACQ'!M87</f>
        <v>0</v>
      </c>
      <c r="N87" s="932">
        <f>'[1]Activity UPIS-ACQ'!N87</f>
        <v>0</v>
      </c>
      <c r="O87" s="932">
        <f>'[1]Activity UPIS-ACQ'!O87</f>
        <v>0</v>
      </c>
      <c r="P87" s="932">
        <f>'[1]Activity UPIS-ACQ'!P87</f>
        <v>0</v>
      </c>
      <c r="Q87" s="932">
        <f>'[1]Activity UPIS-ACQ'!Q87</f>
        <v>0</v>
      </c>
      <c r="R87" s="932">
        <f>'[1]Activity UPIS-ACQ'!R87</f>
        <v>0</v>
      </c>
      <c r="S87" s="932">
        <f>'[1]Activity UPIS-ACQ'!S87</f>
        <v>0</v>
      </c>
      <c r="T87" s="932">
        <f>'[1]Activity UPIS-ACQ'!T87</f>
        <v>0</v>
      </c>
      <c r="U87" s="932">
        <f>'[1]Activity UPIS-ACQ'!U87</f>
        <v>0</v>
      </c>
      <c r="V87" s="932">
        <f>'[1]Activity UPIS-ACQ'!V87</f>
        <v>0</v>
      </c>
      <c r="W87" s="932">
        <f>'[1]Activity UPIS-ACQ'!W87</f>
        <v>0</v>
      </c>
      <c r="X87" s="932">
        <f>'[1]Activity UPIS-ACQ'!X87</f>
        <v>0</v>
      </c>
      <c r="Y87" s="932">
        <f>'[1]Activity UPIS-ACQ'!Y87</f>
        <v>0</v>
      </c>
      <c r="Z87" s="932">
        <f>'[1]Activity UPIS-ACQ'!Z87</f>
        <v>0</v>
      </c>
      <c r="AA87" s="932">
        <f>'[1]Activity UPIS-ACQ'!AA87</f>
        <v>0</v>
      </c>
      <c r="AB87" s="932">
        <f>'[1]Activity UPIS-ACQ'!AB87</f>
        <v>0</v>
      </c>
      <c r="AC87" s="932">
        <f>'[1]Activity UPIS-ACQ'!AC87</f>
        <v>0</v>
      </c>
    </row>
    <row r="88" spans="2:33">
      <c r="C88" s="927"/>
      <c r="D88" s="927"/>
      <c r="E88" s="928"/>
      <c r="F88" s="927"/>
      <c r="G88" s="927"/>
      <c r="H88" s="914" t="b">
        <f>H85=H87</f>
        <v>1</v>
      </c>
      <c r="I88" s="914" t="b">
        <f t="shared" ref="I88:AC88" si="5">I85=I87</f>
        <v>1</v>
      </c>
      <c r="J88" s="914" t="b">
        <f t="shared" si="5"/>
        <v>1</v>
      </c>
      <c r="K88" s="914" t="b">
        <f t="shared" si="5"/>
        <v>1</v>
      </c>
      <c r="L88" s="914" t="b">
        <f t="shared" si="5"/>
        <v>1</v>
      </c>
      <c r="M88" s="914" t="b">
        <f t="shared" si="5"/>
        <v>1</v>
      </c>
      <c r="N88" s="914" t="b">
        <f t="shared" si="5"/>
        <v>1</v>
      </c>
      <c r="O88" s="914" t="b">
        <f t="shared" si="5"/>
        <v>1</v>
      </c>
      <c r="P88" s="914" t="b">
        <f t="shared" si="5"/>
        <v>1</v>
      </c>
      <c r="Q88" s="914" t="b">
        <f t="shared" si="5"/>
        <v>1</v>
      </c>
      <c r="R88" s="914" t="b">
        <f t="shared" si="5"/>
        <v>1</v>
      </c>
      <c r="S88" s="914" t="b">
        <f t="shared" si="5"/>
        <v>1</v>
      </c>
      <c r="T88" s="914" t="b">
        <f t="shared" si="5"/>
        <v>1</v>
      </c>
      <c r="U88" s="914" t="b">
        <f t="shared" si="5"/>
        <v>1</v>
      </c>
      <c r="V88" s="914" t="b">
        <f t="shared" si="5"/>
        <v>1</v>
      </c>
      <c r="W88" s="914" t="b">
        <f t="shared" si="5"/>
        <v>1</v>
      </c>
      <c r="X88" s="914" t="b">
        <f t="shared" si="5"/>
        <v>1</v>
      </c>
      <c r="Y88" s="914" t="b">
        <f t="shared" si="5"/>
        <v>1</v>
      </c>
      <c r="Z88" s="914" t="b">
        <f t="shared" si="5"/>
        <v>1</v>
      </c>
      <c r="AA88" s="914" t="b">
        <f t="shared" si="5"/>
        <v>1</v>
      </c>
      <c r="AB88" s="914" t="b">
        <f t="shared" si="5"/>
        <v>1</v>
      </c>
      <c r="AC88" s="914" t="b">
        <f t="shared" si="5"/>
        <v>1</v>
      </c>
    </row>
    <row r="89" spans="2:33">
      <c r="C89" s="927"/>
      <c r="D89" s="927"/>
      <c r="E89" s="928"/>
      <c r="F89" s="927"/>
      <c r="G89" s="927"/>
    </row>
    <row r="90" spans="2:33">
      <c r="C90" s="927"/>
      <c r="D90" s="927"/>
      <c r="E90" s="928"/>
      <c r="F90" s="927"/>
      <c r="G90" s="927"/>
    </row>
  </sheetData>
  <mergeCells count="1">
    <mergeCell ref="B4:E4"/>
  </mergeCells>
  <pageMargins left="0.7" right="0.7" top="0.75" bottom="0.75" header="0.3" footer="0.3"/>
  <pageSetup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7"/>
  <sheetViews>
    <sheetView workbookViewId="0">
      <selection activeCell="D19" sqref="D19"/>
    </sheetView>
  </sheetViews>
  <sheetFormatPr defaultColWidth="10.453125" defaultRowHeight="14.4"/>
  <cols>
    <col min="1" max="1" width="22.90625" style="944" customWidth="1"/>
    <col min="2" max="4" width="12.90625" style="944" customWidth="1"/>
    <col min="5" max="16384" width="10.453125" style="944"/>
  </cols>
  <sheetData>
    <row r="1" spans="1:4">
      <c r="A1" s="943" t="s">
        <v>1117</v>
      </c>
    </row>
    <row r="2" spans="1:4">
      <c r="A2" s="943" t="s">
        <v>1157</v>
      </c>
    </row>
    <row r="3" spans="1:4">
      <c r="B3" s="945"/>
      <c r="C3" s="945" t="s">
        <v>1118</v>
      </c>
      <c r="D3" s="945" t="s">
        <v>950</v>
      </c>
    </row>
    <row r="4" spans="1:4">
      <c r="B4" s="945" t="s">
        <v>159</v>
      </c>
      <c r="C4" s="945" t="s">
        <v>703</v>
      </c>
      <c r="D4" s="945" t="s">
        <v>703</v>
      </c>
    </row>
    <row r="5" spans="1:4">
      <c r="A5" s="944" t="s">
        <v>307</v>
      </c>
      <c r="B5" s="944">
        <f>'[1]ACQ- Link Out'!B5</f>
        <v>2348828</v>
      </c>
      <c r="C5" s="944">
        <f>'[1]ACQ- Link Out'!C5</f>
        <v>2348828</v>
      </c>
      <c r="D5" s="944">
        <f>'[1]ACQ- Link Out'!D5</f>
        <v>2348828</v>
      </c>
    </row>
    <row r="7" spans="1:4">
      <c r="A7" s="944" t="s">
        <v>662</v>
      </c>
      <c r="B7" s="944">
        <f>'[1]ACQ- Link Out'!B7</f>
        <v>-1344040.7583333338</v>
      </c>
      <c r="C7" s="944">
        <f>'[1]ACQ- Link Out'!C7</f>
        <v>-1424152.9288431639</v>
      </c>
      <c r="D7" s="944">
        <f>'[1]ACQ- Link Out'!D7</f>
        <v>-1394110.8649019774</v>
      </c>
    </row>
    <row r="9" spans="1:4">
      <c r="A9" s="944" t="s">
        <v>1122</v>
      </c>
      <c r="B9" s="946">
        <f>'[1]ACQ- Link Out'!B9</f>
        <v>2.5667906206811274E-2</v>
      </c>
    </row>
    <row r="11" spans="1:4">
      <c r="A11" s="944" t="s">
        <v>1124</v>
      </c>
      <c r="B11" s="944">
        <f>'[1]ACQ- Link Out'!B11</f>
        <v>2340827</v>
      </c>
      <c r="C11" s="944">
        <f>'[1]ACQ- Link Out'!C11</f>
        <v>2340827</v>
      </c>
      <c r="D11" s="944">
        <f>'[1]ACQ- Link Out'!D11</f>
        <v>2340827</v>
      </c>
    </row>
    <row r="12" spans="1:4">
      <c r="A12" s="944" t="s">
        <v>1123</v>
      </c>
      <c r="B12" s="944">
        <f>'[1]ACQ- Link Out'!B12</f>
        <v>8001</v>
      </c>
      <c r="C12" s="944">
        <f>'[1]ACQ- Link Out'!C12</f>
        <v>8001</v>
      </c>
      <c r="D12" s="944">
        <f>'[1]ACQ- Link Out'!D12</f>
        <v>8001</v>
      </c>
    </row>
    <row r="14" spans="1:4">
      <c r="A14" s="950" t="s">
        <v>1126</v>
      </c>
      <c r="B14" s="944">
        <f>'[1]ACQ- Link Out'!B14</f>
        <v>2348828</v>
      </c>
    </row>
    <row r="15" spans="1:4">
      <c r="A15" s="75" t="s">
        <v>1127</v>
      </c>
      <c r="B15" s="944">
        <f>'[1]ACQ- Link Out'!B15</f>
        <v>0</v>
      </c>
    </row>
    <row r="17" spans="1:4">
      <c r="A17" s="247" t="s">
        <v>1128</v>
      </c>
      <c r="B17" s="944">
        <f>'[1]ACQ- Link Out'!B17</f>
        <v>74945.791666666046</v>
      </c>
      <c r="C17" s="944">
        <f>'[1]ACQ- Link Out'!C17</f>
        <v>64630.572515212931</v>
      </c>
      <c r="D17" s="944">
        <f>'[1]ACQ- Link Out'!D17</f>
        <v>68498.779697007863</v>
      </c>
    </row>
    <row r="19" spans="1:4">
      <c r="A19" s="75" t="s">
        <v>1151</v>
      </c>
      <c r="B19" s="944">
        <f>'[1]ACQ- Link Out'!B19</f>
        <v>245667.54999999981</v>
      </c>
      <c r="C19" s="944">
        <f>'[1]ACQ- Link Out'!C19</f>
        <v>212911.87666666647</v>
      </c>
      <c r="D19" s="944">
        <f>'[1]ACQ- Link Out'!D19</f>
        <v>225195.25416666645</v>
      </c>
    </row>
    <row r="20" spans="1:4">
      <c r="A20" s="75"/>
    </row>
    <row r="21" spans="1:4">
      <c r="A21" s="954" t="s">
        <v>1152</v>
      </c>
    </row>
    <row r="22" spans="1:4">
      <c r="A22" s="75" t="s">
        <v>1153</v>
      </c>
      <c r="B22" s="944">
        <f>'[1]ACQ- Link Out'!B22</f>
        <v>0</v>
      </c>
      <c r="C22" s="944">
        <f>'[1]ACQ- Link Out'!C22</f>
        <v>24566.75499999999</v>
      </c>
    </row>
    <row r="23" spans="1:4">
      <c r="A23" s="75" t="s">
        <v>1154</v>
      </c>
      <c r="B23" s="944">
        <f>'[1]ACQ- Link Out'!B23</f>
        <v>0</v>
      </c>
      <c r="C23" s="944">
        <f>'[1]ACQ- Link Out'!C23</f>
        <v>0</v>
      </c>
    </row>
    <row r="24" spans="1:4">
      <c r="A24" s="75"/>
    </row>
    <row r="25" spans="1:4">
      <c r="A25" s="954" t="s">
        <v>1155</v>
      </c>
    </row>
    <row r="26" spans="1:4">
      <c r="A26" s="75" t="s">
        <v>1153</v>
      </c>
      <c r="B26" s="944">
        <f>'[1]ACQ- Link Out'!B26</f>
        <v>0</v>
      </c>
      <c r="C26" s="944">
        <f>'[1]ACQ- Link Out'!C26</f>
        <v>52347.713518781595</v>
      </c>
    </row>
    <row r="27" spans="1:4">
      <c r="A27" s="75" t="s">
        <v>1154</v>
      </c>
      <c r="B27" s="944">
        <f>'[1]ACQ- Link Out'!B27</f>
        <v>0</v>
      </c>
      <c r="C27" s="944">
        <f>'[1]ACQ- Link Out'!C27</f>
        <v>0</v>
      </c>
    </row>
  </sheetData>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autoPageBreaks="0"/>
  </sheetPr>
  <dimension ref="A1:AI374"/>
  <sheetViews>
    <sheetView showRuler="0" showOutlineSymbols="0" topLeftCell="A338" zoomScale="85" zoomScaleNormal="85" workbookViewId="0">
      <selection activeCell="J372" sqref="J372"/>
    </sheetView>
  </sheetViews>
  <sheetFormatPr defaultColWidth="6.90625" defaultRowHeight="14.4"/>
  <cols>
    <col min="1" max="1" width="18.90625" style="216" customWidth="1"/>
    <col min="2" max="2" width="12.90625" style="216" customWidth="1"/>
    <col min="3" max="3" width="14.08984375" style="216" customWidth="1"/>
    <col min="4" max="5" width="12.90625" style="216" customWidth="1"/>
    <col min="6" max="7" width="12.90625" style="417" customWidth="1"/>
    <col min="8" max="8" width="14.54296875" style="417" customWidth="1"/>
    <col min="9" max="10" width="12.90625" style="417" customWidth="1"/>
    <col min="11" max="11" width="11.453125" style="417" customWidth="1"/>
    <col min="12" max="24" width="12.90625" style="417" customWidth="1"/>
    <col min="25" max="25" width="8.08984375" style="417" customWidth="1"/>
    <col min="26" max="16384" width="6.90625" style="417"/>
  </cols>
  <sheetData>
    <row r="1" spans="1:14">
      <c r="A1" s="415" t="s">
        <v>654</v>
      </c>
      <c r="B1" s="416"/>
      <c r="C1" s="416"/>
      <c r="D1" s="416"/>
      <c r="E1" s="416"/>
      <c r="F1" s="477" t="s">
        <v>1166</v>
      </c>
      <c r="G1" s="462"/>
      <c r="H1" s="476"/>
      <c r="L1" s="73"/>
    </row>
    <row r="2" spans="1:14">
      <c r="A2" s="234"/>
      <c r="B2" s="224"/>
      <c r="C2" s="421" t="s">
        <v>421</v>
      </c>
      <c r="D2" s="421" t="s">
        <v>979</v>
      </c>
      <c r="E2" s="421" t="s">
        <v>423</v>
      </c>
      <c r="F2" s="475"/>
      <c r="G2" s="466"/>
      <c r="H2" s="466"/>
      <c r="L2" s="73"/>
    </row>
    <row r="3" spans="1:14">
      <c r="A3" s="224" t="s">
        <v>655</v>
      </c>
      <c r="B3" s="224"/>
      <c r="C3" s="103">
        <f>ROUND('Sch B-1'!K57,0)</f>
        <v>422623063</v>
      </c>
      <c r="D3" s="103">
        <f>ROUND('Sch B-1'!H119,0)</f>
        <v>447589511</v>
      </c>
      <c r="E3" s="103">
        <f>ROUND('Sch B-1'!K119,0)</f>
        <v>441111572</v>
      </c>
      <c r="F3" s="489" t="s">
        <v>1167</v>
      </c>
      <c r="L3" s="73"/>
    </row>
    <row r="4" spans="1:14">
      <c r="A4" s="423" t="s">
        <v>656</v>
      </c>
      <c r="B4" s="224"/>
      <c r="C4" s="224"/>
      <c r="D4" s="224"/>
      <c r="E4" s="224"/>
      <c r="F4" s="73"/>
      <c r="L4" s="224"/>
      <c r="M4" s="224"/>
      <c r="N4" s="224"/>
    </row>
    <row r="5" spans="1:14">
      <c r="A5" s="224" t="s">
        <v>657</v>
      </c>
      <c r="B5" s="224"/>
      <c r="C5" s="103">
        <f>+'Sch B-2'!D17</f>
        <v>1701410.7083333335</v>
      </c>
      <c r="D5" s="103">
        <f>+'Sch B-2'!M76</f>
        <v>1726353.5211965819</v>
      </c>
      <c r="E5" s="489"/>
      <c r="F5" s="73"/>
      <c r="L5" s="224"/>
      <c r="M5" s="224"/>
      <c r="N5" s="224"/>
    </row>
    <row r="6" spans="1:14">
      <c r="A6" s="224" t="s">
        <v>658</v>
      </c>
      <c r="B6" s="224"/>
      <c r="C6" s="103">
        <f>+'Sch B-2'!D19</f>
        <v>96993365.4426613</v>
      </c>
      <c r="D6" s="103">
        <f>+'Sch B-2'!M78</f>
        <v>100230463.80727404</v>
      </c>
      <c r="E6" s="489"/>
      <c r="F6" s="73"/>
      <c r="L6" s="224"/>
      <c r="M6" s="224"/>
      <c r="N6" s="224"/>
    </row>
    <row r="7" spans="1:14">
      <c r="A7" s="224" t="s">
        <v>659</v>
      </c>
      <c r="B7" s="224"/>
      <c r="C7" s="103">
        <f>+'Sch B-2'!D21</f>
        <v>98469605.94096671</v>
      </c>
      <c r="D7" s="103">
        <f>+'Sch B-2'!M80</f>
        <v>111720302.18557382</v>
      </c>
      <c r="E7" s="489"/>
      <c r="F7" s="73"/>
      <c r="L7" s="224"/>
      <c r="M7" s="224"/>
      <c r="N7" s="224"/>
    </row>
    <row r="8" spans="1:14">
      <c r="A8" s="224" t="s">
        <v>660</v>
      </c>
      <c r="B8" s="224"/>
      <c r="C8" s="103">
        <f>+'Sch B-2'!D23</f>
        <v>494544127.59475988</v>
      </c>
      <c r="D8" s="103">
        <f>+'Sch B-2'!M82</f>
        <v>508652123.56898934</v>
      </c>
      <c r="E8" s="489"/>
      <c r="F8" s="73"/>
      <c r="L8" s="224"/>
      <c r="M8" s="224"/>
      <c r="N8" s="224"/>
    </row>
    <row r="9" spans="1:14">
      <c r="A9" s="224" t="s">
        <v>661</v>
      </c>
      <c r="B9" s="224"/>
      <c r="C9" s="103">
        <f>+'Sch B-2'!D25</f>
        <v>60226828.565838166</v>
      </c>
      <c r="D9" s="103">
        <f>+'Sch B-2'!M84</f>
        <v>66915885.885364175</v>
      </c>
      <c r="E9" s="489"/>
      <c r="F9" s="73"/>
      <c r="L9" s="224"/>
      <c r="M9" s="224"/>
      <c r="N9" s="224"/>
    </row>
    <row r="10" spans="1:14">
      <c r="A10" s="224" t="s">
        <v>662</v>
      </c>
      <c r="B10" s="224"/>
      <c r="C10" s="103">
        <f>+'Sch B-3'!H97</f>
        <v>184351064.55776277</v>
      </c>
      <c r="D10" s="103">
        <f>+'Sch B-3'!P223</f>
        <v>197821996.80938435</v>
      </c>
      <c r="E10" s="489"/>
      <c r="F10" s="73"/>
      <c r="L10" s="224"/>
      <c r="M10" s="224"/>
      <c r="N10" s="224"/>
    </row>
    <row r="11" spans="1:14">
      <c r="A11" s="224" t="s">
        <v>663</v>
      </c>
      <c r="B11" s="224"/>
      <c r="C11" s="103">
        <f>'Sch B-1'!K22</f>
        <v>0</v>
      </c>
      <c r="D11" s="103">
        <f>+'Sch B-1'!H84</f>
        <v>0</v>
      </c>
      <c r="E11" s="489"/>
      <c r="F11" s="73"/>
      <c r="L11" s="224"/>
      <c r="M11" s="224"/>
      <c r="N11" s="224"/>
    </row>
    <row r="12" spans="1:14">
      <c r="A12" s="224" t="s">
        <v>664</v>
      </c>
      <c r="B12" s="224"/>
      <c r="C12" s="103">
        <f>'Sch B-1'!K27</f>
        <v>11675641.390725495</v>
      </c>
      <c r="D12" s="103">
        <f>+'Sch B-1'!K89</f>
        <v>7947078.3123931037</v>
      </c>
      <c r="E12" s="489"/>
      <c r="F12" s="73"/>
      <c r="L12" s="224"/>
      <c r="M12" s="224"/>
      <c r="N12" s="224"/>
    </row>
    <row r="13" spans="1:14">
      <c r="A13" s="224"/>
      <c r="B13" s="224"/>
      <c r="C13" s="224"/>
      <c r="D13" s="224"/>
      <c r="E13" s="224"/>
      <c r="F13" s="73"/>
      <c r="L13" s="224"/>
      <c r="M13" s="224"/>
      <c r="N13" s="224"/>
    </row>
    <row r="14" spans="1:14" ht="15" thickBot="1">
      <c r="A14" s="224"/>
      <c r="B14" s="224"/>
      <c r="C14" s="103"/>
      <c r="D14" s="224"/>
      <c r="E14" s="224"/>
      <c r="F14" s="73"/>
      <c r="L14" s="224"/>
      <c r="M14" s="224"/>
      <c r="N14" s="224"/>
    </row>
    <row r="15" spans="1:14">
      <c r="A15" s="418" t="s">
        <v>306</v>
      </c>
      <c r="B15" s="419"/>
      <c r="C15" s="420"/>
      <c r="D15" s="224"/>
      <c r="E15" s="434" t="s">
        <v>306</v>
      </c>
      <c r="F15" s="435"/>
      <c r="G15" s="436"/>
      <c r="L15" s="224"/>
      <c r="M15" s="224"/>
      <c r="N15" s="224"/>
    </row>
    <row r="16" spans="1:14">
      <c r="A16" s="422"/>
      <c r="B16" s="361"/>
      <c r="C16" s="553" t="s">
        <v>980</v>
      </c>
      <c r="D16" s="224"/>
      <c r="E16" s="439"/>
      <c r="F16" s="216"/>
      <c r="G16" s="553" t="s">
        <v>980</v>
      </c>
      <c r="L16" s="224"/>
      <c r="M16" s="224"/>
      <c r="N16" s="224"/>
    </row>
    <row r="17" spans="1:14">
      <c r="A17" s="422"/>
      <c r="B17" s="361"/>
      <c r="C17" s="551" t="s">
        <v>280</v>
      </c>
      <c r="D17" s="224"/>
      <c r="E17" s="439"/>
      <c r="F17" s="216"/>
      <c r="G17" s="551" t="s">
        <v>941</v>
      </c>
      <c r="L17" s="224"/>
      <c r="M17" s="224"/>
      <c r="N17" s="224"/>
    </row>
    <row r="18" spans="1:14">
      <c r="A18" s="422" t="s">
        <v>307</v>
      </c>
      <c r="B18" s="361"/>
      <c r="C18" s="424">
        <f>+'Sch B-1'!H76</f>
        <v>811125716.00678468</v>
      </c>
      <c r="D18" s="224"/>
      <c r="E18" s="439" t="s">
        <v>307</v>
      </c>
      <c r="F18" s="216"/>
      <c r="G18" s="348">
        <f>'Sch B-1'!K76</f>
        <v>791593956.96839797</v>
      </c>
      <c r="L18" s="224"/>
      <c r="M18" s="224"/>
      <c r="N18" s="224"/>
    </row>
    <row r="19" spans="1:14">
      <c r="A19" s="422"/>
      <c r="B19" s="361"/>
      <c r="C19" s="424"/>
      <c r="D19" s="224"/>
      <c r="E19" s="439"/>
      <c r="F19" s="216"/>
      <c r="G19" s="348"/>
      <c r="L19" s="224"/>
      <c r="M19" s="224"/>
      <c r="N19" s="224"/>
    </row>
    <row r="20" spans="1:14">
      <c r="A20" s="422" t="s">
        <v>308</v>
      </c>
      <c r="B20" s="361"/>
      <c r="C20" s="424">
        <f>+'Sch B-1'!H78</f>
        <v>0</v>
      </c>
      <c r="D20" s="76"/>
      <c r="E20" s="439" t="s">
        <v>308</v>
      </c>
      <c r="F20" s="216"/>
      <c r="G20" s="348">
        <f>'Sch B-1'!K78</f>
        <v>0</v>
      </c>
      <c r="L20" s="224"/>
      <c r="M20" s="224"/>
      <c r="N20" s="224"/>
    </row>
    <row r="21" spans="1:14">
      <c r="A21" s="422"/>
      <c r="B21" s="417"/>
      <c r="C21" s="348"/>
      <c r="D21" s="76"/>
      <c r="E21" s="439"/>
      <c r="F21" s="216"/>
      <c r="G21" s="348"/>
      <c r="L21" s="224"/>
      <c r="M21" s="224"/>
      <c r="N21" s="224"/>
    </row>
    <row r="22" spans="1:14">
      <c r="A22" s="422" t="s">
        <v>309</v>
      </c>
      <c r="B22" s="417"/>
      <c r="C22" s="348">
        <f>+'Sch B-1'!H80</f>
        <v>212911.87666666647</v>
      </c>
      <c r="D22" s="76"/>
      <c r="E22" s="439" t="s">
        <v>309</v>
      </c>
      <c r="F22" s="216"/>
      <c r="G22" s="348">
        <f>'Sch B-1'!K80</f>
        <v>225195.25416666645</v>
      </c>
      <c r="L22" s="224"/>
      <c r="M22" s="224"/>
      <c r="N22" s="224"/>
    </row>
    <row r="23" spans="1:14">
      <c r="A23" s="422"/>
      <c r="B23" s="417"/>
      <c r="C23" s="348"/>
      <c r="D23" s="103"/>
      <c r="E23" s="439"/>
      <c r="F23" s="216"/>
      <c r="G23" s="348"/>
      <c r="H23" s="361"/>
      <c r="L23" s="224"/>
      <c r="M23" s="224"/>
      <c r="N23" s="224"/>
    </row>
    <row r="24" spans="1:14">
      <c r="A24" s="422" t="s">
        <v>662</v>
      </c>
      <c r="B24" s="417"/>
      <c r="C24" s="348">
        <f>+'Sch B-1'!H82</f>
        <v>-206397151.34445575</v>
      </c>
      <c r="D24" s="103"/>
      <c r="E24" s="439" t="s">
        <v>662</v>
      </c>
      <c r="F24" s="216"/>
      <c r="G24" s="348">
        <f>'Sch B-1'!K82</f>
        <v>-197821996.80938435</v>
      </c>
      <c r="H24" s="361"/>
      <c r="L24" s="224"/>
      <c r="M24" s="224"/>
      <c r="N24" s="224"/>
    </row>
    <row r="25" spans="1:14">
      <c r="A25" s="422"/>
      <c r="B25" s="417"/>
      <c r="C25" s="348"/>
      <c r="D25" s="76"/>
      <c r="E25" s="439"/>
      <c r="F25" s="216"/>
      <c r="G25" s="348"/>
      <c r="H25" s="361"/>
      <c r="L25" s="224"/>
      <c r="M25" s="224"/>
      <c r="N25" s="224"/>
    </row>
    <row r="26" spans="1:14">
      <c r="A26" s="422" t="s">
        <v>663</v>
      </c>
      <c r="B26" s="417"/>
      <c r="C26" s="348">
        <f>'Sch B-1'!K84</f>
        <v>0</v>
      </c>
      <c r="D26" s="80"/>
      <c r="E26" s="439" t="s">
        <v>663</v>
      </c>
      <c r="F26" s="216"/>
      <c r="G26" s="348">
        <f>'Sch B-1'!K84</f>
        <v>0</v>
      </c>
      <c r="H26" s="361"/>
      <c r="L26" s="224"/>
      <c r="M26" s="224"/>
      <c r="N26" s="224"/>
    </row>
    <row r="27" spans="1:14">
      <c r="A27" s="422"/>
      <c r="B27" s="417"/>
      <c r="C27" s="348"/>
      <c r="D27" s="76"/>
      <c r="E27" s="439"/>
      <c r="F27" s="216"/>
      <c r="G27" s="348"/>
      <c r="H27" s="361"/>
      <c r="L27" s="224"/>
      <c r="M27" s="224"/>
      <c r="N27" s="224"/>
    </row>
    <row r="28" spans="1:14">
      <c r="A28" s="422" t="s">
        <v>310</v>
      </c>
      <c r="B28" s="417"/>
      <c r="C28" s="348">
        <f>SUM(C18:C26)</f>
        <v>604941476.53899562</v>
      </c>
      <c r="D28" s="76"/>
      <c r="E28" s="439" t="s">
        <v>310</v>
      </c>
      <c r="F28" s="216"/>
      <c r="G28" s="348">
        <f>SUM(G18:G26)</f>
        <v>593997155.41318035</v>
      </c>
      <c r="H28" s="361"/>
      <c r="L28" s="224"/>
      <c r="M28" s="224"/>
      <c r="N28" s="224"/>
    </row>
    <row r="29" spans="1:14">
      <c r="A29" s="422"/>
      <c r="B29" s="417"/>
      <c r="C29" s="348"/>
      <c r="D29" s="76"/>
      <c r="E29" s="439"/>
      <c r="F29" s="216"/>
      <c r="G29" s="348"/>
      <c r="H29" s="361"/>
      <c r="L29" s="224"/>
      <c r="M29" s="224"/>
      <c r="N29" s="224"/>
    </row>
    <row r="30" spans="1:14">
      <c r="A30" s="422"/>
      <c r="B30" s="417"/>
      <c r="C30" s="348"/>
      <c r="D30" s="76"/>
      <c r="E30" s="439"/>
      <c r="F30" s="216"/>
      <c r="G30" s="348"/>
      <c r="H30" s="361"/>
      <c r="L30" s="224"/>
      <c r="M30" s="224"/>
      <c r="N30" s="224"/>
    </row>
    <row r="31" spans="1:14">
      <c r="A31" s="422" t="s">
        <v>311</v>
      </c>
      <c r="B31" s="417"/>
      <c r="C31" s="348">
        <f>+'Sch B-1'!H89</f>
        <v>4983028.8171190945</v>
      </c>
      <c r="D31" s="76"/>
      <c r="E31" s="439" t="s">
        <v>311</v>
      </c>
      <c r="F31" s="216"/>
      <c r="G31" s="348">
        <f>'Sch B-1'!K89</f>
        <v>7947078.3123931037</v>
      </c>
      <c r="H31" s="361"/>
      <c r="L31" s="224"/>
      <c r="M31" s="224"/>
      <c r="N31" s="224"/>
    </row>
    <row r="32" spans="1:14">
      <c r="A32" s="422"/>
      <c r="B32" s="417"/>
      <c r="C32" s="348"/>
      <c r="D32" s="76"/>
      <c r="E32" s="439"/>
      <c r="F32" s="216"/>
      <c r="G32" s="348"/>
      <c r="H32" s="361"/>
      <c r="L32" s="224"/>
      <c r="M32" s="224"/>
      <c r="N32" s="224"/>
    </row>
    <row r="33" spans="1:35">
      <c r="A33" s="422" t="s">
        <v>312</v>
      </c>
      <c r="B33" s="417"/>
      <c r="C33" s="348">
        <f>+'Sch B-1'!H91</f>
        <v>3753000</v>
      </c>
      <c r="D33" s="103"/>
      <c r="E33" s="439" t="s">
        <v>312</v>
      </c>
      <c r="F33" s="216"/>
      <c r="G33" s="348">
        <f>'Sch B-1'!K91</f>
        <v>3753000</v>
      </c>
      <c r="H33" s="361"/>
      <c r="L33" s="224"/>
      <c r="M33" s="224"/>
      <c r="N33" s="224"/>
    </row>
    <row r="34" spans="1:35">
      <c r="A34" s="422"/>
      <c r="B34" s="417"/>
      <c r="C34" s="348"/>
      <c r="D34" s="103"/>
      <c r="E34" s="439"/>
      <c r="F34" s="216"/>
      <c r="G34" s="348"/>
      <c r="H34" s="361"/>
      <c r="L34" s="224"/>
      <c r="M34" s="224"/>
      <c r="N34" s="224"/>
    </row>
    <row r="35" spans="1:35">
      <c r="A35" s="422" t="s">
        <v>313</v>
      </c>
      <c r="B35" s="417"/>
      <c r="C35" s="348">
        <f>+'Sch B-1'!H93</f>
        <v>807789</v>
      </c>
      <c r="D35" s="103"/>
      <c r="E35" s="439" t="s">
        <v>313</v>
      </c>
      <c r="F35" s="216"/>
      <c r="G35" s="348">
        <f>'Sch B-1'!K93</f>
        <v>807789</v>
      </c>
      <c r="H35" s="361"/>
      <c r="L35" s="224"/>
      <c r="M35" s="224"/>
      <c r="N35" s="224"/>
    </row>
    <row r="36" spans="1:35">
      <c r="A36" s="422"/>
      <c r="B36" s="417"/>
      <c r="C36" s="348"/>
      <c r="D36" s="103"/>
      <c r="E36" s="439"/>
      <c r="F36" s="216"/>
      <c r="G36" s="348"/>
      <c r="H36" s="361"/>
      <c r="L36" s="224"/>
      <c r="M36" s="224"/>
      <c r="N36" s="224"/>
    </row>
    <row r="37" spans="1:35">
      <c r="A37" s="361" t="s">
        <v>314</v>
      </c>
      <c r="B37" s="417"/>
      <c r="C37" s="348">
        <f>+'Sch B-1'!H95</f>
        <v>-75299064.389811382</v>
      </c>
      <c r="D37" s="103"/>
      <c r="E37" s="439" t="s">
        <v>314</v>
      </c>
      <c r="F37" s="216"/>
      <c r="G37" s="348">
        <f>'Sch B-1'!K95</f>
        <v>-73998289.46819891</v>
      </c>
      <c r="H37" s="361"/>
      <c r="L37" s="224"/>
      <c r="M37" s="224"/>
      <c r="N37" s="224"/>
    </row>
    <row r="38" spans="1:35">
      <c r="A38" s="361"/>
      <c r="B38" s="417"/>
      <c r="C38" s="348"/>
      <c r="D38" s="103"/>
      <c r="E38" s="439"/>
      <c r="F38" s="216"/>
      <c r="G38" s="348"/>
      <c r="H38" s="361"/>
      <c r="L38" s="224"/>
      <c r="M38" s="224"/>
      <c r="N38" s="224"/>
    </row>
    <row r="39" spans="1:35">
      <c r="A39" s="361" t="s">
        <v>315</v>
      </c>
      <c r="B39" s="417"/>
      <c r="C39" s="348">
        <f>+'Sch B-1'!H97</f>
        <v>-14564614.486843437</v>
      </c>
      <c r="D39" s="103"/>
      <c r="E39" s="439" t="s">
        <v>315</v>
      </c>
      <c r="F39" s="216"/>
      <c r="G39" s="348">
        <f>'Sch B-1'!K97</f>
        <v>-13727090.977624355</v>
      </c>
      <c r="H39" s="361"/>
      <c r="L39" s="224"/>
      <c r="M39" s="224"/>
      <c r="N39" s="224"/>
    </row>
    <row r="40" spans="1:35">
      <c r="A40" s="361"/>
      <c r="B40" s="417"/>
      <c r="C40" s="348"/>
      <c r="D40" s="103"/>
      <c r="E40" s="439"/>
      <c r="F40" s="216"/>
      <c r="G40" s="348"/>
      <c r="H40" s="361"/>
      <c r="L40" s="224"/>
      <c r="M40" s="224"/>
      <c r="N40" s="224"/>
    </row>
    <row r="41" spans="1:35">
      <c r="A41" s="361" t="s">
        <v>316</v>
      </c>
      <c r="B41" s="417"/>
      <c r="C41" s="348">
        <f>+'Sch B-1'!H99</f>
        <v>-90527023.104663894</v>
      </c>
      <c r="D41" s="103"/>
      <c r="E41" s="439" t="s">
        <v>316</v>
      </c>
      <c r="F41" s="216"/>
      <c r="G41" s="348">
        <f>'Sch B-1'!K99</f>
        <v>-90658582.92232877</v>
      </c>
      <c r="H41" s="361"/>
      <c r="L41" s="76"/>
      <c r="M41" s="76"/>
      <c r="N41" s="76"/>
    </row>
    <row r="42" spans="1:35">
      <c r="A42" s="361"/>
      <c r="B42" s="417"/>
      <c r="C42" s="348"/>
      <c r="D42" s="224"/>
      <c r="E42" s="439"/>
      <c r="F42" s="216"/>
      <c r="G42" s="348"/>
      <c r="H42" s="361"/>
      <c r="L42" s="224"/>
      <c r="M42" s="224"/>
      <c r="N42" s="224"/>
    </row>
    <row r="43" spans="1:35">
      <c r="A43" s="361" t="s">
        <v>317</v>
      </c>
      <c r="B43" s="417"/>
      <c r="C43" s="348">
        <f>+'Sch B-1'!H101</f>
        <v>-6175</v>
      </c>
      <c r="D43" s="224"/>
      <c r="E43" s="439" t="s">
        <v>317</v>
      </c>
      <c r="F43" s="216"/>
      <c r="G43" s="348">
        <f>'Sch B-1'!K101</f>
        <v>-10001</v>
      </c>
      <c r="H43" s="361"/>
      <c r="L43" s="224"/>
      <c r="M43" s="224"/>
      <c r="N43" s="224"/>
    </row>
    <row r="44" spans="1:35">
      <c r="A44" s="361"/>
      <c r="B44" s="417"/>
      <c r="C44" s="348"/>
      <c r="D44" s="224"/>
      <c r="E44" s="439"/>
      <c r="F44" s="216"/>
      <c r="G44" s="348"/>
      <c r="L44" s="224"/>
      <c r="M44" s="224"/>
      <c r="N44" s="224"/>
    </row>
    <row r="45" spans="1:35">
      <c r="A45" s="361" t="s">
        <v>318</v>
      </c>
      <c r="B45" s="417"/>
      <c r="C45" s="348">
        <f>+'Sch B-1'!H103</f>
        <v>12345613</v>
      </c>
      <c r="D45" s="224"/>
      <c r="E45" s="439" t="s">
        <v>318</v>
      </c>
      <c r="F45" s="216"/>
      <c r="G45" s="348">
        <f>'Sch B-1'!K103</f>
        <v>11816493</v>
      </c>
      <c r="L45" s="224"/>
      <c r="M45" s="224"/>
      <c r="N45" s="224"/>
    </row>
    <row r="46" spans="1:35">
      <c r="A46" s="361"/>
      <c r="B46" s="417"/>
      <c r="C46" s="348"/>
      <c r="D46" s="430"/>
      <c r="E46" s="439"/>
      <c r="F46" s="216"/>
      <c r="G46" s="348"/>
      <c r="L46" s="224"/>
      <c r="M46" s="224"/>
      <c r="N46" s="224"/>
    </row>
    <row r="47" spans="1:35">
      <c r="A47" s="361" t="s">
        <v>319</v>
      </c>
      <c r="B47" s="417"/>
      <c r="C47" s="348">
        <f>+'Sch B-1'!H105</f>
        <v>1170140.8200000094</v>
      </c>
      <c r="D47" s="430"/>
      <c r="E47" s="439" t="s">
        <v>319</v>
      </c>
      <c r="F47" s="216"/>
      <c r="G47" s="348">
        <f>'Sch B-1'!K105</f>
        <v>1198681</v>
      </c>
      <c r="L47" s="224"/>
      <c r="M47" s="224"/>
      <c r="N47" s="224"/>
      <c r="X47" s="433"/>
      <c r="Y47" s="433"/>
      <c r="Z47" s="433"/>
      <c r="AA47" s="433"/>
      <c r="AB47" s="433"/>
      <c r="AC47" s="433"/>
      <c r="AD47" s="433"/>
      <c r="AE47" s="433"/>
      <c r="AF47" s="433"/>
      <c r="AG47" s="433"/>
      <c r="AH47" s="433"/>
      <c r="AI47" s="433"/>
    </row>
    <row r="48" spans="1:35">
      <c r="A48" s="361"/>
      <c r="B48" s="417"/>
      <c r="C48" s="348"/>
      <c r="D48" s="430"/>
      <c r="E48" s="439"/>
      <c r="F48" s="216"/>
      <c r="G48" s="348"/>
      <c r="L48" s="224"/>
      <c r="M48" s="224"/>
      <c r="N48" s="224"/>
    </row>
    <row r="49" spans="1:14">
      <c r="A49" s="361" t="s">
        <v>25</v>
      </c>
      <c r="B49" s="417"/>
      <c r="C49" s="348">
        <f>+'Sch B-1'!H107</f>
        <v>-14660.240416666666</v>
      </c>
      <c r="D49" s="430"/>
      <c r="E49" s="439" t="s">
        <v>686</v>
      </c>
      <c r="F49" s="216"/>
      <c r="G49" s="348">
        <f>'Sch B-1'!K107</f>
        <v>-14660.240416666666</v>
      </c>
      <c r="L49" s="224"/>
      <c r="M49" s="224"/>
      <c r="N49" s="224"/>
    </row>
    <row r="50" spans="1:14">
      <c r="A50" s="361"/>
      <c r="B50" s="417"/>
      <c r="C50" s="348"/>
      <c r="D50" s="430"/>
      <c r="E50" s="439"/>
      <c r="F50" s="216"/>
      <c r="G50" s="348"/>
      <c r="L50" s="224"/>
      <c r="M50" s="224"/>
      <c r="N50" s="224"/>
    </row>
    <row r="51" spans="1:14" ht="15" thickBot="1">
      <c r="A51" s="361" t="s">
        <v>1013</v>
      </c>
      <c r="B51" s="417"/>
      <c r="C51" s="552">
        <f>SUM(C28:C49)</f>
        <v>447589510.95437932</v>
      </c>
      <c r="D51" s="430"/>
      <c r="E51" s="439" t="s">
        <v>141</v>
      </c>
      <c r="F51" s="216"/>
      <c r="G51" s="552">
        <f>SUM(G28:G49)</f>
        <v>441111572.11700475</v>
      </c>
      <c r="L51" s="224"/>
      <c r="M51" s="224"/>
      <c r="N51" s="224"/>
    </row>
    <row r="52" spans="1:14" ht="15" thickTop="1">
      <c r="A52" s="361"/>
      <c r="B52" s="361"/>
      <c r="C52" s="348">
        <f>+'Sch B-1'!H119</f>
        <v>447589510.95437932</v>
      </c>
      <c r="D52" s="430"/>
      <c r="E52" s="439"/>
      <c r="F52" s="216"/>
      <c r="G52" s="348">
        <f>+'Sch B-1'!K119</f>
        <v>441111572.11700475</v>
      </c>
      <c r="L52" s="224"/>
      <c r="M52" s="224"/>
      <c r="N52" s="224"/>
    </row>
    <row r="53" spans="1:14">
      <c r="A53" s="80"/>
      <c r="B53" s="361"/>
      <c r="C53" s="348"/>
      <c r="D53" s="430"/>
      <c r="E53" s="439"/>
      <c r="F53" s="216"/>
      <c r="G53" s="348"/>
      <c r="L53" s="224"/>
      <c r="M53" s="224"/>
      <c r="N53" s="224"/>
    </row>
    <row r="54" spans="1:14">
      <c r="A54" s="80"/>
      <c r="B54" s="73"/>
      <c r="C54" s="348"/>
      <c r="D54" s="430"/>
      <c r="E54" s="439"/>
      <c r="F54" s="216"/>
      <c r="G54" s="348"/>
      <c r="L54" s="224"/>
      <c r="M54" s="224"/>
      <c r="N54" s="224"/>
    </row>
    <row r="55" spans="1:14">
      <c r="A55" s="80"/>
      <c r="B55" s="361"/>
      <c r="C55" s="348"/>
      <c r="D55" s="430"/>
      <c r="E55" s="439"/>
      <c r="F55" s="216"/>
      <c r="G55" s="348"/>
      <c r="L55" s="224"/>
      <c r="M55" s="224"/>
      <c r="N55" s="224"/>
    </row>
    <row r="56" spans="1:14">
      <c r="A56" s="80"/>
      <c r="B56" s="361"/>
      <c r="C56" s="348"/>
      <c r="D56" s="430"/>
      <c r="E56" s="439"/>
      <c r="F56" s="216"/>
      <c r="G56" s="348"/>
      <c r="L56" s="224"/>
      <c r="M56" s="224"/>
      <c r="N56" s="224"/>
    </row>
    <row r="57" spans="1:14">
      <c r="A57" s="429"/>
      <c r="B57" s="361"/>
      <c r="C57" s="348"/>
      <c r="D57" s="430"/>
      <c r="E57" s="439"/>
      <c r="F57" s="216"/>
      <c r="G57" s="348"/>
      <c r="L57" s="224"/>
      <c r="M57" s="224"/>
      <c r="N57" s="224"/>
    </row>
    <row r="58" spans="1:14">
      <c r="A58" s="428"/>
      <c r="B58" s="361"/>
      <c r="C58" s="348"/>
      <c r="D58" s="430"/>
      <c r="E58" s="439"/>
      <c r="F58" s="216"/>
      <c r="G58" s="348"/>
      <c r="L58" s="224"/>
      <c r="M58" s="224"/>
      <c r="N58" s="224"/>
    </row>
    <row r="59" spans="1:14">
      <c r="A59" s="428"/>
      <c r="B59" s="361"/>
      <c r="C59" s="348"/>
      <c r="D59" s="430"/>
      <c r="E59" s="439"/>
      <c r="F59" s="216"/>
      <c r="G59" s="348"/>
      <c r="L59" s="224"/>
      <c r="M59" s="224"/>
      <c r="N59" s="224"/>
    </row>
    <row r="60" spans="1:14" ht="15" thickBot="1">
      <c r="A60" s="431"/>
      <c r="B60" s="432"/>
      <c r="C60" s="349"/>
      <c r="D60" s="430"/>
      <c r="E60" s="439"/>
      <c r="F60" s="216"/>
      <c r="G60" s="348"/>
    </row>
    <row r="61" spans="1:14" ht="15" thickBot="1">
      <c r="A61" s="550"/>
      <c r="B61" s="361"/>
      <c r="C61" s="103"/>
      <c r="D61" s="430"/>
      <c r="E61" s="431"/>
      <c r="F61" s="432"/>
      <c r="G61" s="349"/>
    </row>
    <row r="62" spans="1:14">
      <c r="A62" s="417"/>
      <c r="B62" s="417"/>
      <c r="C62" s="361"/>
      <c r="D62" s="76"/>
      <c r="E62" s="438"/>
    </row>
    <row r="63" spans="1:14">
      <c r="A63" s="361"/>
      <c r="B63" s="361"/>
      <c r="C63" s="361"/>
      <c r="D63" s="87"/>
      <c r="E63" s="87"/>
      <c r="F63" s="87"/>
      <c r="J63" s="361"/>
      <c r="K63" s="361"/>
    </row>
    <row r="64" spans="1:14">
      <c r="A64" s="76"/>
      <c r="B64" s="76"/>
      <c r="C64" s="76"/>
      <c r="J64" s="361"/>
      <c r="K64" s="361"/>
    </row>
    <row r="65" spans="1:11" ht="15" thickBot="1">
      <c r="J65" s="361"/>
      <c r="K65" s="361"/>
    </row>
    <row r="66" spans="1:11">
      <c r="A66" s="441" t="s">
        <v>668</v>
      </c>
      <c r="B66" s="435"/>
      <c r="C66" s="435"/>
      <c r="D66" s="435"/>
      <c r="E66" s="435"/>
      <c r="F66" s="442"/>
      <c r="J66" s="361"/>
      <c r="K66" s="361"/>
    </row>
    <row r="67" spans="1:11">
      <c r="A67" s="439"/>
      <c r="E67" s="443"/>
      <c r="F67" s="444"/>
      <c r="G67" s="443"/>
      <c r="H67" s="443"/>
      <c r="J67" s="361"/>
      <c r="K67" s="361"/>
    </row>
    <row r="68" spans="1:11">
      <c r="A68" s="439"/>
      <c r="D68" s="554" t="s">
        <v>160</v>
      </c>
      <c r="E68" s="554" t="s">
        <v>941</v>
      </c>
      <c r="F68" s="446"/>
      <c r="G68" s="446"/>
      <c r="H68" s="446"/>
      <c r="J68" s="361"/>
      <c r="K68" s="361"/>
    </row>
    <row r="69" spans="1:11">
      <c r="A69" s="447">
        <v>301.10000000000002</v>
      </c>
      <c r="B69" s="216" t="s">
        <v>545</v>
      </c>
      <c r="D69" s="103">
        <f>+'Sch B-2'!J263</f>
        <v>550659.57000000007</v>
      </c>
      <c r="E69" s="348">
        <f>+'Sch B-2'!M263</f>
        <v>550659.57000000018</v>
      </c>
      <c r="F69" s="87"/>
      <c r="G69" s="87"/>
      <c r="H69" s="87"/>
      <c r="J69" s="361"/>
      <c r="K69" s="361"/>
    </row>
    <row r="70" spans="1:11">
      <c r="A70" s="447">
        <v>302.10000000000002</v>
      </c>
      <c r="B70" s="216" t="s">
        <v>670</v>
      </c>
      <c r="D70" s="103">
        <f>+'Sch B-2'!J264</f>
        <v>70260.819999999992</v>
      </c>
      <c r="E70" s="348">
        <f>+'Sch B-2'!M264</f>
        <v>70260.819999999978</v>
      </c>
      <c r="F70" s="87"/>
      <c r="H70" s="87"/>
      <c r="J70" s="361"/>
      <c r="K70" s="361"/>
    </row>
    <row r="71" spans="1:11">
      <c r="A71" s="447">
        <v>339.1</v>
      </c>
      <c r="B71" s="216" t="s">
        <v>899</v>
      </c>
      <c r="D71" s="103">
        <f>+'Sch B-2'!J265</f>
        <v>1130206.8172222229</v>
      </c>
      <c r="E71" s="348">
        <f>+'Sch B-2'!M265</f>
        <v>1105433.1311965818</v>
      </c>
      <c r="F71" s="87"/>
      <c r="G71" s="61"/>
      <c r="H71" s="61"/>
      <c r="J71" s="103"/>
      <c r="K71" s="361"/>
    </row>
    <row r="72" spans="1:11">
      <c r="A72" s="70">
        <v>303.2</v>
      </c>
      <c r="B72" s="66" t="s">
        <v>548</v>
      </c>
      <c r="D72" s="103">
        <f>+'Sch B-2'!J270</f>
        <v>1390507.69</v>
      </c>
      <c r="E72" s="348">
        <f>+'Sch B-2'!M270</f>
        <v>1390507.6900000002</v>
      </c>
      <c r="F72" s="87"/>
      <c r="G72" s="87"/>
      <c r="H72" s="87"/>
      <c r="J72" s="361"/>
      <c r="K72" s="361"/>
    </row>
    <row r="73" spans="1:11">
      <c r="A73" s="70">
        <v>304.2</v>
      </c>
      <c r="B73" s="66" t="s">
        <v>891</v>
      </c>
      <c r="D73" s="103">
        <f>+'Sch B-2'!J271</f>
        <v>30418376.429787971</v>
      </c>
      <c r="E73" s="348">
        <f>+'Sch B-2'!M271</f>
        <v>30437233.814787969</v>
      </c>
      <c r="F73" s="87"/>
      <c r="G73" s="87"/>
      <c r="H73" s="87"/>
      <c r="J73" s="361"/>
      <c r="K73" s="361"/>
    </row>
    <row r="74" spans="1:11">
      <c r="A74" s="70">
        <v>305.2</v>
      </c>
      <c r="B74" s="66" t="s">
        <v>550</v>
      </c>
      <c r="D74" s="103">
        <f>+'Sch B-2'!J272</f>
        <v>848561.8355555553</v>
      </c>
      <c r="E74" s="348">
        <f>+'Sch B-2'!M272</f>
        <v>848913.50222222216</v>
      </c>
      <c r="F74" s="87"/>
      <c r="G74" s="87"/>
      <c r="H74" s="87"/>
      <c r="J74" s="361"/>
      <c r="K74" s="361"/>
    </row>
    <row r="75" spans="1:11">
      <c r="A75" s="70">
        <v>306.2</v>
      </c>
      <c r="B75" s="66" t="s">
        <v>551</v>
      </c>
      <c r="D75" s="103">
        <f>+'Sch B-2'!J273</f>
        <v>2227412.8345288876</v>
      </c>
      <c r="E75" s="348">
        <f>+'Sch B-2'!M273</f>
        <v>2077438.8704263247</v>
      </c>
      <c r="F75" s="87"/>
      <c r="G75" s="87"/>
      <c r="H75" s="87"/>
      <c r="J75" s="361"/>
      <c r="K75" s="361"/>
    </row>
    <row r="76" spans="1:11">
      <c r="A76" s="70">
        <v>307.2</v>
      </c>
      <c r="B76" s="66" t="s">
        <v>552</v>
      </c>
      <c r="D76" s="103">
        <f>+'Sch B-2'!J274</f>
        <v>0</v>
      </c>
      <c r="E76" s="348">
        <f>+'Sch B-2'!M274</f>
        <v>0</v>
      </c>
      <c r="F76" s="87"/>
      <c r="G76" s="87"/>
      <c r="H76" s="87"/>
      <c r="J76" s="361"/>
      <c r="K76" s="361"/>
    </row>
    <row r="77" spans="1:11">
      <c r="A77" s="70">
        <v>308.2</v>
      </c>
      <c r="B77" s="66" t="s">
        <v>874</v>
      </c>
      <c r="D77" s="103">
        <f>+'Sch B-2'!J275</f>
        <v>0</v>
      </c>
      <c r="E77" s="348">
        <f>+'Sch B-2'!M275</f>
        <v>0</v>
      </c>
      <c r="F77" s="87"/>
      <c r="G77" s="87"/>
      <c r="H77" s="87"/>
      <c r="J77" s="361"/>
      <c r="K77" s="361"/>
    </row>
    <row r="78" spans="1:11">
      <c r="A78" s="70">
        <v>309.2</v>
      </c>
      <c r="B78" s="66" t="s">
        <v>553</v>
      </c>
      <c r="D78" s="103">
        <f>+'Sch B-2'!J276</f>
        <v>18560152.280555591</v>
      </c>
      <c r="E78" s="348">
        <f>+'Sch B-2'!M276</f>
        <v>18560275.002222247</v>
      </c>
      <c r="F78" s="87"/>
      <c r="G78" s="87"/>
      <c r="H78" s="87"/>
      <c r="J78" s="361"/>
      <c r="K78" s="361"/>
    </row>
    <row r="79" spans="1:11">
      <c r="A79" s="70">
        <v>310.2</v>
      </c>
      <c r="B79" s="66" t="s">
        <v>875</v>
      </c>
      <c r="D79" s="103">
        <f>+'Sch B-2'!J277</f>
        <v>7711004.0183222182</v>
      </c>
      <c r="E79" s="348">
        <f>+'Sch B-2'!M277</f>
        <v>7096474.0753427316</v>
      </c>
      <c r="F79" s="87"/>
      <c r="G79" s="87"/>
      <c r="H79" s="87"/>
      <c r="J79" s="361"/>
      <c r="K79" s="361"/>
    </row>
    <row r="80" spans="1:11">
      <c r="A80" s="70">
        <v>311.2</v>
      </c>
      <c r="B80" s="66" t="s">
        <v>892</v>
      </c>
      <c r="D80" s="103">
        <f>+'Sch B-2'!J278</f>
        <v>40951208.081953302</v>
      </c>
      <c r="E80" s="348">
        <f>+'Sch B-2'!M278</f>
        <v>39819620.852272555</v>
      </c>
      <c r="F80" s="87"/>
      <c r="G80" s="87"/>
      <c r="H80" s="87"/>
      <c r="J80" s="361"/>
      <c r="K80" s="361"/>
    </row>
    <row r="81" spans="1:11">
      <c r="A81" s="70">
        <v>339.2</v>
      </c>
      <c r="B81" s="66" t="s">
        <v>877</v>
      </c>
      <c r="D81" s="103">
        <f>+'Sch B-2'!J279</f>
        <v>0</v>
      </c>
      <c r="E81" s="348">
        <f>+'Sch B-2'!M279</f>
        <v>0</v>
      </c>
      <c r="F81" s="87"/>
      <c r="G81" s="87"/>
      <c r="H81" s="61"/>
      <c r="J81" s="103"/>
      <c r="K81" s="361"/>
    </row>
    <row r="82" spans="1:11">
      <c r="A82" s="70">
        <v>303.3</v>
      </c>
      <c r="B82" s="66" t="s">
        <v>894</v>
      </c>
      <c r="D82" s="103">
        <f>+'Sch B-2'!J284</f>
        <v>800183.34</v>
      </c>
      <c r="E82" s="348">
        <f>+'Sch B-2'!M284</f>
        <v>800183.34</v>
      </c>
      <c r="F82" s="87"/>
      <c r="G82" s="87"/>
      <c r="H82" s="87"/>
      <c r="J82" s="361"/>
      <c r="K82" s="361"/>
    </row>
    <row r="83" spans="1:11">
      <c r="A83" s="70">
        <v>304.3</v>
      </c>
      <c r="B83" s="66" t="s">
        <v>893</v>
      </c>
      <c r="D83" s="103">
        <f>+'Sch B-2'!J285</f>
        <v>46945414.984639674</v>
      </c>
      <c r="E83" s="348">
        <f>+'Sch B-2'!M285</f>
        <v>46164820.850091249</v>
      </c>
      <c r="F83" s="87"/>
      <c r="G83" s="87"/>
      <c r="H83" s="87"/>
      <c r="J83" s="361"/>
      <c r="K83" s="361"/>
    </row>
    <row r="84" spans="1:11">
      <c r="A84" s="70">
        <v>311.3</v>
      </c>
      <c r="B84" s="66" t="s">
        <v>878</v>
      </c>
      <c r="D84" s="103">
        <f>+'Sch B-2'!J286</f>
        <v>669900.51</v>
      </c>
      <c r="E84" s="348">
        <f>+'Sch B-2'!M286</f>
        <v>669900.50999999989</v>
      </c>
      <c r="F84" s="87"/>
      <c r="G84" s="87"/>
      <c r="H84" s="87"/>
      <c r="J84" s="361"/>
      <c r="K84" s="361"/>
    </row>
    <row r="85" spans="1:11">
      <c r="A85" s="70">
        <v>320.3</v>
      </c>
      <c r="B85" s="66" t="s">
        <v>557</v>
      </c>
      <c r="D85" s="103">
        <f>+'Sch B-2'!J287</f>
        <v>70033664.360813454</v>
      </c>
      <c r="E85" s="348">
        <f>+'Sch B-2'!M287</f>
        <v>64085397.485482574</v>
      </c>
      <c r="F85" s="87"/>
      <c r="G85" s="87"/>
      <c r="H85" s="87"/>
      <c r="J85" s="361"/>
      <c r="K85" s="361"/>
    </row>
    <row r="86" spans="1:11">
      <c r="A86" s="70">
        <v>339.3</v>
      </c>
      <c r="B86" s="66" t="s">
        <v>880</v>
      </c>
      <c r="D86" s="103">
        <f>+'Sch B-2'!J288</f>
        <v>0</v>
      </c>
      <c r="E86" s="348">
        <f>+'Sch B-2'!M288</f>
        <v>0</v>
      </c>
      <c r="F86" s="87"/>
      <c r="G86" s="87"/>
      <c r="H86" s="87"/>
      <c r="J86" s="361"/>
      <c r="K86" s="361"/>
    </row>
    <row r="87" spans="1:11">
      <c r="A87" s="70">
        <v>303.39999999999998</v>
      </c>
      <c r="B87" s="66" t="s">
        <v>881</v>
      </c>
      <c r="D87" s="103">
        <f>+'Sch B-2'!J293</f>
        <v>7596119.4991165325</v>
      </c>
      <c r="E87" s="348">
        <f>+'Sch B-2'!M293</f>
        <v>7564215.4398668343</v>
      </c>
      <c r="F87" s="87"/>
      <c r="G87" s="87"/>
      <c r="H87" s="87"/>
      <c r="J87" s="361"/>
      <c r="K87" s="361"/>
    </row>
    <row r="88" spans="1:11">
      <c r="A88" s="70">
        <v>304.39999999999998</v>
      </c>
      <c r="B88" s="66" t="s">
        <v>895</v>
      </c>
      <c r="D88" s="103">
        <f>+'Sch B-2'!J294</f>
        <v>1499717.9361111103</v>
      </c>
      <c r="E88" s="348">
        <f>+'Sch B-2'!M294</f>
        <v>1500101.454444444</v>
      </c>
      <c r="F88" s="87"/>
      <c r="G88" s="87"/>
      <c r="H88" s="87"/>
      <c r="J88" s="361"/>
      <c r="K88" s="361"/>
    </row>
    <row r="89" spans="1:11">
      <c r="A89" s="70">
        <v>311.39999999999998</v>
      </c>
      <c r="B89" s="66" t="s">
        <v>883</v>
      </c>
      <c r="D89" s="103">
        <f>+'Sch B-2'!J295</f>
        <v>1628964.5617777761</v>
      </c>
      <c r="E89" s="348">
        <f>+'Sch B-2'!M295</f>
        <v>1635336.8051111097</v>
      </c>
      <c r="F89" s="87"/>
      <c r="G89" s="87"/>
      <c r="H89" s="87"/>
      <c r="J89" s="361"/>
      <c r="K89" s="361"/>
    </row>
    <row r="90" spans="1:11">
      <c r="A90" s="70">
        <v>330.4</v>
      </c>
      <c r="B90" s="66" t="s">
        <v>896</v>
      </c>
      <c r="D90" s="103">
        <f>+'Sch B-2'!J296</f>
        <v>19804110.401537757</v>
      </c>
      <c r="E90" s="348">
        <f>+'Sch B-2'!M296</f>
        <v>19735511.611024942</v>
      </c>
      <c r="F90" s="87"/>
      <c r="G90" s="87"/>
      <c r="H90" s="87"/>
      <c r="J90" s="361"/>
      <c r="K90" s="361"/>
    </row>
    <row r="91" spans="1:11">
      <c r="A91" s="70">
        <v>331.4</v>
      </c>
      <c r="B91" s="66" t="s">
        <v>885</v>
      </c>
      <c r="D91" s="103">
        <f>+'Sch B-2'!J297</f>
        <v>342263750.67191285</v>
      </c>
      <c r="E91" s="348">
        <f>+'Sch B-2'!M297</f>
        <v>337489981.55354959</v>
      </c>
      <c r="F91" s="87"/>
      <c r="G91" s="87"/>
      <c r="H91" s="87"/>
      <c r="J91" s="361"/>
      <c r="K91" s="361"/>
    </row>
    <row r="92" spans="1:11">
      <c r="A92" s="70">
        <v>333.4</v>
      </c>
      <c r="B92" s="66" t="s">
        <v>560</v>
      </c>
      <c r="D92" s="103">
        <f>+'Sch B-2'!J298</f>
        <v>57070640.863862939</v>
      </c>
      <c r="E92" s="348">
        <f>+'Sch B-2'!M298</f>
        <v>56105909.422452688</v>
      </c>
      <c r="F92" s="87"/>
      <c r="G92" s="87"/>
      <c r="H92" s="87"/>
      <c r="J92" s="361"/>
      <c r="K92" s="361"/>
    </row>
    <row r="93" spans="1:11">
      <c r="A93" s="70">
        <v>334.4</v>
      </c>
      <c r="B93" s="66" t="s">
        <v>886</v>
      </c>
      <c r="D93" s="103">
        <f>+'Sch B-2'!J299</f>
        <v>61659949.03137774</v>
      </c>
      <c r="E93" s="348">
        <f>+'Sch B-2'!M299</f>
        <v>60371161.929034166</v>
      </c>
      <c r="F93" s="87"/>
      <c r="G93" s="87"/>
      <c r="H93" s="87"/>
      <c r="J93" s="103"/>
      <c r="K93" s="361"/>
    </row>
    <row r="94" spans="1:11">
      <c r="A94" s="70">
        <v>335.4</v>
      </c>
      <c r="B94" s="66" t="s">
        <v>561</v>
      </c>
      <c r="D94" s="103">
        <f>+'Sch B-2'!J300</f>
        <v>24794270.972085029</v>
      </c>
      <c r="E94" s="348">
        <f>+'Sch B-2'!M300</f>
        <v>24249905.353505548</v>
      </c>
      <c r="F94" s="87"/>
      <c r="G94" s="87"/>
      <c r="H94" s="87"/>
      <c r="J94" s="361"/>
      <c r="K94" s="361"/>
    </row>
    <row r="95" spans="1:11">
      <c r="A95" s="70">
        <v>336.4</v>
      </c>
      <c r="B95" s="66" t="s">
        <v>887</v>
      </c>
      <c r="D95" s="103">
        <f>+'Sch B-2'!J301</f>
        <v>0</v>
      </c>
      <c r="E95" s="348">
        <f>+'Sch B-2'!M301</f>
        <v>0</v>
      </c>
      <c r="F95" s="87"/>
      <c r="G95" s="87"/>
      <c r="H95" s="87"/>
      <c r="J95" s="361"/>
      <c r="K95" s="361"/>
    </row>
    <row r="96" spans="1:11">
      <c r="A96" s="70">
        <v>339.4</v>
      </c>
      <c r="B96" s="66" t="s">
        <v>888</v>
      </c>
      <c r="D96" s="103">
        <f>+'Sch B-2'!J302</f>
        <v>0</v>
      </c>
      <c r="E96" s="348">
        <f>+'Sch B-2'!M302</f>
        <v>0</v>
      </c>
      <c r="F96" s="87"/>
      <c r="G96" s="87"/>
      <c r="H96" s="87"/>
      <c r="J96" s="361"/>
      <c r="K96" s="361"/>
    </row>
    <row r="97" spans="1:11">
      <c r="A97" s="70">
        <v>303.5</v>
      </c>
      <c r="B97" s="66" t="s">
        <v>889</v>
      </c>
      <c r="D97" s="103">
        <f>+'Sch B-2'!J326</f>
        <v>0</v>
      </c>
      <c r="E97" s="348">
        <f>+'Sch B-2'!M326</f>
        <v>0</v>
      </c>
      <c r="F97" s="87"/>
      <c r="G97" s="87"/>
      <c r="H97" s="87"/>
      <c r="J97" s="361"/>
      <c r="K97" s="361"/>
    </row>
    <row r="98" spans="1:11">
      <c r="A98" s="70">
        <v>304.5</v>
      </c>
      <c r="B98" s="66" t="s">
        <v>897</v>
      </c>
      <c r="D98" s="103">
        <f>+'Sch B-2'!J327</f>
        <v>19132677.612692837</v>
      </c>
      <c r="E98" s="348">
        <f>+'Sch B-2'!M327</f>
        <v>18393634.445717778</v>
      </c>
      <c r="F98" s="87"/>
      <c r="G98" s="87"/>
      <c r="H98" s="87"/>
      <c r="J98" s="361"/>
      <c r="K98" s="361"/>
    </row>
    <row r="99" spans="1:11">
      <c r="A99" s="70">
        <v>340.5</v>
      </c>
      <c r="B99" s="66" t="s">
        <v>564</v>
      </c>
      <c r="D99" s="103">
        <f>+'Sch B-2'!J328</f>
        <v>26986762.481092803</v>
      </c>
      <c r="E99" s="348">
        <f>+'Sch B-2'!M328</f>
        <v>25326247.411201268</v>
      </c>
      <c r="F99" s="87"/>
      <c r="G99" s="87"/>
      <c r="H99" s="87"/>
      <c r="J99" s="361"/>
      <c r="K99" s="361"/>
    </row>
    <row r="100" spans="1:11">
      <c r="A100" s="70">
        <v>341.5</v>
      </c>
      <c r="B100" s="66" t="s">
        <v>565</v>
      </c>
      <c r="D100" s="103">
        <f>+'Sch B-2'!J329</f>
        <v>8011387.773333339</v>
      </c>
      <c r="E100" s="348">
        <f>+'Sch B-2'!M329</f>
        <v>7780550.4825641066</v>
      </c>
      <c r="F100" s="87"/>
      <c r="G100" s="87"/>
      <c r="H100" s="87"/>
      <c r="J100" s="361"/>
      <c r="K100" s="361"/>
    </row>
    <row r="101" spans="1:11">
      <c r="A101" s="70">
        <v>342.5</v>
      </c>
      <c r="B101" s="66" t="s">
        <v>566</v>
      </c>
      <c r="D101" s="103">
        <f>+'Sch B-2'!J330</f>
        <v>37248.641666666605</v>
      </c>
      <c r="E101" s="348">
        <f>+'Sch B-2'!M330</f>
        <v>45661.096666666628</v>
      </c>
      <c r="F101" s="87"/>
      <c r="G101" s="87"/>
      <c r="H101" s="87"/>
      <c r="J101" s="361"/>
      <c r="K101" s="361"/>
    </row>
    <row r="102" spans="1:11">
      <c r="A102" s="70">
        <v>343.5</v>
      </c>
      <c r="B102" s="66" t="s">
        <v>567</v>
      </c>
      <c r="D102" s="103">
        <f>+'Sch B-2'!J331</f>
        <v>3391247.1979999947</v>
      </c>
      <c r="E102" s="348">
        <f>+'Sch B-2'!M331</f>
        <v>3230379.9444615343</v>
      </c>
      <c r="F102" s="87"/>
      <c r="G102" s="87"/>
      <c r="H102" s="61"/>
      <c r="J102" s="103"/>
      <c r="K102" s="361"/>
    </row>
    <row r="103" spans="1:11">
      <c r="A103" s="70">
        <v>344.5</v>
      </c>
      <c r="B103" s="66" t="s">
        <v>568</v>
      </c>
      <c r="D103" s="103">
        <f>+'Sch B-2'!J332</f>
        <v>1342997.1750000021</v>
      </c>
      <c r="E103" s="348">
        <f>+'Sch B-2'!M332</f>
        <v>1360348.8900000015</v>
      </c>
      <c r="F103" s="87"/>
      <c r="G103" s="87"/>
      <c r="H103" s="61"/>
      <c r="J103" s="103"/>
      <c r="K103" s="361"/>
    </row>
    <row r="104" spans="1:11">
      <c r="A104" s="70">
        <v>345.5</v>
      </c>
      <c r="B104" s="66" t="s">
        <v>569</v>
      </c>
      <c r="D104" s="103">
        <f>+'Sch B-2'!J333</f>
        <v>1336669.4977777791</v>
      </c>
      <c r="E104" s="348">
        <f>+'Sch B-2'!M333</f>
        <v>1340168.836111112</v>
      </c>
      <c r="F104" s="87"/>
      <c r="G104" s="87"/>
      <c r="H104" s="61"/>
      <c r="J104" s="103"/>
      <c r="K104" s="361"/>
    </row>
    <row r="105" spans="1:11">
      <c r="A105" s="70">
        <v>346.5</v>
      </c>
      <c r="B105" s="66" t="s">
        <v>570</v>
      </c>
      <c r="D105" s="103">
        <f>+'Sch B-2'!J334</f>
        <v>4128318.6146444418</v>
      </c>
      <c r="E105" s="348">
        <f>+'Sch B-2'!M334</f>
        <v>4029215.4772085454</v>
      </c>
      <c r="F105" s="87"/>
      <c r="G105" s="87"/>
      <c r="H105" s="61"/>
      <c r="J105" s="103"/>
      <c r="K105" s="361"/>
    </row>
    <row r="106" spans="1:11">
      <c r="A106" s="70">
        <v>347.5</v>
      </c>
      <c r="B106" s="66" t="s">
        <v>571</v>
      </c>
      <c r="D106" s="103">
        <f>+'Sch B-2'!J335</f>
        <v>5578630.349194021</v>
      </c>
      <c r="E106" s="348">
        <f>+'Sch B-2'!M335</f>
        <v>5208482.4933135044</v>
      </c>
      <c r="F106" s="87"/>
      <c r="G106" s="87"/>
      <c r="H106" s="87"/>
      <c r="J106" s="361"/>
      <c r="K106" s="361"/>
    </row>
    <row r="107" spans="1:11">
      <c r="A107" s="70">
        <v>348.5</v>
      </c>
      <c r="B107" s="66" t="s">
        <v>572</v>
      </c>
      <c r="D107" s="103">
        <f>+'Sch B-2'!J336</f>
        <v>205911.15222222242</v>
      </c>
      <c r="E107" s="555">
        <f>+'Sch B-2'!M336</f>
        <v>201196.80811965824</v>
      </c>
      <c r="F107" s="87"/>
      <c r="G107" s="87"/>
      <c r="H107" s="87"/>
      <c r="J107" s="361"/>
      <c r="K107" s="361"/>
    </row>
    <row r="108" spans="1:11">
      <c r="A108" s="447" t="s">
        <v>1064</v>
      </c>
      <c r="B108" s="216" t="s">
        <v>1120</v>
      </c>
      <c r="D108" s="103">
        <f>'ACQ- Link In'!C5</f>
        <v>2348828</v>
      </c>
      <c r="E108" s="555">
        <f>'ACQ- Link In'!D5</f>
        <v>2348828</v>
      </c>
      <c r="F108" s="87"/>
      <c r="G108" s="87"/>
      <c r="H108" s="87"/>
      <c r="J108" s="361"/>
      <c r="K108" s="361"/>
    </row>
    <row r="109" spans="1:11" ht="15" thickBot="1">
      <c r="A109" s="447"/>
      <c r="D109" s="236">
        <f>SUM(D69:D108)</f>
        <v>811125716.00678468</v>
      </c>
      <c r="E109" s="552">
        <f>SUM(E69:E108)</f>
        <v>791593956.96839786</v>
      </c>
      <c r="F109" s="87"/>
      <c r="G109" s="87"/>
      <c r="H109" s="87"/>
      <c r="J109" s="361"/>
      <c r="K109" s="361"/>
    </row>
    <row r="110" spans="1:11" ht="15" thickTop="1">
      <c r="A110" s="447"/>
      <c r="D110" s="103">
        <f>+'Sch B-2'!J342</f>
        <v>811125716.00678468</v>
      </c>
      <c r="E110" s="556">
        <f>+'Sch B-2'!M342</f>
        <v>791593956.96839797</v>
      </c>
      <c r="F110" s="87"/>
      <c r="G110" s="87"/>
      <c r="H110" s="87"/>
      <c r="J110" s="361"/>
      <c r="K110" s="361"/>
    </row>
    <row r="111" spans="1:11">
      <c r="A111" s="447"/>
      <c r="D111" s="103">
        <f>+D109-D110</f>
        <v>0</v>
      </c>
      <c r="E111" s="348">
        <f>+E109-E110</f>
        <v>0</v>
      </c>
      <c r="F111" s="87"/>
      <c r="G111" s="87"/>
      <c r="H111" s="61"/>
      <c r="J111" s="103"/>
      <c r="K111" s="361"/>
    </row>
    <row r="112" spans="1:11" ht="15" thickBot="1">
      <c r="A112" s="449"/>
      <c r="B112" s="425"/>
      <c r="C112" s="425"/>
      <c r="D112" s="425"/>
      <c r="E112" s="450"/>
      <c r="H112" s="87"/>
    </row>
    <row r="113" spans="1:8">
      <c r="A113" s="439"/>
      <c r="F113" s="87"/>
      <c r="G113" s="87"/>
      <c r="H113" s="87"/>
    </row>
    <row r="114" spans="1:8" ht="15" thickBot="1">
      <c r="A114" s="439"/>
      <c r="F114" s="87"/>
      <c r="G114" s="87"/>
      <c r="H114" s="87"/>
    </row>
    <row r="115" spans="1:8">
      <c r="A115" s="441" t="s">
        <v>668</v>
      </c>
      <c r="B115" s="435"/>
      <c r="C115" s="435"/>
      <c r="D115" s="435"/>
      <c r="E115" s="451"/>
      <c r="F115" s="87"/>
      <c r="G115" s="87"/>
      <c r="H115" s="87"/>
    </row>
    <row r="116" spans="1:8">
      <c r="A116" s="452" t="s">
        <v>688</v>
      </c>
      <c r="E116" s="453"/>
      <c r="F116" s="87"/>
      <c r="G116" s="87"/>
      <c r="H116" s="87"/>
    </row>
    <row r="117" spans="1:8">
      <c r="A117" s="439"/>
      <c r="B117" s="216" t="s">
        <v>375</v>
      </c>
      <c r="E117" s="453" t="s">
        <v>424</v>
      </c>
      <c r="F117" s="87"/>
      <c r="G117" s="87"/>
      <c r="H117" s="87"/>
    </row>
    <row r="118" spans="1:8">
      <c r="A118" s="439" t="s">
        <v>321</v>
      </c>
      <c r="B118" s="216" t="s">
        <v>376</v>
      </c>
      <c r="E118" s="454">
        <f>'Sch B-3'!P143</f>
        <v>0</v>
      </c>
      <c r="F118" s="87"/>
      <c r="G118" s="87"/>
      <c r="H118" s="87"/>
    </row>
    <row r="119" spans="1:8">
      <c r="A119" s="455" t="s">
        <v>322</v>
      </c>
      <c r="B119" s="216" t="s">
        <v>377</v>
      </c>
      <c r="E119" s="454">
        <f>'Sch B-3'!P144</f>
        <v>0</v>
      </c>
      <c r="F119" s="87"/>
      <c r="G119" s="87"/>
      <c r="H119" s="87"/>
    </row>
    <row r="120" spans="1:8">
      <c r="A120" s="456">
        <v>3031</v>
      </c>
      <c r="B120" s="246" t="s">
        <v>665</v>
      </c>
      <c r="E120" s="454">
        <f>'Sch B-3'!P145</f>
        <v>511157.39792396739</v>
      </c>
      <c r="G120" s="87"/>
      <c r="H120" s="87"/>
    </row>
    <row r="121" spans="1:8">
      <c r="A121" s="456">
        <v>3036</v>
      </c>
      <c r="B121" s="246" t="s">
        <v>666</v>
      </c>
      <c r="E121" s="454">
        <f>'Sch B-3'!P146</f>
        <v>0</v>
      </c>
      <c r="F121" s="87"/>
      <c r="G121" s="87"/>
      <c r="H121" s="87"/>
    </row>
    <row r="122" spans="1:8">
      <c r="A122" s="457"/>
      <c r="B122" s="246"/>
      <c r="E122" s="454"/>
      <c r="F122" s="87"/>
      <c r="G122" s="87"/>
      <c r="H122" s="87"/>
    </row>
    <row r="123" spans="1:8">
      <c r="A123" s="439"/>
      <c r="B123" s="216" t="s">
        <v>378</v>
      </c>
      <c r="E123" s="454">
        <f>SUM(E118:E121)</f>
        <v>511157.39792396739</v>
      </c>
      <c r="F123" s="87"/>
      <c r="G123" s="87"/>
      <c r="H123" s="87"/>
    </row>
    <row r="124" spans="1:8">
      <c r="A124" s="439"/>
      <c r="E124" s="454"/>
      <c r="F124" s="87"/>
      <c r="G124" s="87"/>
      <c r="H124" s="87"/>
    </row>
    <row r="125" spans="1:8">
      <c r="A125" s="439"/>
      <c r="B125" s="216" t="s">
        <v>379</v>
      </c>
      <c r="E125" s="454"/>
      <c r="F125" s="87"/>
      <c r="G125" s="87"/>
      <c r="H125" s="87"/>
    </row>
    <row r="126" spans="1:8">
      <c r="A126" s="439" t="s">
        <v>367</v>
      </c>
      <c r="B126" s="216" t="s">
        <v>380</v>
      </c>
      <c r="E126" s="454">
        <f>'Sch B-3'!P150</f>
        <v>0</v>
      </c>
      <c r="F126" s="87"/>
      <c r="G126" s="87"/>
      <c r="H126" s="87"/>
    </row>
    <row r="127" spans="1:8">
      <c r="A127" s="439" t="s">
        <v>323</v>
      </c>
      <c r="B127" s="216" t="s">
        <v>381</v>
      </c>
      <c r="E127" s="454">
        <f>'Sch B-3'!P151</f>
        <v>7403682.3280728366</v>
      </c>
      <c r="F127" s="87"/>
      <c r="G127" s="87"/>
      <c r="H127" s="87"/>
    </row>
    <row r="128" spans="1:8">
      <c r="A128" s="439" t="s">
        <v>324</v>
      </c>
      <c r="B128" s="216" t="s">
        <v>382</v>
      </c>
      <c r="E128" s="454">
        <f>'Sch B-3'!P152</f>
        <v>326138.5462107035</v>
      </c>
      <c r="F128" s="87"/>
      <c r="G128" s="87"/>
      <c r="H128" s="87"/>
    </row>
    <row r="129" spans="1:8">
      <c r="A129" s="439" t="s">
        <v>325</v>
      </c>
      <c r="B129" s="216" t="s">
        <v>383</v>
      </c>
      <c r="E129" s="454">
        <f>'Sch B-3'!P153</f>
        <v>551637.70585438213</v>
      </c>
      <c r="F129" s="87"/>
      <c r="G129" s="87"/>
      <c r="H129" s="87"/>
    </row>
    <row r="130" spans="1:8">
      <c r="A130" s="439" t="s">
        <v>326</v>
      </c>
      <c r="B130" s="216" t="s">
        <v>384</v>
      </c>
      <c r="E130" s="454">
        <f>'Sch B-3'!P154</f>
        <v>0</v>
      </c>
      <c r="F130" s="87"/>
      <c r="G130" s="87"/>
      <c r="H130" s="87"/>
    </row>
    <row r="131" spans="1:8">
      <c r="A131" s="439" t="s">
        <v>327</v>
      </c>
      <c r="B131" s="216" t="s">
        <v>385</v>
      </c>
      <c r="E131" s="454">
        <f>'Sch B-3'!P155</f>
        <v>0</v>
      </c>
      <c r="F131" s="87"/>
      <c r="G131" s="87"/>
      <c r="H131" s="87"/>
    </row>
    <row r="132" spans="1:8">
      <c r="A132" s="439" t="s">
        <v>328</v>
      </c>
      <c r="B132" s="216" t="s">
        <v>386</v>
      </c>
      <c r="E132" s="454">
        <f>'Sch B-3'!P156</f>
        <v>5019242.3830419043</v>
      </c>
      <c r="F132" s="87"/>
      <c r="G132" s="87"/>
      <c r="H132" s="87"/>
    </row>
    <row r="133" spans="1:8">
      <c r="A133" s="439" t="s">
        <v>329</v>
      </c>
      <c r="B133" s="216" t="s">
        <v>381</v>
      </c>
      <c r="E133" s="454">
        <f>'Sch B-3'!P157</f>
        <v>990896.8381600423</v>
      </c>
      <c r="F133" s="87"/>
      <c r="G133" s="87"/>
      <c r="H133" s="87"/>
    </row>
    <row r="134" spans="1:8">
      <c r="A134" s="439" t="s">
        <v>368</v>
      </c>
      <c r="B134" s="216" t="s">
        <v>387</v>
      </c>
      <c r="E134" s="454">
        <f>'Sch B-3'!P158</f>
        <v>5616171.1399662802</v>
      </c>
      <c r="F134" s="87"/>
      <c r="G134" s="87"/>
      <c r="H134" s="87"/>
    </row>
    <row r="135" spans="1:8">
      <c r="A135" s="439" t="s">
        <v>330</v>
      </c>
      <c r="B135" s="216" t="s">
        <v>388</v>
      </c>
      <c r="E135" s="454">
        <f>'Sch B-3'!P159</f>
        <v>0</v>
      </c>
      <c r="F135" s="87"/>
      <c r="G135" s="87"/>
      <c r="H135" s="87"/>
    </row>
    <row r="136" spans="1:8">
      <c r="A136" s="439" t="s">
        <v>331</v>
      </c>
      <c r="B136" s="216" t="s">
        <v>389</v>
      </c>
      <c r="E136" s="454"/>
      <c r="F136" s="87"/>
      <c r="G136" s="87"/>
      <c r="H136" s="87"/>
    </row>
    <row r="137" spans="1:8">
      <c r="A137" s="439" t="s">
        <v>369</v>
      </c>
      <c r="B137" s="216" t="s">
        <v>390</v>
      </c>
      <c r="E137" s="454"/>
      <c r="F137" s="87"/>
      <c r="G137" s="87"/>
      <c r="H137" s="87"/>
    </row>
    <row r="138" spans="1:8">
      <c r="A138" s="456">
        <v>3282</v>
      </c>
      <c r="B138" s="246" t="s">
        <v>694</v>
      </c>
      <c r="E138" s="454"/>
      <c r="F138" s="87"/>
      <c r="G138" s="87"/>
      <c r="H138" s="87"/>
    </row>
    <row r="139" spans="1:8">
      <c r="A139" s="456">
        <v>3283</v>
      </c>
      <c r="B139" s="448" t="s">
        <v>695</v>
      </c>
      <c r="E139" s="454"/>
      <c r="F139" s="87"/>
      <c r="G139" s="87"/>
      <c r="H139" s="87"/>
    </row>
    <row r="140" spans="1:8">
      <c r="A140" s="439"/>
      <c r="E140" s="454"/>
      <c r="F140" s="87"/>
      <c r="G140" s="87"/>
      <c r="H140" s="87"/>
    </row>
    <row r="141" spans="1:8">
      <c r="A141" s="439"/>
      <c r="B141" s="216" t="s">
        <v>391</v>
      </c>
      <c r="E141" s="454">
        <f>SUM(E126:E140)</f>
        <v>19907768.941306148</v>
      </c>
      <c r="F141" s="87"/>
      <c r="G141" s="87"/>
      <c r="H141" s="87"/>
    </row>
    <row r="142" spans="1:8">
      <c r="A142" s="439"/>
      <c r="E142" s="454"/>
      <c r="F142" s="87"/>
      <c r="G142" s="87"/>
      <c r="H142" s="87"/>
    </row>
    <row r="143" spans="1:8">
      <c r="A143" s="439"/>
      <c r="B143" s="216" t="s">
        <v>392</v>
      </c>
      <c r="E143" s="454"/>
      <c r="F143" s="87"/>
      <c r="G143" s="87"/>
      <c r="H143" s="87"/>
    </row>
    <row r="144" spans="1:8">
      <c r="A144" s="439" t="s">
        <v>332</v>
      </c>
      <c r="B144" s="216" t="s">
        <v>393</v>
      </c>
      <c r="E144" s="454">
        <f>'Sch B-3'!P165</f>
        <v>0</v>
      </c>
      <c r="F144" s="87"/>
      <c r="G144" s="87"/>
      <c r="H144" s="87"/>
    </row>
    <row r="145" spans="1:8">
      <c r="A145" s="439" t="s">
        <v>333</v>
      </c>
      <c r="B145" s="216" t="s">
        <v>381</v>
      </c>
      <c r="E145" s="454">
        <f>'Sch B-3'!P166</f>
        <v>8905392.7983581498</v>
      </c>
      <c r="F145" s="87"/>
      <c r="G145" s="87"/>
      <c r="H145" s="87"/>
    </row>
    <row r="146" spans="1:8">
      <c r="A146" s="439" t="s">
        <v>334</v>
      </c>
      <c r="B146" s="216" t="s">
        <v>394</v>
      </c>
      <c r="E146" s="454">
        <f>'Sch B-3'!P167</f>
        <v>24252.438563999993</v>
      </c>
      <c r="F146" s="87"/>
      <c r="G146" s="87"/>
      <c r="H146" s="87"/>
    </row>
    <row r="147" spans="1:8">
      <c r="A147" s="439" t="s">
        <v>335</v>
      </c>
      <c r="B147" s="216" t="s">
        <v>395</v>
      </c>
      <c r="E147" s="454">
        <f>'Sch B-3'!P168</f>
        <v>15237537.11480855</v>
      </c>
      <c r="F147" s="87"/>
      <c r="G147" s="87"/>
      <c r="H147" s="87"/>
    </row>
    <row r="148" spans="1:8">
      <c r="A148" s="439"/>
      <c r="E148" s="454"/>
      <c r="F148" s="87"/>
      <c r="G148" s="87"/>
      <c r="H148" s="87"/>
    </row>
    <row r="149" spans="1:8">
      <c r="A149" s="439"/>
      <c r="B149" s="216" t="s">
        <v>396</v>
      </c>
      <c r="E149" s="454">
        <f>SUM(E144:E148)</f>
        <v>24167182.351730701</v>
      </c>
      <c r="F149" s="87"/>
      <c r="G149" s="87"/>
      <c r="H149" s="87"/>
    </row>
    <row r="150" spans="1:8">
      <c r="A150" s="439"/>
      <c r="E150" s="454"/>
      <c r="F150" s="87"/>
      <c r="G150" s="87"/>
      <c r="H150" s="87"/>
    </row>
    <row r="151" spans="1:8">
      <c r="A151" s="439"/>
      <c r="B151" s="216" t="s">
        <v>397</v>
      </c>
      <c r="E151" s="454"/>
      <c r="F151" s="87"/>
      <c r="G151" s="87"/>
      <c r="H151" s="87"/>
    </row>
    <row r="152" spans="1:8">
      <c r="A152" s="439" t="s">
        <v>336</v>
      </c>
      <c r="B152" s="216" t="s">
        <v>393</v>
      </c>
      <c r="E152" s="454">
        <f>'Sch B-3'!P174</f>
        <v>0</v>
      </c>
      <c r="F152" s="87"/>
      <c r="G152" s="87"/>
      <c r="H152" s="87"/>
    </row>
    <row r="153" spans="1:8">
      <c r="A153" s="439" t="s">
        <v>337</v>
      </c>
      <c r="B153" s="216" t="s">
        <v>398</v>
      </c>
      <c r="E153" s="454">
        <f>'Sch B-3'!P175</f>
        <v>680585.46704908519</v>
      </c>
      <c r="F153" s="87"/>
      <c r="G153" s="87"/>
      <c r="H153" s="87"/>
    </row>
    <row r="154" spans="1:8">
      <c r="A154" s="439" t="s">
        <v>338</v>
      </c>
      <c r="B154" s="216" t="s">
        <v>399</v>
      </c>
      <c r="E154" s="454">
        <f>'Sch B-3'!P176</f>
        <v>-27108.239357620419</v>
      </c>
      <c r="F154" s="87"/>
      <c r="G154" s="87"/>
      <c r="H154" s="87"/>
    </row>
    <row r="155" spans="1:8">
      <c r="A155" s="439" t="s">
        <v>339</v>
      </c>
      <c r="B155" s="216" t="s">
        <v>400</v>
      </c>
      <c r="E155" s="454">
        <f>'Sch B-3'!P177</f>
        <v>5671695.3063743757</v>
      </c>
      <c r="F155" s="87"/>
      <c r="G155" s="87"/>
      <c r="H155" s="87"/>
    </row>
    <row r="156" spans="1:8">
      <c r="A156" s="439" t="s">
        <v>340</v>
      </c>
      <c r="B156" s="216" t="s">
        <v>401</v>
      </c>
      <c r="E156" s="454">
        <f>'Sch B-3'!P178</f>
        <v>69950539.546861798</v>
      </c>
      <c r="F156" s="87"/>
      <c r="G156" s="87"/>
      <c r="H156" s="87"/>
    </row>
    <row r="157" spans="1:8">
      <c r="A157" s="439" t="s">
        <v>341</v>
      </c>
      <c r="B157" s="216" t="s">
        <v>402</v>
      </c>
      <c r="E157" s="454">
        <f>'Sch B-3'!P179</f>
        <v>28947210.851155397</v>
      </c>
      <c r="F157" s="87"/>
      <c r="G157" s="87"/>
      <c r="H157" s="87"/>
    </row>
    <row r="158" spans="1:8">
      <c r="A158" s="439" t="s">
        <v>342</v>
      </c>
      <c r="B158" s="216" t="s">
        <v>403</v>
      </c>
      <c r="E158" s="454">
        <f>'Sch B-3'!P180</f>
        <v>14326966.75019078</v>
      </c>
      <c r="F158" s="87"/>
      <c r="G158" s="87"/>
      <c r="H158" s="87"/>
    </row>
    <row r="159" spans="1:8">
      <c r="A159" s="439" t="s">
        <v>343</v>
      </c>
      <c r="B159" s="216" t="s">
        <v>404</v>
      </c>
      <c r="E159" s="454">
        <f>'Sch B-3'!P181</f>
        <v>5229601.7808112334</v>
      </c>
      <c r="F159" s="87"/>
      <c r="G159" s="87"/>
      <c r="H159" s="87"/>
    </row>
    <row r="160" spans="1:8">
      <c r="A160" s="439"/>
      <c r="E160" s="454"/>
      <c r="F160" s="87"/>
      <c r="G160" s="87"/>
      <c r="H160" s="87"/>
    </row>
    <row r="161" spans="1:8">
      <c r="A161" s="439"/>
      <c r="B161" s="216" t="s">
        <v>405</v>
      </c>
      <c r="E161" s="454">
        <f>SUM(E152:E160)</f>
        <v>124779491.46308506</v>
      </c>
      <c r="F161" s="87"/>
      <c r="G161" s="87"/>
      <c r="H161" s="87"/>
    </row>
    <row r="162" spans="1:8">
      <c r="A162" s="439"/>
      <c r="E162" s="454"/>
      <c r="F162" s="87"/>
      <c r="G162" s="87"/>
      <c r="H162" s="87"/>
    </row>
    <row r="163" spans="1:8">
      <c r="A163" s="439"/>
      <c r="B163" s="216" t="s">
        <v>406</v>
      </c>
      <c r="E163" s="454"/>
      <c r="F163" s="87"/>
      <c r="G163" s="87"/>
      <c r="H163" s="87"/>
    </row>
    <row r="164" spans="1:8">
      <c r="A164" s="439" t="s">
        <v>370</v>
      </c>
      <c r="B164" s="216" t="s">
        <v>407</v>
      </c>
      <c r="E164" s="454">
        <f>'Sch B-3'!P206</f>
        <v>0</v>
      </c>
      <c r="F164" s="87"/>
      <c r="G164" s="87"/>
      <c r="H164" s="87"/>
    </row>
    <row r="165" spans="1:8">
      <c r="A165" s="439" t="s">
        <v>371</v>
      </c>
      <c r="B165" s="216" t="s">
        <v>381</v>
      </c>
      <c r="E165" s="454">
        <f>'Sch B-3'!P207</f>
        <v>4486187.4458016204</v>
      </c>
      <c r="F165" s="87"/>
      <c r="G165" s="87"/>
      <c r="H165" s="87"/>
    </row>
    <row r="166" spans="1:8">
      <c r="A166" s="439" t="s">
        <v>372</v>
      </c>
      <c r="B166" s="216" t="s">
        <v>408</v>
      </c>
      <c r="E166" s="454">
        <f>'Sch B-3'!P208</f>
        <v>14220914.217195541</v>
      </c>
      <c r="F166" s="87"/>
      <c r="G166" s="87"/>
      <c r="H166" s="87"/>
    </row>
    <row r="167" spans="1:8">
      <c r="A167" s="439" t="s">
        <v>373</v>
      </c>
      <c r="B167" s="216" t="s">
        <v>409</v>
      </c>
      <c r="E167" s="454">
        <f>'Sch B-3'!P209</f>
        <v>3064799.5338049652</v>
      </c>
      <c r="F167" s="87"/>
      <c r="G167" s="87"/>
      <c r="H167" s="87"/>
    </row>
    <row r="168" spans="1:8">
      <c r="A168" s="439" t="s">
        <v>358</v>
      </c>
      <c r="B168" s="216" t="s">
        <v>410</v>
      </c>
      <c r="E168" s="454">
        <f>'Sch B-3'!P210</f>
        <v>-14939.440013888887</v>
      </c>
      <c r="F168" s="87"/>
      <c r="G168" s="87"/>
      <c r="H168" s="87"/>
    </row>
    <row r="169" spans="1:8">
      <c r="A169" s="439" t="s">
        <v>359</v>
      </c>
      <c r="B169" s="216" t="s">
        <v>411</v>
      </c>
      <c r="E169" s="454">
        <f>'Sch B-3'!P211</f>
        <v>1124046.3773525646</v>
      </c>
      <c r="F169" s="87"/>
      <c r="G169" s="87"/>
      <c r="H169" s="87"/>
    </row>
    <row r="170" spans="1:8">
      <c r="A170" s="439" t="s">
        <v>360</v>
      </c>
      <c r="B170" s="216" t="s">
        <v>412</v>
      </c>
      <c r="E170" s="454">
        <f>'Sch B-3'!P212</f>
        <v>529977.04809296492</v>
      </c>
      <c r="F170" s="87"/>
      <c r="G170" s="87"/>
      <c r="H170" s="87"/>
    </row>
    <row r="171" spans="1:8">
      <c r="A171" s="439" t="s">
        <v>361</v>
      </c>
      <c r="B171" s="216" t="s">
        <v>413</v>
      </c>
      <c r="E171" s="454">
        <f>'Sch B-3'!P213</f>
        <v>995004.2671865474</v>
      </c>
      <c r="F171" s="87"/>
      <c r="G171" s="87"/>
      <c r="H171" s="87"/>
    </row>
    <row r="172" spans="1:8">
      <c r="A172" s="439" t="s">
        <v>362</v>
      </c>
      <c r="B172" s="216" t="s">
        <v>414</v>
      </c>
      <c r="E172" s="454">
        <f>'Sch B-3'!P214</f>
        <v>1463297.9282611725</v>
      </c>
      <c r="F172" s="87"/>
      <c r="G172" s="87"/>
      <c r="H172" s="87"/>
    </row>
    <row r="173" spans="1:8">
      <c r="A173" s="439" t="s">
        <v>365</v>
      </c>
      <c r="B173" s="216" t="s">
        <v>415</v>
      </c>
      <c r="E173" s="454">
        <f>'Sch B-3'!P215</f>
        <v>1057733.7131778891</v>
      </c>
      <c r="F173" s="87"/>
      <c r="G173" s="87"/>
      <c r="H173" s="87"/>
    </row>
    <row r="174" spans="1:8">
      <c r="A174" s="439" t="s">
        <v>366</v>
      </c>
      <c r="B174" s="216" t="s">
        <v>416</v>
      </c>
      <c r="E174" s="454">
        <f>'Sch B-3'!P216</f>
        <v>135264.69957710119</v>
      </c>
      <c r="F174" s="87"/>
      <c r="G174" s="87"/>
      <c r="H174" s="87"/>
    </row>
    <row r="175" spans="1:8">
      <c r="A175" s="439"/>
      <c r="E175" s="454"/>
      <c r="F175" s="87"/>
      <c r="G175" s="87"/>
      <c r="H175" s="87"/>
    </row>
    <row r="176" spans="1:8">
      <c r="A176" s="439"/>
      <c r="E176" s="454"/>
      <c r="F176" s="87"/>
      <c r="G176" s="87"/>
      <c r="H176" s="87"/>
    </row>
    <row r="177" spans="1:8">
      <c r="A177" s="439"/>
      <c r="B177" s="216" t="s">
        <v>417</v>
      </c>
      <c r="E177" s="454">
        <f>SUM(E164:E176)</f>
        <v>27062285.790436476</v>
      </c>
      <c r="F177" s="87"/>
      <c r="G177" s="87"/>
      <c r="H177" s="87"/>
    </row>
    <row r="178" spans="1:8">
      <c r="A178" s="439"/>
      <c r="B178" s="216" t="s">
        <v>1121</v>
      </c>
      <c r="E178" s="454">
        <f>-'ACQ- Link In'!D7</f>
        <v>1394110.8649019774</v>
      </c>
      <c r="F178" s="87"/>
      <c r="G178" s="87"/>
      <c r="H178" s="87"/>
    </row>
    <row r="179" spans="1:8" ht="15" thickBot="1">
      <c r="A179" s="426"/>
      <c r="B179" s="425" t="s">
        <v>418</v>
      </c>
      <c r="C179" s="425"/>
      <c r="D179" s="425"/>
      <c r="E179" s="458">
        <f>E177+E161+E149+E141+E123+E178</f>
        <v>197821996.80938435</v>
      </c>
      <c r="F179" s="87"/>
      <c r="G179" s="87"/>
      <c r="H179" s="87"/>
    </row>
    <row r="180" spans="1:8">
      <c r="A180" s="439"/>
      <c r="F180" s="87"/>
      <c r="G180" s="87"/>
      <c r="H180" s="87"/>
    </row>
    <row r="181" spans="1:8" ht="15" thickBot="1">
      <c r="A181" s="439"/>
      <c r="F181" s="87"/>
      <c r="G181" s="87"/>
      <c r="H181" s="87"/>
    </row>
    <row r="182" spans="1:8">
      <c r="A182" s="459" t="s">
        <v>669</v>
      </c>
      <c r="B182" s="435"/>
      <c r="C182" s="435"/>
      <c r="D182" s="435"/>
      <c r="E182" s="436"/>
      <c r="F182" s="87"/>
      <c r="G182" s="87"/>
      <c r="H182" s="87"/>
    </row>
    <row r="183" spans="1:8">
      <c r="A183" s="439"/>
      <c r="E183" s="453" t="s">
        <v>135</v>
      </c>
      <c r="F183" s="87"/>
      <c r="G183" s="87"/>
      <c r="H183" s="443"/>
    </row>
    <row r="184" spans="1:8">
      <c r="A184" s="439" t="s">
        <v>374</v>
      </c>
      <c r="B184" s="446" t="s">
        <v>419</v>
      </c>
      <c r="E184" s="445" t="s">
        <v>424</v>
      </c>
      <c r="F184" s="87"/>
      <c r="G184" s="87"/>
      <c r="H184" s="446"/>
    </row>
    <row r="185" spans="1:8">
      <c r="A185" s="456" t="s">
        <v>769</v>
      </c>
      <c r="B185" s="246" t="s">
        <v>791</v>
      </c>
      <c r="E185" s="348"/>
      <c r="F185" s="87"/>
      <c r="G185" s="87"/>
    </row>
    <row r="186" spans="1:8" s="462" customFormat="1">
      <c r="A186" s="460"/>
      <c r="B186" s="461" t="s">
        <v>868</v>
      </c>
      <c r="E186" s="463"/>
      <c r="F186" s="245" t="s">
        <v>1163</v>
      </c>
      <c r="G186" s="245"/>
    </row>
    <row r="187" spans="1:8">
      <c r="A187" s="456" t="s">
        <v>775</v>
      </c>
      <c r="B187" s="246" t="s">
        <v>792</v>
      </c>
      <c r="E187" s="348"/>
      <c r="F187" s="87"/>
      <c r="G187" s="87"/>
    </row>
    <row r="188" spans="1:8">
      <c r="A188" s="456" t="s">
        <v>323</v>
      </c>
      <c r="B188" s="246" t="s">
        <v>793</v>
      </c>
      <c r="E188" s="348"/>
      <c r="F188" s="87"/>
      <c r="G188" s="87"/>
    </row>
    <row r="189" spans="1:8">
      <c r="A189" s="456" t="s">
        <v>324</v>
      </c>
      <c r="B189" s="246" t="s">
        <v>794</v>
      </c>
      <c r="E189" s="348"/>
      <c r="F189" s="87"/>
      <c r="G189" s="87"/>
    </row>
    <row r="190" spans="1:8">
      <c r="A190" s="456" t="s">
        <v>325</v>
      </c>
      <c r="B190" s="246" t="s">
        <v>795</v>
      </c>
      <c r="E190" s="348"/>
      <c r="F190" s="87"/>
      <c r="G190" s="87"/>
    </row>
    <row r="191" spans="1:8">
      <c r="A191" s="456" t="s">
        <v>326</v>
      </c>
      <c r="B191" s="246" t="s">
        <v>796</v>
      </c>
      <c r="E191" s="348"/>
      <c r="F191" s="87"/>
      <c r="G191" s="87"/>
    </row>
    <row r="192" spans="1:8">
      <c r="A192" s="456" t="s">
        <v>327</v>
      </c>
      <c r="B192" s="246" t="s">
        <v>797</v>
      </c>
      <c r="E192" s="348"/>
      <c r="F192" s="87"/>
      <c r="G192" s="87"/>
    </row>
    <row r="193" spans="1:8">
      <c r="A193" s="456"/>
      <c r="B193" s="246"/>
      <c r="E193" s="348"/>
      <c r="F193" s="87"/>
      <c r="G193" s="87"/>
    </row>
    <row r="194" spans="1:8">
      <c r="A194" s="456" t="s">
        <v>329</v>
      </c>
      <c r="B194" s="246" t="s">
        <v>798</v>
      </c>
      <c r="E194" s="348"/>
      <c r="F194" s="81"/>
      <c r="G194" s="87"/>
    </row>
    <row r="195" spans="1:8">
      <c r="A195" s="456" t="s">
        <v>837</v>
      </c>
      <c r="B195" s="246" t="s">
        <v>799</v>
      </c>
      <c r="E195" s="348"/>
      <c r="F195" s="81"/>
      <c r="G195" s="87"/>
      <c r="H195" s="87"/>
    </row>
    <row r="196" spans="1:8">
      <c r="A196" s="456" t="s">
        <v>330</v>
      </c>
      <c r="B196" s="246" t="s">
        <v>800</v>
      </c>
      <c r="E196" s="348"/>
      <c r="F196" s="81"/>
      <c r="G196" s="87"/>
      <c r="H196" s="87"/>
    </row>
    <row r="197" spans="1:8">
      <c r="A197" s="456" t="s">
        <v>331</v>
      </c>
      <c r="B197" s="246" t="s">
        <v>801</v>
      </c>
      <c r="E197" s="348"/>
      <c r="F197" s="464"/>
      <c r="G197" s="87"/>
      <c r="H197" s="87"/>
    </row>
    <row r="198" spans="1:8">
      <c r="A198" s="456" t="s">
        <v>838</v>
      </c>
      <c r="B198" s="246" t="s">
        <v>839</v>
      </c>
      <c r="E198" s="348"/>
      <c r="F198" s="464"/>
      <c r="G198" s="87"/>
      <c r="H198" s="87"/>
    </row>
    <row r="199" spans="1:8">
      <c r="A199" s="456" t="s">
        <v>840</v>
      </c>
      <c r="B199" s="246" t="s">
        <v>841</v>
      </c>
      <c r="E199" s="348"/>
      <c r="F199" s="464"/>
      <c r="G199" s="87"/>
      <c r="H199" s="87"/>
    </row>
    <row r="200" spans="1:8">
      <c r="A200" s="456">
        <v>3284</v>
      </c>
      <c r="B200" s="246" t="s">
        <v>842</v>
      </c>
      <c r="E200" s="348"/>
      <c r="F200" s="464"/>
      <c r="G200" s="87"/>
      <c r="H200" s="87"/>
    </row>
    <row r="201" spans="1:8">
      <c r="A201" s="456"/>
      <c r="B201" s="246"/>
      <c r="E201" s="348"/>
      <c r="F201" s="464"/>
      <c r="G201" s="87"/>
      <c r="H201" s="87"/>
    </row>
    <row r="202" spans="1:8">
      <c r="A202" s="456" t="s">
        <v>333</v>
      </c>
      <c r="B202" s="246" t="s">
        <v>802</v>
      </c>
      <c r="E202" s="348"/>
      <c r="F202" s="437"/>
      <c r="G202" s="87"/>
      <c r="H202" s="87"/>
    </row>
    <row r="203" spans="1:8">
      <c r="A203" s="456" t="s">
        <v>334</v>
      </c>
      <c r="B203" s="246" t="s">
        <v>803</v>
      </c>
      <c r="E203" s="348"/>
      <c r="F203" s="464"/>
      <c r="G203" s="87"/>
      <c r="H203" s="87"/>
    </row>
    <row r="204" spans="1:8">
      <c r="A204" s="456">
        <v>3321</v>
      </c>
      <c r="B204" s="246" t="s">
        <v>804</v>
      </c>
      <c r="E204" s="348"/>
      <c r="F204" s="464"/>
      <c r="G204" s="87"/>
      <c r="H204" s="87"/>
    </row>
    <row r="205" spans="1:8">
      <c r="A205" s="456" t="s">
        <v>335</v>
      </c>
      <c r="B205" s="246" t="s">
        <v>843</v>
      </c>
      <c r="E205" s="348"/>
      <c r="F205" s="464"/>
      <c r="G205" s="87"/>
      <c r="H205" s="87"/>
    </row>
    <row r="206" spans="1:8">
      <c r="A206" s="456" t="s">
        <v>337</v>
      </c>
      <c r="B206" s="246" t="s">
        <v>805</v>
      </c>
      <c r="E206" s="348"/>
      <c r="F206" s="464"/>
      <c r="G206" s="87"/>
      <c r="H206" s="87"/>
    </row>
    <row r="207" spans="1:8">
      <c r="A207" s="456" t="s">
        <v>338</v>
      </c>
      <c r="B207" s="246" t="s">
        <v>806</v>
      </c>
      <c r="E207" s="348"/>
      <c r="F207" s="464"/>
      <c r="G207" s="87"/>
      <c r="H207" s="87"/>
    </row>
    <row r="208" spans="1:8">
      <c r="A208" s="456">
        <v>3421</v>
      </c>
      <c r="B208" s="246" t="s">
        <v>844</v>
      </c>
      <c r="E208" s="348"/>
      <c r="F208" s="464"/>
      <c r="G208" s="87"/>
      <c r="H208" s="87"/>
    </row>
    <row r="209" spans="1:8">
      <c r="A209" s="456">
        <v>3422</v>
      </c>
      <c r="B209" s="246" t="s">
        <v>807</v>
      </c>
      <c r="E209" s="348"/>
      <c r="F209" s="464"/>
      <c r="G209" s="87"/>
      <c r="H209" s="87"/>
    </row>
    <row r="210" spans="1:8">
      <c r="A210" s="456">
        <v>3423</v>
      </c>
      <c r="B210" s="246" t="s">
        <v>845</v>
      </c>
      <c r="E210" s="348"/>
      <c r="F210" s="464"/>
      <c r="G210" s="87"/>
      <c r="H210" s="87"/>
    </row>
    <row r="211" spans="1:8">
      <c r="A211" s="456"/>
      <c r="B211" s="246"/>
      <c r="E211" s="348"/>
      <c r="F211" s="464"/>
      <c r="G211" s="87"/>
      <c r="H211" s="87"/>
    </row>
    <row r="212" spans="1:8">
      <c r="A212" s="456" t="s">
        <v>339</v>
      </c>
      <c r="B212" s="246" t="s">
        <v>808</v>
      </c>
      <c r="E212" s="348"/>
      <c r="F212" s="464"/>
      <c r="G212" s="87"/>
      <c r="H212" s="87"/>
    </row>
    <row r="213" spans="1:8">
      <c r="A213" s="456" t="s">
        <v>340</v>
      </c>
      <c r="B213" s="246" t="s">
        <v>809</v>
      </c>
      <c r="E213" s="348"/>
      <c r="F213" s="464"/>
      <c r="G213" s="87"/>
      <c r="H213" s="87"/>
    </row>
    <row r="214" spans="1:8">
      <c r="A214" s="456" t="s">
        <v>341</v>
      </c>
      <c r="B214" s="246" t="s">
        <v>810</v>
      </c>
      <c r="E214" s="348"/>
      <c r="F214" s="464"/>
      <c r="G214" s="87"/>
      <c r="H214" s="87"/>
    </row>
    <row r="215" spans="1:8">
      <c r="A215" s="456" t="s">
        <v>846</v>
      </c>
      <c r="B215" s="246" t="s">
        <v>811</v>
      </c>
      <c r="E215" s="348"/>
      <c r="F215" s="464"/>
      <c r="G215" s="87"/>
      <c r="H215" s="87"/>
    </row>
    <row r="216" spans="1:8">
      <c r="A216" s="456" t="s">
        <v>847</v>
      </c>
      <c r="B216" s="246" t="s">
        <v>812</v>
      </c>
      <c r="E216" s="348"/>
      <c r="F216" s="437"/>
      <c r="G216" s="216"/>
      <c r="H216" s="216"/>
    </row>
    <row r="217" spans="1:8">
      <c r="A217" s="456" t="s">
        <v>848</v>
      </c>
      <c r="B217" s="246" t="s">
        <v>813</v>
      </c>
      <c r="E217" s="348"/>
      <c r="F217" s="464"/>
      <c r="G217" s="87"/>
      <c r="H217" s="87"/>
    </row>
    <row r="218" spans="1:8" s="462" customFormat="1">
      <c r="A218" s="460"/>
      <c r="B218" s="461" t="s">
        <v>867</v>
      </c>
      <c r="E218" s="463"/>
      <c r="F218" s="465"/>
      <c r="G218" s="245"/>
      <c r="H218" s="245"/>
    </row>
    <row r="219" spans="1:8">
      <c r="A219" s="456" t="s">
        <v>342</v>
      </c>
      <c r="B219" s="246" t="s">
        <v>814</v>
      </c>
      <c r="E219" s="348"/>
      <c r="F219" s="464"/>
      <c r="G219" s="87"/>
      <c r="H219" s="87"/>
    </row>
    <row r="220" spans="1:8">
      <c r="A220" s="456">
        <v>3471</v>
      </c>
      <c r="B220" s="246" t="s">
        <v>815</v>
      </c>
      <c r="E220" s="348"/>
      <c r="F220" s="464"/>
      <c r="G220" s="87"/>
      <c r="H220" s="87"/>
    </row>
    <row r="221" spans="1:8">
      <c r="A221" s="456" t="s">
        <v>343</v>
      </c>
      <c r="B221" s="246" t="s">
        <v>816</v>
      </c>
      <c r="E221" s="348"/>
      <c r="F221" s="464"/>
      <c r="G221" s="87"/>
      <c r="H221" s="87"/>
    </row>
    <row r="222" spans="1:8">
      <c r="A222" s="456"/>
      <c r="B222" s="246"/>
      <c r="E222" s="348"/>
      <c r="F222" s="464"/>
      <c r="G222" s="87"/>
      <c r="H222" s="87"/>
    </row>
    <row r="223" spans="1:8">
      <c r="A223" s="456">
        <v>390</v>
      </c>
      <c r="B223" s="246" t="s">
        <v>817</v>
      </c>
      <c r="E223" s="348"/>
      <c r="F223" s="464"/>
      <c r="G223" s="87"/>
      <c r="H223" s="87"/>
    </row>
    <row r="224" spans="1:8">
      <c r="A224" s="456">
        <v>3901</v>
      </c>
      <c r="B224" s="246" t="s">
        <v>849</v>
      </c>
      <c r="E224" s="348"/>
      <c r="F224" s="464"/>
      <c r="G224" s="87"/>
      <c r="H224" s="87"/>
    </row>
    <row r="225" spans="1:8">
      <c r="A225" s="456"/>
      <c r="B225" s="246" t="s">
        <v>869</v>
      </c>
      <c r="E225" s="348"/>
      <c r="F225" s="464"/>
      <c r="G225" s="87"/>
      <c r="H225" s="87"/>
    </row>
    <row r="226" spans="1:8">
      <c r="A226" s="456" t="s">
        <v>344</v>
      </c>
      <c r="B226" s="246" t="s">
        <v>818</v>
      </c>
      <c r="E226" s="348"/>
      <c r="F226" s="464"/>
      <c r="G226" s="87"/>
      <c r="H226" s="87"/>
    </row>
    <row r="227" spans="1:8">
      <c r="A227" s="456" t="s">
        <v>345</v>
      </c>
      <c r="B227" s="246" t="s">
        <v>819</v>
      </c>
      <c r="E227" s="348"/>
      <c r="F227" s="464"/>
      <c r="G227" s="87"/>
      <c r="H227" s="87"/>
    </row>
    <row r="228" spans="1:8">
      <c r="A228" s="456" t="s">
        <v>346</v>
      </c>
      <c r="B228" s="246" t="s">
        <v>850</v>
      </c>
      <c r="E228" s="348"/>
      <c r="F228" s="464"/>
      <c r="G228" s="87"/>
      <c r="H228" s="87"/>
    </row>
    <row r="229" spans="1:8">
      <c r="A229" s="456">
        <v>3911</v>
      </c>
      <c r="B229" s="246" t="s">
        <v>851</v>
      </c>
      <c r="E229" s="348"/>
      <c r="F229" s="464"/>
      <c r="G229" s="87"/>
      <c r="H229" s="87"/>
    </row>
    <row r="230" spans="1:8">
      <c r="A230" s="456" t="s">
        <v>347</v>
      </c>
      <c r="B230" s="246" t="s">
        <v>820</v>
      </c>
      <c r="E230" s="348"/>
      <c r="F230" s="464"/>
      <c r="G230" s="87"/>
      <c r="H230" s="87"/>
    </row>
    <row r="231" spans="1:8">
      <c r="A231" s="456">
        <v>3912</v>
      </c>
      <c r="B231" s="246" t="s">
        <v>852</v>
      </c>
      <c r="E231" s="348"/>
      <c r="F231" s="464"/>
      <c r="G231" s="87"/>
      <c r="H231" s="87"/>
    </row>
    <row r="232" spans="1:8">
      <c r="A232" s="456" t="s">
        <v>348</v>
      </c>
      <c r="B232" s="246" t="s">
        <v>821</v>
      </c>
      <c r="E232" s="348"/>
      <c r="F232" s="464"/>
      <c r="G232" s="87"/>
      <c r="H232" s="87"/>
    </row>
    <row r="233" spans="1:8">
      <c r="A233" s="456">
        <v>39121</v>
      </c>
      <c r="B233" s="246" t="s">
        <v>853</v>
      </c>
      <c r="E233" s="348"/>
      <c r="F233" s="464"/>
      <c r="G233" s="87"/>
      <c r="H233" s="87"/>
    </row>
    <row r="234" spans="1:8">
      <c r="A234" s="456" t="s">
        <v>349</v>
      </c>
      <c r="B234" s="246" t="s">
        <v>854</v>
      </c>
      <c r="E234" s="348"/>
      <c r="F234" s="464"/>
      <c r="G234" s="87"/>
      <c r="H234" s="87"/>
    </row>
    <row r="235" spans="1:8">
      <c r="A235" s="456">
        <v>39122</v>
      </c>
      <c r="B235" s="246" t="s">
        <v>855</v>
      </c>
      <c r="E235" s="348"/>
      <c r="F235" s="464"/>
      <c r="G235" s="87"/>
      <c r="H235" s="87"/>
    </row>
    <row r="236" spans="1:8">
      <c r="A236" s="456" t="s">
        <v>350</v>
      </c>
      <c r="B236" s="246" t="s">
        <v>822</v>
      </c>
      <c r="E236" s="348"/>
      <c r="F236" s="464"/>
      <c r="G236" s="87"/>
      <c r="H236" s="87"/>
    </row>
    <row r="237" spans="1:8">
      <c r="A237" s="456">
        <v>39125</v>
      </c>
      <c r="B237" s="246" t="s">
        <v>856</v>
      </c>
      <c r="E237" s="348"/>
      <c r="F237" s="464"/>
      <c r="G237" s="87"/>
      <c r="H237" s="87"/>
    </row>
    <row r="238" spans="1:8" s="462" customFormat="1">
      <c r="A238" s="460"/>
      <c r="B238" s="246" t="s">
        <v>870</v>
      </c>
      <c r="E238" s="463"/>
      <c r="F238" s="465"/>
      <c r="G238" s="245"/>
      <c r="H238" s="245"/>
    </row>
    <row r="239" spans="1:8">
      <c r="A239" s="456" t="s">
        <v>351</v>
      </c>
      <c r="B239" s="246" t="s">
        <v>823</v>
      </c>
      <c r="E239" s="348"/>
      <c r="F239" s="464"/>
      <c r="G239" s="87"/>
      <c r="H239" s="87"/>
    </row>
    <row r="240" spans="1:8">
      <c r="A240" s="456">
        <v>39126</v>
      </c>
      <c r="B240" s="246" t="s">
        <v>857</v>
      </c>
      <c r="E240" s="348"/>
      <c r="F240" s="464"/>
      <c r="G240" s="87"/>
      <c r="H240" s="87"/>
    </row>
    <row r="241" spans="1:8">
      <c r="A241" s="456"/>
      <c r="B241" s="246" t="s">
        <v>871</v>
      </c>
      <c r="E241" s="348"/>
      <c r="F241" s="464"/>
      <c r="G241" s="87"/>
      <c r="H241" s="87"/>
    </row>
    <row r="242" spans="1:8">
      <c r="A242" s="456" t="s">
        <v>352</v>
      </c>
      <c r="B242" s="246" t="s">
        <v>824</v>
      </c>
      <c r="E242" s="348"/>
      <c r="F242" s="464"/>
      <c r="G242" s="87"/>
      <c r="H242" s="87"/>
    </row>
    <row r="243" spans="1:8">
      <c r="A243" s="456">
        <v>39128</v>
      </c>
      <c r="B243" s="246" t="s">
        <v>858</v>
      </c>
      <c r="E243" s="348"/>
      <c r="F243" s="464"/>
      <c r="G243" s="87"/>
      <c r="H243" s="87"/>
    </row>
    <row r="244" spans="1:8">
      <c r="A244" s="456" t="s">
        <v>353</v>
      </c>
      <c r="B244" s="246" t="s">
        <v>825</v>
      </c>
      <c r="E244" s="348"/>
      <c r="F244" s="464"/>
      <c r="G244" s="87"/>
      <c r="H244" s="87"/>
    </row>
    <row r="245" spans="1:8">
      <c r="A245" s="456">
        <v>3913</v>
      </c>
      <c r="B245" s="246" t="s">
        <v>859</v>
      </c>
      <c r="E245" s="348"/>
      <c r="F245" s="437"/>
      <c r="G245" s="216"/>
      <c r="H245" s="216"/>
    </row>
    <row r="246" spans="1:8">
      <c r="A246" s="456" t="s">
        <v>354</v>
      </c>
      <c r="B246" s="246" t="s">
        <v>826</v>
      </c>
      <c r="E246" s="348"/>
      <c r="F246" s="437"/>
      <c r="G246" s="216"/>
      <c r="H246" s="216"/>
    </row>
    <row r="247" spans="1:8">
      <c r="A247" s="456">
        <v>39211</v>
      </c>
      <c r="B247" s="246" t="s">
        <v>860</v>
      </c>
      <c r="E247" s="348"/>
      <c r="F247" s="437"/>
      <c r="G247" s="216"/>
      <c r="H247" s="216"/>
    </row>
    <row r="248" spans="1:8">
      <c r="A248" s="456" t="s">
        <v>355</v>
      </c>
      <c r="B248" s="246" t="s">
        <v>827</v>
      </c>
      <c r="E248" s="348"/>
      <c r="F248" s="437"/>
      <c r="G248" s="216"/>
      <c r="H248" s="216"/>
    </row>
    <row r="249" spans="1:8">
      <c r="A249" s="456" t="s">
        <v>356</v>
      </c>
      <c r="B249" s="246" t="s">
        <v>828</v>
      </c>
      <c r="E249" s="348"/>
      <c r="F249" s="437"/>
      <c r="G249" s="216"/>
      <c r="H249" s="216"/>
    </row>
    <row r="250" spans="1:8">
      <c r="A250" s="456">
        <v>3922</v>
      </c>
      <c r="B250" s="246" t="s">
        <v>861</v>
      </c>
      <c r="E250" s="348"/>
      <c r="F250" s="437"/>
      <c r="G250" s="216"/>
      <c r="H250" s="216"/>
    </row>
    <row r="251" spans="1:8">
      <c r="A251" s="456" t="s">
        <v>357</v>
      </c>
      <c r="B251" s="246" t="s">
        <v>829</v>
      </c>
      <c r="E251" s="348"/>
      <c r="F251" s="437"/>
      <c r="G251" s="216"/>
      <c r="H251" s="216"/>
    </row>
    <row r="252" spans="1:8">
      <c r="A252" s="456">
        <v>393</v>
      </c>
      <c r="B252" s="246" t="s">
        <v>830</v>
      </c>
      <c r="E252" s="348"/>
      <c r="F252" s="437"/>
      <c r="G252" s="216"/>
      <c r="H252" s="216"/>
    </row>
    <row r="253" spans="1:8">
      <c r="A253" s="456">
        <v>393</v>
      </c>
      <c r="B253" s="246" t="s">
        <v>862</v>
      </c>
      <c r="E253" s="348"/>
      <c r="F253" s="437"/>
      <c r="G253" s="216"/>
      <c r="H253" s="216"/>
    </row>
    <row r="254" spans="1:8">
      <c r="A254" s="456" t="s">
        <v>359</v>
      </c>
      <c r="B254" s="246" t="s">
        <v>831</v>
      </c>
      <c r="E254" s="348"/>
      <c r="F254" s="437"/>
      <c r="G254" s="216"/>
      <c r="H254" s="216"/>
    </row>
    <row r="255" spans="1:8">
      <c r="A255" s="456">
        <v>394</v>
      </c>
      <c r="B255" s="246" t="s">
        <v>863</v>
      </c>
      <c r="E255" s="348"/>
      <c r="F255" s="437"/>
      <c r="G255" s="216"/>
      <c r="H255" s="216"/>
    </row>
    <row r="256" spans="1:8">
      <c r="A256" s="456" t="s">
        <v>360</v>
      </c>
      <c r="B256" s="246" t="s">
        <v>832</v>
      </c>
      <c r="E256" s="348"/>
      <c r="F256" s="437"/>
      <c r="G256" s="216"/>
      <c r="H256" s="216"/>
    </row>
    <row r="257" spans="1:8">
      <c r="A257" s="456">
        <v>395</v>
      </c>
      <c r="B257" s="246" t="s">
        <v>864</v>
      </c>
      <c r="E257" s="348"/>
      <c r="F257" s="437"/>
      <c r="G257" s="216"/>
      <c r="H257" s="216"/>
    </row>
    <row r="258" spans="1:8">
      <c r="A258" s="456" t="s">
        <v>361</v>
      </c>
      <c r="B258" s="246" t="s">
        <v>833</v>
      </c>
      <c r="E258" s="348"/>
      <c r="F258" s="437"/>
      <c r="G258" s="216"/>
      <c r="H258" s="216"/>
    </row>
    <row r="259" spans="1:8">
      <c r="A259" s="456" t="s">
        <v>362</v>
      </c>
      <c r="B259" s="246" t="s">
        <v>834</v>
      </c>
      <c r="E259" s="348"/>
      <c r="F259" s="437"/>
      <c r="G259" s="216"/>
      <c r="H259" s="216"/>
    </row>
    <row r="260" spans="1:8">
      <c r="A260" s="456">
        <v>397</v>
      </c>
      <c r="B260" s="246" t="s">
        <v>865</v>
      </c>
      <c r="E260" s="348"/>
      <c r="F260" s="437"/>
      <c r="G260" s="216"/>
      <c r="H260" s="216"/>
    </row>
    <row r="261" spans="1:8">
      <c r="A261" s="456" t="s">
        <v>363</v>
      </c>
      <c r="B261" s="246" t="s">
        <v>834</v>
      </c>
      <c r="E261" s="348"/>
      <c r="F261" s="437"/>
      <c r="G261" s="216"/>
      <c r="H261" s="216"/>
    </row>
    <row r="262" spans="1:8">
      <c r="A262" s="456" t="s">
        <v>364</v>
      </c>
      <c r="B262" s="246" t="s">
        <v>834</v>
      </c>
      <c r="E262" s="348"/>
      <c r="F262" s="437"/>
      <c r="G262" s="216"/>
      <c r="H262" s="216"/>
    </row>
    <row r="263" spans="1:8">
      <c r="A263" s="456" t="s">
        <v>365</v>
      </c>
      <c r="B263" s="246" t="s">
        <v>835</v>
      </c>
      <c r="E263" s="348"/>
      <c r="F263" s="437"/>
      <c r="G263" s="216"/>
      <c r="H263" s="216"/>
    </row>
    <row r="264" spans="1:8">
      <c r="A264" s="456">
        <v>398</v>
      </c>
      <c r="B264" s="246" t="s">
        <v>866</v>
      </c>
      <c r="E264" s="348"/>
      <c r="F264" s="437"/>
      <c r="G264" s="216"/>
      <c r="H264" s="216"/>
    </row>
    <row r="265" spans="1:8">
      <c r="A265" s="456" t="s">
        <v>366</v>
      </c>
      <c r="B265" s="246" t="s">
        <v>836</v>
      </c>
      <c r="E265" s="348"/>
      <c r="F265" s="437"/>
      <c r="G265" s="216"/>
      <c r="H265" s="216"/>
    </row>
    <row r="266" spans="1:8">
      <c r="A266" s="456"/>
      <c r="B266" s="246"/>
      <c r="F266" s="437"/>
      <c r="G266" s="216"/>
      <c r="H266" s="216"/>
    </row>
    <row r="267" spans="1:8">
      <c r="A267" s="439"/>
      <c r="B267" s="216" t="s">
        <v>420</v>
      </c>
      <c r="E267" s="216">
        <f>SUM(E185:E266)</f>
        <v>0</v>
      </c>
      <c r="F267" s="87"/>
      <c r="G267" s="87"/>
      <c r="H267" s="87"/>
    </row>
    <row r="268" spans="1:8" ht="15" thickBot="1">
      <c r="A268" s="439"/>
      <c r="F268" s="437"/>
      <c r="G268" s="216"/>
      <c r="H268" s="216"/>
    </row>
    <row r="269" spans="1:8">
      <c r="A269" s="440"/>
      <c r="B269" s="440"/>
      <c r="C269" s="440"/>
      <c r="D269" s="440"/>
      <c r="E269" s="440"/>
    </row>
    <row r="270" spans="1:8" ht="15" thickBot="1"/>
    <row r="271" spans="1:8">
      <c r="A271" s="441" t="s">
        <v>689</v>
      </c>
      <c r="B271" s="435"/>
      <c r="C271" s="435"/>
      <c r="D271" s="435"/>
      <c r="E271" s="436"/>
    </row>
    <row r="272" spans="1:8">
      <c r="A272" s="439"/>
      <c r="B272" s="224"/>
      <c r="C272" s="224"/>
      <c r="D272" s="224"/>
      <c r="E272" s="955"/>
    </row>
    <row r="273" spans="1:8">
      <c r="A273" s="439"/>
      <c r="B273" s="224"/>
      <c r="C273" s="224"/>
      <c r="D273" s="224"/>
      <c r="E273" s="955"/>
    </row>
    <row r="274" spans="1:8">
      <c r="A274" s="956"/>
      <c r="B274" s="224"/>
      <c r="C274" s="224"/>
      <c r="D274" s="427"/>
      <c r="E274" s="957" t="s">
        <v>980</v>
      </c>
      <c r="F274" s="443"/>
      <c r="G274" s="443"/>
      <c r="H274" s="443"/>
    </row>
    <row r="275" spans="1:8">
      <c r="A275" s="956" t="s">
        <v>667</v>
      </c>
      <c r="B275" s="958" t="s">
        <v>646</v>
      </c>
      <c r="C275" s="224"/>
      <c r="D275" s="427"/>
      <c r="E275" s="959" t="s">
        <v>424</v>
      </c>
      <c r="F275" s="446"/>
      <c r="G275" s="446"/>
      <c r="H275" s="446"/>
    </row>
    <row r="276" spans="1:8">
      <c r="A276" s="956"/>
      <c r="B276" s="960"/>
      <c r="C276" s="224"/>
      <c r="D276" s="427"/>
      <c r="E276" s="955"/>
      <c r="F276" s="216"/>
      <c r="G276" s="216"/>
      <c r="H276" s="216"/>
    </row>
    <row r="277" spans="1:8">
      <c r="A277" s="961">
        <v>252.1</v>
      </c>
      <c r="B277" s="960" t="s">
        <v>691</v>
      </c>
      <c r="C277" s="224"/>
      <c r="D277" s="427"/>
      <c r="E277" s="962">
        <f>'Customer Adv linkin'!AP11</f>
        <v>-9451236.5076923091</v>
      </c>
    </row>
    <row r="278" spans="1:8">
      <c r="A278" s="956"/>
      <c r="B278" s="960"/>
      <c r="C278" s="224"/>
      <c r="D278" s="427"/>
      <c r="E278" s="962"/>
    </row>
    <row r="279" spans="1:8">
      <c r="A279" s="956"/>
      <c r="B279" s="960"/>
      <c r="C279" s="224"/>
      <c r="D279" s="427"/>
      <c r="E279" s="962"/>
    </row>
    <row r="280" spans="1:8">
      <c r="A280" s="956"/>
      <c r="B280" s="960"/>
      <c r="C280" s="224"/>
      <c r="D280" s="427"/>
      <c r="E280" s="962"/>
    </row>
    <row r="281" spans="1:8">
      <c r="A281" s="956"/>
      <c r="B281" s="960"/>
      <c r="C281" s="224"/>
      <c r="D281" s="427"/>
      <c r="E281" s="962"/>
    </row>
    <row r="282" spans="1:8">
      <c r="A282" s="956"/>
      <c r="B282" s="960"/>
      <c r="C282" s="224"/>
      <c r="D282" s="427"/>
      <c r="E282" s="962"/>
    </row>
    <row r="283" spans="1:8">
      <c r="A283" s="956"/>
      <c r="B283" s="960"/>
      <c r="C283" s="224"/>
      <c r="D283" s="427"/>
      <c r="E283" s="962"/>
    </row>
    <row r="284" spans="1:8">
      <c r="A284" s="956"/>
      <c r="B284" s="960"/>
      <c r="C284" s="224"/>
      <c r="D284" s="427"/>
      <c r="E284" s="962"/>
    </row>
    <row r="285" spans="1:8">
      <c r="A285" s="956"/>
      <c r="B285" s="960"/>
      <c r="C285" s="224"/>
      <c r="D285" s="427"/>
      <c r="E285" s="962"/>
    </row>
    <row r="286" spans="1:8">
      <c r="A286" s="961">
        <v>252.2</v>
      </c>
      <c r="B286" s="960" t="s">
        <v>1070</v>
      </c>
      <c r="C286" s="224"/>
      <c r="D286" s="427"/>
      <c r="E286" s="962">
        <f>'Customer Adv linkin'!AP12</f>
        <v>-4275854.4699320449</v>
      </c>
    </row>
    <row r="287" spans="1:8">
      <c r="A287" s="956"/>
      <c r="B287" s="960"/>
      <c r="C287" s="224"/>
      <c r="D287" s="427"/>
      <c r="E287" s="962"/>
    </row>
    <row r="288" spans="1:8">
      <c r="A288" s="956"/>
      <c r="B288" s="960"/>
      <c r="C288" s="224"/>
      <c r="D288" s="427"/>
      <c r="E288" s="962"/>
    </row>
    <row r="289" spans="1:5">
      <c r="A289" s="956"/>
      <c r="B289" s="960"/>
      <c r="C289" s="224"/>
      <c r="D289" s="427"/>
      <c r="E289" s="962"/>
    </row>
    <row r="290" spans="1:5">
      <c r="A290" s="956"/>
      <c r="B290" s="960"/>
      <c r="C290" s="224"/>
      <c r="D290" s="427"/>
      <c r="E290" s="962"/>
    </row>
    <row r="291" spans="1:5">
      <c r="A291" s="956"/>
      <c r="B291" s="960"/>
      <c r="C291" s="224"/>
      <c r="D291" s="427"/>
      <c r="E291" s="962"/>
    </row>
    <row r="292" spans="1:5">
      <c r="A292" s="956"/>
      <c r="B292" s="960"/>
      <c r="C292" s="224"/>
      <c r="D292" s="427"/>
      <c r="E292" s="962"/>
    </row>
    <row r="293" spans="1:5">
      <c r="A293" s="956"/>
      <c r="B293" s="960"/>
      <c r="C293" s="224"/>
      <c r="D293" s="427"/>
      <c r="E293" s="955"/>
    </row>
    <row r="294" spans="1:5">
      <c r="A294" s="956"/>
      <c r="B294" s="963" t="s">
        <v>304</v>
      </c>
      <c r="C294" s="224"/>
      <c r="D294" s="427"/>
      <c r="E294" s="962">
        <f>SUM(E277:E293)</f>
        <v>-13727090.977624353</v>
      </c>
    </row>
    <row r="295" spans="1:5">
      <c r="A295" s="956"/>
      <c r="B295" s="960"/>
      <c r="C295" s="224"/>
      <c r="D295" s="427"/>
      <c r="E295" s="962"/>
    </row>
    <row r="296" spans="1:5">
      <c r="A296" s="956"/>
      <c r="B296" s="960"/>
      <c r="C296" s="224"/>
      <c r="D296" s="427"/>
      <c r="E296" s="955"/>
    </row>
    <row r="297" spans="1:5">
      <c r="A297" s="964" t="str">
        <f>'CIAC linkin'!N11</f>
        <v>271110</v>
      </c>
      <c r="B297" s="960" t="str">
        <f>'CIAC linkin'!L11</f>
        <v>CIAC-NT Mains</v>
      </c>
      <c r="C297" s="224"/>
      <c r="D297" s="427"/>
      <c r="E297" s="962">
        <f>'CIAC linkin'!AR11</f>
        <v>-25969079.52</v>
      </c>
    </row>
    <row r="298" spans="1:5">
      <c r="A298" s="964" t="str">
        <f>'CIAC linkin'!N12</f>
        <v>271120</v>
      </c>
      <c r="B298" s="960" t="str">
        <f>'CIAC linkin'!L12</f>
        <v>CIAC-NT Ext Dep</v>
      </c>
      <c r="C298" s="224"/>
      <c r="D298" s="427"/>
      <c r="E298" s="962">
        <f>'CIAC linkin'!AR12</f>
        <v>-22099993.360000007</v>
      </c>
    </row>
    <row r="299" spans="1:5">
      <c r="A299" s="964" t="str">
        <f>'CIAC linkin'!N13</f>
        <v>271130</v>
      </c>
      <c r="B299" s="960" t="str">
        <f>'CIAC linkin'!L13</f>
        <v>CIAC-NT Svcs</v>
      </c>
      <c r="C299" s="224"/>
      <c r="D299" s="427"/>
      <c r="E299" s="962">
        <f>'CIAC linkin'!AR13</f>
        <v>-11066944.92</v>
      </c>
    </row>
    <row r="300" spans="1:5">
      <c r="A300" s="964" t="str">
        <f>'CIAC linkin'!N14</f>
        <v>271140</v>
      </c>
      <c r="B300" s="960" t="str">
        <f>'CIAC linkin'!L14</f>
        <v>CIAC-NT Meters</v>
      </c>
      <c r="C300" s="224"/>
      <c r="D300" s="427"/>
      <c r="E300" s="962">
        <f>'CIAC linkin'!AR14</f>
        <v>-15753673.840000002</v>
      </c>
    </row>
    <row r="301" spans="1:5">
      <c r="A301" s="964" t="str">
        <f>'CIAC linkin'!N15</f>
        <v>271150</v>
      </c>
      <c r="B301" s="960" t="str">
        <f>'CIAC linkin'!L15</f>
        <v>CIAC-NT Hydrants</v>
      </c>
      <c r="C301" s="224"/>
      <c r="D301" s="427"/>
      <c r="E301" s="962">
        <f>'CIAC linkin'!AR15</f>
        <v>-3005437.38</v>
      </c>
    </row>
    <row r="302" spans="1:5">
      <c r="A302" s="964" t="str">
        <f>'CIAC linkin'!N16</f>
        <v>271160</v>
      </c>
      <c r="B302" s="960" t="str">
        <f>'CIAC linkin'!L16</f>
        <v>CIAC-NT Other</v>
      </c>
      <c r="C302" s="224"/>
      <c r="D302" s="427"/>
      <c r="E302" s="962">
        <f>'CIAC linkin'!AR16</f>
        <v>-3821128.3400000012</v>
      </c>
    </row>
    <row r="303" spans="1:5">
      <c r="A303" s="964" t="str">
        <f>'CIAC linkin'!N17</f>
        <v>271170</v>
      </c>
      <c r="B303" s="960" t="str">
        <f>'CIAC linkin'!L17</f>
        <v>CIAC-NT WIP</v>
      </c>
      <c r="C303" s="224"/>
      <c r="D303" s="427"/>
      <c r="E303" s="962">
        <f>'CIAC linkin'!AR17</f>
        <v>-388251.25</v>
      </c>
    </row>
    <row r="304" spans="1:5">
      <c r="A304" s="964" t="str">
        <f>'CIAC linkin'!N18</f>
        <v>271180</v>
      </c>
      <c r="B304" s="960" t="str">
        <f>'CIAC linkin'!L18</f>
        <v>CIAC-NT NUP Property</v>
      </c>
      <c r="C304" s="224"/>
      <c r="D304" s="427"/>
      <c r="E304" s="962">
        <f>'CIAC linkin'!AR18</f>
        <v>-249724.8599999999</v>
      </c>
    </row>
    <row r="305" spans="1:6">
      <c r="A305" s="964" t="str">
        <f>'CIAC linkin'!N19</f>
        <v>271210</v>
      </c>
      <c r="B305" s="960" t="str">
        <f>'CIAC linkin'!L19</f>
        <v>CIAC-Tax Mains</v>
      </c>
      <c r="C305" s="224"/>
      <c r="D305" s="427"/>
      <c r="E305" s="962">
        <f>'CIAC linkin'!AR19</f>
        <v>-3088007.2462592921</v>
      </c>
    </row>
    <row r="306" spans="1:6">
      <c r="A306" s="964" t="str">
        <f>'CIAC linkin'!N20</f>
        <v>271220</v>
      </c>
      <c r="B306" s="960" t="str">
        <f>'CIAC linkin'!L20</f>
        <v>CIAC-Tax Ext Dep</v>
      </c>
      <c r="C306" s="224"/>
      <c r="D306" s="427"/>
      <c r="E306" s="962">
        <f>'CIAC linkin'!AR20</f>
        <v>-2393593.293613879</v>
      </c>
    </row>
    <row r="307" spans="1:6">
      <c r="A307" s="964" t="str">
        <f>'CIAC linkin'!N21</f>
        <v>271230</v>
      </c>
      <c r="B307" s="960" t="str">
        <f>'CIAC linkin'!L21</f>
        <v>CIAC-Tax Svcs</v>
      </c>
      <c r="C307" s="224"/>
      <c r="D307" s="427"/>
      <c r="E307" s="962">
        <f>'CIAC linkin'!AR21</f>
        <v>-15540106.112851202</v>
      </c>
    </row>
    <row r="308" spans="1:6">
      <c r="A308" s="964" t="str">
        <f>'CIAC linkin'!N22</f>
        <v>271240</v>
      </c>
      <c r="B308" s="960" t="str">
        <f>'CIAC linkin'!L22</f>
        <v>CIAC-Tax Meters</v>
      </c>
      <c r="C308" s="224"/>
      <c r="D308" s="427"/>
      <c r="E308" s="962">
        <f>'CIAC linkin'!AR22</f>
        <v>-344680.02142791206</v>
      </c>
    </row>
    <row r="309" spans="1:6">
      <c r="A309" s="964" t="str">
        <f>'CIAC linkin'!N23</f>
        <v>271250</v>
      </c>
      <c r="B309" s="960" t="str">
        <f>'CIAC linkin'!L23</f>
        <v>CIAC-Tax Hydrants</v>
      </c>
      <c r="C309" s="224"/>
      <c r="D309" s="427"/>
      <c r="E309" s="962">
        <f>'CIAC linkin'!AR23</f>
        <v>-683598.99592667364</v>
      </c>
    </row>
    <row r="310" spans="1:6">
      <c r="A310" s="964" t="str">
        <f>'CIAC linkin'!N24</f>
        <v>271260</v>
      </c>
      <c r="B310" s="960" t="str">
        <f>'CIAC linkin'!L24</f>
        <v>CIAC-Tax Other</v>
      </c>
      <c r="C310" s="224"/>
      <c r="D310" s="427"/>
      <c r="E310" s="962">
        <f>'CIAC linkin'!AR24</f>
        <v>-461140.03155012429</v>
      </c>
    </row>
    <row r="311" spans="1:6">
      <c r="A311" s="964" t="str">
        <f>'CIAC linkin'!N25</f>
        <v>271270</v>
      </c>
      <c r="B311" s="960" t="str">
        <f>'CIAC linkin'!L25</f>
        <v>CIAC-Tax WIP</v>
      </c>
      <c r="C311" s="224"/>
      <c r="D311" s="427"/>
      <c r="E311" s="962">
        <f>'CIAC linkin'!AR25</f>
        <v>-1703011.8734328696</v>
      </c>
    </row>
    <row r="312" spans="1:6">
      <c r="A312" s="964" t="str">
        <f>'CIAC linkin'!N26</f>
        <v/>
      </c>
      <c r="B312" s="960" t="str">
        <f>'CIAC linkin'!L26</f>
        <v>Reserved</v>
      </c>
      <c r="C312" s="224"/>
      <c r="D312" s="427"/>
      <c r="E312" s="962">
        <f>'CIAC linkin'!AR26</f>
        <v>0</v>
      </c>
    </row>
    <row r="313" spans="1:6">
      <c r="A313" s="964" t="str">
        <f>'CIAC linkin'!N27</f>
        <v/>
      </c>
      <c r="B313" s="960" t="str">
        <f>'CIAC linkin'!L27</f>
        <v>Reserved</v>
      </c>
      <c r="C313" s="224"/>
      <c r="D313" s="427"/>
      <c r="E313" s="962">
        <f>'CIAC linkin'!AR27</f>
        <v>0</v>
      </c>
    </row>
    <row r="314" spans="1:6">
      <c r="A314" s="964" t="str">
        <f>'CIAC linkin'!N28</f>
        <v/>
      </c>
      <c r="B314" s="960" t="str">
        <f>'CIAC linkin'!L28</f>
        <v>Reserved</v>
      </c>
      <c r="C314" s="224"/>
      <c r="D314" s="427"/>
      <c r="E314" s="962">
        <f>'CIAC linkin'!AR28</f>
        <v>0</v>
      </c>
    </row>
    <row r="315" spans="1:6">
      <c r="A315" s="964" t="str">
        <f>'CIAC linkin'!N29</f>
        <v/>
      </c>
      <c r="B315" s="960" t="str">
        <f>'CIAC linkin'!L29</f>
        <v>Reserved</v>
      </c>
      <c r="C315" s="224"/>
      <c r="D315" s="427"/>
      <c r="E315" s="962">
        <f>'CIAC linkin'!AR29</f>
        <v>0</v>
      </c>
    </row>
    <row r="316" spans="1:6">
      <c r="A316" s="964" t="str">
        <f>'CIAC linkin'!N30</f>
        <v/>
      </c>
      <c r="B316" s="960" t="str">
        <f>'CIAC linkin'!L30</f>
        <v>Reserved</v>
      </c>
      <c r="C316" s="224"/>
      <c r="D316" s="427"/>
      <c r="E316" s="962">
        <f>'CIAC linkin'!AR30</f>
        <v>0</v>
      </c>
    </row>
    <row r="317" spans="1:6">
      <c r="A317" s="964">
        <v>272000</v>
      </c>
      <c r="B317" s="960" t="s">
        <v>303</v>
      </c>
      <c r="C317" s="224"/>
      <c r="D317" s="427"/>
      <c r="E317" s="962">
        <f>'CIAC linkin'!AR32+'CIAC linkin'!AR33</f>
        <v>32388855.496560048</v>
      </c>
    </row>
    <row r="318" spans="1:6">
      <c r="A318" s="964" t="str">
        <f>'CIAC linkin'!N32</f>
        <v>272060</v>
      </c>
      <c r="B318" s="960" t="s">
        <v>1161</v>
      </c>
      <c r="C318" s="224"/>
      <c r="D318" s="224"/>
      <c r="E318" s="962">
        <f>-E304</f>
        <v>249724.8599999999</v>
      </c>
    </row>
    <row r="319" spans="1:6">
      <c r="A319" s="439"/>
      <c r="B319" s="965" t="s">
        <v>1162</v>
      </c>
      <c r="C319" s="224"/>
      <c r="D319" s="224"/>
      <c r="E319" s="962">
        <f>SUM(E297:E318)</f>
        <v>-73929790.688501924</v>
      </c>
      <c r="F319" s="247"/>
    </row>
    <row r="320" spans="1:6">
      <c r="A320" s="966" t="s">
        <v>1064</v>
      </c>
      <c r="B320" s="224" t="s">
        <v>1120</v>
      </c>
      <c r="C320" s="224"/>
      <c r="D320" s="224"/>
      <c r="E320" s="962">
        <f>-'ACQ- Link In'!D17</f>
        <v>-68498.779697007863</v>
      </c>
    </row>
    <row r="321" spans="1:10" ht="15" thickBot="1">
      <c r="A321" s="967"/>
      <c r="B321" s="467" t="s">
        <v>690</v>
      </c>
      <c r="C321" s="467"/>
      <c r="D321" s="467"/>
      <c r="E321" s="468">
        <f>E320+E319</f>
        <v>-73998289.468198925</v>
      </c>
    </row>
    <row r="328" spans="1:10" s="478" customFormat="1"/>
    <row r="329" spans="1:10">
      <c r="A329" s="466" t="s">
        <v>1164</v>
      </c>
    </row>
    <row r="331" spans="1:10">
      <c r="A331" s="146"/>
      <c r="B331" s="154" t="s">
        <v>440</v>
      </c>
      <c r="C331" s="146"/>
      <c r="D331" s="146"/>
      <c r="E331" s="146"/>
      <c r="F331" s="368" t="s">
        <v>785</v>
      </c>
      <c r="G331" s="479"/>
      <c r="H331" s="479"/>
      <c r="I331" s="479"/>
      <c r="J331" s="479"/>
    </row>
    <row r="332" spans="1:10">
      <c r="A332" s="146"/>
      <c r="B332" s="154" t="s">
        <v>707</v>
      </c>
      <c r="C332" s="146"/>
      <c r="D332" s="146"/>
      <c r="E332" s="146"/>
      <c r="F332" s="368" t="s">
        <v>941</v>
      </c>
      <c r="G332" s="479"/>
      <c r="H332" s="479"/>
      <c r="I332" s="479"/>
      <c r="J332" s="479"/>
    </row>
    <row r="333" spans="1:10">
      <c r="A333" s="146"/>
      <c r="B333" s="493">
        <v>43524</v>
      </c>
      <c r="C333" s="216" t="s">
        <v>1001</v>
      </c>
      <c r="D333" s="495" t="s">
        <v>273</v>
      </c>
      <c r="E333" s="216" t="s">
        <v>1001</v>
      </c>
      <c r="F333" s="488" t="s">
        <v>1165</v>
      </c>
      <c r="G333" s="479"/>
      <c r="H333" s="479"/>
      <c r="I333" s="479"/>
      <c r="J333" s="479"/>
    </row>
    <row r="334" spans="1:10">
      <c r="A334" s="146" t="s">
        <v>986</v>
      </c>
      <c r="B334" s="109">
        <f>F372</f>
        <v>422623063.39510548</v>
      </c>
      <c r="C334" s="109"/>
      <c r="D334" s="109">
        <f>F334-B334</f>
        <v>18488508.721899271</v>
      </c>
      <c r="E334" s="109"/>
      <c r="F334" s="494">
        <f>J372</f>
        <v>441111572.11700475</v>
      </c>
      <c r="G334" s="479"/>
      <c r="H334" s="479"/>
      <c r="I334" s="479"/>
      <c r="J334" s="479"/>
    </row>
    <row r="335" spans="1:10">
      <c r="A335" s="146"/>
      <c r="B335" s="109"/>
      <c r="C335" s="109"/>
      <c r="D335" s="109"/>
      <c r="E335" s="109"/>
      <c r="F335" s="494"/>
      <c r="G335" s="479"/>
      <c r="H335" s="479"/>
      <c r="I335" s="479"/>
      <c r="J335" s="479"/>
    </row>
    <row r="336" spans="1:10">
      <c r="A336" s="146" t="s">
        <v>987</v>
      </c>
      <c r="B336" s="109"/>
      <c r="C336" s="109"/>
      <c r="D336" s="109"/>
      <c r="E336" s="109"/>
      <c r="F336" s="494"/>
      <c r="G336" s="479"/>
      <c r="H336" s="479"/>
      <c r="I336" s="479"/>
      <c r="J336" s="479"/>
    </row>
    <row r="337" spans="1:11">
      <c r="A337" s="146" t="s">
        <v>701</v>
      </c>
      <c r="B337" s="109">
        <f>F358</f>
        <v>807789</v>
      </c>
      <c r="C337" s="109"/>
      <c r="D337" s="109">
        <f>F337-B337</f>
        <v>0</v>
      </c>
      <c r="E337" s="109"/>
      <c r="F337" s="494">
        <f>J358</f>
        <v>807789</v>
      </c>
      <c r="G337" s="479"/>
      <c r="H337" s="479"/>
      <c r="I337" s="479"/>
      <c r="J337" s="479"/>
    </row>
    <row r="338" spans="1:11">
      <c r="A338" s="146"/>
      <c r="B338" s="146"/>
      <c r="C338" s="146"/>
      <c r="D338" s="146"/>
      <c r="E338" s="146"/>
      <c r="F338" s="479"/>
      <c r="G338" s="479"/>
      <c r="H338" s="479"/>
      <c r="I338" s="479"/>
      <c r="J338" s="479"/>
    </row>
    <row r="339" spans="1:11">
      <c r="A339" s="146"/>
      <c r="B339" s="146"/>
      <c r="C339" s="146"/>
      <c r="D339" s="146"/>
      <c r="E339" s="146"/>
      <c r="F339" s="479"/>
      <c r="G339" s="479"/>
      <c r="H339" s="479"/>
      <c r="I339" s="479"/>
      <c r="J339" s="479"/>
    </row>
    <row r="340" spans="1:11">
      <c r="A340" s="146"/>
      <c r="B340" s="146"/>
      <c r="C340" s="146"/>
      <c r="D340" s="146"/>
      <c r="E340" s="146"/>
      <c r="F340" s="368" t="s">
        <v>440</v>
      </c>
      <c r="G340" s="479"/>
      <c r="H340" s="479"/>
      <c r="I340" s="479"/>
      <c r="J340" s="368" t="s">
        <v>785</v>
      </c>
    </row>
    <row r="341" spans="1:11">
      <c r="A341" s="146"/>
      <c r="B341" s="146"/>
      <c r="C341" s="146"/>
      <c r="D341" s="146"/>
      <c r="E341" s="146"/>
      <c r="F341" s="368" t="s">
        <v>707</v>
      </c>
      <c r="G341" s="479"/>
      <c r="H341" s="479"/>
      <c r="I341" s="479"/>
      <c r="J341" s="368" t="s">
        <v>941</v>
      </c>
    </row>
    <row r="342" spans="1:11">
      <c r="A342" s="146"/>
      <c r="B342" s="146"/>
      <c r="C342" s="146"/>
      <c r="D342" s="146"/>
      <c r="E342" s="146"/>
      <c r="F342" s="496">
        <f>B333</f>
        <v>43524</v>
      </c>
      <c r="G342" s="216" t="s">
        <v>1001</v>
      </c>
      <c r="H342" s="497" t="s">
        <v>273</v>
      </c>
      <c r="I342" s="216" t="s">
        <v>1001</v>
      </c>
      <c r="J342" s="497" t="str">
        <f>F333</f>
        <v>06/2019 -06/2020</v>
      </c>
    </row>
    <row r="343" spans="1:11">
      <c r="A343" s="146" t="s">
        <v>988</v>
      </c>
      <c r="B343" s="146"/>
      <c r="C343" s="146"/>
      <c r="D343" s="146"/>
      <c r="E343" s="146"/>
      <c r="F343" s="479"/>
      <c r="G343" s="479"/>
      <c r="H343" s="479"/>
      <c r="I343" s="479"/>
      <c r="J343" s="479"/>
    </row>
    <row r="344" spans="1:11">
      <c r="A344" s="146" t="s">
        <v>989</v>
      </c>
      <c r="B344" s="146"/>
      <c r="C344" s="146"/>
      <c r="D344" s="146"/>
      <c r="E344" s="146"/>
      <c r="F344" s="490">
        <f>'Sch B-1'!K14</f>
        <v>754284166.25255942</v>
      </c>
      <c r="G344" s="479"/>
      <c r="H344" s="490">
        <f>J344-F344</f>
        <v>37309790.715838552</v>
      </c>
      <c r="I344" s="479"/>
      <c r="J344" s="490">
        <f>'Sch B-1'!K76</f>
        <v>791593956.96839797</v>
      </c>
    </row>
    <row r="345" spans="1:11">
      <c r="A345" s="146" t="s">
        <v>308</v>
      </c>
      <c r="B345" s="146"/>
      <c r="C345" s="146"/>
      <c r="D345" s="146"/>
      <c r="E345" s="146"/>
      <c r="F345" s="480">
        <f>'Sch B-1'!K16</f>
        <v>0</v>
      </c>
      <c r="G345" s="480"/>
      <c r="H345" s="480">
        <f>J345-F345</f>
        <v>0</v>
      </c>
      <c r="I345" s="480"/>
      <c r="J345" s="480">
        <f>'Sch B-1'!K78</f>
        <v>0</v>
      </c>
    </row>
    <row r="346" spans="1:11">
      <c r="A346" s="146" t="s">
        <v>309</v>
      </c>
      <c r="B346" s="146"/>
      <c r="C346" s="146"/>
      <c r="D346" s="146"/>
      <c r="E346" s="146"/>
      <c r="F346" s="480">
        <f>'Sch B-1'!K18</f>
        <v>245667.54999999981</v>
      </c>
      <c r="G346" s="480"/>
      <c r="H346" s="480">
        <f t="shared" ref="H346:H347" si="0">J346-F346</f>
        <v>-20472.295833333366</v>
      </c>
      <c r="I346" s="480"/>
      <c r="J346" s="480">
        <f>'Sch B-1'!K80</f>
        <v>225195.25416666645</v>
      </c>
    </row>
    <row r="347" spans="1:11">
      <c r="A347" s="146" t="s">
        <v>311</v>
      </c>
      <c r="B347" s="146"/>
      <c r="C347" s="146"/>
      <c r="D347" s="146"/>
      <c r="E347" s="146"/>
      <c r="F347" s="480">
        <f>'Sch B-1'!K27</f>
        <v>11675641.390725495</v>
      </c>
      <c r="G347" s="480"/>
      <c r="H347" s="480">
        <f t="shared" si="0"/>
        <v>-3728563.0783323916</v>
      </c>
      <c r="I347" s="480"/>
      <c r="J347" s="480">
        <f>'Sch B-1'!K89</f>
        <v>7947078.3123931037</v>
      </c>
    </row>
    <row r="348" spans="1:11">
      <c r="A348" s="146" t="s">
        <v>990</v>
      </c>
      <c r="B348" s="146"/>
      <c r="C348" s="146"/>
      <c r="D348" s="146"/>
      <c r="E348" s="146"/>
      <c r="F348" s="492">
        <f>SUM(F344:F347)</f>
        <v>766205475.19328487</v>
      </c>
      <c r="G348" s="490"/>
      <c r="H348" s="492">
        <f>J348-F348</f>
        <v>33560755.341672897</v>
      </c>
      <c r="I348" s="479"/>
      <c r="J348" s="492">
        <f>SUM(J344:J347)</f>
        <v>799766230.53495777</v>
      </c>
    </row>
    <row r="349" spans="1:11">
      <c r="A349" s="146"/>
      <c r="B349" s="146"/>
      <c r="C349" s="146"/>
      <c r="D349" s="146"/>
      <c r="E349" s="146"/>
      <c r="F349" s="490"/>
      <c r="G349" s="490"/>
      <c r="H349" s="490"/>
      <c r="I349" s="479"/>
      <c r="J349" s="479"/>
    </row>
    <row r="350" spans="1:11">
      <c r="A350" s="146" t="s">
        <v>991</v>
      </c>
      <c r="B350" s="146"/>
      <c r="C350" s="146"/>
      <c r="D350" s="146"/>
      <c r="E350" s="146"/>
      <c r="F350" s="490"/>
      <c r="G350" s="490"/>
      <c r="H350" s="490"/>
      <c r="I350" s="479"/>
      <c r="J350" s="479"/>
    </row>
    <row r="351" spans="1:11">
      <c r="A351" s="146" t="s">
        <v>992</v>
      </c>
      <c r="B351" s="146"/>
      <c r="C351" s="146"/>
      <c r="D351" s="146"/>
      <c r="E351" s="146"/>
      <c r="F351" s="490">
        <f>'Sch B-1'!K20</f>
        <v>-184351064.55776277</v>
      </c>
      <c r="G351" s="490"/>
      <c r="H351" s="490">
        <f>J351-F351</f>
        <v>-13470932.251621574</v>
      </c>
      <c r="I351" s="479"/>
      <c r="J351" s="490">
        <f>'Sch B-1'!K82</f>
        <v>-197821996.80938435</v>
      </c>
      <c r="K351" s="491"/>
    </row>
    <row r="352" spans="1:11">
      <c r="A352" s="146"/>
      <c r="B352" s="146"/>
      <c r="C352" s="146"/>
      <c r="D352" s="146"/>
      <c r="E352" s="146"/>
      <c r="F352" s="479"/>
      <c r="G352" s="479"/>
      <c r="H352" s="479"/>
      <c r="I352" s="479"/>
      <c r="J352" s="479"/>
    </row>
    <row r="353" spans="1:11">
      <c r="A353" s="146" t="s">
        <v>1003</v>
      </c>
      <c r="B353" s="146"/>
      <c r="C353" s="146"/>
      <c r="D353" s="146"/>
      <c r="E353" s="146"/>
      <c r="F353" s="492">
        <f>F348+F351</f>
        <v>581854410.63552213</v>
      </c>
      <c r="G353" s="490"/>
      <c r="H353" s="492">
        <f>H348+H351</f>
        <v>20089823.090051323</v>
      </c>
      <c r="I353" s="490"/>
      <c r="J353" s="492">
        <f>J348+J351</f>
        <v>601944233.72557342</v>
      </c>
    </row>
    <row r="354" spans="1:11">
      <c r="A354" s="146"/>
      <c r="B354" s="146"/>
      <c r="C354" s="146"/>
      <c r="D354" s="146"/>
      <c r="E354" s="146"/>
      <c r="F354" s="490"/>
      <c r="G354" s="490"/>
      <c r="H354" s="490"/>
      <c r="I354" s="490"/>
      <c r="J354" s="490"/>
    </row>
    <row r="355" spans="1:11">
      <c r="A355" s="146"/>
      <c r="B355" s="146"/>
      <c r="C355" s="146"/>
      <c r="D355" s="146"/>
      <c r="E355" s="146"/>
      <c r="F355" s="490"/>
      <c r="G355" s="490"/>
      <c r="H355" s="490"/>
      <c r="I355" s="490"/>
      <c r="J355" s="490"/>
    </row>
    <row r="356" spans="1:11">
      <c r="A356" s="146" t="s">
        <v>993</v>
      </c>
      <c r="B356" s="146"/>
      <c r="C356" s="146"/>
      <c r="D356" s="146"/>
      <c r="E356" s="146"/>
      <c r="F356" s="490"/>
      <c r="G356" s="490"/>
      <c r="H356" s="490"/>
      <c r="I356" s="490"/>
      <c r="J356" s="490"/>
    </row>
    <row r="357" spans="1:11">
      <c r="A357" s="146" t="s">
        <v>611</v>
      </c>
      <c r="B357" s="146"/>
      <c r="C357" s="146"/>
      <c r="D357" s="146"/>
      <c r="E357" s="146"/>
      <c r="F357" s="490">
        <f>'Sch B-1'!K29</f>
        <v>3020000</v>
      </c>
      <c r="G357" s="490"/>
      <c r="H357" s="490">
        <f>J357-F357</f>
        <v>733000</v>
      </c>
      <c r="I357" s="490"/>
      <c r="J357" s="490">
        <f>'Sch B-1'!K91</f>
        <v>3753000</v>
      </c>
    </row>
    <row r="358" spans="1:11">
      <c r="A358" s="146" t="s">
        <v>701</v>
      </c>
      <c r="B358" s="146"/>
      <c r="C358" s="146"/>
      <c r="D358" s="146"/>
      <c r="E358" s="146"/>
      <c r="F358" s="480">
        <f>'Sch B-1'!K31</f>
        <v>807789</v>
      </c>
      <c r="G358" s="490"/>
      <c r="H358" s="480">
        <f>J358-F358</f>
        <v>0</v>
      </c>
      <c r="I358" s="490"/>
      <c r="J358" s="480">
        <f>'Sch B-1'!K93</f>
        <v>807789</v>
      </c>
    </row>
    <row r="359" spans="1:11">
      <c r="A359" s="146" t="s">
        <v>994</v>
      </c>
      <c r="B359" s="146"/>
      <c r="C359" s="146"/>
      <c r="D359" s="146"/>
      <c r="E359" s="146"/>
      <c r="F359" s="480">
        <f>'Sch B-1'!K41</f>
        <v>10368643</v>
      </c>
      <c r="G359" s="490"/>
      <c r="H359" s="480">
        <f t="shared" ref="H359:H360" si="1">J359-F359</f>
        <v>1447850</v>
      </c>
      <c r="I359" s="490"/>
      <c r="J359" s="480">
        <f>'Sch B-1'!K103</f>
        <v>11816493</v>
      </c>
    </row>
    <row r="360" spans="1:11">
      <c r="A360" s="146" t="s">
        <v>319</v>
      </c>
      <c r="B360" s="146"/>
      <c r="C360" s="146"/>
      <c r="D360" s="146"/>
      <c r="E360" s="146"/>
      <c r="F360" s="480">
        <f>'Sch B-1'!K43</f>
        <v>1246248</v>
      </c>
      <c r="G360" s="490"/>
      <c r="H360" s="480">
        <f t="shared" si="1"/>
        <v>-47567</v>
      </c>
      <c r="I360" s="490"/>
      <c r="J360" s="480">
        <f>'Sch B-1'!K105</f>
        <v>1198681</v>
      </c>
    </row>
    <row r="361" spans="1:11">
      <c r="A361" s="146" t="s">
        <v>995</v>
      </c>
      <c r="B361" s="146"/>
      <c r="C361" s="146"/>
      <c r="D361" s="146"/>
      <c r="E361" s="146"/>
      <c r="F361" s="492">
        <f>SUM(F357:F360)</f>
        <v>15442680</v>
      </c>
      <c r="G361" s="490"/>
      <c r="H361" s="492">
        <f>J361-F361</f>
        <v>2133283</v>
      </c>
      <c r="I361" s="490"/>
      <c r="J361" s="492">
        <f>SUM(J357:J360)</f>
        <v>17575963</v>
      </c>
    </row>
    <row r="362" spans="1:11">
      <c r="A362" s="146"/>
      <c r="B362" s="146"/>
      <c r="C362" s="146"/>
      <c r="D362" s="146"/>
      <c r="E362" s="146"/>
      <c r="F362" s="490"/>
      <c r="G362" s="490"/>
      <c r="H362" s="490"/>
      <c r="I362" s="490"/>
      <c r="J362" s="490"/>
    </row>
    <row r="363" spans="1:11">
      <c r="A363" s="146" t="s">
        <v>996</v>
      </c>
      <c r="B363" s="146"/>
      <c r="C363" s="146"/>
      <c r="D363" s="146"/>
      <c r="E363" s="146"/>
      <c r="F363" s="490"/>
      <c r="G363" s="490"/>
      <c r="H363" s="490"/>
      <c r="I363" s="490"/>
      <c r="J363" s="490"/>
    </row>
    <row r="364" spans="1:11">
      <c r="A364" s="146" t="s">
        <v>316</v>
      </c>
      <c r="B364" s="146"/>
      <c r="C364" s="146"/>
      <c r="D364" s="146"/>
      <c r="E364" s="146"/>
      <c r="F364" s="490">
        <f>'Sch B-1'!K37*-1</f>
        <v>90589003</v>
      </c>
      <c r="G364" s="490"/>
      <c r="H364" s="490">
        <f>J364-F364</f>
        <v>69579.922328770161</v>
      </c>
      <c r="I364" s="490"/>
      <c r="J364" s="490">
        <f>'Sch B-1'!K99*-1</f>
        <v>90658582.92232877</v>
      </c>
    </row>
    <row r="365" spans="1:11">
      <c r="A365" s="146" t="s">
        <v>997</v>
      </c>
      <c r="B365" s="146"/>
      <c r="C365" s="146"/>
      <c r="D365" s="146"/>
      <c r="E365" s="146"/>
      <c r="F365" s="480">
        <f>'Sch B-1'!K39*-1</f>
        <v>16378</v>
      </c>
      <c r="G365" s="490"/>
      <c r="H365" s="480">
        <f t="shared" ref="H365:H368" si="2">J365-F365</f>
        <v>-6377</v>
      </c>
      <c r="I365" s="480"/>
      <c r="J365" s="480">
        <f>'Sch B-1'!K101*-1</f>
        <v>10001</v>
      </c>
    </row>
    <row r="366" spans="1:11">
      <c r="A366" s="146" t="s">
        <v>998</v>
      </c>
      <c r="B366" s="146"/>
      <c r="C366" s="146"/>
      <c r="D366" s="146"/>
      <c r="E366" s="146"/>
      <c r="F366" s="480">
        <f>'Sch B-1'!K35*-1</f>
        <v>12265367</v>
      </c>
      <c r="G366" s="490"/>
      <c r="H366" s="480">
        <f t="shared" si="2"/>
        <v>1461723.9776243549</v>
      </c>
      <c r="I366" s="480"/>
      <c r="J366" s="480">
        <f>'Sch B-1'!K97*-1</f>
        <v>13727090.977624355</v>
      </c>
    </row>
    <row r="367" spans="1:11">
      <c r="A367" s="146" t="s">
        <v>314</v>
      </c>
      <c r="B367" s="146"/>
      <c r="C367" s="146"/>
      <c r="D367" s="146"/>
      <c r="E367" s="146"/>
      <c r="F367" s="480">
        <f>'Sch B-1'!K33*-1</f>
        <v>71788619</v>
      </c>
      <c r="G367" s="490"/>
      <c r="H367" s="480">
        <f t="shared" si="2"/>
        <v>2209670.4681989104</v>
      </c>
      <c r="I367" s="480"/>
      <c r="J367" s="480">
        <f>'Sch B-1'!K95*-1</f>
        <v>73998289.46819891</v>
      </c>
    </row>
    <row r="368" spans="1:11">
      <c r="A368" s="146" t="s">
        <v>673</v>
      </c>
      <c r="B368" s="146"/>
      <c r="C368" s="146"/>
      <c r="D368" s="146"/>
      <c r="E368" s="146"/>
      <c r="F368" s="480">
        <f>'Sch B-1'!K45*-1</f>
        <v>14660.240416666666</v>
      </c>
      <c r="G368" s="490"/>
      <c r="H368" s="480">
        <f t="shared" si="2"/>
        <v>0</v>
      </c>
      <c r="I368" s="480"/>
      <c r="J368" s="480">
        <f>'Sch B-1'!K107*-1</f>
        <v>14660.240416666666</v>
      </c>
      <c r="K368" s="491" t="s">
        <v>1004</v>
      </c>
    </row>
    <row r="369" spans="1:10">
      <c r="A369" s="146" t="s">
        <v>999</v>
      </c>
      <c r="B369" s="146"/>
      <c r="C369" s="146"/>
      <c r="D369" s="146"/>
      <c r="E369" s="146"/>
      <c r="F369" s="492">
        <f>SUM(F364:F368)</f>
        <v>174674027.24041668</v>
      </c>
      <c r="G369" s="490"/>
      <c r="H369" s="492">
        <f>J369-F369</f>
        <v>3734597.3681520224</v>
      </c>
      <c r="I369" s="490"/>
      <c r="J369" s="492">
        <f>SUM(J364:J368)</f>
        <v>178408624.6085687</v>
      </c>
    </row>
    <row r="370" spans="1:10">
      <c r="A370" s="146"/>
      <c r="B370" s="146"/>
      <c r="C370" s="146"/>
      <c r="D370" s="146"/>
      <c r="E370" s="146"/>
      <c r="F370" s="490"/>
      <c r="G370" s="490"/>
      <c r="H370" s="490"/>
      <c r="I370" s="490"/>
      <c r="J370" s="490"/>
    </row>
    <row r="371" spans="1:10">
      <c r="A371" s="146"/>
      <c r="B371" s="146"/>
      <c r="C371" s="146"/>
      <c r="D371" s="146"/>
      <c r="E371" s="146"/>
      <c r="F371" s="490"/>
      <c r="G371" s="490"/>
      <c r="H371" s="490"/>
      <c r="I371" s="490"/>
      <c r="J371" s="490"/>
    </row>
    <row r="372" spans="1:10" ht="15" thickBot="1">
      <c r="A372" s="146" t="s">
        <v>1000</v>
      </c>
      <c r="B372" s="146"/>
      <c r="C372" s="146"/>
      <c r="D372" s="146"/>
      <c r="E372" s="146"/>
      <c r="F372" s="498">
        <f>F353+F361-F369</f>
        <v>422623063.39510548</v>
      </c>
      <c r="G372" s="490"/>
      <c r="H372" s="498">
        <f>H353+H361-H369</f>
        <v>18488508.721899301</v>
      </c>
      <c r="I372" s="490"/>
      <c r="J372" s="498">
        <f>J353+J361-J369</f>
        <v>441111572.11700475</v>
      </c>
    </row>
    <row r="373" spans="1:10" ht="15" thickTop="1">
      <c r="F373" s="490"/>
      <c r="G373" s="490"/>
      <c r="H373" s="490"/>
      <c r="I373" s="490"/>
      <c r="J373" s="490"/>
    </row>
    <row r="374" spans="1:10">
      <c r="F374" s="490"/>
      <c r="G374" s="490"/>
      <c r="H374" s="490"/>
      <c r="I374" s="490"/>
      <c r="J374" s="490"/>
    </row>
  </sheetData>
  <customSheetViews>
    <customSheetView guid="{9A6DA5E0-B602-4D30-BF57-B9A64673419A}" scale="75" outlineSymbols="0" showRuler="0">
      <selection activeCell="C23" sqref="C23"/>
      <pageMargins left="1" right="0.5" top="0.75" bottom="0.5" header="0" footer="0"/>
      <pageSetup scale="99" orientation="portrait" r:id="rId1"/>
      <headerFooter alignWithMargins="0">
        <oddFooter>&amp;L&amp;D        &amp;T        &amp;F</oddFooter>
      </headerFooter>
    </customSheetView>
    <customSheetView guid="{5446BA9A-8B69-404B-A913-5A53E8937DEF}" scale="75" outlineSymbols="0" showRuler="0">
      <selection activeCell="C23" sqref="C23"/>
      <pageMargins left="1" right="0.5" top="0.75" bottom="0.5" header="0" footer="0"/>
      <pageSetup scale="99" orientation="portrait" r:id="rId2"/>
      <headerFooter alignWithMargins="0">
        <oddFooter>&amp;L&amp;D        &amp;T        &amp;F</oddFooter>
      </headerFooter>
    </customSheetView>
    <customSheetView guid="{50E30236-B87B-46B0-8AB7-5CB07C32AD51}" scale="75" outlineSymbols="0" showRuler="0">
      <selection activeCell="C23" sqref="C23"/>
      <pageMargins left="1" right="0.5" top="0.75" bottom="0.5" header="0" footer="0"/>
      <pageSetup scale="99" orientation="portrait" r:id="rId3"/>
      <headerFooter alignWithMargins="0">
        <oddFooter>&amp;L&amp;D        &amp;T        &amp;F</oddFooter>
      </headerFooter>
    </customSheetView>
    <customSheetView guid="{650001A7-7F5D-4C25-A793-6874747A9BCA}" scale="75" outlineSymbols="0" showRuler="0">
      <selection activeCell="C23" sqref="C23"/>
      <pageMargins left="1" right="0.5" top="0.75" bottom="0.5" header="0" footer="0"/>
      <pageSetup scale="99" orientation="portrait" r:id="rId4"/>
      <headerFooter alignWithMargins="0">
        <oddFooter>&amp;L&amp;D        &amp;T        &amp;F</oddFooter>
      </headerFooter>
    </customSheetView>
    <customSheetView guid="{BEA31234-456D-4B58-9D73-CDF96CBEAFF0}" scale="75" outlineSymbols="0" showRuler="0">
      <selection activeCell="C23" sqref="C23"/>
      <pageMargins left="1" right="0.5" top="0.75" bottom="0.5" header="0" footer="0"/>
      <pageSetup scale="99" orientation="portrait" r:id="rId5"/>
      <headerFooter alignWithMargins="0">
        <oddFooter>&amp;L&amp;D        &amp;T        &amp;F</oddFooter>
      </headerFooter>
    </customSheetView>
    <customSheetView guid="{9B3B6D0E-03C7-49B0-92DB-C4FD245E93BC}" scale="75" outlineSymbols="0" showRuler="0">
      <selection activeCell="C23" sqref="C23"/>
      <pageMargins left="1" right="0.5" top="0.75" bottom="0.5" header="0" footer="0"/>
      <pageSetup scale="99" orientation="portrait" r:id="rId6"/>
      <headerFooter alignWithMargins="0">
        <oddFooter>&amp;L&amp;D        &amp;T        &amp;F</oddFooter>
      </headerFooter>
    </customSheetView>
    <customSheetView guid="{17F81FAD-A804-409E-AD77-E4B3A0D493B1}" scale="75" outlineSymbols="0" showRuler="0">
      <selection activeCell="C23" sqref="C23"/>
      <pageMargins left="1" right="0.5" top="0.75" bottom="0.5" header="0" footer="0"/>
      <pageSetup scale="99" orientation="portrait" r:id="rId7"/>
      <headerFooter alignWithMargins="0">
        <oddFooter>&amp;L&amp;D        &amp;T        &amp;F</oddFooter>
      </headerFooter>
    </customSheetView>
    <customSheetView guid="{BA17188F-41F9-429B-8466-0B115E6076C4}" scale="75" outlineSymbols="0" showRuler="0">
      <selection activeCell="C23" sqref="C23"/>
      <pageMargins left="1" right="0.5" top="0.75" bottom="0.5" header="0" footer="0"/>
      <pageSetup scale="99" orientation="portrait" r:id="rId8"/>
      <headerFooter alignWithMargins="0">
        <oddFooter>&amp;L&amp;D        &amp;T        &amp;F</oddFooter>
      </headerFooter>
    </customSheetView>
    <customSheetView guid="{0827DD1F-A9BE-4D13-BDC7-18E2F5303A4C}" scale="75" outlineSymbols="0" showRuler="0">
      <selection activeCell="C23" sqref="C23"/>
      <pageMargins left="1" right="0.5" top="0.75" bottom="0.5" header="0" footer="0"/>
      <pageSetup scale="99" orientation="portrait" r:id="rId9"/>
      <headerFooter alignWithMargins="0">
        <oddFooter>&amp;L&amp;D        &amp;T        &amp;F</oddFooter>
      </headerFooter>
    </customSheetView>
    <customSheetView guid="{B11022C5-E08B-4A9C-A0FF-33A3D6D2F386}" scale="75" outlineSymbols="0" showRuler="0">
      <selection activeCell="C23" sqref="C23"/>
      <pageMargins left="1" right="0.5" top="0.75" bottom="0.5" header="0" footer="0"/>
      <pageSetup scale="99" orientation="portrait" r:id="rId10"/>
      <headerFooter alignWithMargins="0">
        <oddFooter>&amp;L&amp;D        &amp;T        &amp;F</oddFooter>
      </headerFooter>
    </customSheetView>
    <customSheetView guid="{4D71A4B5-3501-4D55-925A-603836C1CD6A}" scale="75" outlineSymbols="0" showRuler="0">
      <selection activeCell="C23" sqref="C23"/>
      <pageMargins left="1" right="0.5" top="0.75" bottom="0.5" header="0" footer="0"/>
      <pageSetup scale="99" orientation="portrait" r:id="rId11"/>
      <headerFooter alignWithMargins="0">
        <oddFooter>&amp;L&amp;D        &amp;T        &amp;F</oddFooter>
      </headerFooter>
    </customSheetView>
    <customSheetView guid="{6B73F06A-6B8B-492D-98E8-4B1867446724}" scale="75" outlineSymbols="0" showRuler="0">
      <selection activeCell="C23" sqref="C23"/>
      <pageMargins left="1" right="0.5" top="0.75" bottom="0.5" header="0" footer="0"/>
      <pageSetup scale="99" orientation="portrait" r:id="rId12"/>
      <headerFooter alignWithMargins="0">
        <oddFooter>&amp;L&amp;D        &amp;T        &amp;F</oddFooter>
      </headerFooter>
    </customSheetView>
    <customSheetView guid="{BC5E0361-74E9-4A40-A93E-A28F6B6112CC}" scale="75" outlineSymbols="0" showRuler="0">
      <selection activeCell="C23" sqref="C23"/>
      <pageMargins left="1" right="0.5" top="0.75" bottom="0.5" header="0" footer="0"/>
      <pageSetup scale="99" orientation="portrait" r:id="rId13"/>
      <headerFooter alignWithMargins="0">
        <oddFooter>&amp;L&amp;D        &amp;T        &amp;F</oddFooter>
      </headerFooter>
    </customSheetView>
    <customSheetView guid="{17EC1D8B-C312-4928-92BF-E4B8E04733C9}" scale="75" outlineSymbols="0" showRuler="0">
      <selection activeCell="C23" sqref="C23"/>
      <pageMargins left="1" right="0.5" top="0.75" bottom="0.5" header="0" footer="0"/>
      <pageSetup scale="99" orientation="portrait" r:id="rId14"/>
      <headerFooter alignWithMargins="0">
        <oddFooter>&amp;L&amp;D        &amp;T        &amp;F</oddFooter>
      </headerFooter>
    </customSheetView>
    <customSheetView guid="{B768E8BE-E40F-4622-8687-5C13CF63FEF1}" scale="75" outlineSymbols="0" printArea="1" showRuler="0">
      <selection activeCell="A294" sqref="A294"/>
      <pageMargins left="1" right="0.5" top="0.75" bottom="0.5" header="0" footer="0"/>
      <pageSetup scale="99" orientation="portrait" r:id="rId15"/>
      <headerFooter alignWithMargins="0">
        <oddFooter>&amp;L&amp;D        &amp;T        &amp;F</oddFooter>
      </headerFooter>
    </customSheetView>
    <customSheetView guid="{DF50C4EA-FB13-4C2C-90E3-833D566A43BF}" scale="75" outlineSymbols="0" printArea="1" showRuler="0" topLeftCell="A281">
      <selection activeCell="A296" sqref="A296"/>
      <pageMargins left="0.25" right="0.25" top="0.5" bottom="0.25" header="0" footer="0"/>
      <pageSetup scale="60" orientation="landscape" r:id="rId16"/>
      <headerFooter alignWithMargins="0">
        <oddFooter>&amp;L&amp;D        &amp;T        &amp;F</oddFooter>
      </headerFooter>
    </customSheetView>
    <customSheetView guid="{C26CB08D-E75A-444E-97C0-685DE1198CEB}" scale="75" outlineSymbols="0" printArea="1" showRuler="0" topLeftCell="A281">
      <selection activeCell="A296" sqref="A296"/>
      <pageMargins left="0.25" right="0.25" top="0.5" bottom="0.25" header="0" footer="0"/>
      <pageSetup scale="60" orientation="landscape" r:id="rId17"/>
      <headerFooter alignWithMargins="0">
        <oddFooter>&amp;L&amp;D        &amp;T        &amp;F</oddFooter>
      </headerFooter>
    </customSheetView>
    <customSheetView guid="{949C0204-0136-46BF-80A5-3F78E0511D46}" scale="75" outlineSymbols="0" printArea="1" showRuler="0" topLeftCell="A281">
      <selection activeCell="A296" sqref="A296"/>
      <pageMargins left="0.25" right="0.25" top="0.5" bottom="0.25" header="0" footer="0"/>
      <pageSetup scale="60" orientation="landscape" r:id="rId18"/>
      <headerFooter alignWithMargins="0">
        <oddFooter>&amp;L&amp;D        &amp;T        &amp;F</oddFooter>
      </headerFooter>
    </customSheetView>
    <customSheetView guid="{5C6CC12D-4976-49E7-B4BF-0BC5FC5930C4}" scale="75" outlineSymbols="0" printArea="1" showRuler="0" topLeftCell="A281">
      <selection activeCell="A296" sqref="A296"/>
      <pageMargins left="0.25" right="0.25" top="0.5" bottom="0.25" header="0" footer="0"/>
      <pageSetup scale="60" orientation="landscape" r:id="rId19"/>
      <headerFooter alignWithMargins="0">
        <oddFooter>&amp;L&amp;D        &amp;T        &amp;F</oddFooter>
      </headerFooter>
    </customSheetView>
    <customSheetView guid="{6B79D4D5-16CF-4897-8F30-1E695809C85C}" scale="75" outlineSymbols="0" printArea="1" showRuler="0">
      <selection activeCell="A296" sqref="A296"/>
      <pageMargins left="0.25" right="0.25" top="0.5" bottom="0.25" header="0" footer="0"/>
      <pageSetup scale="60" orientation="landscape" r:id="rId20"/>
      <headerFooter alignWithMargins="0">
        <oddFooter>&amp;L&amp;D        &amp;T        &amp;F</oddFooter>
      </headerFooter>
    </customSheetView>
    <customSheetView guid="{7F548A59-6325-4863-A2CD-C4C2FE9990B9}" scale="75" outlineSymbols="0" printArea="1" showRuler="0">
      <selection activeCell="A296" sqref="A296"/>
      <pageMargins left="0.25" right="0.25" top="0.5" bottom="0.25" header="0" footer="0"/>
      <pageSetup scale="60" orientation="landscape" r:id="rId21"/>
      <headerFooter alignWithMargins="0">
        <oddFooter>&amp;L&amp;D        &amp;T        &amp;F</oddFooter>
      </headerFooter>
    </customSheetView>
    <customSheetView guid="{B8F938A3-B40C-4099-ABD8-B6D835D2359F}" scale="75" outlineSymbols="0" printArea="1" showRuler="0">
      <selection activeCell="A296" sqref="A296"/>
      <pageMargins left="0.25" right="0.25" top="0.5" bottom="0.25" header="0" footer="0"/>
      <pageSetup scale="60" orientation="landscape" r:id="rId22"/>
      <headerFooter alignWithMargins="0">
        <oddFooter>&amp;L&amp;D        &amp;T        &amp;F</oddFooter>
      </headerFooter>
    </customSheetView>
    <customSheetView guid="{2B785BFB-7564-44CF-85B0-B660EDED919E}" scale="75" outlineSymbols="0" printArea="1" showRuler="0">
      <selection activeCell="A296" sqref="A296"/>
      <pageMargins left="0.25" right="0.25" top="0.5" bottom="0.25" header="0" footer="0"/>
      <pageSetup scale="60" orientation="landscape" r:id="rId23"/>
      <headerFooter alignWithMargins="0">
        <oddFooter>&amp;L&amp;D        &amp;T        &amp;F</oddFooter>
      </headerFooter>
    </customSheetView>
    <customSheetView guid="{30F99172-C4F2-44CA-968C-724910CD8C0D}" scale="75" outlineSymbols="0" printArea="1" showRuler="0">
      <selection activeCell="A296" sqref="A296"/>
      <pageMargins left="0.25" right="0.25" top="0.5" bottom="0.25" header="0" footer="0"/>
      <pageSetup scale="60" orientation="landscape" r:id="rId24"/>
      <headerFooter alignWithMargins="0">
        <oddFooter>&amp;L&amp;D        &amp;T        &amp;F</oddFooter>
      </headerFooter>
    </customSheetView>
    <customSheetView guid="{B339DAC4-A962-4729-81C2-E354C0B54027}" scale="75" outlineSymbols="0" printArea="1" showRuler="0">
      <selection activeCell="A296" sqref="A296"/>
      <pageMargins left="0.25" right="0.25" top="0.5" bottom="0.25" header="0" footer="0"/>
      <pageSetup scale="60" orientation="landscape" r:id="rId25"/>
      <headerFooter alignWithMargins="0">
        <oddFooter>&amp;L&amp;D        &amp;T        &amp;F</oddFooter>
      </headerFooter>
    </customSheetView>
    <customSheetView guid="{CB2DDF95-6E3D-4BC1-9D30-54963EA34987}" scale="75" outlineSymbols="0" printArea="1" showRuler="0">
      <selection activeCell="A296" sqref="A296"/>
      <pageMargins left="0.25" right="0.25" top="0.5" bottom="0.25" header="0" footer="0"/>
      <pageSetup scale="60" orientation="landscape" r:id="rId26"/>
      <headerFooter alignWithMargins="0">
        <oddFooter>&amp;L&amp;D        &amp;T        &amp;F</oddFooter>
      </headerFooter>
    </customSheetView>
    <customSheetView guid="{6806E151-5E14-4AFD-87E4-963C9A6AC622}" scale="75" outlineSymbols="0" printArea="1" showRuler="0">
      <selection activeCell="A296" sqref="A296"/>
      <pageMargins left="0.25" right="0.25" top="0.5" bottom="0.25" header="0" footer="0"/>
      <pageSetup scale="60" orientation="landscape" r:id="rId27"/>
      <headerFooter alignWithMargins="0">
        <oddFooter>&amp;L&amp;D        &amp;T        &amp;F</oddFooter>
      </headerFooter>
    </customSheetView>
    <customSheetView guid="{DC435F00-643C-4507-82D4-894505D8FDA5}" scale="75" outlineSymbols="0" printArea="1" showRuler="0">
      <selection activeCell="A296" sqref="A296"/>
      <pageMargins left="0.25" right="0.25" top="0.5" bottom="0.25" header="0" footer="0"/>
      <pageSetup scale="60" orientation="landscape" r:id="rId28"/>
      <headerFooter alignWithMargins="0">
        <oddFooter>&amp;L&amp;D        &amp;T        &amp;F</oddFooter>
      </headerFooter>
    </customSheetView>
    <customSheetView guid="{4E8676F3-F8E9-4B82-A801-CEC84738F427}" scale="75" outlineSymbols="0" printArea="1" showRuler="0" topLeftCell="A281">
      <selection activeCell="A296" sqref="A296"/>
      <pageMargins left="0.25" right="0.25" top="0.5" bottom="0.25" header="0" footer="0"/>
      <pageSetup scale="60" orientation="landscape" r:id="rId29"/>
      <headerFooter alignWithMargins="0">
        <oddFooter>&amp;L&amp;D        &amp;T        &amp;F</oddFooter>
      </headerFooter>
    </customSheetView>
  </customSheetViews>
  <phoneticPr fontId="0" type="noConversion"/>
  <pageMargins left="0.25" right="0.25" top="0.5" bottom="0.25" header="0" footer="0"/>
  <pageSetup scale="60" orientation="landscape" r:id="rId30"/>
  <headerFooter alignWithMargins="0">
    <oddFooter>&amp;L&amp;D        &amp;T        &amp;F</oddFooter>
  </headerFooter>
  <customProperties>
    <customPr name="_pios_id" r:id="rId3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A104"/>
  <sheetViews>
    <sheetView zoomScale="80" zoomScaleNormal="80" workbookViewId="0">
      <pane xSplit="2" ySplit="7" topLeftCell="C8" activePane="bottomRight" state="frozen"/>
      <selection sqref="A1:XFD1048576"/>
      <selection pane="topRight" sqref="A1:XFD1048576"/>
      <selection pane="bottomLeft" sqref="A1:XFD1048576"/>
      <selection pane="bottomRight"/>
    </sheetView>
  </sheetViews>
  <sheetFormatPr defaultColWidth="8.90625" defaultRowHeight="14.4" outlineLevelCol="1"/>
  <cols>
    <col min="1" max="1" width="9.08984375" style="400" bestFit="1" customWidth="1"/>
    <col min="2" max="2" width="27.6328125" style="400" bestFit="1" customWidth="1"/>
    <col min="3" max="3" width="12.08984375" style="400" customWidth="1"/>
    <col min="4" max="7" width="12.6328125" style="402" customWidth="1"/>
    <col min="8" max="28" width="12.6328125" style="400" customWidth="1"/>
    <col min="29" max="29" width="12.6328125" style="402" hidden="1" customWidth="1" outlineLevel="1"/>
    <col min="30" max="31" width="12.6328125" style="400" hidden="1" customWidth="1" outlineLevel="1"/>
    <col min="32" max="32" width="12.6328125" style="402" hidden="1" customWidth="1" outlineLevel="1"/>
    <col min="33" max="33" width="12.6328125" style="400" hidden="1" customWidth="1" outlineLevel="1"/>
    <col min="34" max="36" width="12.6328125" style="402" hidden="1" customWidth="1" outlineLevel="1"/>
    <col min="37" max="48" width="12.6328125" style="400" hidden="1" customWidth="1" outlineLevel="1"/>
    <col min="49" max="49" width="12.6328125" style="400" customWidth="1" collapsed="1"/>
    <col min="50" max="53" width="12.6328125" style="400" customWidth="1"/>
    <col min="54" max="16384" width="8.90625" style="400"/>
  </cols>
  <sheetData>
    <row r="1" spans="1:53">
      <c r="A1" s="401" t="s">
        <v>963</v>
      </c>
    </row>
    <row r="2" spans="1:53">
      <c r="A2" s="401" t="s">
        <v>964</v>
      </c>
      <c r="E2" s="414"/>
    </row>
    <row r="3" spans="1:53">
      <c r="A3" s="952" t="s">
        <v>1023</v>
      </c>
    </row>
    <row r="4" spans="1:53">
      <c r="T4" s="403"/>
      <c r="U4" s="403"/>
      <c r="V4" s="403"/>
      <c r="W4" s="403"/>
      <c r="X4" s="403"/>
      <c r="Y4" s="403"/>
      <c r="Z4" s="403"/>
      <c r="AA4" s="403"/>
      <c r="AB4" s="403"/>
    </row>
    <row r="5" spans="1:53">
      <c r="AC5" s="654"/>
      <c r="AD5" s="655"/>
      <c r="AE5" s="655"/>
      <c r="AF5" s="654"/>
      <c r="AG5" s="655"/>
      <c r="AH5" s="654"/>
      <c r="AI5" s="654"/>
      <c r="AJ5" s="654"/>
      <c r="AK5" s="655"/>
      <c r="AL5" s="655"/>
      <c r="AM5" s="655"/>
      <c r="AN5" s="655"/>
      <c r="AO5" s="655"/>
      <c r="AP5" s="655"/>
      <c r="AQ5" s="655"/>
      <c r="AR5" s="655"/>
      <c r="AS5" s="655"/>
      <c r="AT5" s="655"/>
      <c r="AU5" s="655"/>
      <c r="AV5" s="655"/>
    </row>
    <row r="6" spans="1:53">
      <c r="D6" s="884" t="s">
        <v>1094</v>
      </c>
      <c r="E6" s="404">
        <v>43190</v>
      </c>
      <c r="F6" s="404">
        <f>E6</f>
        <v>43190</v>
      </c>
      <c r="G6" s="404">
        <f>F6</f>
        <v>43190</v>
      </c>
      <c r="H6" s="405"/>
      <c r="I6" s="404">
        <v>43220</v>
      </c>
      <c r="J6" s="404">
        <f>I6</f>
        <v>43220</v>
      </c>
      <c r="K6" s="404">
        <f>J6</f>
        <v>43220</v>
      </c>
      <c r="L6" s="405"/>
      <c r="M6" s="404">
        <v>43251</v>
      </c>
      <c r="N6" s="404">
        <f>M6</f>
        <v>43251</v>
      </c>
      <c r="O6" s="404">
        <f>N6</f>
        <v>43251</v>
      </c>
      <c r="P6" s="405"/>
      <c r="Q6" s="404">
        <v>43281</v>
      </c>
      <c r="R6" s="404">
        <f>Q6</f>
        <v>43281</v>
      </c>
      <c r="S6" s="404">
        <f>R6</f>
        <v>43281</v>
      </c>
      <c r="T6" s="405"/>
      <c r="U6" s="404">
        <v>43312</v>
      </c>
      <c r="V6" s="404">
        <f>U6</f>
        <v>43312</v>
      </c>
      <c r="W6" s="404">
        <f>V6</f>
        <v>43312</v>
      </c>
      <c r="X6" s="405"/>
      <c r="Y6" s="404">
        <v>43343</v>
      </c>
      <c r="Z6" s="404">
        <f>Y6</f>
        <v>43343</v>
      </c>
      <c r="AA6" s="404">
        <f>Z6</f>
        <v>43343</v>
      </c>
      <c r="AB6" s="405"/>
      <c r="AC6" s="406"/>
      <c r="AD6" s="404">
        <f>AC6</f>
        <v>0</v>
      </c>
      <c r="AE6" s="404">
        <f>AD6</f>
        <v>0</v>
      </c>
      <c r="AF6" s="405"/>
      <c r="AG6" s="407"/>
      <c r="AH6" s="404">
        <f>AG6</f>
        <v>0</v>
      </c>
      <c r="AI6" s="404">
        <f>AH6</f>
        <v>0</v>
      </c>
      <c r="AJ6" s="405"/>
      <c r="AK6" s="407"/>
      <c r="AL6" s="404">
        <f>AK6</f>
        <v>0</v>
      </c>
      <c r="AM6" s="404">
        <f>AL6</f>
        <v>0</v>
      </c>
      <c r="AN6" s="405"/>
      <c r="AO6" s="407"/>
      <c r="AP6" s="404">
        <f>AO6</f>
        <v>0</v>
      </c>
      <c r="AQ6" s="404">
        <f>AP6</f>
        <v>0</v>
      </c>
      <c r="AR6" s="405"/>
      <c r="AS6" s="407"/>
      <c r="AT6" s="404">
        <f>AS6</f>
        <v>0</v>
      </c>
      <c r="AU6" s="404">
        <f>AT6</f>
        <v>0</v>
      </c>
      <c r="AV6" s="405"/>
      <c r="AW6" s="402"/>
      <c r="AX6" s="402"/>
      <c r="AY6" s="996" t="s">
        <v>1080</v>
      </c>
      <c r="AZ6" s="997"/>
      <c r="BA6" s="998"/>
    </row>
    <row r="7" spans="1:53" ht="28.8">
      <c r="A7" s="631" t="s">
        <v>705</v>
      </c>
      <c r="B7" s="408" t="s">
        <v>965</v>
      </c>
      <c r="C7" s="408" t="s">
        <v>667</v>
      </c>
      <c r="D7" s="409">
        <v>43159</v>
      </c>
      <c r="E7" s="410" t="s">
        <v>170</v>
      </c>
      <c r="F7" s="410" t="s">
        <v>210</v>
      </c>
      <c r="G7" s="410" t="s">
        <v>543</v>
      </c>
      <c r="H7" s="411">
        <f>G6</f>
        <v>43190</v>
      </c>
      <c r="I7" s="410" t="s">
        <v>170</v>
      </c>
      <c r="J7" s="410" t="s">
        <v>210</v>
      </c>
      <c r="K7" s="410" t="s">
        <v>543</v>
      </c>
      <c r="L7" s="411">
        <f>K6</f>
        <v>43220</v>
      </c>
      <c r="M7" s="411" t="s">
        <v>170</v>
      </c>
      <c r="N7" s="411" t="s">
        <v>210</v>
      </c>
      <c r="O7" s="410" t="s">
        <v>543</v>
      </c>
      <c r="P7" s="411">
        <f>O6</f>
        <v>43251</v>
      </c>
      <c r="Q7" s="411" t="s">
        <v>170</v>
      </c>
      <c r="R7" s="411" t="s">
        <v>210</v>
      </c>
      <c r="S7" s="410" t="s">
        <v>543</v>
      </c>
      <c r="T7" s="411">
        <f>S6</f>
        <v>43281</v>
      </c>
      <c r="U7" s="411" t="s">
        <v>170</v>
      </c>
      <c r="V7" s="411" t="s">
        <v>210</v>
      </c>
      <c r="W7" s="410" t="s">
        <v>543</v>
      </c>
      <c r="X7" s="411">
        <f>W6</f>
        <v>43312</v>
      </c>
      <c r="Y7" s="411" t="s">
        <v>170</v>
      </c>
      <c r="Z7" s="411" t="s">
        <v>210</v>
      </c>
      <c r="AA7" s="410" t="s">
        <v>543</v>
      </c>
      <c r="AB7" s="411">
        <f>AA6</f>
        <v>43343</v>
      </c>
      <c r="AC7" s="411" t="s">
        <v>170</v>
      </c>
      <c r="AD7" s="411" t="s">
        <v>210</v>
      </c>
      <c r="AE7" s="410" t="s">
        <v>543</v>
      </c>
      <c r="AF7" s="411">
        <f>AE6</f>
        <v>0</v>
      </c>
      <c r="AG7" s="411" t="s">
        <v>170</v>
      </c>
      <c r="AH7" s="411" t="s">
        <v>210</v>
      </c>
      <c r="AI7" s="410" t="s">
        <v>543</v>
      </c>
      <c r="AJ7" s="411">
        <f>AI6</f>
        <v>0</v>
      </c>
      <c r="AK7" s="411" t="s">
        <v>170</v>
      </c>
      <c r="AL7" s="411" t="s">
        <v>210</v>
      </c>
      <c r="AM7" s="410" t="s">
        <v>543</v>
      </c>
      <c r="AN7" s="411">
        <f>AM6</f>
        <v>0</v>
      </c>
      <c r="AO7" s="411" t="s">
        <v>170</v>
      </c>
      <c r="AP7" s="411" t="s">
        <v>210</v>
      </c>
      <c r="AQ7" s="410" t="s">
        <v>543</v>
      </c>
      <c r="AR7" s="411">
        <f>AQ6</f>
        <v>0</v>
      </c>
      <c r="AS7" s="411" t="s">
        <v>170</v>
      </c>
      <c r="AT7" s="411" t="s">
        <v>210</v>
      </c>
      <c r="AU7" s="410" t="s">
        <v>543</v>
      </c>
      <c r="AV7" s="411">
        <f>AU6</f>
        <v>0</v>
      </c>
      <c r="AW7" s="412" t="s">
        <v>966</v>
      </c>
      <c r="AX7" s="412" t="s">
        <v>949</v>
      </c>
      <c r="AY7" s="506" t="s">
        <v>1047</v>
      </c>
      <c r="AZ7" s="506" t="s">
        <v>1048</v>
      </c>
      <c r="BA7" s="405" t="s">
        <v>1049</v>
      </c>
    </row>
    <row r="8" spans="1:53">
      <c r="A8" s="631">
        <f>VLOOKUP(B:B,'UPIS linkin'!$F$11:L81,7)</f>
        <v>301.10000000000002</v>
      </c>
      <c r="B8" s="61" t="s">
        <v>710</v>
      </c>
      <c r="C8" s="631" t="str">
        <f>LEFT(B8,6)</f>
        <v>301000</v>
      </c>
      <c r="D8" s="951">
        <v>37450.43</v>
      </c>
      <c r="E8" s="951">
        <v>0</v>
      </c>
      <c r="F8" s="951">
        <v>0</v>
      </c>
      <c r="G8" s="951">
        <v>0</v>
      </c>
      <c r="H8" s="537">
        <f>SUM(D8:G8)</f>
        <v>37450.43</v>
      </c>
      <c r="I8" s="951">
        <v>0</v>
      </c>
      <c r="J8" s="951">
        <v>0</v>
      </c>
      <c r="K8" s="951">
        <v>0</v>
      </c>
      <c r="L8" s="537">
        <f>SUM(H8:K8)</f>
        <v>37450.43</v>
      </c>
      <c r="M8" s="951">
        <v>0</v>
      </c>
      <c r="N8" s="951">
        <v>0</v>
      </c>
      <c r="O8" s="951">
        <v>0</v>
      </c>
      <c r="P8" s="537">
        <f>SUM(L8:O8)</f>
        <v>37450.43</v>
      </c>
      <c r="Q8" s="951">
        <v>0</v>
      </c>
      <c r="R8" s="951">
        <v>0</v>
      </c>
      <c r="S8" s="951">
        <v>0</v>
      </c>
      <c r="T8" s="537">
        <f>SUM(P8:S8)</f>
        <v>37450.43</v>
      </c>
      <c r="U8" s="951">
        <v>0</v>
      </c>
      <c r="V8" s="951">
        <v>0</v>
      </c>
      <c r="W8" s="951">
        <v>0</v>
      </c>
      <c r="X8" s="537">
        <f>SUM(T8:W8)</f>
        <v>37450.43</v>
      </c>
      <c r="Y8" s="951">
        <v>0</v>
      </c>
      <c r="Z8" s="951">
        <v>0</v>
      </c>
      <c r="AA8" s="951">
        <v>0</v>
      </c>
      <c r="AB8" s="537">
        <f>SUM(X8:AA8)</f>
        <v>37450.43</v>
      </c>
      <c r="AC8" s="536"/>
      <c r="AD8" s="536"/>
      <c r="AE8" s="536"/>
      <c r="AF8" s="537">
        <f>SUM(AB8:AE8)</f>
        <v>37450.43</v>
      </c>
      <c r="AG8" s="537"/>
      <c r="AH8" s="537"/>
      <c r="AI8" s="536"/>
      <c r="AJ8" s="537">
        <f>SUM(AF8:AI8)</f>
        <v>37450.43</v>
      </c>
      <c r="AK8" s="537"/>
      <c r="AL8" s="537"/>
      <c r="AM8" s="536"/>
      <c r="AN8" s="537">
        <f>SUM(AJ8:AM8)</f>
        <v>37450.43</v>
      </c>
      <c r="AO8" s="537"/>
      <c r="AP8" s="537"/>
      <c r="AQ8" s="536"/>
      <c r="AR8" s="537">
        <f>SUM(AN8:AQ8)</f>
        <v>37450.43</v>
      </c>
      <c r="AS8" s="537"/>
      <c r="AT8" s="537"/>
      <c r="AU8" s="536"/>
      <c r="AV8" s="537">
        <f>SUM(AR8:AU8)</f>
        <v>37450.43</v>
      </c>
      <c r="AW8" s="537">
        <f>'UPIS linkin'!N11</f>
        <v>37450.43</v>
      </c>
      <c r="AX8" s="536">
        <f>AW8-AB8</f>
        <v>0</v>
      </c>
      <c r="AY8" s="536">
        <f>E8+I8+M8+Q8+U8+Y8</f>
        <v>0</v>
      </c>
      <c r="AZ8" s="536">
        <f t="shared" ref="AZ8:BA8" si="0">F8+J8+N8+R8+V8+Z8</f>
        <v>0</v>
      </c>
      <c r="BA8" s="536">
        <f t="shared" si="0"/>
        <v>0</v>
      </c>
    </row>
    <row r="9" spans="1:53">
      <c r="A9" s="631">
        <f>VLOOKUP(B:B,'UPIS linkin'!$F$11:L85,7)</f>
        <v>302.10000000000002</v>
      </c>
      <c r="B9" s="61" t="s">
        <v>711</v>
      </c>
      <c r="C9" s="631" t="str">
        <f t="shared" ref="C9:C81" si="1">LEFT(B9,6)</f>
        <v>302000</v>
      </c>
      <c r="D9" s="896">
        <v>70260.819999999992</v>
      </c>
      <c r="E9" s="896">
        <v>0</v>
      </c>
      <c r="F9" s="896">
        <v>0</v>
      </c>
      <c r="G9" s="896">
        <v>0</v>
      </c>
      <c r="H9" s="539">
        <f t="shared" ref="H9:H72" si="2">SUM(D9:G9)</f>
        <v>70260.819999999992</v>
      </c>
      <c r="I9" s="896">
        <v>0</v>
      </c>
      <c r="J9" s="896">
        <v>0</v>
      </c>
      <c r="K9" s="896">
        <v>0</v>
      </c>
      <c r="L9" s="539">
        <f t="shared" ref="L9:L72" si="3">SUM(H9:K9)</f>
        <v>70260.819999999992</v>
      </c>
      <c r="M9" s="896">
        <v>0</v>
      </c>
      <c r="N9" s="896">
        <v>0</v>
      </c>
      <c r="O9" s="896">
        <v>0</v>
      </c>
      <c r="P9" s="539">
        <f t="shared" ref="P9:P72" si="4">SUM(L9:O9)</f>
        <v>70260.819999999992</v>
      </c>
      <c r="Q9" s="896">
        <v>0</v>
      </c>
      <c r="R9" s="896">
        <v>0</v>
      </c>
      <c r="S9" s="896">
        <v>0</v>
      </c>
      <c r="T9" s="539">
        <f t="shared" ref="T9:T72" si="5">SUM(P9:S9)</f>
        <v>70260.819999999992</v>
      </c>
      <c r="U9" s="896">
        <v>0</v>
      </c>
      <c r="V9" s="896">
        <v>0</v>
      </c>
      <c r="W9" s="896">
        <v>0</v>
      </c>
      <c r="X9" s="539">
        <f t="shared" ref="X9:X72" si="6">SUM(T9:W9)</f>
        <v>70260.819999999992</v>
      </c>
      <c r="Y9" s="896">
        <v>0</v>
      </c>
      <c r="Z9" s="896">
        <v>0</v>
      </c>
      <c r="AA9" s="896">
        <v>0</v>
      </c>
      <c r="AB9" s="539">
        <f t="shared" ref="AB9:AB72" si="7">SUM(X9:AA9)</f>
        <v>70260.819999999992</v>
      </c>
      <c r="AC9" s="538"/>
      <c r="AD9" s="538"/>
      <c r="AE9" s="538"/>
      <c r="AF9" s="539">
        <f t="shared" ref="AF9:AF63" si="8">SUM(AB9:AD9)</f>
        <v>70260.819999999992</v>
      </c>
      <c r="AG9" s="539"/>
      <c r="AH9" s="539"/>
      <c r="AI9" s="538"/>
      <c r="AJ9" s="539">
        <f t="shared" ref="AJ9:AJ63" si="9">SUM(AF9:AH9)</f>
        <v>70260.819999999992</v>
      </c>
      <c r="AK9" s="539"/>
      <c r="AL9" s="539"/>
      <c r="AM9" s="538"/>
      <c r="AN9" s="539">
        <f t="shared" ref="AN9:AN63" si="10">SUM(AJ9:AL9)</f>
        <v>70260.819999999992</v>
      </c>
      <c r="AO9" s="539"/>
      <c r="AP9" s="539"/>
      <c r="AQ9" s="538"/>
      <c r="AR9" s="539">
        <f t="shared" ref="AR9:AR63" si="11">SUM(AN9:AP9)</f>
        <v>70260.819999999992</v>
      </c>
      <c r="AS9" s="539"/>
      <c r="AT9" s="539"/>
      <c r="AU9" s="538"/>
      <c r="AV9" s="539">
        <f t="shared" ref="AV9:AV63" si="12">SUM(AR9:AT9)</f>
        <v>70260.819999999992</v>
      </c>
      <c r="AW9" s="539">
        <f>'UPIS linkin'!N12</f>
        <v>70260.819999999992</v>
      </c>
      <c r="AX9" s="538">
        <f t="shared" ref="AX9:AX72" si="13">AW9-AB9</f>
        <v>0</v>
      </c>
      <c r="AY9" s="538">
        <f t="shared" ref="AY9:AY72" si="14">E9+I9+M9+Q9+U9+Y9</f>
        <v>0</v>
      </c>
      <c r="AZ9" s="538">
        <f t="shared" ref="AZ9:AZ72" si="15">F9+J9+N9+R9+V9+Z9</f>
        <v>0</v>
      </c>
      <c r="BA9" s="538">
        <f t="shared" ref="BA9:BA72" si="16">G9+K9+O9+S9+W9+AA9</f>
        <v>0</v>
      </c>
    </row>
    <row r="10" spans="1:53">
      <c r="A10" s="631">
        <f>VLOOKUP(B:B,'UPIS linkin'!$F$11:L86,7)</f>
        <v>303.2</v>
      </c>
      <c r="B10" s="61" t="s">
        <v>712</v>
      </c>
      <c r="C10" s="631" t="str">
        <f t="shared" si="1"/>
        <v>303200</v>
      </c>
      <c r="D10" s="896">
        <v>1113291.5699999998</v>
      </c>
      <c r="E10" s="896">
        <v>0</v>
      </c>
      <c r="F10" s="896">
        <v>0</v>
      </c>
      <c r="G10" s="896">
        <v>0</v>
      </c>
      <c r="H10" s="539">
        <f t="shared" si="2"/>
        <v>1113291.5699999998</v>
      </c>
      <c r="I10" s="896">
        <v>0</v>
      </c>
      <c r="J10" s="896">
        <v>0</v>
      </c>
      <c r="K10" s="896">
        <v>0</v>
      </c>
      <c r="L10" s="539">
        <f t="shared" si="3"/>
        <v>1113291.5699999998</v>
      </c>
      <c r="M10" s="896">
        <v>0</v>
      </c>
      <c r="N10" s="896">
        <v>0</v>
      </c>
      <c r="O10" s="896">
        <v>0</v>
      </c>
      <c r="P10" s="539">
        <f t="shared" si="4"/>
        <v>1113291.5699999998</v>
      </c>
      <c r="Q10" s="896">
        <v>0</v>
      </c>
      <c r="R10" s="896">
        <v>0</v>
      </c>
      <c r="S10" s="896">
        <v>0</v>
      </c>
      <c r="T10" s="539">
        <f t="shared" si="5"/>
        <v>1113291.5699999998</v>
      </c>
      <c r="U10" s="896">
        <v>0</v>
      </c>
      <c r="V10" s="896">
        <v>0</v>
      </c>
      <c r="W10" s="896">
        <v>0</v>
      </c>
      <c r="X10" s="539">
        <f t="shared" si="6"/>
        <v>1113291.5699999998</v>
      </c>
      <c r="Y10" s="896">
        <v>0</v>
      </c>
      <c r="Z10" s="896">
        <v>0</v>
      </c>
      <c r="AA10" s="896">
        <v>0</v>
      </c>
      <c r="AB10" s="539">
        <f t="shared" si="7"/>
        <v>1113291.5699999998</v>
      </c>
      <c r="AC10" s="538"/>
      <c r="AD10" s="538"/>
      <c r="AE10" s="538"/>
      <c r="AF10" s="539">
        <f t="shared" si="8"/>
        <v>1113291.5699999998</v>
      </c>
      <c r="AG10" s="539"/>
      <c r="AH10" s="539"/>
      <c r="AI10" s="538"/>
      <c r="AJ10" s="539">
        <f t="shared" si="9"/>
        <v>1113291.5699999998</v>
      </c>
      <c r="AK10" s="539"/>
      <c r="AL10" s="539"/>
      <c r="AM10" s="538"/>
      <c r="AN10" s="539">
        <f t="shared" si="10"/>
        <v>1113291.5699999998</v>
      </c>
      <c r="AO10" s="539"/>
      <c r="AP10" s="539"/>
      <c r="AQ10" s="538"/>
      <c r="AR10" s="539">
        <f t="shared" si="11"/>
        <v>1113291.5699999998</v>
      </c>
      <c r="AS10" s="539"/>
      <c r="AT10" s="539"/>
      <c r="AU10" s="538"/>
      <c r="AV10" s="539">
        <f t="shared" si="12"/>
        <v>1113291.5699999998</v>
      </c>
      <c r="AW10" s="539">
        <f>'UPIS linkin'!N13</f>
        <v>1113291.57</v>
      </c>
      <c r="AX10" s="538">
        <f t="shared" si="13"/>
        <v>0</v>
      </c>
      <c r="AY10" s="538">
        <f t="shared" si="14"/>
        <v>0</v>
      </c>
      <c r="AZ10" s="538">
        <f t="shared" si="15"/>
        <v>0</v>
      </c>
      <c r="BA10" s="538">
        <f t="shared" si="16"/>
        <v>0</v>
      </c>
    </row>
    <row r="11" spans="1:53">
      <c r="A11" s="631">
        <f>VLOOKUP(B:B,'UPIS linkin'!$F$11:L87,7)</f>
        <v>303.2</v>
      </c>
      <c r="B11" s="61" t="s">
        <v>713</v>
      </c>
      <c r="C11" s="631" t="str">
        <f t="shared" si="1"/>
        <v>303300</v>
      </c>
      <c r="D11" s="896">
        <v>277216.12</v>
      </c>
      <c r="E11" s="896">
        <v>0</v>
      </c>
      <c r="F11" s="896">
        <v>0</v>
      </c>
      <c r="G11" s="896">
        <v>0</v>
      </c>
      <c r="H11" s="539">
        <f t="shared" si="2"/>
        <v>277216.12</v>
      </c>
      <c r="I11" s="896">
        <v>0</v>
      </c>
      <c r="J11" s="896">
        <v>0</v>
      </c>
      <c r="K11" s="896">
        <v>0</v>
      </c>
      <c r="L11" s="539">
        <f t="shared" si="3"/>
        <v>277216.12</v>
      </c>
      <c r="M11" s="896">
        <v>0</v>
      </c>
      <c r="N11" s="896">
        <v>0</v>
      </c>
      <c r="O11" s="896">
        <v>0</v>
      </c>
      <c r="P11" s="539">
        <f t="shared" si="4"/>
        <v>277216.12</v>
      </c>
      <c r="Q11" s="896">
        <v>0</v>
      </c>
      <c r="R11" s="896">
        <v>0</v>
      </c>
      <c r="S11" s="896">
        <v>0</v>
      </c>
      <c r="T11" s="539">
        <f t="shared" si="5"/>
        <v>277216.12</v>
      </c>
      <c r="U11" s="896">
        <v>0</v>
      </c>
      <c r="V11" s="896">
        <v>0</v>
      </c>
      <c r="W11" s="896">
        <v>0</v>
      </c>
      <c r="X11" s="539">
        <f t="shared" si="6"/>
        <v>277216.12</v>
      </c>
      <c r="Y11" s="896">
        <v>0</v>
      </c>
      <c r="Z11" s="896">
        <v>0</v>
      </c>
      <c r="AA11" s="896">
        <v>0</v>
      </c>
      <c r="AB11" s="539">
        <f t="shared" si="7"/>
        <v>277216.12</v>
      </c>
      <c r="AC11" s="538"/>
      <c r="AD11" s="538"/>
      <c r="AE11" s="538"/>
      <c r="AF11" s="539">
        <f t="shared" si="8"/>
        <v>277216.12</v>
      </c>
      <c r="AG11" s="539"/>
      <c r="AH11" s="539"/>
      <c r="AI11" s="538"/>
      <c r="AJ11" s="539">
        <f t="shared" si="9"/>
        <v>277216.12</v>
      </c>
      <c r="AK11" s="539"/>
      <c r="AL11" s="539"/>
      <c r="AM11" s="538"/>
      <c r="AN11" s="539">
        <f t="shared" si="10"/>
        <v>277216.12</v>
      </c>
      <c r="AO11" s="539"/>
      <c r="AP11" s="539"/>
      <c r="AQ11" s="538"/>
      <c r="AR11" s="539">
        <f t="shared" si="11"/>
        <v>277216.12</v>
      </c>
      <c r="AS11" s="539"/>
      <c r="AT11" s="539"/>
      <c r="AU11" s="538"/>
      <c r="AV11" s="539">
        <f t="shared" si="12"/>
        <v>277216.12</v>
      </c>
      <c r="AW11" s="539">
        <f>'UPIS linkin'!N14</f>
        <v>277216.12</v>
      </c>
      <c r="AX11" s="538">
        <f t="shared" si="13"/>
        <v>0</v>
      </c>
      <c r="AY11" s="538">
        <f t="shared" si="14"/>
        <v>0</v>
      </c>
      <c r="AZ11" s="538">
        <f t="shared" si="15"/>
        <v>0</v>
      </c>
      <c r="BA11" s="538">
        <f t="shared" si="16"/>
        <v>0</v>
      </c>
    </row>
    <row r="12" spans="1:53">
      <c r="A12" s="631">
        <f>VLOOKUP(B:B,'UPIS linkin'!$F$11:L88,7)</f>
        <v>303.3</v>
      </c>
      <c r="B12" s="61" t="s">
        <v>714</v>
      </c>
      <c r="C12" s="631" t="str">
        <f t="shared" si="1"/>
        <v>303400</v>
      </c>
      <c r="D12" s="896">
        <v>800183.34000000008</v>
      </c>
      <c r="E12" s="896">
        <v>0</v>
      </c>
      <c r="F12" s="896">
        <v>0</v>
      </c>
      <c r="G12" s="896">
        <v>0</v>
      </c>
      <c r="H12" s="539">
        <f t="shared" si="2"/>
        <v>800183.34000000008</v>
      </c>
      <c r="I12" s="896">
        <v>0</v>
      </c>
      <c r="J12" s="896">
        <v>0</v>
      </c>
      <c r="K12" s="896">
        <v>0</v>
      </c>
      <c r="L12" s="539">
        <f t="shared" si="3"/>
        <v>800183.34000000008</v>
      </c>
      <c r="M12" s="896">
        <v>0</v>
      </c>
      <c r="N12" s="896">
        <v>0</v>
      </c>
      <c r="O12" s="896">
        <v>0</v>
      </c>
      <c r="P12" s="539">
        <f t="shared" si="4"/>
        <v>800183.34000000008</v>
      </c>
      <c r="Q12" s="896">
        <v>0</v>
      </c>
      <c r="R12" s="896">
        <v>0</v>
      </c>
      <c r="S12" s="896">
        <v>0</v>
      </c>
      <c r="T12" s="539">
        <f t="shared" si="5"/>
        <v>800183.34000000008</v>
      </c>
      <c r="U12" s="896">
        <v>0</v>
      </c>
      <c r="V12" s="896">
        <v>0</v>
      </c>
      <c r="W12" s="896">
        <v>0</v>
      </c>
      <c r="X12" s="539">
        <f t="shared" si="6"/>
        <v>800183.34000000008</v>
      </c>
      <c r="Y12" s="896">
        <v>0</v>
      </c>
      <c r="Z12" s="896">
        <v>0</v>
      </c>
      <c r="AA12" s="896">
        <v>0</v>
      </c>
      <c r="AB12" s="539">
        <f t="shared" si="7"/>
        <v>800183.34000000008</v>
      </c>
      <c r="AC12" s="538"/>
      <c r="AD12" s="538"/>
      <c r="AE12" s="538"/>
      <c r="AF12" s="539">
        <f t="shared" si="8"/>
        <v>800183.34000000008</v>
      </c>
      <c r="AG12" s="539"/>
      <c r="AH12" s="539"/>
      <c r="AI12" s="538"/>
      <c r="AJ12" s="539">
        <f t="shared" si="9"/>
        <v>800183.34000000008</v>
      </c>
      <c r="AK12" s="539"/>
      <c r="AL12" s="539"/>
      <c r="AM12" s="538"/>
      <c r="AN12" s="539">
        <f t="shared" si="10"/>
        <v>800183.34000000008</v>
      </c>
      <c r="AO12" s="539"/>
      <c r="AP12" s="539"/>
      <c r="AQ12" s="538"/>
      <c r="AR12" s="539">
        <f t="shared" si="11"/>
        <v>800183.34000000008</v>
      </c>
      <c r="AS12" s="539"/>
      <c r="AT12" s="539"/>
      <c r="AU12" s="538"/>
      <c r="AV12" s="539">
        <f t="shared" si="12"/>
        <v>800183.34000000008</v>
      </c>
      <c r="AW12" s="539">
        <f>'UPIS linkin'!N15</f>
        <v>800183.34</v>
      </c>
      <c r="AX12" s="538">
        <f t="shared" si="13"/>
        <v>0</v>
      </c>
      <c r="AY12" s="538">
        <f t="shared" si="14"/>
        <v>0</v>
      </c>
      <c r="AZ12" s="538">
        <f t="shared" si="15"/>
        <v>0</v>
      </c>
      <c r="BA12" s="538">
        <f t="shared" si="16"/>
        <v>0</v>
      </c>
    </row>
    <row r="13" spans="1:53">
      <c r="A13" s="631">
        <f>VLOOKUP(B:B,'UPIS linkin'!$F$11:L89,7)</f>
        <v>303.39999999999998</v>
      </c>
      <c r="B13" s="61" t="s">
        <v>715</v>
      </c>
      <c r="C13" s="631" t="str">
        <f t="shared" si="1"/>
        <v>303500</v>
      </c>
      <c r="D13" s="896">
        <v>7550225.4700000146</v>
      </c>
      <c r="E13" s="896">
        <v>0</v>
      </c>
      <c r="F13" s="896">
        <v>0</v>
      </c>
      <c r="G13" s="896">
        <v>0</v>
      </c>
      <c r="H13" s="539">
        <f t="shared" si="2"/>
        <v>7550225.4700000146</v>
      </c>
      <c r="I13" s="896">
        <v>0</v>
      </c>
      <c r="J13" s="896">
        <v>0</v>
      </c>
      <c r="K13" s="896">
        <v>0</v>
      </c>
      <c r="L13" s="539">
        <f t="shared" si="3"/>
        <v>7550225.4700000146</v>
      </c>
      <c r="M13" s="896">
        <v>0</v>
      </c>
      <c r="N13" s="896">
        <v>0</v>
      </c>
      <c r="O13" s="896">
        <v>0</v>
      </c>
      <c r="P13" s="539">
        <f t="shared" si="4"/>
        <v>7550225.4700000146</v>
      </c>
      <c r="Q13" s="896">
        <v>0</v>
      </c>
      <c r="R13" s="896">
        <v>0</v>
      </c>
      <c r="S13" s="896">
        <v>0</v>
      </c>
      <c r="T13" s="539">
        <f t="shared" si="5"/>
        <v>7550225.4700000146</v>
      </c>
      <c r="U13" s="896">
        <v>0</v>
      </c>
      <c r="V13" s="896">
        <v>0</v>
      </c>
      <c r="W13" s="896">
        <v>0</v>
      </c>
      <c r="X13" s="539">
        <f t="shared" si="6"/>
        <v>7550225.4700000146</v>
      </c>
      <c r="Y13" s="896">
        <v>0</v>
      </c>
      <c r="Z13" s="896">
        <v>0</v>
      </c>
      <c r="AA13" s="896">
        <v>0</v>
      </c>
      <c r="AB13" s="539">
        <f t="shared" si="7"/>
        <v>7550225.4700000146</v>
      </c>
      <c r="AC13" s="538"/>
      <c r="AD13" s="538"/>
      <c r="AE13" s="538"/>
      <c r="AF13" s="539">
        <f t="shared" si="8"/>
        <v>7550225.4700000146</v>
      </c>
      <c r="AG13" s="539"/>
      <c r="AH13" s="539"/>
      <c r="AI13" s="538"/>
      <c r="AJ13" s="539">
        <f t="shared" si="9"/>
        <v>7550225.4700000146</v>
      </c>
      <c r="AK13" s="539"/>
      <c r="AL13" s="539"/>
      <c r="AM13" s="538"/>
      <c r="AN13" s="539">
        <f t="shared" si="10"/>
        <v>7550225.4700000146</v>
      </c>
      <c r="AO13" s="539"/>
      <c r="AP13" s="539"/>
      <c r="AQ13" s="538"/>
      <c r="AR13" s="539">
        <f t="shared" si="11"/>
        <v>7550225.4700000146</v>
      </c>
      <c r="AS13" s="539"/>
      <c r="AT13" s="539"/>
      <c r="AU13" s="538"/>
      <c r="AV13" s="539">
        <f t="shared" si="12"/>
        <v>7550225.4700000146</v>
      </c>
      <c r="AW13" s="539">
        <f>'UPIS linkin'!N16</f>
        <v>7550225.4699999997</v>
      </c>
      <c r="AX13" s="538">
        <f t="shared" si="13"/>
        <v>-1.4901161193847656E-8</v>
      </c>
      <c r="AY13" s="538">
        <f t="shared" si="14"/>
        <v>0</v>
      </c>
      <c r="AZ13" s="538">
        <f t="shared" si="15"/>
        <v>0</v>
      </c>
      <c r="BA13" s="538">
        <f t="shared" si="16"/>
        <v>0</v>
      </c>
    </row>
    <row r="14" spans="1:53">
      <c r="A14" s="631">
        <f>VLOOKUP(B:B,'UPIS linkin'!$F$11:L90,7)</f>
        <v>304.2</v>
      </c>
      <c r="B14" s="61" t="s">
        <v>716</v>
      </c>
      <c r="C14" s="631" t="str">
        <f t="shared" si="1"/>
        <v>304100</v>
      </c>
      <c r="D14" s="896">
        <v>20200943.160000008</v>
      </c>
      <c r="E14" s="896">
        <v>7192.2800000000007</v>
      </c>
      <c r="F14" s="896">
        <v>0</v>
      </c>
      <c r="G14" s="896">
        <v>0</v>
      </c>
      <c r="H14" s="539">
        <f t="shared" si="2"/>
        <v>20208135.440000009</v>
      </c>
      <c r="I14" s="896">
        <v>0</v>
      </c>
      <c r="J14" s="896">
        <v>-500</v>
      </c>
      <c r="K14" s="896">
        <v>0</v>
      </c>
      <c r="L14" s="539">
        <f t="shared" si="3"/>
        <v>20207635.440000009</v>
      </c>
      <c r="M14" s="896">
        <v>4.5474735088646412E-13</v>
      </c>
      <c r="N14" s="896">
        <v>0</v>
      </c>
      <c r="O14" s="896">
        <v>0</v>
      </c>
      <c r="P14" s="539">
        <f t="shared" si="4"/>
        <v>20207635.440000009</v>
      </c>
      <c r="Q14" s="896">
        <v>98.820000000000448</v>
      </c>
      <c r="R14" s="896">
        <v>0</v>
      </c>
      <c r="S14" s="896">
        <v>0</v>
      </c>
      <c r="T14" s="539">
        <f t="shared" si="5"/>
        <v>20207734.260000009</v>
      </c>
      <c r="U14" s="896">
        <v>0</v>
      </c>
      <c r="V14" s="896">
        <v>0</v>
      </c>
      <c r="W14" s="896">
        <v>0</v>
      </c>
      <c r="X14" s="539">
        <f t="shared" si="6"/>
        <v>20207734.260000009</v>
      </c>
      <c r="Y14" s="896">
        <v>0</v>
      </c>
      <c r="Z14" s="896">
        <v>0</v>
      </c>
      <c r="AA14" s="896">
        <v>0</v>
      </c>
      <c r="AB14" s="539">
        <f t="shared" si="7"/>
        <v>20207734.260000009</v>
      </c>
      <c r="AC14" s="538"/>
      <c r="AD14" s="538"/>
      <c r="AE14" s="538"/>
      <c r="AF14" s="539">
        <f t="shared" si="8"/>
        <v>20207734.260000009</v>
      </c>
      <c r="AG14" s="539"/>
      <c r="AH14" s="539"/>
      <c r="AI14" s="538"/>
      <c r="AJ14" s="539">
        <f t="shared" si="9"/>
        <v>20207734.260000009</v>
      </c>
      <c r="AK14" s="539"/>
      <c r="AL14" s="539"/>
      <c r="AM14" s="538"/>
      <c r="AN14" s="539">
        <f t="shared" si="10"/>
        <v>20207734.260000009</v>
      </c>
      <c r="AO14" s="539"/>
      <c r="AP14" s="539"/>
      <c r="AQ14" s="538"/>
      <c r="AR14" s="539">
        <f t="shared" si="11"/>
        <v>20207734.260000009</v>
      </c>
      <c r="AS14" s="539"/>
      <c r="AT14" s="539"/>
      <c r="AU14" s="538"/>
      <c r="AV14" s="539">
        <f t="shared" si="12"/>
        <v>20207734.260000009</v>
      </c>
      <c r="AW14" s="539">
        <f>'UPIS linkin'!N17</f>
        <v>20207734.259999998</v>
      </c>
      <c r="AX14" s="538">
        <f t="shared" si="13"/>
        <v>0</v>
      </c>
      <c r="AY14" s="538">
        <f t="shared" si="14"/>
        <v>7291.1000000000013</v>
      </c>
      <c r="AZ14" s="538">
        <f t="shared" si="15"/>
        <v>-500</v>
      </c>
      <c r="BA14" s="538">
        <f t="shared" si="16"/>
        <v>0</v>
      </c>
    </row>
    <row r="15" spans="1:53">
      <c r="A15" s="631">
        <f>VLOOKUP(B:B,'UPIS linkin'!$F$11:L91,7)</f>
        <v>304.2</v>
      </c>
      <c r="B15" s="61" t="s">
        <v>717</v>
      </c>
      <c r="C15" s="631" t="str">
        <f t="shared" si="1"/>
        <v>304200</v>
      </c>
      <c r="D15" s="896">
        <v>10128454.139999999</v>
      </c>
      <c r="E15" s="896">
        <v>0</v>
      </c>
      <c r="F15" s="896">
        <v>0</v>
      </c>
      <c r="G15" s="896">
        <v>0</v>
      </c>
      <c r="H15" s="539">
        <f t="shared" si="2"/>
        <v>10128454.139999999</v>
      </c>
      <c r="I15" s="896">
        <v>0</v>
      </c>
      <c r="J15" s="896">
        <v>-8182.42</v>
      </c>
      <c r="K15" s="896">
        <v>0</v>
      </c>
      <c r="L15" s="539">
        <f t="shared" si="3"/>
        <v>10120271.719999999</v>
      </c>
      <c r="M15" s="896">
        <v>0</v>
      </c>
      <c r="N15" s="896">
        <v>-541.97</v>
      </c>
      <c r="O15" s="896">
        <v>0</v>
      </c>
      <c r="P15" s="539">
        <f t="shared" si="4"/>
        <v>10119729.749999998</v>
      </c>
      <c r="Q15" s="896">
        <v>0</v>
      </c>
      <c r="R15" s="896">
        <v>0</v>
      </c>
      <c r="S15" s="896">
        <v>0</v>
      </c>
      <c r="T15" s="539">
        <f t="shared" si="5"/>
        <v>10119729.749999998</v>
      </c>
      <c r="U15" s="896">
        <v>0</v>
      </c>
      <c r="V15" s="896">
        <v>0</v>
      </c>
      <c r="W15" s="896">
        <v>0</v>
      </c>
      <c r="X15" s="539">
        <f t="shared" si="6"/>
        <v>10119729.749999998</v>
      </c>
      <c r="Y15" s="896">
        <v>0</v>
      </c>
      <c r="Z15" s="896">
        <v>0</v>
      </c>
      <c r="AA15" s="896">
        <v>0</v>
      </c>
      <c r="AB15" s="539">
        <f t="shared" si="7"/>
        <v>10119729.749999998</v>
      </c>
      <c r="AC15" s="538"/>
      <c r="AD15" s="538"/>
      <c r="AE15" s="538"/>
      <c r="AF15" s="539">
        <f t="shared" si="8"/>
        <v>10119729.749999998</v>
      </c>
      <c r="AG15" s="539"/>
      <c r="AH15" s="539"/>
      <c r="AI15" s="538"/>
      <c r="AJ15" s="539">
        <f t="shared" si="9"/>
        <v>10119729.749999998</v>
      </c>
      <c r="AK15" s="539"/>
      <c r="AL15" s="539"/>
      <c r="AM15" s="538"/>
      <c r="AN15" s="539">
        <f t="shared" si="10"/>
        <v>10119729.749999998</v>
      </c>
      <c r="AO15" s="539"/>
      <c r="AP15" s="539"/>
      <c r="AQ15" s="538"/>
      <c r="AR15" s="539">
        <f t="shared" si="11"/>
        <v>10119729.749999998</v>
      </c>
      <c r="AS15" s="539"/>
      <c r="AT15" s="539"/>
      <c r="AU15" s="538"/>
      <c r="AV15" s="539">
        <f t="shared" si="12"/>
        <v>10119729.749999998</v>
      </c>
      <c r="AW15" s="539">
        <f>'UPIS linkin'!N18</f>
        <v>10119729.749999998</v>
      </c>
      <c r="AX15" s="538">
        <f t="shared" si="13"/>
        <v>0</v>
      </c>
      <c r="AY15" s="538">
        <f t="shared" si="14"/>
        <v>0</v>
      </c>
      <c r="AZ15" s="538">
        <f t="shared" si="15"/>
        <v>-8724.39</v>
      </c>
      <c r="BA15" s="538">
        <f t="shared" si="16"/>
        <v>0</v>
      </c>
    </row>
    <row r="16" spans="1:53">
      <c r="A16" s="631">
        <f>VLOOKUP(B:B,'UPIS linkin'!$F$11:L92,7)</f>
        <v>304.3</v>
      </c>
      <c r="B16" s="61" t="s">
        <v>718</v>
      </c>
      <c r="C16" s="631" t="str">
        <f t="shared" si="1"/>
        <v>304300</v>
      </c>
      <c r="D16" s="896">
        <v>40248773.649999999</v>
      </c>
      <c r="E16" s="896">
        <v>782.45</v>
      </c>
      <c r="F16" s="896">
        <v>0</v>
      </c>
      <c r="G16" s="896">
        <v>0</v>
      </c>
      <c r="H16" s="539">
        <f t="shared" si="2"/>
        <v>40249556.100000001</v>
      </c>
      <c r="I16" s="896">
        <v>31399.160000000003</v>
      </c>
      <c r="J16" s="896">
        <v>-15991.960000000001</v>
      </c>
      <c r="K16" s="896">
        <v>0</v>
      </c>
      <c r="L16" s="539">
        <f t="shared" si="3"/>
        <v>40264963.299999997</v>
      </c>
      <c r="M16" s="896">
        <v>17211.43</v>
      </c>
      <c r="N16" s="896">
        <v>0</v>
      </c>
      <c r="O16" s="896">
        <v>0</v>
      </c>
      <c r="P16" s="539">
        <f t="shared" si="4"/>
        <v>40282174.729999997</v>
      </c>
      <c r="Q16" s="896">
        <v>78934.029999999984</v>
      </c>
      <c r="R16" s="896">
        <v>-3473.71</v>
      </c>
      <c r="S16" s="896">
        <v>0</v>
      </c>
      <c r="T16" s="539">
        <f t="shared" si="5"/>
        <v>40357635.049999997</v>
      </c>
      <c r="U16" s="896">
        <v>21850.04</v>
      </c>
      <c r="V16" s="896">
        <v>-1970.69</v>
      </c>
      <c r="W16" s="896">
        <v>0</v>
      </c>
      <c r="X16" s="539">
        <f t="shared" si="6"/>
        <v>40377514.399999999</v>
      </c>
      <c r="Y16" s="896">
        <v>2150.52</v>
      </c>
      <c r="Z16" s="896">
        <v>0</v>
      </c>
      <c r="AA16" s="896">
        <v>0</v>
      </c>
      <c r="AB16" s="539">
        <f t="shared" si="7"/>
        <v>40379664.920000002</v>
      </c>
      <c r="AC16" s="538"/>
      <c r="AD16" s="538"/>
      <c r="AE16" s="538"/>
      <c r="AF16" s="539">
        <f t="shared" si="8"/>
        <v>40379664.920000002</v>
      </c>
      <c r="AG16" s="539"/>
      <c r="AH16" s="539"/>
      <c r="AI16" s="538"/>
      <c r="AJ16" s="539">
        <f t="shared" si="9"/>
        <v>40379664.920000002</v>
      </c>
      <c r="AK16" s="539"/>
      <c r="AL16" s="539"/>
      <c r="AM16" s="538"/>
      <c r="AN16" s="539">
        <f t="shared" si="10"/>
        <v>40379664.920000002</v>
      </c>
      <c r="AO16" s="539"/>
      <c r="AP16" s="539"/>
      <c r="AQ16" s="538"/>
      <c r="AR16" s="539">
        <f t="shared" si="11"/>
        <v>40379664.920000002</v>
      </c>
      <c r="AS16" s="539"/>
      <c r="AT16" s="539"/>
      <c r="AU16" s="538"/>
      <c r="AV16" s="539">
        <f t="shared" si="12"/>
        <v>40379664.920000002</v>
      </c>
      <c r="AW16" s="539">
        <f>'UPIS linkin'!N19</f>
        <v>40379664.920000002</v>
      </c>
      <c r="AX16" s="538">
        <f t="shared" si="13"/>
        <v>0</v>
      </c>
      <c r="AY16" s="538">
        <f t="shared" si="14"/>
        <v>152327.62999999998</v>
      </c>
      <c r="AZ16" s="538">
        <f t="shared" si="15"/>
        <v>-21436.36</v>
      </c>
      <c r="BA16" s="538">
        <f t="shared" si="16"/>
        <v>0</v>
      </c>
    </row>
    <row r="17" spans="1:53">
      <c r="A17" s="631">
        <f>VLOOKUP(B:B,'UPIS linkin'!$F$11:L93,7)</f>
        <v>304.39999999999998</v>
      </c>
      <c r="B17" s="61" t="s">
        <v>719</v>
      </c>
      <c r="C17" s="631" t="str">
        <f t="shared" si="1"/>
        <v>304400</v>
      </c>
      <c r="D17" s="896">
        <v>1505793.8899999997</v>
      </c>
      <c r="E17" s="896">
        <v>0</v>
      </c>
      <c r="F17" s="896">
        <v>0</v>
      </c>
      <c r="G17" s="896">
        <v>0</v>
      </c>
      <c r="H17" s="539">
        <f t="shared" si="2"/>
        <v>1505793.8899999997</v>
      </c>
      <c r="I17" s="896">
        <v>0</v>
      </c>
      <c r="J17" s="896">
        <v>0</v>
      </c>
      <c r="K17" s="896">
        <v>0</v>
      </c>
      <c r="L17" s="539">
        <f t="shared" si="3"/>
        <v>1505793.8899999997</v>
      </c>
      <c r="M17" s="896">
        <v>0</v>
      </c>
      <c r="N17" s="896">
        <v>0</v>
      </c>
      <c r="O17" s="896">
        <v>0</v>
      </c>
      <c r="P17" s="539">
        <f t="shared" si="4"/>
        <v>1505793.8899999997</v>
      </c>
      <c r="Q17" s="896">
        <v>0</v>
      </c>
      <c r="R17" s="896">
        <v>-4669.72</v>
      </c>
      <c r="S17" s="896">
        <v>0</v>
      </c>
      <c r="T17" s="539">
        <f t="shared" si="5"/>
        <v>1501124.1699999997</v>
      </c>
      <c r="U17" s="896">
        <v>0</v>
      </c>
      <c r="V17" s="896">
        <v>0</v>
      </c>
      <c r="W17" s="896">
        <v>0</v>
      </c>
      <c r="X17" s="539">
        <f t="shared" si="6"/>
        <v>1501124.1699999997</v>
      </c>
      <c r="Y17" s="896">
        <v>0</v>
      </c>
      <c r="Z17" s="896">
        <v>0</v>
      </c>
      <c r="AA17" s="896">
        <v>0</v>
      </c>
      <c r="AB17" s="539">
        <f t="shared" si="7"/>
        <v>1501124.1699999997</v>
      </c>
      <c r="AC17" s="538"/>
      <c r="AD17" s="538"/>
      <c r="AE17" s="538"/>
      <c r="AF17" s="539">
        <f t="shared" si="8"/>
        <v>1501124.1699999997</v>
      </c>
      <c r="AG17" s="539"/>
      <c r="AH17" s="539"/>
      <c r="AI17" s="538"/>
      <c r="AJ17" s="539">
        <f t="shared" si="9"/>
        <v>1501124.1699999997</v>
      </c>
      <c r="AK17" s="539"/>
      <c r="AL17" s="539"/>
      <c r="AM17" s="538"/>
      <c r="AN17" s="539">
        <f t="shared" si="10"/>
        <v>1501124.1699999997</v>
      </c>
      <c r="AO17" s="539"/>
      <c r="AP17" s="539"/>
      <c r="AQ17" s="538"/>
      <c r="AR17" s="539">
        <f t="shared" si="11"/>
        <v>1501124.1699999997</v>
      </c>
      <c r="AS17" s="539"/>
      <c r="AT17" s="539"/>
      <c r="AU17" s="538"/>
      <c r="AV17" s="539">
        <f t="shared" si="12"/>
        <v>1501124.1699999997</v>
      </c>
      <c r="AW17" s="539">
        <f>'UPIS linkin'!N20</f>
        <v>1501124.17</v>
      </c>
      <c r="AX17" s="538">
        <f t="shared" si="13"/>
        <v>0</v>
      </c>
      <c r="AY17" s="538">
        <f t="shared" si="14"/>
        <v>0</v>
      </c>
      <c r="AZ17" s="538">
        <f t="shared" si="15"/>
        <v>-4669.72</v>
      </c>
      <c r="BA17" s="538">
        <f t="shared" si="16"/>
        <v>0</v>
      </c>
    </row>
    <row r="18" spans="1:53">
      <c r="A18" s="631">
        <f>VLOOKUP(B:B,'UPIS linkin'!$F$11:L94,7)</f>
        <v>304.5</v>
      </c>
      <c r="B18" s="61" t="s">
        <v>720</v>
      </c>
      <c r="C18" s="631" t="str">
        <f t="shared" si="1"/>
        <v>304500</v>
      </c>
      <c r="D18" s="896">
        <v>8376658.2599999979</v>
      </c>
      <c r="E18" s="896">
        <v>5124.91</v>
      </c>
      <c r="F18" s="896">
        <v>0</v>
      </c>
      <c r="G18" s="896">
        <v>0</v>
      </c>
      <c r="H18" s="539">
        <f t="shared" si="2"/>
        <v>8381783.1699999981</v>
      </c>
      <c r="I18" s="896">
        <v>4225.32</v>
      </c>
      <c r="J18" s="896">
        <v>0</v>
      </c>
      <c r="K18" s="896">
        <v>0</v>
      </c>
      <c r="L18" s="539">
        <f t="shared" si="3"/>
        <v>8386008.4899999984</v>
      </c>
      <c r="M18" s="896">
        <v>113250.16</v>
      </c>
      <c r="N18" s="896">
        <v>0</v>
      </c>
      <c r="O18" s="896">
        <v>0</v>
      </c>
      <c r="P18" s="539">
        <f t="shared" si="4"/>
        <v>8499258.6499999985</v>
      </c>
      <c r="Q18" s="896">
        <v>473.04999999999984</v>
      </c>
      <c r="R18" s="896">
        <v>0</v>
      </c>
      <c r="S18" s="896">
        <v>0</v>
      </c>
      <c r="T18" s="539">
        <f t="shared" si="5"/>
        <v>8499731.6999999993</v>
      </c>
      <c r="U18" s="896">
        <v>3157.3</v>
      </c>
      <c r="V18" s="896">
        <v>0</v>
      </c>
      <c r="W18" s="896">
        <v>0</v>
      </c>
      <c r="X18" s="539">
        <f t="shared" si="6"/>
        <v>8502889</v>
      </c>
      <c r="Y18" s="896">
        <v>20149.540000000015</v>
      </c>
      <c r="Z18" s="896">
        <v>0</v>
      </c>
      <c r="AA18" s="896">
        <v>0</v>
      </c>
      <c r="AB18" s="539">
        <f t="shared" si="7"/>
        <v>8523038.5399999991</v>
      </c>
      <c r="AC18" s="538"/>
      <c r="AD18" s="538"/>
      <c r="AE18" s="538"/>
      <c r="AF18" s="539">
        <f t="shared" si="8"/>
        <v>8523038.5399999991</v>
      </c>
      <c r="AG18" s="539"/>
      <c r="AH18" s="539"/>
      <c r="AI18" s="538"/>
      <c r="AJ18" s="539">
        <f t="shared" si="9"/>
        <v>8523038.5399999991</v>
      </c>
      <c r="AK18" s="539"/>
      <c r="AL18" s="539"/>
      <c r="AM18" s="538"/>
      <c r="AN18" s="539">
        <f t="shared" si="10"/>
        <v>8523038.5399999991</v>
      </c>
      <c r="AO18" s="539"/>
      <c r="AP18" s="539"/>
      <c r="AQ18" s="538"/>
      <c r="AR18" s="539">
        <f t="shared" si="11"/>
        <v>8523038.5399999991</v>
      </c>
      <c r="AS18" s="539"/>
      <c r="AT18" s="539"/>
      <c r="AU18" s="538"/>
      <c r="AV18" s="539">
        <f t="shared" si="12"/>
        <v>8523038.5399999991</v>
      </c>
      <c r="AW18" s="539">
        <f>'UPIS linkin'!N21</f>
        <v>8523038.5399999991</v>
      </c>
      <c r="AX18" s="538">
        <f t="shared" si="13"/>
        <v>0</v>
      </c>
      <c r="AY18" s="538">
        <f t="shared" si="14"/>
        <v>146380.28000000003</v>
      </c>
      <c r="AZ18" s="538">
        <f t="shared" si="15"/>
        <v>0</v>
      </c>
      <c r="BA18" s="538">
        <f t="shared" si="16"/>
        <v>0</v>
      </c>
    </row>
    <row r="19" spans="1:53">
      <c r="A19" s="631">
        <f>VLOOKUP(B:B,'UPIS linkin'!$F$11:L95,7)</f>
        <v>304.5</v>
      </c>
      <c r="B19" s="61" t="s">
        <v>721</v>
      </c>
      <c r="C19" s="631" t="str">
        <f t="shared" si="1"/>
        <v>304600</v>
      </c>
      <c r="D19" s="896">
        <v>5813787.2999999998</v>
      </c>
      <c r="E19" s="896">
        <v>0</v>
      </c>
      <c r="F19" s="896">
        <v>0</v>
      </c>
      <c r="G19" s="896">
        <v>0</v>
      </c>
      <c r="H19" s="539">
        <f t="shared" si="2"/>
        <v>5813787.2999999998</v>
      </c>
      <c r="I19" s="896">
        <v>0</v>
      </c>
      <c r="J19" s="896">
        <v>0</v>
      </c>
      <c r="K19" s="896">
        <v>0</v>
      </c>
      <c r="L19" s="539">
        <f t="shared" si="3"/>
        <v>5813787.2999999998</v>
      </c>
      <c r="M19" s="896">
        <v>0</v>
      </c>
      <c r="N19" s="896">
        <v>0</v>
      </c>
      <c r="O19" s="896">
        <v>0</v>
      </c>
      <c r="P19" s="539">
        <f t="shared" si="4"/>
        <v>5813787.2999999998</v>
      </c>
      <c r="Q19" s="896">
        <v>0</v>
      </c>
      <c r="R19" s="896">
        <v>0</v>
      </c>
      <c r="S19" s="896">
        <v>0</v>
      </c>
      <c r="T19" s="539">
        <f t="shared" si="5"/>
        <v>5813787.2999999998</v>
      </c>
      <c r="U19" s="896">
        <v>0</v>
      </c>
      <c r="V19" s="896">
        <v>0</v>
      </c>
      <c r="W19" s="896">
        <v>0</v>
      </c>
      <c r="X19" s="539">
        <f t="shared" si="6"/>
        <v>5813787.2999999998</v>
      </c>
      <c r="Y19" s="896">
        <v>0</v>
      </c>
      <c r="Z19" s="896">
        <v>0</v>
      </c>
      <c r="AA19" s="896">
        <v>0</v>
      </c>
      <c r="AB19" s="539">
        <f t="shared" si="7"/>
        <v>5813787.2999999998</v>
      </c>
      <c r="AC19" s="538"/>
      <c r="AD19" s="538"/>
      <c r="AE19" s="538"/>
      <c r="AF19" s="539">
        <f t="shared" si="8"/>
        <v>5813787.2999999998</v>
      </c>
      <c r="AG19" s="539"/>
      <c r="AH19" s="539"/>
      <c r="AI19" s="538"/>
      <c r="AJ19" s="539">
        <f t="shared" si="9"/>
        <v>5813787.2999999998</v>
      </c>
      <c r="AK19" s="539"/>
      <c r="AL19" s="539"/>
      <c r="AM19" s="538"/>
      <c r="AN19" s="539">
        <f t="shared" si="10"/>
        <v>5813787.2999999998</v>
      </c>
      <c r="AO19" s="539"/>
      <c r="AP19" s="539"/>
      <c r="AQ19" s="538"/>
      <c r="AR19" s="539">
        <f t="shared" si="11"/>
        <v>5813787.2999999998</v>
      </c>
      <c r="AS19" s="539"/>
      <c r="AT19" s="539"/>
      <c r="AU19" s="538"/>
      <c r="AV19" s="539">
        <f t="shared" si="12"/>
        <v>5813787.2999999998</v>
      </c>
      <c r="AW19" s="539">
        <f>'UPIS linkin'!N22</f>
        <v>5813787.3000000007</v>
      </c>
      <c r="AX19" s="538">
        <f t="shared" si="13"/>
        <v>0</v>
      </c>
      <c r="AY19" s="538">
        <f t="shared" si="14"/>
        <v>0</v>
      </c>
      <c r="AZ19" s="538">
        <f t="shared" si="15"/>
        <v>0</v>
      </c>
      <c r="BA19" s="538">
        <f t="shared" si="16"/>
        <v>0</v>
      </c>
    </row>
    <row r="20" spans="1:53">
      <c r="A20" s="631">
        <f>VLOOKUP(B:B,'UPIS linkin'!$F$11:L96,7)</f>
        <v>304.5</v>
      </c>
      <c r="B20" s="61" t="s">
        <v>722</v>
      </c>
      <c r="C20" s="631" t="str">
        <f t="shared" si="1"/>
        <v>304610</v>
      </c>
      <c r="D20" s="896">
        <v>0</v>
      </c>
      <c r="E20" s="896">
        <v>0</v>
      </c>
      <c r="F20" s="896">
        <v>0</v>
      </c>
      <c r="G20" s="896">
        <v>0</v>
      </c>
      <c r="H20" s="539">
        <f t="shared" si="2"/>
        <v>0</v>
      </c>
      <c r="I20" s="896">
        <v>0</v>
      </c>
      <c r="J20" s="896">
        <v>0</v>
      </c>
      <c r="K20" s="896">
        <v>0</v>
      </c>
      <c r="L20" s="539">
        <f t="shared" si="3"/>
        <v>0</v>
      </c>
      <c r="M20" s="896">
        <v>0</v>
      </c>
      <c r="N20" s="896">
        <v>0</v>
      </c>
      <c r="O20" s="896">
        <v>0</v>
      </c>
      <c r="P20" s="539">
        <f t="shared" si="4"/>
        <v>0</v>
      </c>
      <c r="Q20" s="896">
        <v>0</v>
      </c>
      <c r="R20" s="896">
        <v>0</v>
      </c>
      <c r="S20" s="896">
        <v>0</v>
      </c>
      <c r="T20" s="539">
        <f t="shared" si="5"/>
        <v>0</v>
      </c>
      <c r="U20" s="896">
        <v>0</v>
      </c>
      <c r="V20" s="896">
        <v>0</v>
      </c>
      <c r="W20" s="896">
        <v>0</v>
      </c>
      <c r="X20" s="539">
        <f t="shared" si="6"/>
        <v>0</v>
      </c>
      <c r="Y20" s="896">
        <v>0</v>
      </c>
      <c r="Z20" s="896">
        <v>0</v>
      </c>
      <c r="AA20" s="896">
        <v>0</v>
      </c>
      <c r="AB20" s="539">
        <f t="shared" si="7"/>
        <v>0</v>
      </c>
      <c r="AC20" s="538"/>
      <c r="AD20" s="538"/>
      <c r="AE20" s="538"/>
      <c r="AF20" s="539">
        <f t="shared" si="8"/>
        <v>0</v>
      </c>
      <c r="AG20" s="539"/>
      <c r="AH20" s="539"/>
      <c r="AI20" s="538"/>
      <c r="AJ20" s="539">
        <f t="shared" si="9"/>
        <v>0</v>
      </c>
      <c r="AK20" s="539"/>
      <c r="AL20" s="539"/>
      <c r="AM20" s="538"/>
      <c r="AN20" s="539">
        <f t="shared" si="10"/>
        <v>0</v>
      </c>
      <c r="AO20" s="539"/>
      <c r="AP20" s="539"/>
      <c r="AQ20" s="538"/>
      <c r="AR20" s="539">
        <f t="shared" si="11"/>
        <v>0</v>
      </c>
      <c r="AS20" s="539"/>
      <c r="AT20" s="539"/>
      <c r="AU20" s="538"/>
      <c r="AV20" s="539">
        <f t="shared" si="12"/>
        <v>0</v>
      </c>
      <c r="AW20" s="539">
        <f>'UPIS linkin'!N23</f>
        <v>0</v>
      </c>
      <c r="AX20" s="538">
        <f t="shared" si="13"/>
        <v>0</v>
      </c>
      <c r="AY20" s="538">
        <f t="shared" si="14"/>
        <v>0</v>
      </c>
      <c r="AZ20" s="538">
        <f t="shared" si="15"/>
        <v>0</v>
      </c>
      <c r="BA20" s="538">
        <f t="shared" si="16"/>
        <v>0</v>
      </c>
    </row>
    <row r="21" spans="1:53">
      <c r="A21" s="631">
        <f>VLOOKUP(B:B,'UPIS linkin'!$F$11:L97,7)</f>
        <v>304.5</v>
      </c>
      <c r="B21" s="61" t="s">
        <v>723</v>
      </c>
      <c r="C21" s="631" t="str">
        <f t="shared" si="1"/>
        <v>304700</v>
      </c>
      <c r="D21" s="896">
        <v>1785137.08</v>
      </c>
      <c r="E21" s="896">
        <v>0</v>
      </c>
      <c r="F21" s="896">
        <v>0</v>
      </c>
      <c r="G21" s="896">
        <v>0</v>
      </c>
      <c r="H21" s="539">
        <f t="shared" si="2"/>
        <v>1785137.08</v>
      </c>
      <c r="I21" s="896">
        <v>0</v>
      </c>
      <c r="J21" s="896">
        <v>0</v>
      </c>
      <c r="K21" s="896">
        <v>0</v>
      </c>
      <c r="L21" s="539">
        <f t="shared" si="3"/>
        <v>1785137.08</v>
      </c>
      <c r="M21" s="896">
        <v>0</v>
      </c>
      <c r="N21" s="896">
        <v>0</v>
      </c>
      <c r="O21" s="896">
        <v>0</v>
      </c>
      <c r="P21" s="539">
        <f t="shared" si="4"/>
        <v>1785137.08</v>
      </c>
      <c r="Q21" s="896">
        <v>0</v>
      </c>
      <c r="R21" s="896">
        <v>0</v>
      </c>
      <c r="S21" s="896">
        <v>0</v>
      </c>
      <c r="T21" s="539">
        <f t="shared" si="5"/>
        <v>1785137.08</v>
      </c>
      <c r="U21" s="896">
        <v>0</v>
      </c>
      <c r="V21" s="896">
        <v>0</v>
      </c>
      <c r="W21" s="896">
        <v>0</v>
      </c>
      <c r="X21" s="539">
        <f t="shared" si="6"/>
        <v>1785137.08</v>
      </c>
      <c r="Y21" s="896">
        <v>0</v>
      </c>
      <c r="Z21" s="896">
        <v>0</v>
      </c>
      <c r="AA21" s="896">
        <v>0</v>
      </c>
      <c r="AB21" s="539">
        <f t="shared" si="7"/>
        <v>1785137.08</v>
      </c>
      <c r="AC21" s="538"/>
      <c r="AD21" s="538"/>
      <c r="AE21" s="538"/>
      <c r="AF21" s="539">
        <f t="shared" si="8"/>
        <v>1785137.08</v>
      </c>
      <c r="AG21" s="539"/>
      <c r="AH21" s="539"/>
      <c r="AI21" s="538"/>
      <c r="AJ21" s="539">
        <f t="shared" si="9"/>
        <v>1785137.08</v>
      </c>
      <c r="AK21" s="539"/>
      <c r="AL21" s="539"/>
      <c r="AM21" s="538"/>
      <c r="AN21" s="539">
        <f t="shared" si="10"/>
        <v>1785137.08</v>
      </c>
      <c r="AO21" s="539"/>
      <c r="AP21" s="539"/>
      <c r="AQ21" s="538"/>
      <c r="AR21" s="539">
        <f t="shared" si="11"/>
        <v>1785137.08</v>
      </c>
      <c r="AS21" s="539"/>
      <c r="AT21" s="539"/>
      <c r="AU21" s="538"/>
      <c r="AV21" s="539">
        <f t="shared" si="12"/>
        <v>1785137.08</v>
      </c>
      <c r="AW21" s="539">
        <f>'UPIS linkin'!N24</f>
        <v>1785137.0799999998</v>
      </c>
      <c r="AX21" s="538">
        <f t="shared" si="13"/>
        <v>0</v>
      </c>
      <c r="AY21" s="538">
        <f t="shared" si="14"/>
        <v>0</v>
      </c>
      <c r="AZ21" s="538">
        <f t="shared" si="15"/>
        <v>0</v>
      </c>
      <c r="BA21" s="538">
        <f t="shared" si="16"/>
        <v>0</v>
      </c>
    </row>
    <row r="22" spans="1:53">
      <c r="A22" s="631">
        <f>VLOOKUP(B:B,'UPIS linkin'!$F$11:L98,7)</f>
        <v>304.5</v>
      </c>
      <c r="B22" s="61" t="s">
        <v>724</v>
      </c>
      <c r="C22" s="631" t="str">
        <f t="shared" si="1"/>
        <v>304800</v>
      </c>
      <c r="D22" s="896">
        <v>1378233.2100000002</v>
      </c>
      <c r="E22" s="896">
        <v>0</v>
      </c>
      <c r="F22" s="896">
        <v>0</v>
      </c>
      <c r="G22" s="896">
        <v>0</v>
      </c>
      <c r="H22" s="539">
        <f t="shared" si="2"/>
        <v>1378233.2100000002</v>
      </c>
      <c r="I22" s="896">
        <v>0</v>
      </c>
      <c r="J22" s="896">
        <v>0</v>
      </c>
      <c r="K22" s="896">
        <v>0</v>
      </c>
      <c r="L22" s="539">
        <f t="shared" si="3"/>
        <v>1378233.2100000002</v>
      </c>
      <c r="M22" s="896">
        <v>0</v>
      </c>
      <c r="N22" s="896">
        <v>0</v>
      </c>
      <c r="O22" s="896">
        <v>0</v>
      </c>
      <c r="P22" s="539">
        <f t="shared" si="4"/>
        <v>1378233.2100000002</v>
      </c>
      <c r="Q22" s="896">
        <v>0</v>
      </c>
      <c r="R22" s="896">
        <v>0</v>
      </c>
      <c r="S22" s="896">
        <v>0</v>
      </c>
      <c r="T22" s="539">
        <f t="shared" si="5"/>
        <v>1378233.2100000002</v>
      </c>
      <c r="U22" s="896">
        <v>0</v>
      </c>
      <c r="V22" s="896">
        <v>0</v>
      </c>
      <c r="W22" s="896">
        <v>0</v>
      </c>
      <c r="X22" s="539">
        <f t="shared" si="6"/>
        <v>1378233.2100000002</v>
      </c>
      <c r="Y22" s="896">
        <v>0</v>
      </c>
      <c r="Z22" s="896">
        <v>0</v>
      </c>
      <c r="AA22" s="896">
        <v>0</v>
      </c>
      <c r="AB22" s="539">
        <f t="shared" si="7"/>
        <v>1378233.2100000002</v>
      </c>
      <c r="AC22" s="538"/>
      <c r="AD22" s="538"/>
      <c r="AE22" s="538"/>
      <c r="AF22" s="539">
        <f t="shared" si="8"/>
        <v>1378233.2100000002</v>
      </c>
      <c r="AG22" s="539"/>
      <c r="AH22" s="539"/>
      <c r="AI22" s="538"/>
      <c r="AJ22" s="539">
        <f t="shared" si="9"/>
        <v>1378233.2100000002</v>
      </c>
      <c r="AK22" s="539"/>
      <c r="AL22" s="539"/>
      <c r="AM22" s="538"/>
      <c r="AN22" s="539">
        <f t="shared" si="10"/>
        <v>1378233.2100000002</v>
      </c>
      <c r="AO22" s="539"/>
      <c r="AP22" s="539"/>
      <c r="AQ22" s="538"/>
      <c r="AR22" s="539">
        <f t="shared" si="11"/>
        <v>1378233.2100000002</v>
      </c>
      <c r="AS22" s="539"/>
      <c r="AT22" s="539"/>
      <c r="AU22" s="538"/>
      <c r="AV22" s="539">
        <f t="shared" si="12"/>
        <v>1378233.2100000002</v>
      </c>
      <c r="AW22" s="539">
        <f>'UPIS linkin'!N25</f>
        <v>1378233.21</v>
      </c>
      <c r="AX22" s="538">
        <f t="shared" si="13"/>
        <v>0</v>
      </c>
      <c r="AY22" s="538">
        <f t="shared" si="14"/>
        <v>0</v>
      </c>
      <c r="AZ22" s="538">
        <f t="shared" si="15"/>
        <v>0</v>
      </c>
      <c r="BA22" s="538">
        <f t="shared" si="16"/>
        <v>0</v>
      </c>
    </row>
    <row r="23" spans="1:53">
      <c r="A23" s="631">
        <f>VLOOKUP(B:B,'UPIS linkin'!$F$11:L99,7)</f>
        <v>305.2</v>
      </c>
      <c r="B23" s="61" t="s">
        <v>725</v>
      </c>
      <c r="C23" s="631" t="str">
        <f t="shared" si="1"/>
        <v>305000</v>
      </c>
      <c r="D23" s="896">
        <v>852536.28</v>
      </c>
      <c r="E23" s="896">
        <v>0</v>
      </c>
      <c r="F23" s="896">
        <v>0</v>
      </c>
      <c r="G23" s="896">
        <v>0</v>
      </c>
      <c r="H23" s="539">
        <f t="shared" si="2"/>
        <v>852536.28</v>
      </c>
      <c r="I23" s="896">
        <v>0</v>
      </c>
      <c r="J23" s="896">
        <v>0</v>
      </c>
      <c r="K23" s="896">
        <v>0</v>
      </c>
      <c r="L23" s="539">
        <f t="shared" si="3"/>
        <v>852536.28</v>
      </c>
      <c r="M23" s="896">
        <v>0</v>
      </c>
      <c r="N23" s="896">
        <v>0</v>
      </c>
      <c r="O23" s="896">
        <v>0</v>
      </c>
      <c r="P23" s="539">
        <f t="shared" si="4"/>
        <v>852536.28</v>
      </c>
      <c r="Q23" s="896">
        <v>0</v>
      </c>
      <c r="R23" s="896">
        <v>-2685</v>
      </c>
      <c r="S23" s="896">
        <v>0</v>
      </c>
      <c r="T23" s="539">
        <f t="shared" si="5"/>
        <v>849851.28</v>
      </c>
      <c r="U23" s="896">
        <v>0</v>
      </c>
      <c r="V23" s="896">
        <v>0</v>
      </c>
      <c r="W23" s="896">
        <v>0</v>
      </c>
      <c r="X23" s="539">
        <f t="shared" si="6"/>
        <v>849851.28</v>
      </c>
      <c r="Y23" s="896">
        <v>0</v>
      </c>
      <c r="Z23" s="896">
        <v>0</v>
      </c>
      <c r="AA23" s="896">
        <v>0</v>
      </c>
      <c r="AB23" s="539">
        <f t="shared" si="7"/>
        <v>849851.28</v>
      </c>
      <c r="AC23" s="538"/>
      <c r="AD23" s="538"/>
      <c r="AE23" s="538"/>
      <c r="AF23" s="539">
        <f t="shared" si="8"/>
        <v>849851.28</v>
      </c>
      <c r="AG23" s="539"/>
      <c r="AH23" s="539"/>
      <c r="AI23" s="538"/>
      <c r="AJ23" s="539">
        <f t="shared" si="9"/>
        <v>849851.28</v>
      </c>
      <c r="AK23" s="539"/>
      <c r="AL23" s="539"/>
      <c r="AM23" s="538"/>
      <c r="AN23" s="539">
        <f t="shared" si="10"/>
        <v>849851.28</v>
      </c>
      <c r="AO23" s="539"/>
      <c r="AP23" s="539"/>
      <c r="AQ23" s="538"/>
      <c r="AR23" s="539">
        <f t="shared" si="11"/>
        <v>849851.28</v>
      </c>
      <c r="AS23" s="539"/>
      <c r="AT23" s="539"/>
      <c r="AU23" s="538"/>
      <c r="AV23" s="539">
        <f t="shared" si="12"/>
        <v>849851.28</v>
      </c>
      <c r="AW23" s="539">
        <f>'UPIS linkin'!N26</f>
        <v>849851.28</v>
      </c>
      <c r="AX23" s="538">
        <f t="shared" si="13"/>
        <v>0</v>
      </c>
      <c r="AY23" s="538">
        <f t="shared" si="14"/>
        <v>0</v>
      </c>
      <c r="AZ23" s="538">
        <f t="shared" si="15"/>
        <v>-2685</v>
      </c>
      <c r="BA23" s="538">
        <f t="shared" si="16"/>
        <v>0</v>
      </c>
    </row>
    <row r="24" spans="1:53">
      <c r="A24" s="631">
        <f>VLOOKUP(B:B,'UPIS linkin'!$F$11:L100,7)</f>
        <v>306.2</v>
      </c>
      <c r="B24" s="61" t="s">
        <v>726</v>
      </c>
      <c r="C24" s="631" t="str">
        <f t="shared" si="1"/>
        <v>306000</v>
      </c>
      <c r="D24" s="896">
        <v>1680525.2</v>
      </c>
      <c r="E24" s="896">
        <v>0</v>
      </c>
      <c r="F24" s="896">
        <v>0</v>
      </c>
      <c r="G24" s="896">
        <v>0</v>
      </c>
      <c r="H24" s="539">
        <f t="shared" si="2"/>
        <v>1680525.2</v>
      </c>
      <c r="I24" s="896">
        <v>0</v>
      </c>
      <c r="J24" s="896">
        <v>0</v>
      </c>
      <c r="K24" s="896">
        <v>0</v>
      </c>
      <c r="L24" s="539">
        <f t="shared" si="3"/>
        <v>1680525.2</v>
      </c>
      <c r="M24" s="896">
        <v>0</v>
      </c>
      <c r="N24" s="896">
        <v>0</v>
      </c>
      <c r="O24" s="896">
        <v>0</v>
      </c>
      <c r="P24" s="539">
        <f t="shared" si="4"/>
        <v>1680525.2</v>
      </c>
      <c r="Q24" s="896">
        <v>0</v>
      </c>
      <c r="R24" s="896">
        <v>0</v>
      </c>
      <c r="S24" s="896">
        <v>0</v>
      </c>
      <c r="T24" s="539">
        <f t="shared" si="5"/>
        <v>1680525.2</v>
      </c>
      <c r="U24" s="896">
        <v>0</v>
      </c>
      <c r="V24" s="896">
        <v>0</v>
      </c>
      <c r="W24" s="896">
        <v>0</v>
      </c>
      <c r="X24" s="539">
        <f t="shared" si="6"/>
        <v>1680525.2</v>
      </c>
      <c r="Y24" s="896">
        <v>0</v>
      </c>
      <c r="Z24" s="896">
        <v>0</v>
      </c>
      <c r="AA24" s="896">
        <v>0</v>
      </c>
      <c r="AB24" s="539">
        <f t="shared" si="7"/>
        <v>1680525.2</v>
      </c>
      <c r="AC24" s="538"/>
      <c r="AD24" s="538"/>
      <c r="AE24" s="538"/>
      <c r="AF24" s="539">
        <f t="shared" si="8"/>
        <v>1680525.2</v>
      </c>
      <c r="AG24" s="539"/>
      <c r="AH24" s="539"/>
      <c r="AI24" s="538"/>
      <c r="AJ24" s="539">
        <f t="shared" si="9"/>
        <v>1680525.2</v>
      </c>
      <c r="AK24" s="539"/>
      <c r="AL24" s="539"/>
      <c r="AM24" s="538"/>
      <c r="AN24" s="539">
        <f t="shared" si="10"/>
        <v>1680525.2</v>
      </c>
      <c r="AO24" s="539"/>
      <c r="AP24" s="539"/>
      <c r="AQ24" s="538"/>
      <c r="AR24" s="539">
        <f t="shared" si="11"/>
        <v>1680525.2</v>
      </c>
      <c r="AS24" s="539"/>
      <c r="AT24" s="539"/>
      <c r="AU24" s="538"/>
      <c r="AV24" s="539">
        <f t="shared" si="12"/>
        <v>1680525.2</v>
      </c>
      <c r="AW24" s="539">
        <f>'UPIS linkin'!N27</f>
        <v>1680525.2</v>
      </c>
      <c r="AX24" s="538">
        <f t="shared" si="13"/>
        <v>0</v>
      </c>
      <c r="AY24" s="538">
        <f t="shared" si="14"/>
        <v>0</v>
      </c>
      <c r="AZ24" s="538">
        <f t="shared" si="15"/>
        <v>0</v>
      </c>
      <c r="BA24" s="538">
        <f t="shared" si="16"/>
        <v>0</v>
      </c>
    </row>
    <row r="25" spans="1:53">
      <c r="A25" s="631">
        <f>VLOOKUP(B:B,'UPIS linkin'!$F$11:L101,7)</f>
        <v>309.2</v>
      </c>
      <c r="B25" s="61" t="s">
        <v>727</v>
      </c>
      <c r="C25" s="631" t="str">
        <f t="shared" si="1"/>
        <v>309000</v>
      </c>
      <c r="D25" s="896">
        <v>18570602.260000005</v>
      </c>
      <c r="E25" s="896">
        <v>0</v>
      </c>
      <c r="F25" s="896">
        <v>0</v>
      </c>
      <c r="G25" s="896">
        <v>0</v>
      </c>
      <c r="H25" s="539">
        <f t="shared" si="2"/>
        <v>18570602.260000005</v>
      </c>
      <c r="I25" s="896">
        <v>0</v>
      </c>
      <c r="J25" s="896">
        <v>0</v>
      </c>
      <c r="K25" s="896">
        <v>0</v>
      </c>
      <c r="L25" s="539">
        <f t="shared" si="3"/>
        <v>18570602.260000005</v>
      </c>
      <c r="M25" s="896">
        <v>0</v>
      </c>
      <c r="N25" s="896">
        <v>-10000</v>
      </c>
      <c r="O25" s="896">
        <v>0</v>
      </c>
      <c r="P25" s="539">
        <f t="shared" si="4"/>
        <v>18560602.260000005</v>
      </c>
      <c r="Q25" s="896">
        <v>0</v>
      </c>
      <c r="R25" s="896">
        <v>0</v>
      </c>
      <c r="S25" s="896">
        <v>0</v>
      </c>
      <c r="T25" s="539">
        <f t="shared" si="5"/>
        <v>18560602.260000005</v>
      </c>
      <c r="U25" s="896">
        <v>0</v>
      </c>
      <c r="V25" s="896">
        <v>0</v>
      </c>
      <c r="W25" s="896">
        <v>0</v>
      </c>
      <c r="X25" s="539">
        <f t="shared" si="6"/>
        <v>18560602.260000005</v>
      </c>
      <c r="Y25" s="896">
        <v>0</v>
      </c>
      <c r="Z25" s="896">
        <v>0</v>
      </c>
      <c r="AA25" s="896">
        <v>0</v>
      </c>
      <c r="AB25" s="539">
        <f t="shared" si="7"/>
        <v>18560602.260000005</v>
      </c>
      <c r="AC25" s="538"/>
      <c r="AD25" s="538"/>
      <c r="AE25" s="538"/>
      <c r="AF25" s="539">
        <f t="shared" si="8"/>
        <v>18560602.260000005</v>
      </c>
      <c r="AG25" s="539"/>
      <c r="AH25" s="539"/>
      <c r="AI25" s="538"/>
      <c r="AJ25" s="539">
        <f t="shared" si="9"/>
        <v>18560602.260000005</v>
      </c>
      <c r="AK25" s="539"/>
      <c r="AL25" s="539"/>
      <c r="AM25" s="538"/>
      <c r="AN25" s="539">
        <f t="shared" si="10"/>
        <v>18560602.260000005</v>
      </c>
      <c r="AO25" s="539"/>
      <c r="AP25" s="539"/>
      <c r="AQ25" s="538"/>
      <c r="AR25" s="539">
        <f t="shared" si="11"/>
        <v>18560602.260000005</v>
      </c>
      <c r="AS25" s="539"/>
      <c r="AT25" s="539"/>
      <c r="AU25" s="538"/>
      <c r="AV25" s="539">
        <f t="shared" si="12"/>
        <v>18560602.260000005</v>
      </c>
      <c r="AW25" s="539">
        <f>'UPIS linkin'!N28</f>
        <v>18560602.259999998</v>
      </c>
      <c r="AX25" s="538">
        <f t="shared" si="13"/>
        <v>0</v>
      </c>
      <c r="AY25" s="538">
        <f t="shared" si="14"/>
        <v>0</v>
      </c>
      <c r="AZ25" s="538">
        <f t="shared" si="15"/>
        <v>-10000</v>
      </c>
      <c r="BA25" s="538">
        <f t="shared" si="16"/>
        <v>0</v>
      </c>
    </row>
    <row r="26" spans="1:53">
      <c r="A26" s="631">
        <f>VLOOKUP(B:B,'UPIS linkin'!$F$11:L102,7)</f>
        <v>310.2</v>
      </c>
      <c r="B26" s="61" t="s">
        <v>728</v>
      </c>
      <c r="C26" s="631" t="str">
        <f t="shared" si="1"/>
        <v>310000</v>
      </c>
      <c r="D26" s="896">
        <v>5692556.7900000019</v>
      </c>
      <c r="E26" s="896">
        <v>0</v>
      </c>
      <c r="F26" s="896">
        <v>0</v>
      </c>
      <c r="G26" s="896">
        <v>0</v>
      </c>
      <c r="H26" s="539">
        <f t="shared" si="2"/>
        <v>5692556.7900000019</v>
      </c>
      <c r="I26" s="896">
        <v>0</v>
      </c>
      <c r="J26" s="896">
        <v>0</v>
      </c>
      <c r="K26" s="896">
        <v>0</v>
      </c>
      <c r="L26" s="539">
        <f t="shared" si="3"/>
        <v>5692556.7900000019</v>
      </c>
      <c r="M26" s="896">
        <v>0</v>
      </c>
      <c r="N26" s="896">
        <v>0</v>
      </c>
      <c r="O26" s="896">
        <v>0</v>
      </c>
      <c r="P26" s="539">
        <f t="shared" si="4"/>
        <v>5692556.7900000019</v>
      </c>
      <c r="Q26" s="896">
        <v>0</v>
      </c>
      <c r="R26" s="896">
        <v>0</v>
      </c>
      <c r="S26" s="896">
        <v>0</v>
      </c>
      <c r="T26" s="539">
        <f t="shared" si="5"/>
        <v>5692556.7900000019</v>
      </c>
      <c r="U26" s="896">
        <v>0</v>
      </c>
      <c r="V26" s="896">
        <v>0</v>
      </c>
      <c r="W26" s="896">
        <v>0</v>
      </c>
      <c r="X26" s="539">
        <f t="shared" si="6"/>
        <v>5692556.7900000019</v>
      </c>
      <c r="Y26" s="896">
        <v>0</v>
      </c>
      <c r="Z26" s="896">
        <v>0</v>
      </c>
      <c r="AA26" s="896">
        <v>0</v>
      </c>
      <c r="AB26" s="539">
        <f t="shared" si="7"/>
        <v>5692556.7900000019</v>
      </c>
      <c r="AC26" s="538"/>
      <c r="AD26" s="538"/>
      <c r="AE26" s="538"/>
      <c r="AF26" s="539">
        <f t="shared" si="8"/>
        <v>5692556.7900000019</v>
      </c>
      <c r="AG26" s="539"/>
      <c r="AH26" s="539"/>
      <c r="AI26" s="538"/>
      <c r="AJ26" s="539">
        <f t="shared" si="9"/>
        <v>5692556.7900000019</v>
      </c>
      <c r="AK26" s="539"/>
      <c r="AL26" s="539"/>
      <c r="AM26" s="538"/>
      <c r="AN26" s="539">
        <f t="shared" si="10"/>
        <v>5692556.7900000019</v>
      </c>
      <c r="AO26" s="539"/>
      <c r="AP26" s="539"/>
      <c r="AQ26" s="538"/>
      <c r="AR26" s="539">
        <f t="shared" si="11"/>
        <v>5692556.7900000019</v>
      </c>
      <c r="AS26" s="539"/>
      <c r="AT26" s="539"/>
      <c r="AU26" s="538"/>
      <c r="AV26" s="539">
        <f t="shared" si="12"/>
        <v>5692556.7900000019</v>
      </c>
      <c r="AW26" s="539">
        <f>'UPIS linkin'!N29</f>
        <v>5692556.790000001</v>
      </c>
      <c r="AX26" s="538">
        <f t="shared" si="13"/>
        <v>0</v>
      </c>
      <c r="AY26" s="538">
        <f t="shared" si="14"/>
        <v>0</v>
      </c>
      <c r="AZ26" s="538">
        <f t="shared" si="15"/>
        <v>0</v>
      </c>
      <c r="BA26" s="538">
        <f t="shared" si="16"/>
        <v>0</v>
      </c>
    </row>
    <row r="27" spans="1:53">
      <c r="A27" s="631">
        <f>VLOOKUP(B:B,'UPIS linkin'!$F$11:L103,7)</f>
        <v>311.2</v>
      </c>
      <c r="B27" s="63" t="s">
        <v>939</v>
      </c>
      <c r="C27" s="631" t="str">
        <f t="shared" si="1"/>
        <v>311000</v>
      </c>
      <c r="D27" s="896">
        <v>0</v>
      </c>
      <c r="E27" s="896">
        <v>0</v>
      </c>
      <c r="F27" s="896">
        <v>0</v>
      </c>
      <c r="G27" s="896">
        <v>0</v>
      </c>
      <c r="H27" s="539">
        <f t="shared" si="2"/>
        <v>0</v>
      </c>
      <c r="I27" s="896">
        <v>0</v>
      </c>
      <c r="J27" s="896">
        <v>0</v>
      </c>
      <c r="K27" s="896">
        <v>0</v>
      </c>
      <c r="L27" s="539">
        <f t="shared" si="3"/>
        <v>0</v>
      </c>
      <c r="M27" s="896">
        <v>0</v>
      </c>
      <c r="N27" s="896">
        <v>0</v>
      </c>
      <c r="O27" s="896">
        <v>0</v>
      </c>
      <c r="P27" s="539">
        <f t="shared" si="4"/>
        <v>0</v>
      </c>
      <c r="Q27" s="896">
        <v>0</v>
      </c>
      <c r="R27" s="896">
        <v>0</v>
      </c>
      <c r="S27" s="896">
        <v>0</v>
      </c>
      <c r="T27" s="539">
        <f t="shared" si="5"/>
        <v>0</v>
      </c>
      <c r="U27" s="896">
        <v>0</v>
      </c>
      <c r="V27" s="896">
        <v>0</v>
      </c>
      <c r="W27" s="896">
        <v>0</v>
      </c>
      <c r="X27" s="539">
        <f t="shared" si="6"/>
        <v>0</v>
      </c>
      <c r="Y27" s="896">
        <v>0</v>
      </c>
      <c r="Z27" s="896">
        <v>0</v>
      </c>
      <c r="AA27" s="896">
        <v>0</v>
      </c>
      <c r="AB27" s="539">
        <f t="shared" si="7"/>
        <v>0</v>
      </c>
      <c r="AC27" s="538"/>
      <c r="AD27" s="538"/>
      <c r="AE27" s="538"/>
      <c r="AF27" s="539">
        <f t="shared" si="8"/>
        <v>0</v>
      </c>
      <c r="AG27" s="539"/>
      <c r="AH27" s="539"/>
      <c r="AI27" s="538"/>
      <c r="AJ27" s="539">
        <f t="shared" si="9"/>
        <v>0</v>
      </c>
      <c r="AK27" s="539"/>
      <c r="AL27" s="539"/>
      <c r="AM27" s="538"/>
      <c r="AN27" s="539">
        <f t="shared" si="10"/>
        <v>0</v>
      </c>
      <c r="AO27" s="539"/>
      <c r="AP27" s="539"/>
      <c r="AQ27" s="538"/>
      <c r="AR27" s="539">
        <f t="shared" si="11"/>
        <v>0</v>
      </c>
      <c r="AS27" s="539"/>
      <c r="AT27" s="539"/>
      <c r="AU27" s="538"/>
      <c r="AV27" s="539">
        <f t="shared" si="12"/>
        <v>0</v>
      </c>
      <c r="AW27" s="539">
        <f>'UPIS linkin'!N30</f>
        <v>0</v>
      </c>
      <c r="AX27" s="538">
        <f t="shared" si="13"/>
        <v>0</v>
      </c>
      <c r="AY27" s="538">
        <f t="shared" si="14"/>
        <v>0</v>
      </c>
      <c r="AZ27" s="538">
        <f t="shared" si="15"/>
        <v>0</v>
      </c>
      <c r="BA27" s="538">
        <f t="shared" si="16"/>
        <v>0</v>
      </c>
    </row>
    <row r="28" spans="1:53">
      <c r="A28" s="631">
        <f>VLOOKUP(B:B,'UPIS linkin'!$F$11:L104,7)</f>
        <v>311.2</v>
      </c>
      <c r="B28" s="63" t="s">
        <v>729</v>
      </c>
      <c r="C28" s="631" t="str">
        <f t="shared" si="1"/>
        <v>311200</v>
      </c>
      <c r="D28" s="896">
        <v>16609283.689999998</v>
      </c>
      <c r="E28" s="896">
        <v>20659.390000000003</v>
      </c>
      <c r="F28" s="896">
        <v>-41.81</v>
      </c>
      <c r="G28" s="896">
        <v>0</v>
      </c>
      <c r="H28" s="539">
        <f t="shared" si="2"/>
        <v>16629901.269999998</v>
      </c>
      <c r="I28" s="896">
        <v>1487.0400000000031</v>
      </c>
      <c r="J28" s="896">
        <v>0</v>
      </c>
      <c r="K28" s="896">
        <v>0</v>
      </c>
      <c r="L28" s="539">
        <f t="shared" si="3"/>
        <v>16631388.309999997</v>
      </c>
      <c r="M28" s="896">
        <v>-17968.639999999974</v>
      </c>
      <c r="N28" s="896">
        <v>0</v>
      </c>
      <c r="O28" s="896">
        <v>0</v>
      </c>
      <c r="P28" s="539">
        <f t="shared" si="4"/>
        <v>16613419.669999996</v>
      </c>
      <c r="Q28" s="896">
        <v>1209.8499999999997</v>
      </c>
      <c r="R28" s="896">
        <v>0</v>
      </c>
      <c r="S28" s="896">
        <v>0</v>
      </c>
      <c r="T28" s="539">
        <f t="shared" si="5"/>
        <v>16614629.519999996</v>
      </c>
      <c r="U28" s="896">
        <v>17009.04</v>
      </c>
      <c r="V28" s="896">
        <v>0</v>
      </c>
      <c r="W28" s="896">
        <v>0</v>
      </c>
      <c r="X28" s="539">
        <f t="shared" si="6"/>
        <v>16631638.559999995</v>
      </c>
      <c r="Y28" s="896">
        <v>1021965.85</v>
      </c>
      <c r="Z28" s="896">
        <v>-5301.19</v>
      </c>
      <c r="AA28" s="896">
        <v>0</v>
      </c>
      <c r="AB28" s="539">
        <f t="shared" si="7"/>
        <v>17648303.219999995</v>
      </c>
      <c r="AC28" s="538"/>
      <c r="AD28" s="538"/>
      <c r="AE28" s="538"/>
      <c r="AF28" s="539">
        <f t="shared" si="8"/>
        <v>17648303.219999995</v>
      </c>
      <c r="AG28" s="539"/>
      <c r="AH28" s="539"/>
      <c r="AI28" s="538"/>
      <c r="AJ28" s="539">
        <f t="shared" si="9"/>
        <v>17648303.219999995</v>
      </c>
      <c r="AK28" s="539"/>
      <c r="AL28" s="539"/>
      <c r="AM28" s="538"/>
      <c r="AN28" s="539">
        <f t="shared" si="10"/>
        <v>17648303.219999995</v>
      </c>
      <c r="AO28" s="539"/>
      <c r="AP28" s="539"/>
      <c r="AQ28" s="538"/>
      <c r="AR28" s="539">
        <f t="shared" si="11"/>
        <v>17648303.219999995</v>
      </c>
      <c r="AS28" s="539"/>
      <c r="AT28" s="539"/>
      <c r="AU28" s="538"/>
      <c r="AV28" s="539">
        <f t="shared" si="12"/>
        <v>17648303.219999995</v>
      </c>
      <c r="AW28" s="539">
        <f>'UPIS linkin'!N31</f>
        <v>17648303.220000003</v>
      </c>
      <c r="AX28" s="538">
        <f t="shared" si="13"/>
        <v>0</v>
      </c>
      <c r="AY28" s="538">
        <f t="shared" si="14"/>
        <v>1044362.53</v>
      </c>
      <c r="AZ28" s="538">
        <f t="shared" si="15"/>
        <v>-5343</v>
      </c>
      <c r="BA28" s="538">
        <f t="shared" si="16"/>
        <v>0</v>
      </c>
    </row>
    <row r="29" spans="1:53">
      <c r="A29" s="631">
        <f>VLOOKUP(B:B,'UPIS linkin'!$F$11:L105,7)</f>
        <v>311.2</v>
      </c>
      <c r="B29" s="63" t="s">
        <v>730</v>
      </c>
      <c r="C29" s="631" t="str">
        <f t="shared" si="1"/>
        <v>311300</v>
      </c>
      <c r="D29" s="896">
        <v>432456.17</v>
      </c>
      <c r="E29" s="896">
        <v>0</v>
      </c>
      <c r="F29" s="896">
        <v>0</v>
      </c>
      <c r="G29" s="896">
        <v>0</v>
      </c>
      <c r="H29" s="539">
        <f t="shared" si="2"/>
        <v>432456.17</v>
      </c>
      <c r="I29" s="896">
        <v>0</v>
      </c>
      <c r="J29" s="896">
        <v>0</v>
      </c>
      <c r="K29" s="896">
        <v>0</v>
      </c>
      <c r="L29" s="539">
        <f t="shared" si="3"/>
        <v>432456.17</v>
      </c>
      <c r="M29" s="896">
        <v>0</v>
      </c>
      <c r="N29" s="896">
        <v>0</v>
      </c>
      <c r="O29" s="896">
        <v>0</v>
      </c>
      <c r="P29" s="539">
        <f t="shared" si="4"/>
        <v>432456.17</v>
      </c>
      <c r="Q29" s="896">
        <v>0</v>
      </c>
      <c r="R29" s="896">
        <v>0</v>
      </c>
      <c r="S29" s="896">
        <v>0</v>
      </c>
      <c r="T29" s="539">
        <f t="shared" si="5"/>
        <v>432456.17</v>
      </c>
      <c r="U29" s="896">
        <v>0</v>
      </c>
      <c r="V29" s="896">
        <v>0</v>
      </c>
      <c r="W29" s="896">
        <v>0</v>
      </c>
      <c r="X29" s="539">
        <f t="shared" si="6"/>
        <v>432456.17</v>
      </c>
      <c r="Y29" s="896">
        <v>0</v>
      </c>
      <c r="Z29" s="896">
        <v>0</v>
      </c>
      <c r="AA29" s="896">
        <v>0</v>
      </c>
      <c r="AB29" s="539">
        <f t="shared" si="7"/>
        <v>432456.17</v>
      </c>
      <c r="AC29" s="538"/>
      <c r="AD29" s="538"/>
      <c r="AE29" s="538"/>
      <c r="AF29" s="539">
        <f t="shared" si="8"/>
        <v>432456.17</v>
      </c>
      <c r="AG29" s="539"/>
      <c r="AH29" s="539"/>
      <c r="AI29" s="538"/>
      <c r="AJ29" s="539">
        <f t="shared" si="9"/>
        <v>432456.17</v>
      </c>
      <c r="AK29" s="539"/>
      <c r="AL29" s="539"/>
      <c r="AM29" s="538"/>
      <c r="AN29" s="539">
        <f t="shared" si="10"/>
        <v>432456.17</v>
      </c>
      <c r="AO29" s="539"/>
      <c r="AP29" s="539"/>
      <c r="AQ29" s="538"/>
      <c r="AR29" s="539">
        <f t="shared" si="11"/>
        <v>432456.17</v>
      </c>
      <c r="AS29" s="539"/>
      <c r="AT29" s="539"/>
      <c r="AU29" s="538"/>
      <c r="AV29" s="539">
        <f t="shared" si="12"/>
        <v>432456.17</v>
      </c>
      <c r="AW29" s="539">
        <f>'UPIS linkin'!N32</f>
        <v>432456.17</v>
      </c>
      <c r="AX29" s="538">
        <f t="shared" si="13"/>
        <v>0</v>
      </c>
      <c r="AY29" s="538">
        <f t="shared" si="14"/>
        <v>0</v>
      </c>
      <c r="AZ29" s="538">
        <f t="shared" si="15"/>
        <v>0</v>
      </c>
      <c r="BA29" s="538">
        <f t="shared" si="16"/>
        <v>0</v>
      </c>
    </row>
    <row r="30" spans="1:53">
      <c r="A30" s="631">
        <f>VLOOKUP(B:B,'UPIS linkin'!$F$11:L106,7)</f>
        <v>311.2</v>
      </c>
      <c r="B30" s="63" t="s">
        <v>731</v>
      </c>
      <c r="C30" s="631" t="str">
        <f t="shared" si="1"/>
        <v>311400</v>
      </c>
      <c r="D30" s="896">
        <v>7727.88</v>
      </c>
      <c r="E30" s="896">
        <v>0</v>
      </c>
      <c r="F30" s="896">
        <v>0</v>
      </c>
      <c r="G30" s="896">
        <v>0</v>
      </c>
      <c r="H30" s="539">
        <f t="shared" si="2"/>
        <v>7727.88</v>
      </c>
      <c r="I30" s="896">
        <v>0</v>
      </c>
      <c r="J30" s="896">
        <v>0</v>
      </c>
      <c r="K30" s="896">
        <v>0</v>
      </c>
      <c r="L30" s="539">
        <f t="shared" si="3"/>
        <v>7727.88</v>
      </c>
      <c r="M30" s="896">
        <v>0</v>
      </c>
      <c r="N30" s="896">
        <v>0</v>
      </c>
      <c r="O30" s="896">
        <v>0</v>
      </c>
      <c r="P30" s="539">
        <f t="shared" si="4"/>
        <v>7727.88</v>
      </c>
      <c r="Q30" s="896">
        <v>0</v>
      </c>
      <c r="R30" s="896">
        <v>0</v>
      </c>
      <c r="S30" s="896">
        <v>0</v>
      </c>
      <c r="T30" s="539">
        <f t="shared" si="5"/>
        <v>7727.88</v>
      </c>
      <c r="U30" s="896">
        <v>0</v>
      </c>
      <c r="V30" s="896">
        <v>0</v>
      </c>
      <c r="W30" s="896">
        <v>0</v>
      </c>
      <c r="X30" s="539">
        <f t="shared" si="6"/>
        <v>7727.88</v>
      </c>
      <c r="Y30" s="896">
        <v>0</v>
      </c>
      <c r="Z30" s="896">
        <v>0</v>
      </c>
      <c r="AA30" s="896">
        <v>0</v>
      </c>
      <c r="AB30" s="539">
        <f t="shared" si="7"/>
        <v>7727.88</v>
      </c>
      <c r="AC30" s="538"/>
      <c r="AD30" s="538"/>
      <c r="AE30" s="538"/>
      <c r="AF30" s="539">
        <f t="shared" si="8"/>
        <v>7727.88</v>
      </c>
      <c r="AG30" s="539"/>
      <c r="AH30" s="539"/>
      <c r="AI30" s="538"/>
      <c r="AJ30" s="539">
        <f t="shared" si="9"/>
        <v>7727.88</v>
      </c>
      <c r="AK30" s="539"/>
      <c r="AL30" s="539"/>
      <c r="AM30" s="538"/>
      <c r="AN30" s="539">
        <f t="shared" si="10"/>
        <v>7727.88</v>
      </c>
      <c r="AO30" s="539"/>
      <c r="AP30" s="539"/>
      <c r="AQ30" s="538"/>
      <c r="AR30" s="539">
        <f t="shared" si="11"/>
        <v>7727.88</v>
      </c>
      <c r="AS30" s="539"/>
      <c r="AT30" s="539"/>
      <c r="AU30" s="538"/>
      <c r="AV30" s="539">
        <f t="shared" si="12"/>
        <v>7727.88</v>
      </c>
      <c r="AW30" s="539">
        <f>'UPIS linkin'!N33</f>
        <v>7727.88</v>
      </c>
      <c r="AX30" s="538">
        <f t="shared" si="13"/>
        <v>0</v>
      </c>
      <c r="AY30" s="538">
        <f t="shared" si="14"/>
        <v>0</v>
      </c>
      <c r="AZ30" s="538">
        <f t="shared" si="15"/>
        <v>0</v>
      </c>
      <c r="BA30" s="538">
        <f t="shared" si="16"/>
        <v>0</v>
      </c>
    </row>
    <row r="31" spans="1:53">
      <c r="A31" s="631">
        <f>VLOOKUP(B:B,'UPIS linkin'!$F$11:L107,7)</f>
        <v>311.2</v>
      </c>
      <c r="B31" s="63" t="s">
        <v>967</v>
      </c>
      <c r="C31" s="631" t="str">
        <f t="shared" si="1"/>
        <v>311500</v>
      </c>
      <c r="D31" s="896">
        <v>0</v>
      </c>
      <c r="E31" s="896">
        <v>0</v>
      </c>
      <c r="F31" s="896">
        <v>0</v>
      </c>
      <c r="G31" s="896">
        <v>0</v>
      </c>
      <c r="H31" s="539">
        <f t="shared" si="2"/>
        <v>0</v>
      </c>
      <c r="I31" s="896">
        <v>0</v>
      </c>
      <c r="J31" s="896">
        <v>0</v>
      </c>
      <c r="K31" s="896">
        <v>0</v>
      </c>
      <c r="L31" s="539">
        <f t="shared" si="3"/>
        <v>0</v>
      </c>
      <c r="M31" s="896">
        <v>0</v>
      </c>
      <c r="N31" s="896">
        <v>0</v>
      </c>
      <c r="O31" s="896">
        <v>0</v>
      </c>
      <c r="P31" s="539">
        <f t="shared" si="4"/>
        <v>0</v>
      </c>
      <c r="Q31" s="896">
        <v>0</v>
      </c>
      <c r="R31" s="896">
        <v>0</v>
      </c>
      <c r="S31" s="896">
        <v>0</v>
      </c>
      <c r="T31" s="539">
        <f t="shared" si="5"/>
        <v>0</v>
      </c>
      <c r="U31" s="896">
        <v>0</v>
      </c>
      <c r="V31" s="896">
        <v>0</v>
      </c>
      <c r="W31" s="896">
        <v>0</v>
      </c>
      <c r="X31" s="539">
        <f t="shared" si="6"/>
        <v>0</v>
      </c>
      <c r="Y31" s="896">
        <v>0</v>
      </c>
      <c r="Z31" s="896">
        <v>0</v>
      </c>
      <c r="AA31" s="896">
        <v>0</v>
      </c>
      <c r="AB31" s="539">
        <f t="shared" si="7"/>
        <v>0</v>
      </c>
      <c r="AC31" s="538"/>
      <c r="AD31" s="538"/>
      <c r="AE31" s="538"/>
      <c r="AF31" s="539">
        <f t="shared" si="8"/>
        <v>0</v>
      </c>
      <c r="AG31" s="539"/>
      <c r="AH31" s="539"/>
      <c r="AI31" s="538"/>
      <c r="AJ31" s="539">
        <f t="shared" si="9"/>
        <v>0</v>
      </c>
      <c r="AK31" s="539"/>
      <c r="AL31" s="539"/>
      <c r="AM31" s="538"/>
      <c r="AN31" s="539">
        <f t="shared" si="10"/>
        <v>0</v>
      </c>
      <c r="AO31" s="539"/>
      <c r="AP31" s="539"/>
      <c r="AQ31" s="538"/>
      <c r="AR31" s="539">
        <f t="shared" si="11"/>
        <v>0</v>
      </c>
      <c r="AS31" s="539"/>
      <c r="AT31" s="539"/>
      <c r="AU31" s="538"/>
      <c r="AV31" s="539">
        <f t="shared" si="12"/>
        <v>0</v>
      </c>
      <c r="AW31" s="539">
        <f>'UPIS linkin'!N34</f>
        <v>0</v>
      </c>
      <c r="AX31" s="538">
        <f t="shared" si="13"/>
        <v>0</v>
      </c>
      <c r="AY31" s="538">
        <f t="shared" si="14"/>
        <v>0</v>
      </c>
      <c r="AZ31" s="538">
        <f t="shared" si="15"/>
        <v>0</v>
      </c>
      <c r="BA31" s="538">
        <f t="shared" si="16"/>
        <v>0</v>
      </c>
    </row>
    <row r="32" spans="1:53">
      <c r="A32" s="631">
        <f>VLOOKUP(B:B,'UPIS linkin'!$F$11:L108,7)</f>
        <v>311.2</v>
      </c>
      <c r="B32" s="61" t="s">
        <v>1026</v>
      </c>
      <c r="C32" s="631" t="str">
        <f t="shared" si="1"/>
        <v>311520</v>
      </c>
      <c r="D32" s="896">
        <v>17421244.990000006</v>
      </c>
      <c r="E32" s="896">
        <v>1387.9699999999998</v>
      </c>
      <c r="F32" s="896">
        <v>0</v>
      </c>
      <c r="G32" s="896">
        <v>0</v>
      </c>
      <c r="H32" s="539">
        <f t="shared" si="2"/>
        <v>17422632.960000005</v>
      </c>
      <c r="I32" s="896">
        <v>70874.8</v>
      </c>
      <c r="J32" s="896">
        <v>-56365.49</v>
      </c>
      <c r="K32" s="896">
        <v>0</v>
      </c>
      <c r="L32" s="539">
        <f t="shared" si="3"/>
        <v>17437142.270000007</v>
      </c>
      <c r="M32" s="896">
        <v>4818.95</v>
      </c>
      <c r="N32" s="896">
        <v>-6000</v>
      </c>
      <c r="O32" s="896">
        <v>0</v>
      </c>
      <c r="P32" s="539">
        <f t="shared" si="4"/>
        <v>17435961.220000006</v>
      </c>
      <c r="Q32" s="896">
        <v>4589.7499999999991</v>
      </c>
      <c r="R32" s="896">
        <v>-4794.3</v>
      </c>
      <c r="S32" s="896">
        <v>0</v>
      </c>
      <c r="T32" s="539">
        <f t="shared" si="5"/>
        <v>17435756.670000006</v>
      </c>
      <c r="U32" s="896">
        <v>-7.2759576141834259E-12</v>
      </c>
      <c r="V32" s="896">
        <v>0</v>
      </c>
      <c r="W32" s="896">
        <v>0</v>
      </c>
      <c r="X32" s="539">
        <f t="shared" si="6"/>
        <v>17435756.670000006</v>
      </c>
      <c r="Y32" s="896">
        <v>4446.51</v>
      </c>
      <c r="Z32" s="896">
        <v>-3054.54</v>
      </c>
      <c r="AA32" s="896">
        <v>0</v>
      </c>
      <c r="AB32" s="539">
        <f t="shared" si="7"/>
        <v>17437148.640000008</v>
      </c>
      <c r="AC32" s="538"/>
      <c r="AD32" s="538"/>
      <c r="AE32" s="538"/>
      <c r="AF32" s="539">
        <f t="shared" si="8"/>
        <v>17437148.640000008</v>
      </c>
      <c r="AG32" s="539"/>
      <c r="AH32" s="539"/>
      <c r="AI32" s="538"/>
      <c r="AJ32" s="539">
        <f t="shared" si="9"/>
        <v>17437148.640000008</v>
      </c>
      <c r="AK32" s="539"/>
      <c r="AL32" s="539"/>
      <c r="AM32" s="538"/>
      <c r="AN32" s="539">
        <f t="shared" si="10"/>
        <v>17437148.640000008</v>
      </c>
      <c r="AO32" s="539"/>
      <c r="AP32" s="539"/>
      <c r="AQ32" s="538"/>
      <c r="AR32" s="539">
        <f t="shared" si="11"/>
        <v>17437148.640000008</v>
      </c>
      <c r="AS32" s="539"/>
      <c r="AT32" s="539"/>
      <c r="AU32" s="538"/>
      <c r="AV32" s="539">
        <f t="shared" si="12"/>
        <v>17437148.640000008</v>
      </c>
      <c r="AW32" s="539">
        <f>'UPIS linkin'!N35</f>
        <v>17437148.639999997</v>
      </c>
      <c r="AX32" s="538">
        <f t="shared" si="13"/>
        <v>0</v>
      </c>
      <c r="AY32" s="538">
        <f t="shared" si="14"/>
        <v>86117.98</v>
      </c>
      <c r="AZ32" s="538">
        <f t="shared" si="15"/>
        <v>-70214.329999999987</v>
      </c>
      <c r="BA32" s="538">
        <f t="shared" si="16"/>
        <v>0</v>
      </c>
    </row>
    <row r="33" spans="1:53">
      <c r="A33" s="631">
        <f>VLOOKUP(B:B,'UPIS linkin'!$F$11:L109,7)</f>
        <v>311.3</v>
      </c>
      <c r="B33" s="61" t="s">
        <v>1027</v>
      </c>
      <c r="C33" s="631" t="str">
        <f t="shared" si="1"/>
        <v>311530</v>
      </c>
      <c r="D33" s="896">
        <v>0</v>
      </c>
      <c r="E33" s="896">
        <v>0</v>
      </c>
      <c r="F33" s="896">
        <v>0</v>
      </c>
      <c r="G33" s="896">
        <v>0</v>
      </c>
      <c r="H33" s="539">
        <f t="shared" si="2"/>
        <v>0</v>
      </c>
      <c r="I33" s="896">
        <v>0</v>
      </c>
      <c r="J33" s="896">
        <v>0</v>
      </c>
      <c r="K33" s="896">
        <v>0</v>
      </c>
      <c r="L33" s="539">
        <f t="shared" si="3"/>
        <v>0</v>
      </c>
      <c r="M33" s="896">
        <v>0</v>
      </c>
      <c r="N33" s="896">
        <v>0</v>
      </c>
      <c r="O33" s="896">
        <v>0</v>
      </c>
      <c r="P33" s="539">
        <f t="shared" si="4"/>
        <v>0</v>
      </c>
      <c r="Q33" s="896">
        <v>26423.489999999998</v>
      </c>
      <c r="R33" s="896">
        <v>0</v>
      </c>
      <c r="S33" s="896">
        <v>0</v>
      </c>
      <c r="T33" s="539">
        <f t="shared" si="5"/>
        <v>26423.489999999998</v>
      </c>
      <c r="U33" s="896">
        <v>-4307.619999999999</v>
      </c>
      <c r="V33" s="896">
        <v>0</v>
      </c>
      <c r="W33" s="896">
        <v>0</v>
      </c>
      <c r="X33" s="539">
        <f t="shared" si="6"/>
        <v>22115.87</v>
      </c>
      <c r="Y33" s="896">
        <v>647784.64</v>
      </c>
      <c r="Z33" s="896">
        <v>0</v>
      </c>
      <c r="AA33" s="896">
        <v>0</v>
      </c>
      <c r="AB33" s="539">
        <f t="shared" si="7"/>
        <v>669900.51</v>
      </c>
      <c r="AC33" s="538"/>
      <c r="AD33" s="538"/>
      <c r="AE33" s="538"/>
      <c r="AF33" s="539">
        <f t="shared" si="8"/>
        <v>669900.51</v>
      </c>
      <c r="AG33" s="539"/>
      <c r="AH33" s="539"/>
      <c r="AI33" s="538"/>
      <c r="AJ33" s="539">
        <f t="shared" si="9"/>
        <v>669900.51</v>
      </c>
      <c r="AK33" s="539"/>
      <c r="AL33" s="539"/>
      <c r="AM33" s="538"/>
      <c r="AN33" s="539">
        <f t="shared" si="10"/>
        <v>669900.51</v>
      </c>
      <c r="AO33" s="539"/>
      <c r="AP33" s="539"/>
      <c r="AQ33" s="538"/>
      <c r="AR33" s="539">
        <f t="shared" si="11"/>
        <v>669900.51</v>
      </c>
      <c r="AS33" s="539"/>
      <c r="AT33" s="539"/>
      <c r="AU33" s="538"/>
      <c r="AV33" s="539">
        <f t="shared" si="12"/>
        <v>669900.51</v>
      </c>
      <c r="AW33" s="539">
        <f>'UPIS linkin'!N36</f>
        <v>669900.51</v>
      </c>
      <c r="AX33" s="538">
        <f t="shared" si="13"/>
        <v>0</v>
      </c>
      <c r="AY33" s="538">
        <f t="shared" si="14"/>
        <v>669900.51</v>
      </c>
      <c r="AZ33" s="538">
        <f t="shared" si="15"/>
        <v>0</v>
      </c>
      <c r="BA33" s="538">
        <f t="shared" si="16"/>
        <v>0</v>
      </c>
    </row>
    <row r="34" spans="1:53">
      <c r="A34" s="631">
        <f>VLOOKUP(B:B,'UPIS linkin'!$F$11:L110,7)</f>
        <v>311.39999999999998</v>
      </c>
      <c r="B34" s="61" t="s">
        <v>732</v>
      </c>
      <c r="C34" s="631" t="str">
        <f t="shared" si="1"/>
        <v>311540</v>
      </c>
      <c r="D34" s="896">
        <v>1248508.3000000003</v>
      </c>
      <c r="E34" s="896">
        <v>0</v>
      </c>
      <c r="F34" s="896">
        <v>0</v>
      </c>
      <c r="G34" s="896">
        <v>0</v>
      </c>
      <c r="H34" s="539">
        <f t="shared" si="2"/>
        <v>1248508.3000000003</v>
      </c>
      <c r="I34" s="896">
        <v>0</v>
      </c>
      <c r="J34" s="896">
        <v>0</v>
      </c>
      <c r="K34" s="896">
        <v>0</v>
      </c>
      <c r="L34" s="539">
        <f t="shared" si="3"/>
        <v>1248508.3000000003</v>
      </c>
      <c r="M34" s="896">
        <v>0</v>
      </c>
      <c r="N34" s="896">
        <v>0</v>
      </c>
      <c r="O34" s="896">
        <v>0</v>
      </c>
      <c r="P34" s="539">
        <f t="shared" si="4"/>
        <v>1248508.3000000003</v>
      </c>
      <c r="Q34" s="896">
        <v>0</v>
      </c>
      <c r="R34" s="896">
        <v>0</v>
      </c>
      <c r="S34" s="896">
        <v>0</v>
      </c>
      <c r="T34" s="539">
        <f t="shared" si="5"/>
        <v>1248508.3000000003</v>
      </c>
      <c r="U34" s="896">
        <v>0</v>
      </c>
      <c r="V34" s="896">
        <v>0</v>
      </c>
      <c r="W34" s="896">
        <v>0</v>
      </c>
      <c r="X34" s="539">
        <f t="shared" si="6"/>
        <v>1248508.3000000003</v>
      </c>
      <c r="Y34" s="896">
        <v>0</v>
      </c>
      <c r="Z34" s="896">
        <v>-2000</v>
      </c>
      <c r="AA34" s="896">
        <v>0</v>
      </c>
      <c r="AB34" s="539">
        <f t="shared" si="7"/>
        <v>1246508.3000000003</v>
      </c>
      <c r="AC34" s="538"/>
      <c r="AD34" s="538"/>
      <c r="AE34" s="538"/>
      <c r="AF34" s="539">
        <f t="shared" si="8"/>
        <v>1246508.3000000003</v>
      </c>
      <c r="AG34" s="539"/>
      <c r="AH34" s="539"/>
      <c r="AI34" s="538"/>
      <c r="AJ34" s="539">
        <f t="shared" si="9"/>
        <v>1246508.3000000003</v>
      </c>
      <c r="AK34" s="539"/>
      <c r="AL34" s="539"/>
      <c r="AM34" s="538"/>
      <c r="AN34" s="539">
        <f t="shared" si="10"/>
        <v>1246508.3000000003</v>
      </c>
      <c r="AO34" s="539"/>
      <c r="AP34" s="539"/>
      <c r="AQ34" s="538"/>
      <c r="AR34" s="539">
        <f t="shared" si="11"/>
        <v>1246508.3000000003</v>
      </c>
      <c r="AS34" s="539"/>
      <c r="AT34" s="539"/>
      <c r="AU34" s="538"/>
      <c r="AV34" s="539">
        <f t="shared" si="12"/>
        <v>1246508.3000000003</v>
      </c>
      <c r="AW34" s="539">
        <f>'UPIS linkin'!N37</f>
        <v>1246508.2999999998</v>
      </c>
      <c r="AX34" s="538">
        <f t="shared" si="13"/>
        <v>0</v>
      </c>
      <c r="AY34" s="538">
        <f t="shared" si="14"/>
        <v>0</v>
      </c>
      <c r="AZ34" s="538">
        <f t="shared" si="15"/>
        <v>-2000</v>
      </c>
      <c r="BA34" s="538">
        <f t="shared" si="16"/>
        <v>0</v>
      </c>
    </row>
    <row r="35" spans="1:53">
      <c r="A35" s="631">
        <f>VLOOKUP(B:B,'UPIS linkin'!$F$11:L111,7)</f>
        <v>320.3</v>
      </c>
      <c r="B35" s="61" t="s">
        <v>733</v>
      </c>
      <c r="C35" s="631" t="str">
        <f t="shared" si="1"/>
        <v>320100</v>
      </c>
      <c r="D35" s="896">
        <v>54161850.320000045</v>
      </c>
      <c r="E35" s="896">
        <v>25363.580000000009</v>
      </c>
      <c r="F35" s="896">
        <v>-10049.530000000001</v>
      </c>
      <c r="G35" s="896">
        <v>0</v>
      </c>
      <c r="H35" s="539">
        <f t="shared" si="2"/>
        <v>54177164.370000042</v>
      </c>
      <c r="I35" s="896">
        <v>26205.53</v>
      </c>
      <c r="J35" s="896">
        <v>-10982.5</v>
      </c>
      <c r="K35" s="896">
        <v>0</v>
      </c>
      <c r="L35" s="539">
        <f t="shared" si="3"/>
        <v>54192387.400000043</v>
      </c>
      <c r="M35" s="896">
        <v>42778.490000000056</v>
      </c>
      <c r="N35" s="896">
        <v>-3463.32</v>
      </c>
      <c r="O35" s="896">
        <v>0</v>
      </c>
      <c r="P35" s="539">
        <f t="shared" si="4"/>
        <v>54231702.570000045</v>
      </c>
      <c r="Q35" s="896">
        <v>643959.80000000005</v>
      </c>
      <c r="R35" s="896">
        <v>-5328.19</v>
      </c>
      <c r="S35" s="896">
        <v>0</v>
      </c>
      <c r="T35" s="539">
        <f t="shared" si="5"/>
        <v>54870334.180000044</v>
      </c>
      <c r="U35" s="896">
        <v>-71613.910000000018</v>
      </c>
      <c r="V35" s="896">
        <v>-22051.420000000002</v>
      </c>
      <c r="W35" s="896">
        <v>0</v>
      </c>
      <c r="X35" s="539">
        <f t="shared" si="6"/>
        <v>54776668.850000046</v>
      </c>
      <c r="Y35" s="896">
        <v>39658.520000000004</v>
      </c>
      <c r="Z35" s="896">
        <v>0</v>
      </c>
      <c r="AA35" s="896">
        <v>0</v>
      </c>
      <c r="AB35" s="539">
        <f t="shared" si="7"/>
        <v>54816327.370000049</v>
      </c>
      <c r="AC35" s="538"/>
      <c r="AD35" s="538"/>
      <c r="AE35" s="538"/>
      <c r="AF35" s="539">
        <f t="shared" si="8"/>
        <v>54816327.370000049</v>
      </c>
      <c r="AG35" s="539"/>
      <c r="AH35" s="539"/>
      <c r="AI35" s="538"/>
      <c r="AJ35" s="539">
        <f t="shared" si="9"/>
        <v>54816327.370000049</v>
      </c>
      <c r="AK35" s="539"/>
      <c r="AL35" s="539"/>
      <c r="AM35" s="538"/>
      <c r="AN35" s="539">
        <f t="shared" si="10"/>
        <v>54816327.370000049</v>
      </c>
      <c r="AO35" s="539"/>
      <c r="AP35" s="539"/>
      <c r="AQ35" s="538"/>
      <c r="AR35" s="539">
        <f t="shared" si="11"/>
        <v>54816327.370000049</v>
      </c>
      <c r="AS35" s="539"/>
      <c r="AT35" s="539"/>
      <c r="AU35" s="538"/>
      <c r="AV35" s="539">
        <f t="shared" si="12"/>
        <v>54816327.370000049</v>
      </c>
      <c r="AW35" s="539">
        <f>'UPIS linkin'!N38</f>
        <v>54816327.370000027</v>
      </c>
      <c r="AX35" s="538">
        <f t="shared" si="13"/>
        <v>0</v>
      </c>
      <c r="AY35" s="538">
        <f t="shared" si="14"/>
        <v>706352.01000000013</v>
      </c>
      <c r="AZ35" s="538">
        <f t="shared" si="15"/>
        <v>-51874.96</v>
      </c>
      <c r="BA35" s="538">
        <f t="shared" si="16"/>
        <v>0</v>
      </c>
    </row>
    <row r="36" spans="1:53">
      <c r="A36" s="631">
        <f>VLOOKUP(B:B,'UPIS linkin'!$F$11:L112,7)</f>
        <v>320.3</v>
      </c>
      <c r="B36" s="61" t="s">
        <v>734</v>
      </c>
      <c r="C36" s="631" t="str">
        <f t="shared" si="1"/>
        <v>320200</v>
      </c>
      <c r="D36" s="896">
        <v>834033.22</v>
      </c>
      <c r="E36" s="896">
        <v>-550.99</v>
      </c>
      <c r="F36" s="896">
        <v>0</v>
      </c>
      <c r="G36" s="896">
        <v>0</v>
      </c>
      <c r="H36" s="539">
        <f t="shared" si="2"/>
        <v>833482.23</v>
      </c>
      <c r="I36" s="896">
        <v>5.230000000000075</v>
      </c>
      <c r="J36" s="896">
        <v>0</v>
      </c>
      <c r="K36" s="896">
        <v>0</v>
      </c>
      <c r="L36" s="539">
        <f t="shared" si="3"/>
        <v>833487.46</v>
      </c>
      <c r="M36" s="896">
        <v>0</v>
      </c>
      <c r="N36" s="896">
        <v>0</v>
      </c>
      <c r="O36" s="896">
        <v>0</v>
      </c>
      <c r="P36" s="539">
        <f t="shared" si="4"/>
        <v>833487.46</v>
      </c>
      <c r="Q36" s="896">
        <v>2.9800000000000182</v>
      </c>
      <c r="R36" s="896">
        <v>0</v>
      </c>
      <c r="S36" s="896">
        <v>0</v>
      </c>
      <c r="T36" s="539">
        <f t="shared" si="5"/>
        <v>833490.44</v>
      </c>
      <c r="U36" s="896">
        <v>-323.3</v>
      </c>
      <c r="V36" s="896">
        <v>0</v>
      </c>
      <c r="W36" s="896">
        <v>0</v>
      </c>
      <c r="X36" s="539">
        <f t="shared" si="6"/>
        <v>833167.1399999999</v>
      </c>
      <c r="Y36" s="896">
        <v>111.88000000000001</v>
      </c>
      <c r="Z36" s="896">
        <v>0</v>
      </c>
      <c r="AA36" s="896">
        <v>0</v>
      </c>
      <c r="AB36" s="539">
        <f t="shared" si="7"/>
        <v>833279.0199999999</v>
      </c>
      <c r="AC36" s="538"/>
      <c r="AD36" s="538"/>
      <c r="AE36" s="538"/>
      <c r="AF36" s="539">
        <f t="shared" si="8"/>
        <v>833279.0199999999</v>
      </c>
      <c r="AG36" s="539"/>
      <c r="AH36" s="539"/>
      <c r="AI36" s="538"/>
      <c r="AJ36" s="539">
        <f t="shared" si="9"/>
        <v>833279.0199999999</v>
      </c>
      <c r="AK36" s="539"/>
      <c r="AL36" s="539"/>
      <c r="AM36" s="538"/>
      <c r="AN36" s="539">
        <f t="shared" si="10"/>
        <v>833279.0199999999</v>
      </c>
      <c r="AO36" s="539"/>
      <c r="AP36" s="539"/>
      <c r="AQ36" s="538"/>
      <c r="AR36" s="539">
        <f t="shared" si="11"/>
        <v>833279.0199999999</v>
      </c>
      <c r="AS36" s="539"/>
      <c r="AT36" s="539"/>
      <c r="AU36" s="538"/>
      <c r="AV36" s="539">
        <f t="shared" si="12"/>
        <v>833279.0199999999</v>
      </c>
      <c r="AW36" s="539">
        <f>'UPIS linkin'!N39</f>
        <v>833279.0199999999</v>
      </c>
      <c r="AX36" s="538">
        <f t="shared" si="13"/>
        <v>0</v>
      </c>
      <c r="AY36" s="538">
        <f t="shared" si="14"/>
        <v>-754.19999999999993</v>
      </c>
      <c r="AZ36" s="538">
        <f t="shared" si="15"/>
        <v>0</v>
      </c>
      <c r="BA36" s="538">
        <f t="shared" si="16"/>
        <v>0</v>
      </c>
    </row>
    <row r="37" spans="1:53">
      <c r="A37" s="631">
        <f>VLOOKUP(B:B,'UPIS linkin'!$F$11:L113,7)</f>
        <v>330.4</v>
      </c>
      <c r="B37" s="61" t="s">
        <v>735</v>
      </c>
      <c r="C37" s="631" t="str">
        <f t="shared" si="1"/>
        <v>330000</v>
      </c>
      <c r="D37" s="896">
        <v>1771358.24</v>
      </c>
      <c r="E37" s="896">
        <v>0</v>
      </c>
      <c r="F37" s="896">
        <v>0</v>
      </c>
      <c r="G37" s="896">
        <v>0</v>
      </c>
      <c r="H37" s="539">
        <f t="shared" si="2"/>
        <v>1771358.24</v>
      </c>
      <c r="I37" s="896">
        <v>0</v>
      </c>
      <c r="J37" s="896">
        <v>0</v>
      </c>
      <c r="K37" s="896">
        <v>0</v>
      </c>
      <c r="L37" s="539">
        <f t="shared" si="3"/>
        <v>1771358.24</v>
      </c>
      <c r="M37" s="896">
        <v>0</v>
      </c>
      <c r="N37" s="896">
        <v>0</v>
      </c>
      <c r="O37" s="896">
        <v>0</v>
      </c>
      <c r="P37" s="539">
        <f t="shared" si="4"/>
        <v>1771358.24</v>
      </c>
      <c r="Q37" s="896">
        <v>0</v>
      </c>
      <c r="R37" s="896">
        <v>0</v>
      </c>
      <c r="S37" s="896">
        <v>0</v>
      </c>
      <c r="T37" s="539">
        <f t="shared" si="5"/>
        <v>1771358.24</v>
      </c>
      <c r="U37" s="896">
        <v>0</v>
      </c>
      <c r="V37" s="896">
        <v>0</v>
      </c>
      <c r="W37" s="896">
        <v>0</v>
      </c>
      <c r="X37" s="539">
        <f t="shared" si="6"/>
        <v>1771358.24</v>
      </c>
      <c r="Y37" s="896">
        <v>0</v>
      </c>
      <c r="Z37" s="896">
        <v>0</v>
      </c>
      <c r="AA37" s="896">
        <v>0</v>
      </c>
      <c r="AB37" s="539">
        <f t="shared" si="7"/>
        <v>1771358.24</v>
      </c>
      <c r="AC37" s="538"/>
      <c r="AD37" s="538"/>
      <c r="AE37" s="538"/>
      <c r="AF37" s="539">
        <f t="shared" si="8"/>
        <v>1771358.24</v>
      </c>
      <c r="AG37" s="539"/>
      <c r="AH37" s="539"/>
      <c r="AI37" s="538"/>
      <c r="AJ37" s="539">
        <f t="shared" si="9"/>
        <v>1771358.24</v>
      </c>
      <c r="AK37" s="539"/>
      <c r="AL37" s="539"/>
      <c r="AM37" s="538"/>
      <c r="AN37" s="539">
        <f t="shared" si="10"/>
        <v>1771358.24</v>
      </c>
      <c r="AO37" s="539"/>
      <c r="AP37" s="539"/>
      <c r="AQ37" s="538"/>
      <c r="AR37" s="539">
        <f t="shared" si="11"/>
        <v>1771358.24</v>
      </c>
      <c r="AS37" s="539"/>
      <c r="AT37" s="539"/>
      <c r="AU37" s="538"/>
      <c r="AV37" s="539">
        <f t="shared" si="12"/>
        <v>1771358.24</v>
      </c>
      <c r="AW37" s="539">
        <f>'UPIS linkin'!N40</f>
        <v>1771358.24</v>
      </c>
      <c r="AX37" s="538">
        <f t="shared" si="13"/>
        <v>0</v>
      </c>
      <c r="AY37" s="538">
        <f t="shared" si="14"/>
        <v>0</v>
      </c>
      <c r="AZ37" s="538">
        <f t="shared" si="15"/>
        <v>0</v>
      </c>
      <c r="BA37" s="538">
        <f t="shared" si="16"/>
        <v>0</v>
      </c>
    </row>
    <row r="38" spans="1:53">
      <c r="A38" s="631">
        <f>VLOOKUP(B:B,'UPIS linkin'!$F$11:L114,7)</f>
        <v>330.4</v>
      </c>
      <c r="B38" s="61" t="s">
        <v>736</v>
      </c>
      <c r="C38" s="631" t="str">
        <f t="shared" si="1"/>
        <v>330100</v>
      </c>
      <c r="D38" s="896">
        <v>13782780.769999998</v>
      </c>
      <c r="E38" s="896">
        <v>0</v>
      </c>
      <c r="F38" s="896">
        <v>-246.68</v>
      </c>
      <c r="G38" s="896">
        <v>0</v>
      </c>
      <c r="H38" s="539">
        <f t="shared" si="2"/>
        <v>13782534.089999998</v>
      </c>
      <c r="I38" s="896">
        <v>0</v>
      </c>
      <c r="J38" s="896">
        <v>0</v>
      </c>
      <c r="K38" s="896">
        <v>0</v>
      </c>
      <c r="L38" s="539">
        <f t="shared" si="3"/>
        <v>13782534.089999998</v>
      </c>
      <c r="M38" s="896">
        <v>0</v>
      </c>
      <c r="N38" s="896">
        <v>-7784.97</v>
      </c>
      <c r="O38" s="896">
        <v>0</v>
      </c>
      <c r="P38" s="539">
        <f t="shared" si="4"/>
        <v>13774749.119999997</v>
      </c>
      <c r="Q38" s="896">
        <v>0</v>
      </c>
      <c r="R38" s="896">
        <v>0</v>
      </c>
      <c r="S38" s="896">
        <v>0</v>
      </c>
      <c r="T38" s="539">
        <f t="shared" si="5"/>
        <v>13774749.119999997</v>
      </c>
      <c r="U38" s="896">
        <v>0</v>
      </c>
      <c r="V38" s="896">
        <v>0</v>
      </c>
      <c r="W38" s="896">
        <v>0</v>
      </c>
      <c r="X38" s="539">
        <f t="shared" si="6"/>
        <v>13774749.119999997</v>
      </c>
      <c r="Y38" s="896">
        <v>0</v>
      </c>
      <c r="Z38" s="896">
        <v>-443.69</v>
      </c>
      <c r="AA38" s="896">
        <v>0</v>
      </c>
      <c r="AB38" s="539">
        <f t="shared" si="7"/>
        <v>13774305.429999998</v>
      </c>
      <c r="AC38" s="538"/>
      <c r="AD38" s="538"/>
      <c r="AE38" s="538"/>
      <c r="AF38" s="539">
        <f t="shared" si="8"/>
        <v>13774305.429999998</v>
      </c>
      <c r="AG38" s="539"/>
      <c r="AH38" s="539"/>
      <c r="AI38" s="538"/>
      <c r="AJ38" s="539">
        <f t="shared" si="9"/>
        <v>13774305.429999998</v>
      </c>
      <c r="AK38" s="539"/>
      <c r="AL38" s="539"/>
      <c r="AM38" s="538"/>
      <c r="AN38" s="539">
        <f t="shared" si="10"/>
        <v>13774305.429999998</v>
      </c>
      <c r="AO38" s="539"/>
      <c r="AP38" s="539"/>
      <c r="AQ38" s="538"/>
      <c r="AR38" s="539">
        <f t="shared" si="11"/>
        <v>13774305.429999998</v>
      </c>
      <c r="AS38" s="539"/>
      <c r="AT38" s="539"/>
      <c r="AU38" s="538"/>
      <c r="AV38" s="539">
        <f t="shared" si="12"/>
        <v>13774305.429999998</v>
      </c>
      <c r="AW38" s="539">
        <f>'UPIS linkin'!N41</f>
        <v>13774305.43</v>
      </c>
      <c r="AX38" s="538">
        <f t="shared" si="13"/>
        <v>0</v>
      </c>
      <c r="AY38" s="538">
        <f t="shared" si="14"/>
        <v>0</v>
      </c>
      <c r="AZ38" s="538">
        <f t="shared" si="15"/>
        <v>-8475.34</v>
      </c>
      <c r="BA38" s="538">
        <f t="shared" si="16"/>
        <v>0</v>
      </c>
    </row>
    <row r="39" spans="1:53">
      <c r="A39" s="631">
        <f>VLOOKUP(B:B,'UPIS linkin'!$F$11:L115,7)</f>
        <v>330.4</v>
      </c>
      <c r="B39" s="61" t="s">
        <v>737</v>
      </c>
      <c r="C39" s="631" t="str">
        <f t="shared" si="1"/>
        <v>330200</v>
      </c>
      <c r="D39" s="896">
        <v>2912613.4900000007</v>
      </c>
      <c r="E39" s="896">
        <v>0</v>
      </c>
      <c r="F39" s="896">
        <v>0</v>
      </c>
      <c r="G39" s="896">
        <v>0</v>
      </c>
      <c r="H39" s="539">
        <f t="shared" si="2"/>
        <v>2912613.4900000007</v>
      </c>
      <c r="I39" s="896">
        <v>0</v>
      </c>
      <c r="J39" s="896">
        <v>0</v>
      </c>
      <c r="K39" s="896">
        <v>0</v>
      </c>
      <c r="L39" s="539">
        <f t="shared" si="3"/>
        <v>2912613.4900000007</v>
      </c>
      <c r="M39" s="896">
        <v>0</v>
      </c>
      <c r="N39" s="896">
        <v>0</v>
      </c>
      <c r="O39" s="896">
        <v>0</v>
      </c>
      <c r="P39" s="539">
        <f t="shared" si="4"/>
        <v>2912613.4900000007</v>
      </c>
      <c r="Q39" s="896">
        <v>0</v>
      </c>
      <c r="R39" s="896">
        <v>0</v>
      </c>
      <c r="S39" s="896">
        <v>0</v>
      </c>
      <c r="T39" s="539">
        <f t="shared" si="5"/>
        <v>2912613.4900000007</v>
      </c>
      <c r="U39" s="896">
        <v>0</v>
      </c>
      <c r="V39" s="896">
        <v>0</v>
      </c>
      <c r="W39" s="896">
        <v>0</v>
      </c>
      <c r="X39" s="539">
        <f t="shared" si="6"/>
        <v>2912613.4900000007</v>
      </c>
      <c r="Y39" s="896">
        <v>0</v>
      </c>
      <c r="Z39" s="896">
        <v>0</v>
      </c>
      <c r="AA39" s="896">
        <v>0</v>
      </c>
      <c r="AB39" s="539">
        <f t="shared" si="7"/>
        <v>2912613.4900000007</v>
      </c>
      <c r="AC39" s="538"/>
      <c r="AD39" s="538"/>
      <c r="AE39" s="538"/>
      <c r="AF39" s="539">
        <f t="shared" si="8"/>
        <v>2912613.4900000007</v>
      </c>
      <c r="AG39" s="539"/>
      <c r="AH39" s="539"/>
      <c r="AI39" s="538"/>
      <c r="AJ39" s="539">
        <f t="shared" si="9"/>
        <v>2912613.4900000007</v>
      </c>
      <c r="AK39" s="539"/>
      <c r="AL39" s="539"/>
      <c r="AM39" s="538"/>
      <c r="AN39" s="539">
        <f t="shared" si="10"/>
        <v>2912613.4900000007</v>
      </c>
      <c r="AO39" s="539"/>
      <c r="AP39" s="539"/>
      <c r="AQ39" s="538"/>
      <c r="AR39" s="539">
        <f t="shared" si="11"/>
        <v>2912613.4900000007</v>
      </c>
      <c r="AS39" s="539"/>
      <c r="AT39" s="539"/>
      <c r="AU39" s="538"/>
      <c r="AV39" s="539">
        <f t="shared" si="12"/>
        <v>2912613.4900000007</v>
      </c>
      <c r="AW39" s="539">
        <f>'UPIS linkin'!N42</f>
        <v>2912613.49</v>
      </c>
      <c r="AX39" s="538">
        <f t="shared" si="13"/>
        <v>0</v>
      </c>
      <c r="AY39" s="538">
        <f t="shared" si="14"/>
        <v>0</v>
      </c>
      <c r="AZ39" s="538">
        <f t="shared" si="15"/>
        <v>0</v>
      </c>
      <c r="BA39" s="538">
        <f t="shared" si="16"/>
        <v>0</v>
      </c>
    </row>
    <row r="40" spans="1:53">
      <c r="A40" s="631">
        <f>VLOOKUP(B:B,'UPIS linkin'!$F$11:L116,7)</f>
        <v>330.4</v>
      </c>
      <c r="B40" s="61" t="s">
        <v>738</v>
      </c>
      <c r="C40" s="631" t="str">
        <f t="shared" si="1"/>
        <v>330400</v>
      </c>
      <c r="D40" s="896">
        <v>1096315.6099999999</v>
      </c>
      <c r="E40" s="896">
        <v>0</v>
      </c>
      <c r="F40" s="896">
        <v>0</v>
      </c>
      <c r="G40" s="896">
        <v>0</v>
      </c>
      <c r="H40" s="539">
        <f t="shared" si="2"/>
        <v>1096315.6099999999</v>
      </c>
      <c r="I40" s="896">
        <v>0</v>
      </c>
      <c r="J40" s="896">
        <v>0</v>
      </c>
      <c r="K40" s="896">
        <v>0</v>
      </c>
      <c r="L40" s="539">
        <f t="shared" si="3"/>
        <v>1096315.6099999999</v>
      </c>
      <c r="M40" s="896">
        <v>0</v>
      </c>
      <c r="N40" s="896">
        <v>0</v>
      </c>
      <c r="O40" s="896">
        <v>0</v>
      </c>
      <c r="P40" s="539">
        <f t="shared" si="4"/>
        <v>1096315.6099999999</v>
      </c>
      <c r="Q40" s="896">
        <v>0</v>
      </c>
      <c r="R40" s="896">
        <v>0</v>
      </c>
      <c r="S40" s="896">
        <v>0</v>
      </c>
      <c r="T40" s="539">
        <f t="shared" si="5"/>
        <v>1096315.6099999999</v>
      </c>
      <c r="U40" s="896">
        <v>0</v>
      </c>
      <c r="V40" s="896">
        <v>0</v>
      </c>
      <c r="W40" s="896">
        <v>0</v>
      </c>
      <c r="X40" s="539">
        <f t="shared" si="6"/>
        <v>1096315.6099999999</v>
      </c>
      <c r="Y40" s="896">
        <v>0</v>
      </c>
      <c r="Z40" s="896">
        <v>0</v>
      </c>
      <c r="AA40" s="896">
        <v>0</v>
      </c>
      <c r="AB40" s="539">
        <f t="shared" si="7"/>
        <v>1096315.6099999999</v>
      </c>
      <c r="AC40" s="538"/>
      <c r="AD40" s="538"/>
      <c r="AE40" s="538"/>
      <c r="AF40" s="539">
        <f t="shared" si="8"/>
        <v>1096315.6099999999</v>
      </c>
      <c r="AG40" s="539"/>
      <c r="AH40" s="539"/>
      <c r="AI40" s="538"/>
      <c r="AJ40" s="539">
        <f t="shared" si="9"/>
        <v>1096315.6099999999</v>
      </c>
      <c r="AK40" s="539"/>
      <c r="AL40" s="539"/>
      <c r="AM40" s="538"/>
      <c r="AN40" s="539">
        <f t="shared" si="10"/>
        <v>1096315.6099999999</v>
      </c>
      <c r="AO40" s="539"/>
      <c r="AP40" s="539"/>
      <c r="AQ40" s="538"/>
      <c r="AR40" s="539">
        <f t="shared" si="11"/>
        <v>1096315.6099999999</v>
      </c>
      <c r="AS40" s="539"/>
      <c r="AT40" s="539"/>
      <c r="AU40" s="538"/>
      <c r="AV40" s="539">
        <f t="shared" si="12"/>
        <v>1096315.6099999999</v>
      </c>
      <c r="AW40" s="539">
        <f>'UPIS linkin'!N43</f>
        <v>1096315.6100000001</v>
      </c>
      <c r="AX40" s="538">
        <f t="shared" si="13"/>
        <v>0</v>
      </c>
      <c r="AY40" s="538">
        <f t="shared" si="14"/>
        <v>0</v>
      </c>
      <c r="AZ40" s="538">
        <f t="shared" si="15"/>
        <v>0</v>
      </c>
      <c r="BA40" s="538">
        <f t="shared" si="16"/>
        <v>0</v>
      </c>
    </row>
    <row r="41" spans="1:53">
      <c r="A41" s="631">
        <f>VLOOKUP(B:B,'UPIS linkin'!$F$11:L117,7)</f>
        <v>331.4</v>
      </c>
      <c r="B41" s="61" t="s">
        <v>1028</v>
      </c>
      <c r="C41" s="631" t="str">
        <f t="shared" si="1"/>
        <v>331001</v>
      </c>
      <c r="D41" s="896">
        <v>150640568.26000005</v>
      </c>
      <c r="E41" s="896">
        <v>2729.7</v>
      </c>
      <c r="F41" s="896">
        <v>-8.19</v>
      </c>
      <c r="G41" s="896">
        <v>0</v>
      </c>
      <c r="H41" s="539">
        <f t="shared" si="2"/>
        <v>150643289.77000004</v>
      </c>
      <c r="I41" s="896">
        <v>-731.67</v>
      </c>
      <c r="J41" s="896">
        <v>-26209.49</v>
      </c>
      <c r="K41" s="896">
        <v>0</v>
      </c>
      <c r="L41" s="539">
        <f t="shared" si="3"/>
        <v>150616348.61000004</v>
      </c>
      <c r="M41" s="896">
        <v>820.86999999999989</v>
      </c>
      <c r="N41" s="896">
        <v>0</v>
      </c>
      <c r="O41" s="896">
        <v>0</v>
      </c>
      <c r="P41" s="539">
        <f t="shared" si="4"/>
        <v>150617169.48000005</v>
      </c>
      <c r="Q41" s="896">
        <v>22617.68</v>
      </c>
      <c r="R41" s="896">
        <v>-0.01</v>
      </c>
      <c r="S41" s="896">
        <v>0</v>
      </c>
      <c r="T41" s="539">
        <f t="shared" si="5"/>
        <v>150639787.15000007</v>
      </c>
      <c r="U41" s="896">
        <v>-563.37</v>
      </c>
      <c r="V41" s="896">
        <v>-20168.53</v>
      </c>
      <c r="W41" s="896">
        <v>0</v>
      </c>
      <c r="X41" s="539">
        <f t="shared" si="6"/>
        <v>150619055.25000006</v>
      </c>
      <c r="Y41" s="896">
        <v>64086.15</v>
      </c>
      <c r="Z41" s="896">
        <v>0</v>
      </c>
      <c r="AA41" s="896">
        <v>0</v>
      </c>
      <c r="AB41" s="539">
        <f t="shared" si="7"/>
        <v>150683141.40000007</v>
      </c>
      <c r="AC41" s="538"/>
      <c r="AD41" s="538"/>
      <c r="AE41" s="538"/>
      <c r="AF41" s="539">
        <f t="shared" si="8"/>
        <v>150683141.40000007</v>
      </c>
      <c r="AG41" s="539"/>
      <c r="AH41" s="539"/>
      <c r="AI41" s="538"/>
      <c r="AJ41" s="539">
        <f t="shared" si="9"/>
        <v>150683141.40000007</v>
      </c>
      <c r="AK41" s="539"/>
      <c r="AL41" s="539"/>
      <c r="AM41" s="538"/>
      <c r="AN41" s="539">
        <f t="shared" si="10"/>
        <v>150683141.40000007</v>
      </c>
      <c r="AO41" s="539"/>
      <c r="AP41" s="539"/>
      <c r="AQ41" s="538"/>
      <c r="AR41" s="539">
        <f t="shared" si="11"/>
        <v>150683141.40000007</v>
      </c>
      <c r="AS41" s="539"/>
      <c r="AT41" s="539"/>
      <c r="AU41" s="538"/>
      <c r="AV41" s="539">
        <f t="shared" si="12"/>
        <v>150683141.40000007</v>
      </c>
      <c r="AW41" s="539">
        <f>'UPIS linkin'!N44</f>
        <v>150683141.40000001</v>
      </c>
      <c r="AX41" s="538">
        <f t="shared" si="13"/>
        <v>0</v>
      </c>
      <c r="AY41" s="538">
        <f t="shared" si="14"/>
        <v>88959.360000000001</v>
      </c>
      <c r="AZ41" s="538">
        <f t="shared" si="15"/>
        <v>-46386.22</v>
      </c>
      <c r="BA41" s="538">
        <f t="shared" si="16"/>
        <v>0</v>
      </c>
    </row>
    <row r="42" spans="1:53">
      <c r="A42" s="631">
        <f>VLOOKUP(B:B,'UPIS linkin'!$F$11:L118,7)</f>
        <v>331.4</v>
      </c>
      <c r="B42" s="61" t="s">
        <v>1029</v>
      </c>
      <c r="C42" s="631" t="str">
        <f t="shared" si="1"/>
        <v>331100</v>
      </c>
      <c r="D42" s="896">
        <v>9670931.3099999949</v>
      </c>
      <c r="E42" s="896">
        <v>79512.489999999991</v>
      </c>
      <c r="F42" s="896">
        <v>0</v>
      </c>
      <c r="G42" s="896">
        <v>0</v>
      </c>
      <c r="H42" s="539">
        <f t="shared" si="2"/>
        <v>9750443.7999999952</v>
      </c>
      <c r="I42" s="896">
        <v>117994.15000000001</v>
      </c>
      <c r="J42" s="896">
        <v>-349.83</v>
      </c>
      <c r="K42" s="896">
        <v>0</v>
      </c>
      <c r="L42" s="539">
        <f t="shared" si="3"/>
        <v>9868088.1199999955</v>
      </c>
      <c r="M42" s="896">
        <v>54621.979999999989</v>
      </c>
      <c r="N42" s="896">
        <v>0</v>
      </c>
      <c r="O42" s="896">
        <v>0</v>
      </c>
      <c r="P42" s="539">
        <f t="shared" si="4"/>
        <v>9922710.0999999959</v>
      </c>
      <c r="Q42" s="896">
        <v>187180.87000000005</v>
      </c>
      <c r="R42" s="896">
        <v>0</v>
      </c>
      <c r="S42" s="896">
        <v>0</v>
      </c>
      <c r="T42" s="539">
        <f t="shared" si="5"/>
        <v>10109890.969999995</v>
      </c>
      <c r="U42" s="896">
        <v>35762.5</v>
      </c>
      <c r="V42" s="896">
        <v>-1264.46</v>
      </c>
      <c r="W42" s="896">
        <v>0</v>
      </c>
      <c r="X42" s="539">
        <f t="shared" si="6"/>
        <v>10144389.009999994</v>
      </c>
      <c r="Y42" s="896">
        <v>78336.560000000012</v>
      </c>
      <c r="Z42" s="896">
        <v>0</v>
      </c>
      <c r="AA42" s="896">
        <v>0</v>
      </c>
      <c r="AB42" s="539">
        <f t="shared" si="7"/>
        <v>10222725.569999995</v>
      </c>
      <c r="AC42" s="538"/>
      <c r="AD42" s="538"/>
      <c r="AE42" s="538"/>
      <c r="AF42" s="539">
        <f t="shared" si="8"/>
        <v>10222725.569999995</v>
      </c>
      <c r="AG42" s="539"/>
      <c r="AH42" s="539"/>
      <c r="AI42" s="538"/>
      <c r="AJ42" s="539">
        <f t="shared" si="9"/>
        <v>10222725.569999995</v>
      </c>
      <c r="AK42" s="539"/>
      <c r="AL42" s="539"/>
      <c r="AM42" s="538"/>
      <c r="AN42" s="539">
        <f t="shared" si="10"/>
        <v>10222725.569999995</v>
      </c>
      <c r="AO42" s="539"/>
      <c r="AP42" s="539"/>
      <c r="AQ42" s="538"/>
      <c r="AR42" s="539">
        <f t="shared" si="11"/>
        <v>10222725.569999995</v>
      </c>
      <c r="AS42" s="539"/>
      <c r="AT42" s="539"/>
      <c r="AU42" s="538"/>
      <c r="AV42" s="539">
        <f t="shared" si="12"/>
        <v>10222725.569999995</v>
      </c>
      <c r="AW42" s="539">
        <f>'UPIS linkin'!N45</f>
        <v>10222725.569999998</v>
      </c>
      <c r="AX42" s="538">
        <f t="shared" si="13"/>
        <v>0</v>
      </c>
      <c r="AY42" s="538">
        <f t="shared" si="14"/>
        <v>553408.55000000005</v>
      </c>
      <c r="AZ42" s="538">
        <f t="shared" si="15"/>
        <v>-1614.29</v>
      </c>
      <c r="BA42" s="538">
        <f t="shared" si="16"/>
        <v>0</v>
      </c>
    </row>
    <row r="43" spans="1:53">
      <c r="A43" s="631">
        <f>VLOOKUP(B:B,'UPIS linkin'!$F$11:L119,7)</f>
        <v>331.4</v>
      </c>
      <c r="B43" s="61" t="s">
        <v>1030</v>
      </c>
      <c r="C43" s="631" t="str">
        <f t="shared" si="1"/>
        <v>331200</v>
      </c>
      <c r="D43" s="896">
        <v>49340375.62000002</v>
      </c>
      <c r="E43" s="896">
        <v>563067.57999999984</v>
      </c>
      <c r="F43" s="896">
        <v>0</v>
      </c>
      <c r="G43" s="896">
        <v>0</v>
      </c>
      <c r="H43" s="539">
        <f t="shared" si="2"/>
        <v>49903443.200000018</v>
      </c>
      <c r="I43" s="896">
        <v>1392906.5399999998</v>
      </c>
      <c r="J43" s="896">
        <v>-14354.42</v>
      </c>
      <c r="K43" s="896">
        <v>0</v>
      </c>
      <c r="L43" s="539">
        <f t="shared" si="3"/>
        <v>51281995.320000015</v>
      </c>
      <c r="M43" s="896">
        <v>1479364.6400000004</v>
      </c>
      <c r="N43" s="896">
        <v>0</v>
      </c>
      <c r="O43" s="896">
        <v>0</v>
      </c>
      <c r="P43" s="539">
        <f t="shared" si="4"/>
        <v>52761359.960000016</v>
      </c>
      <c r="Q43" s="896">
        <v>84664.470000000132</v>
      </c>
      <c r="R43" s="896">
        <v>-408.68</v>
      </c>
      <c r="S43" s="896">
        <v>0</v>
      </c>
      <c r="T43" s="539">
        <f t="shared" si="5"/>
        <v>52845615.750000015</v>
      </c>
      <c r="U43" s="896">
        <v>173264.29000000012</v>
      </c>
      <c r="V43" s="896">
        <v>-10.16</v>
      </c>
      <c r="W43" s="896">
        <v>0</v>
      </c>
      <c r="X43" s="539">
        <f t="shared" si="6"/>
        <v>53018869.880000018</v>
      </c>
      <c r="Y43" s="896">
        <v>411731.78999999992</v>
      </c>
      <c r="Z43" s="896">
        <v>-8054.25</v>
      </c>
      <c r="AA43" s="896">
        <v>0</v>
      </c>
      <c r="AB43" s="539">
        <f t="shared" si="7"/>
        <v>53422547.420000017</v>
      </c>
      <c r="AC43" s="538"/>
      <c r="AD43" s="538"/>
      <c r="AE43" s="538"/>
      <c r="AF43" s="539">
        <f t="shared" si="8"/>
        <v>53422547.420000017</v>
      </c>
      <c r="AG43" s="539"/>
      <c r="AH43" s="539"/>
      <c r="AI43" s="538"/>
      <c r="AJ43" s="539">
        <f t="shared" si="9"/>
        <v>53422547.420000017</v>
      </c>
      <c r="AK43" s="539"/>
      <c r="AL43" s="539"/>
      <c r="AM43" s="538"/>
      <c r="AN43" s="539">
        <f t="shared" si="10"/>
        <v>53422547.420000017</v>
      </c>
      <c r="AO43" s="539"/>
      <c r="AP43" s="539"/>
      <c r="AQ43" s="538"/>
      <c r="AR43" s="539">
        <f t="shared" si="11"/>
        <v>53422547.420000017</v>
      </c>
      <c r="AS43" s="539"/>
      <c r="AT43" s="539"/>
      <c r="AU43" s="538"/>
      <c r="AV43" s="539">
        <f t="shared" si="12"/>
        <v>53422547.420000017</v>
      </c>
      <c r="AW43" s="539">
        <f>'UPIS linkin'!N46</f>
        <v>53422547.419999987</v>
      </c>
      <c r="AX43" s="538">
        <f t="shared" si="13"/>
        <v>0</v>
      </c>
      <c r="AY43" s="538">
        <f t="shared" si="14"/>
        <v>4104999.31</v>
      </c>
      <c r="AZ43" s="538">
        <f t="shared" si="15"/>
        <v>-22827.510000000002</v>
      </c>
      <c r="BA43" s="538">
        <f t="shared" si="16"/>
        <v>0</v>
      </c>
    </row>
    <row r="44" spans="1:53">
      <c r="A44" s="631">
        <f>VLOOKUP(B:B,'UPIS linkin'!$F$11:L120,7)</f>
        <v>331.4</v>
      </c>
      <c r="B44" s="61" t="s">
        <v>1031</v>
      </c>
      <c r="C44" s="631" t="str">
        <f t="shared" si="1"/>
        <v>331300</v>
      </c>
      <c r="D44" s="896">
        <v>30695153.249999993</v>
      </c>
      <c r="E44" s="896">
        <v>33929.800000000003</v>
      </c>
      <c r="F44" s="896">
        <v>0</v>
      </c>
      <c r="G44" s="896">
        <v>0</v>
      </c>
      <c r="H44" s="539">
        <f t="shared" si="2"/>
        <v>30729083.049999993</v>
      </c>
      <c r="I44" s="896">
        <v>485221.00000000006</v>
      </c>
      <c r="J44" s="896">
        <v>0</v>
      </c>
      <c r="K44" s="896">
        <v>0</v>
      </c>
      <c r="L44" s="539">
        <f t="shared" si="3"/>
        <v>31214304.049999993</v>
      </c>
      <c r="M44" s="896">
        <v>716713.99</v>
      </c>
      <c r="N44" s="896">
        <v>0</v>
      </c>
      <c r="O44" s="896">
        <v>0</v>
      </c>
      <c r="P44" s="539">
        <f t="shared" si="4"/>
        <v>31931018.039999992</v>
      </c>
      <c r="Q44" s="896">
        <v>-395405.68999999983</v>
      </c>
      <c r="R44" s="896">
        <v>0</v>
      </c>
      <c r="S44" s="896">
        <v>0</v>
      </c>
      <c r="T44" s="539">
        <f t="shared" si="5"/>
        <v>31535612.34999999</v>
      </c>
      <c r="U44" s="896">
        <v>24336.57</v>
      </c>
      <c r="V44" s="896">
        <v>0</v>
      </c>
      <c r="W44" s="896">
        <v>0</v>
      </c>
      <c r="X44" s="539">
        <f t="shared" si="6"/>
        <v>31559948.919999991</v>
      </c>
      <c r="Y44" s="896">
        <v>12462.949999999939</v>
      </c>
      <c r="Z44" s="896">
        <v>0</v>
      </c>
      <c r="AA44" s="896">
        <v>0</v>
      </c>
      <c r="AB44" s="539">
        <f t="shared" si="7"/>
        <v>31572411.86999999</v>
      </c>
      <c r="AC44" s="538"/>
      <c r="AD44" s="538"/>
      <c r="AE44" s="538"/>
      <c r="AF44" s="539">
        <f t="shared" si="8"/>
        <v>31572411.86999999</v>
      </c>
      <c r="AG44" s="539"/>
      <c r="AH44" s="539"/>
      <c r="AI44" s="538"/>
      <c r="AJ44" s="539">
        <f t="shared" si="9"/>
        <v>31572411.86999999</v>
      </c>
      <c r="AK44" s="539"/>
      <c r="AL44" s="539"/>
      <c r="AM44" s="538"/>
      <c r="AN44" s="539">
        <f t="shared" si="10"/>
        <v>31572411.86999999</v>
      </c>
      <c r="AO44" s="539"/>
      <c r="AP44" s="539"/>
      <c r="AQ44" s="538"/>
      <c r="AR44" s="539">
        <f t="shared" si="11"/>
        <v>31572411.86999999</v>
      </c>
      <c r="AS44" s="539"/>
      <c r="AT44" s="539"/>
      <c r="AU44" s="538"/>
      <c r="AV44" s="539">
        <f t="shared" si="12"/>
        <v>31572411.86999999</v>
      </c>
      <c r="AW44" s="539">
        <f>'UPIS linkin'!N47</f>
        <v>31572411.869999997</v>
      </c>
      <c r="AX44" s="538">
        <f t="shared" si="13"/>
        <v>0</v>
      </c>
      <c r="AY44" s="538">
        <f t="shared" si="14"/>
        <v>877258.62000000011</v>
      </c>
      <c r="AZ44" s="538">
        <f t="shared" si="15"/>
        <v>0</v>
      </c>
      <c r="BA44" s="538">
        <f t="shared" si="16"/>
        <v>0</v>
      </c>
    </row>
    <row r="45" spans="1:53">
      <c r="A45" s="631">
        <f>VLOOKUP(B:B,'UPIS linkin'!$F$11:L121,7)</f>
        <v>331.4</v>
      </c>
      <c r="B45" s="61" t="s">
        <v>1032</v>
      </c>
      <c r="C45" s="631" t="str">
        <f t="shared" si="1"/>
        <v>331400</v>
      </c>
      <c r="D45" s="896">
        <v>78137658.440000013</v>
      </c>
      <c r="E45" s="896">
        <v>-122.27000000000032</v>
      </c>
      <c r="F45" s="896">
        <v>0</v>
      </c>
      <c r="G45" s="896">
        <v>0</v>
      </c>
      <c r="H45" s="539">
        <f t="shared" si="2"/>
        <v>78137536.170000017</v>
      </c>
      <c r="I45" s="896">
        <v>0</v>
      </c>
      <c r="J45" s="896">
        <v>0</v>
      </c>
      <c r="K45" s="896">
        <v>0</v>
      </c>
      <c r="L45" s="539">
        <f t="shared" si="3"/>
        <v>78137536.170000017</v>
      </c>
      <c r="M45" s="896">
        <v>836607.90999999992</v>
      </c>
      <c r="N45" s="896">
        <v>0</v>
      </c>
      <c r="O45" s="896">
        <v>0</v>
      </c>
      <c r="P45" s="539">
        <f t="shared" si="4"/>
        <v>78974144.080000013</v>
      </c>
      <c r="Q45" s="896">
        <v>191097.79</v>
      </c>
      <c r="R45" s="896">
        <v>0</v>
      </c>
      <c r="S45" s="896">
        <v>0</v>
      </c>
      <c r="T45" s="539">
        <f t="shared" si="5"/>
        <v>79165241.87000002</v>
      </c>
      <c r="U45" s="896">
        <v>11619.040000000008</v>
      </c>
      <c r="V45" s="896">
        <v>0</v>
      </c>
      <c r="W45" s="896">
        <v>0</v>
      </c>
      <c r="X45" s="539">
        <f t="shared" si="6"/>
        <v>79176860.910000026</v>
      </c>
      <c r="Y45" s="896">
        <v>-4931.7100000000064</v>
      </c>
      <c r="Z45" s="896">
        <v>0</v>
      </c>
      <c r="AA45" s="896">
        <v>0</v>
      </c>
      <c r="AB45" s="539">
        <f t="shared" si="7"/>
        <v>79171929.200000033</v>
      </c>
      <c r="AC45" s="538"/>
      <c r="AD45" s="538"/>
      <c r="AE45" s="538"/>
      <c r="AF45" s="539">
        <f t="shared" si="8"/>
        <v>79171929.200000033</v>
      </c>
      <c r="AG45" s="539"/>
      <c r="AH45" s="539"/>
      <c r="AI45" s="538"/>
      <c r="AJ45" s="539">
        <f t="shared" si="9"/>
        <v>79171929.200000033</v>
      </c>
      <c r="AK45" s="539"/>
      <c r="AL45" s="539"/>
      <c r="AM45" s="538"/>
      <c r="AN45" s="539">
        <f t="shared" si="10"/>
        <v>79171929.200000033</v>
      </c>
      <c r="AO45" s="539"/>
      <c r="AP45" s="539"/>
      <c r="AQ45" s="538"/>
      <c r="AR45" s="539">
        <f t="shared" si="11"/>
        <v>79171929.200000033</v>
      </c>
      <c r="AS45" s="539"/>
      <c r="AT45" s="539"/>
      <c r="AU45" s="538"/>
      <c r="AV45" s="539">
        <f t="shared" si="12"/>
        <v>79171929.200000033</v>
      </c>
      <c r="AW45" s="539">
        <f>'UPIS linkin'!N48</f>
        <v>79171929.200000003</v>
      </c>
      <c r="AX45" s="538">
        <f t="shared" si="13"/>
        <v>0</v>
      </c>
      <c r="AY45" s="538">
        <f t="shared" si="14"/>
        <v>1034270.76</v>
      </c>
      <c r="AZ45" s="538">
        <f t="shared" si="15"/>
        <v>0</v>
      </c>
      <c r="BA45" s="538">
        <f t="shared" si="16"/>
        <v>0</v>
      </c>
    </row>
    <row r="46" spans="1:53">
      <c r="A46" s="631">
        <f>VLOOKUP(B:B,'UPIS linkin'!$F$11:L122,7)</f>
        <v>333.4</v>
      </c>
      <c r="B46" s="61" t="s">
        <v>739</v>
      </c>
      <c r="C46" s="631" t="str">
        <f t="shared" si="1"/>
        <v>333000</v>
      </c>
      <c r="D46" s="896">
        <v>52719377.460000023</v>
      </c>
      <c r="E46" s="896">
        <v>186513.41000000009</v>
      </c>
      <c r="F46" s="896">
        <v>-4269.83</v>
      </c>
      <c r="G46" s="896">
        <v>0</v>
      </c>
      <c r="H46" s="539">
        <f t="shared" si="2"/>
        <v>52901621.040000021</v>
      </c>
      <c r="I46" s="896">
        <v>447151.27999999985</v>
      </c>
      <c r="J46" s="896">
        <v>-1479.77</v>
      </c>
      <c r="K46" s="896">
        <v>0</v>
      </c>
      <c r="L46" s="539">
        <f t="shared" si="3"/>
        <v>53347292.550000019</v>
      </c>
      <c r="M46" s="896">
        <v>293822.7099999999</v>
      </c>
      <c r="N46" s="896">
        <v>-8150.94</v>
      </c>
      <c r="O46" s="896">
        <v>0</v>
      </c>
      <c r="P46" s="539">
        <f t="shared" si="4"/>
        <v>53632964.320000023</v>
      </c>
      <c r="Q46" s="896">
        <v>153952.07999999993</v>
      </c>
      <c r="R46" s="896">
        <v>-4155.7599999999993</v>
      </c>
      <c r="S46" s="896">
        <v>0</v>
      </c>
      <c r="T46" s="539">
        <f t="shared" si="5"/>
        <v>53782760.640000023</v>
      </c>
      <c r="U46" s="896">
        <v>352884.53999999992</v>
      </c>
      <c r="V46" s="896">
        <v>0</v>
      </c>
      <c r="W46" s="896">
        <v>0</v>
      </c>
      <c r="X46" s="539">
        <f t="shared" si="6"/>
        <v>54135645.180000022</v>
      </c>
      <c r="Y46" s="896">
        <v>-89661.790000000008</v>
      </c>
      <c r="Z46" s="896">
        <v>-1576.31</v>
      </c>
      <c r="AA46" s="896">
        <v>0</v>
      </c>
      <c r="AB46" s="539">
        <f t="shared" si="7"/>
        <v>54044407.080000021</v>
      </c>
      <c r="AC46" s="538"/>
      <c r="AD46" s="538"/>
      <c r="AE46" s="538"/>
      <c r="AF46" s="539">
        <f t="shared" si="8"/>
        <v>54044407.080000021</v>
      </c>
      <c r="AG46" s="539"/>
      <c r="AH46" s="539"/>
      <c r="AI46" s="538"/>
      <c r="AJ46" s="539">
        <f t="shared" si="9"/>
        <v>54044407.080000021</v>
      </c>
      <c r="AK46" s="539"/>
      <c r="AL46" s="539"/>
      <c r="AM46" s="538"/>
      <c r="AN46" s="539">
        <f t="shared" si="10"/>
        <v>54044407.080000021</v>
      </c>
      <c r="AO46" s="539"/>
      <c r="AP46" s="539"/>
      <c r="AQ46" s="538"/>
      <c r="AR46" s="539">
        <f t="shared" si="11"/>
        <v>54044407.080000021</v>
      </c>
      <c r="AS46" s="539"/>
      <c r="AT46" s="539"/>
      <c r="AU46" s="538"/>
      <c r="AV46" s="539">
        <f t="shared" si="12"/>
        <v>54044407.080000021</v>
      </c>
      <c r="AW46" s="539">
        <f>'UPIS linkin'!N49</f>
        <v>54044407.080000021</v>
      </c>
      <c r="AX46" s="538">
        <f t="shared" si="13"/>
        <v>0</v>
      </c>
      <c r="AY46" s="538">
        <f t="shared" si="14"/>
        <v>1344662.2299999995</v>
      </c>
      <c r="AZ46" s="538">
        <f t="shared" si="15"/>
        <v>-19632.61</v>
      </c>
      <c r="BA46" s="538">
        <f t="shared" si="16"/>
        <v>0</v>
      </c>
    </row>
    <row r="47" spans="1:53">
      <c r="A47" s="631">
        <f>VLOOKUP(B:B,'UPIS linkin'!$F$11:L123,7)</f>
        <v>334.4</v>
      </c>
      <c r="B47" s="61" t="s">
        <v>740</v>
      </c>
      <c r="C47" s="631" t="str">
        <f t="shared" si="1"/>
        <v>334100</v>
      </c>
      <c r="D47" s="896">
        <v>14599045.580000002</v>
      </c>
      <c r="E47" s="896">
        <v>18798.150000000001</v>
      </c>
      <c r="F47" s="896">
        <v>0</v>
      </c>
      <c r="G47" s="896">
        <v>0</v>
      </c>
      <c r="H47" s="539">
        <f t="shared" si="2"/>
        <v>14617843.730000002</v>
      </c>
      <c r="I47" s="896">
        <v>13482.910000000003</v>
      </c>
      <c r="J47" s="896">
        <v>0</v>
      </c>
      <c r="K47" s="896">
        <v>0</v>
      </c>
      <c r="L47" s="539">
        <f t="shared" si="3"/>
        <v>14631326.640000002</v>
      </c>
      <c r="M47" s="896">
        <v>-11114.789999999995</v>
      </c>
      <c r="N47" s="896">
        <v>0</v>
      </c>
      <c r="O47" s="896">
        <v>0</v>
      </c>
      <c r="P47" s="539">
        <f t="shared" si="4"/>
        <v>14620211.850000003</v>
      </c>
      <c r="Q47" s="896">
        <v>887544.13</v>
      </c>
      <c r="R47" s="896">
        <v>-9808.9699999999993</v>
      </c>
      <c r="S47" s="896">
        <v>0</v>
      </c>
      <c r="T47" s="539">
        <f t="shared" si="5"/>
        <v>15497947.010000004</v>
      </c>
      <c r="U47" s="896">
        <v>1201753.4500000002</v>
      </c>
      <c r="V47" s="896">
        <v>0</v>
      </c>
      <c r="W47" s="896">
        <v>0</v>
      </c>
      <c r="X47" s="539">
        <f t="shared" si="6"/>
        <v>16699700.460000005</v>
      </c>
      <c r="Y47" s="896">
        <v>194652.44000000026</v>
      </c>
      <c r="Z47" s="896">
        <v>0</v>
      </c>
      <c r="AA47" s="896">
        <v>0</v>
      </c>
      <c r="AB47" s="539">
        <f t="shared" si="7"/>
        <v>16894352.900000006</v>
      </c>
      <c r="AC47" s="538"/>
      <c r="AD47" s="538"/>
      <c r="AE47" s="538"/>
      <c r="AF47" s="539">
        <f t="shared" si="8"/>
        <v>16894352.900000006</v>
      </c>
      <c r="AG47" s="539"/>
      <c r="AH47" s="539"/>
      <c r="AI47" s="538"/>
      <c r="AJ47" s="539">
        <f t="shared" si="9"/>
        <v>16894352.900000006</v>
      </c>
      <c r="AK47" s="539"/>
      <c r="AL47" s="539"/>
      <c r="AM47" s="538"/>
      <c r="AN47" s="539">
        <f t="shared" si="10"/>
        <v>16894352.900000006</v>
      </c>
      <c r="AO47" s="539"/>
      <c r="AP47" s="539"/>
      <c r="AQ47" s="538"/>
      <c r="AR47" s="539">
        <f t="shared" si="11"/>
        <v>16894352.900000006</v>
      </c>
      <c r="AS47" s="539"/>
      <c r="AT47" s="539"/>
      <c r="AU47" s="538"/>
      <c r="AV47" s="539">
        <f t="shared" si="12"/>
        <v>16894352.900000006</v>
      </c>
      <c r="AW47" s="539">
        <f>'UPIS linkin'!N50</f>
        <v>16894352.900000002</v>
      </c>
      <c r="AX47" s="538">
        <f t="shared" si="13"/>
        <v>0</v>
      </c>
      <c r="AY47" s="538">
        <f t="shared" si="14"/>
        <v>2305116.2900000005</v>
      </c>
      <c r="AZ47" s="538">
        <f t="shared" si="15"/>
        <v>-9808.9699999999993</v>
      </c>
      <c r="BA47" s="538">
        <f t="shared" si="16"/>
        <v>0</v>
      </c>
    </row>
    <row r="48" spans="1:53">
      <c r="A48" s="631">
        <f>VLOOKUP(B:B,'UPIS linkin'!$F$11:L124,7)</f>
        <v>334.4</v>
      </c>
      <c r="B48" s="61" t="s">
        <v>1033</v>
      </c>
      <c r="C48" s="631" t="str">
        <f t="shared" si="1"/>
        <v>334110</v>
      </c>
      <c r="D48" s="896">
        <v>2268992.3199999994</v>
      </c>
      <c r="E48" s="896">
        <v>0</v>
      </c>
      <c r="F48" s="896">
        <v>0</v>
      </c>
      <c r="G48" s="896">
        <v>0</v>
      </c>
      <c r="H48" s="539">
        <f t="shared" si="2"/>
        <v>2268992.3199999994</v>
      </c>
      <c r="I48" s="896">
        <v>0</v>
      </c>
      <c r="J48" s="896">
        <v>0</v>
      </c>
      <c r="K48" s="896">
        <v>0</v>
      </c>
      <c r="L48" s="539">
        <f t="shared" si="3"/>
        <v>2268992.3199999994</v>
      </c>
      <c r="M48" s="896">
        <v>0</v>
      </c>
      <c r="N48" s="896">
        <v>0</v>
      </c>
      <c r="O48" s="896">
        <v>0</v>
      </c>
      <c r="P48" s="539">
        <f t="shared" si="4"/>
        <v>2268992.3199999994</v>
      </c>
      <c r="Q48" s="896">
        <v>0</v>
      </c>
      <c r="R48" s="896">
        <v>0</v>
      </c>
      <c r="S48" s="896">
        <v>0</v>
      </c>
      <c r="T48" s="539">
        <f t="shared" si="5"/>
        <v>2268992.3199999994</v>
      </c>
      <c r="U48" s="896">
        <v>0</v>
      </c>
      <c r="V48" s="896">
        <v>0</v>
      </c>
      <c r="W48" s="896">
        <v>0</v>
      </c>
      <c r="X48" s="539">
        <f t="shared" si="6"/>
        <v>2268992.3199999994</v>
      </c>
      <c r="Y48" s="896">
        <v>0</v>
      </c>
      <c r="Z48" s="896">
        <v>0</v>
      </c>
      <c r="AA48" s="896">
        <v>0</v>
      </c>
      <c r="AB48" s="539">
        <f t="shared" si="7"/>
        <v>2268992.3199999994</v>
      </c>
      <c r="AC48" s="538"/>
      <c r="AD48" s="538"/>
      <c r="AE48" s="538"/>
      <c r="AF48" s="539">
        <f t="shared" si="8"/>
        <v>2268992.3199999994</v>
      </c>
      <c r="AG48" s="539"/>
      <c r="AH48" s="539"/>
      <c r="AI48" s="538"/>
      <c r="AJ48" s="539">
        <f t="shared" si="9"/>
        <v>2268992.3199999994</v>
      </c>
      <c r="AK48" s="539"/>
      <c r="AL48" s="539"/>
      <c r="AM48" s="538"/>
      <c r="AN48" s="539">
        <f t="shared" si="10"/>
        <v>2268992.3199999994</v>
      </c>
      <c r="AO48" s="539"/>
      <c r="AP48" s="539"/>
      <c r="AQ48" s="538"/>
      <c r="AR48" s="539">
        <f t="shared" si="11"/>
        <v>2268992.3199999994</v>
      </c>
      <c r="AS48" s="539"/>
      <c r="AT48" s="539"/>
      <c r="AU48" s="538"/>
      <c r="AV48" s="539">
        <f t="shared" si="12"/>
        <v>2268992.3199999994</v>
      </c>
      <c r="AW48" s="539">
        <f>'UPIS linkin'!N51</f>
        <v>2268992.3199999998</v>
      </c>
      <c r="AX48" s="538">
        <f t="shared" si="13"/>
        <v>0</v>
      </c>
      <c r="AY48" s="538">
        <f t="shared" si="14"/>
        <v>0</v>
      </c>
      <c r="AZ48" s="538">
        <f t="shared" si="15"/>
        <v>0</v>
      </c>
      <c r="BA48" s="538">
        <f t="shared" si="16"/>
        <v>0</v>
      </c>
    </row>
    <row r="49" spans="1:53">
      <c r="A49" s="631">
        <f>VLOOKUP(B:B,'UPIS linkin'!$F$11:L125,7)</f>
        <v>334.4</v>
      </c>
      <c r="B49" s="61" t="s">
        <v>1034</v>
      </c>
      <c r="C49" s="631" t="str">
        <f t="shared" si="1"/>
        <v>334120</v>
      </c>
      <c r="D49" s="896">
        <v>396889.47000000003</v>
      </c>
      <c r="E49" s="896">
        <v>0</v>
      </c>
      <c r="F49" s="896">
        <v>0</v>
      </c>
      <c r="G49" s="896">
        <v>0</v>
      </c>
      <c r="H49" s="539">
        <f t="shared" si="2"/>
        <v>396889.47000000003</v>
      </c>
      <c r="I49" s="896">
        <v>0</v>
      </c>
      <c r="J49" s="896">
        <v>0</v>
      </c>
      <c r="K49" s="896">
        <v>0</v>
      </c>
      <c r="L49" s="539">
        <f t="shared" si="3"/>
        <v>396889.47000000003</v>
      </c>
      <c r="M49" s="896">
        <v>0</v>
      </c>
      <c r="N49" s="896">
        <v>0</v>
      </c>
      <c r="O49" s="896">
        <v>0</v>
      </c>
      <c r="P49" s="539">
        <f t="shared" si="4"/>
        <v>396889.47000000003</v>
      </c>
      <c r="Q49" s="896">
        <v>0</v>
      </c>
      <c r="R49" s="896">
        <v>0</v>
      </c>
      <c r="S49" s="896">
        <v>0</v>
      </c>
      <c r="T49" s="539">
        <f t="shared" si="5"/>
        <v>396889.47000000003</v>
      </c>
      <c r="U49" s="896">
        <v>0</v>
      </c>
      <c r="V49" s="896">
        <v>0</v>
      </c>
      <c r="W49" s="896">
        <v>0</v>
      </c>
      <c r="X49" s="539">
        <f t="shared" si="6"/>
        <v>396889.47000000003</v>
      </c>
      <c r="Y49" s="896">
        <v>0</v>
      </c>
      <c r="Z49" s="896">
        <v>0</v>
      </c>
      <c r="AA49" s="896">
        <v>0</v>
      </c>
      <c r="AB49" s="539">
        <f t="shared" si="7"/>
        <v>396889.47000000003</v>
      </c>
      <c r="AC49" s="538"/>
      <c r="AD49" s="538"/>
      <c r="AE49" s="538"/>
      <c r="AF49" s="539">
        <f t="shared" si="8"/>
        <v>396889.47000000003</v>
      </c>
      <c r="AG49" s="539"/>
      <c r="AH49" s="539"/>
      <c r="AI49" s="538"/>
      <c r="AJ49" s="539">
        <f t="shared" si="9"/>
        <v>396889.47000000003</v>
      </c>
      <c r="AK49" s="539"/>
      <c r="AL49" s="539"/>
      <c r="AM49" s="538"/>
      <c r="AN49" s="539">
        <f t="shared" si="10"/>
        <v>396889.47000000003</v>
      </c>
      <c r="AO49" s="539"/>
      <c r="AP49" s="539"/>
      <c r="AQ49" s="538"/>
      <c r="AR49" s="539">
        <f t="shared" si="11"/>
        <v>396889.47000000003</v>
      </c>
      <c r="AS49" s="539"/>
      <c r="AT49" s="539"/>
      <c r="AU49" s="538"/>
      <c r="AV49" s="539">
        <f t="shared" si="12"/>
        <v>396889.47000000003</v>
      </c>
      <c r="AW49" s="539">
        <f>'UPIS linkin'!N52</f>
        <v>396889.47000000003</v>
      </c>
      <c r="AX49" s="538">
        <f t="shared" si="13"/>
        <v>0</v>
      </c>
      <c r="AY49" s="538">
        <f t="shared" si="14"/>
        <v>0</v>
      </c>
      <c r="AZ49" s="538">
        <f t="shared" si="15"/>
        <v>0</v>
      </c>
      <c r="BA49" s="538">
        <f t="shared" si="16"/>
        <v>0</v>
      </c>
    </row>
    <row r="50" spans="1:53">
      <c r="A50" s="631">
        <f>VLOOKUP(B:B,'UPIS linkin'!$F$11:L126,7)</f>
        <v>334.4</v>
      </c>
      <c r="B50" s="61" t="s">
        <v>1035</v>
      </c>
      <c r="C50" s="631" t="str">
        <f t="shared" si="1"/>
        <v>334130</v>
      </c>
      <c r="D50" s="896">
        <v>6511366.1700000018</v>
      </c>
      <c r="E50" s="896">
        <v>0</v>
      </c>
      <c r="F50" s="896">
        <v>-3.62</v>
      </c>
      <c r="G50" s="896">
        <v>0</v>
      </c>
      <c r="H50" s="539">
        <f t="shared" si="2"/>
        <v>6511362.5500000017</v>
      </c>
      <c r="I50" s="896">
        <v>0</v>
      </c>
      <c r="J50" s="896">
        <v>0</v>
      </c>
      <c r="K50" s="896">
        <v>0</v>
      </c>
      <c r="L50" s="539">
        <f t="shared" si="3"/>
        <v>6511362.5500000017</v>
      </c>
      <c r="M50" s="896">
        <v>0</v>
      </c>
      <c r="N50" s="896">
        <v>0</v>
      </c>
      <c r="O50" s="896">
        <v>0</v>
      </c>
      <c r="P50" s="539">
        <f t="shared" si="4"/>
        <v>6511362.5500000017</v>
      </c>
      <c r="Q50" s="896">
        <v>0</v>
      </c>
      <c r="R50" s="896">
        <v>0</v>
      </c>
      <c r="S50" s="896">
        <v>0</v>
      </c>
      <c r="T50" s="539">
        <f t="shared" si="5"/>
        <v>6511362.5500000017</v>
      </c>
      <c r="U50" s="896">
        <v>0</v>
      </c>
      <c r="V50" s="896">
        <v>0</v>
      </c>
      <c r="W50" s="896">
        <v>0</v>
      </c>
      <c r="X50" s="539">
        <f t="shared" si="6"/>
        <v>6511362.5500000017</v>
      </c>
      <c r="Y50" s="896">
        <v>0</v>
      </c>
      <c r="Z50" s="896">
        <v>0</v>
      </c>
      <c r="AA50" s="896">
        <v>0</v>
      </c>
      <c r="AB50" s="539">
        <f t="shared" si="7"/>
        <v>6511362.5500000017</v>
      </c>
      <c r="AC50" s="538"/>
      <c r="AD50" s="538"/>
      <c r="AE50" s="538"/>
      <c r="AF50" s="539">
        <f t="shared" si="8"/>
        <v>6511362.5500000017</v>
      </c>
      <c r="AG50" s="539"/>
      <c r="AH50" s="539"/>
      <c r="AI50" s="538"/>
      <c r="AJ50" s="539">
        <f t="shared" si="9"/>
        <v>6511362.5500000017</v>
      </c>
      <c r="AK50" s="539"/>
      <c r="AL50" s="539"/>
      <c r="AM50" s="538"/>
      <c r="AN50" s="539">
        <f t="shared" si="10"/>
        <v>6511362.5500000017</v>
      </c>
      <c r="AO50" s="539"/>
      <c r="AP50" s="539"/>
      <c r="AQ50" s="538"/>
      <c r="AR50" s="539">
        <f t="shared" si="11"/>
        <v>6511362.5500000017</v>
      </c>
      <c r="AS50" s="539"/>
      <c r="AT50" s="539"/>
      <c r="AU50" s="538"/>
      <c r="AV50" s="539">
        <f t="shared" si="12"/>
        <v>6511362.5500000017</v>
      </c>
      <c r="AW50" s="539">
        <f>'UPIS linkin'!N53</f>
        <v>6511362.5500000007</v>
      </c>
      <c r="AX50" s="538">
        <f t="shared" si="13"/>
        <v>0</v>
      </c>
      <c r="AY50" s="538">
        <f t="shared" si="14"/>
        <v>0</v>
      </c>
      <c r="AZ50" s="538">
        <f t="shared" si="15"/>
        <v>-3.62</v>
      </c>
      <c r="BA50" s="538">
        <f t="shared" si="16"/>
        <v>0</v>
      </c>
    </row>
    <row r="51" spans="1:53">
      <c r="A51" s="631">
        <f>VLOOKUP(B:B,'UPIS linkin'!$F$11:L127,7)</f>
        <v>334.4</v>
      </c>
      <c r="B51" s="61" t="s">
        <v>1036</v>
      </c>
      <c r="C51" s="631" t="str">
        <f t="shared" si="1"/>
        <v>334131</v>
      </c>
      <c r="D51" s="896">
        <v>439289.77999999997</v>
      </c>
      <c r="E51" s="896">
        <v>0</v>
      </c>
      <c r="F51" s="896">
        <v>0</v>
      </c>
      <c r="G51" s="896">
        <v>0</v>
      </c>
      <c r="H51" s="539">
        <f t="shared" si="2"/>
        <v>439289.77999999997</v>
      </c>
      <c r="I51" s="896">
        <v>0</v>
      </c>
      <c r="J51" s="896">
        <v>0</v>
      </c>
      <c r="K51" s="896">
        <v>0</v>
      </c>
      <c r="L51" s="539">
        <f t="shared" si="3"/>
        <v>439289.77999999997</v>
      </c>
      <c r="M51" s="896">
        <v>0</v>
      </c>
      <c r="N51" s="896">
        <v>0</v>
      </c>
      <c r="O51" s="896">
        <v>0</v>
      </c>
      <c r="P51" s="539">
        <f t="shared" si="4"/>
        <v>439289.77999999997</v>
      </c>
      <c r="Q51" s="896">
        <v>0</v>
      </c>
      <c r="R51" s="896">
        <v>0</v>
      </c>
      <c r="S51" s="896">
        <v>0</v>
      </c>
      <c r="T51" s="539">
        <f t="shared" si="5"/>
        <v>439289.77999999997</v>
      </c>
      <c r="U51" s="896">
        <v>0</v>
      </c>
      <c r="V51" s="896">
        <v>0</v>
      </c>
      <c r="W51" s="896">
        <v>0</v>
      </c>
      <c r="X51" s="539">
        <f t="shared" si="6"/>
        <v>439289.77999999997</v>
      </c>
      <c r="Y51" s="896">
        <v>0</v>
      </c>
      <c r="Z51" s="896">
        <v>0</v>
      </c>
      <c r="AA51" s="896">
        <v>0</v>
      </c>
      <c r="AB51" s="539">
        <f t="shared" si="7"/>
        <v>439289.77999999997</v>
      </c>
      <c r="AC51" s="538"/>
      <c r="AD51" s="538"/>
      <c r="AE51" s="538"/>
      <c r="AF51" s="539">
        <f t="shared" si="8"/>
        <v>439289.77999999997</v>
      </c>
      <c r="AG51" s="539"/>
      <c r="AH51" s="539"/>
      <c r="AI51" s="538"/>
      <c r="AJ51" s="539">
        <f t="shared" si="9"/>
        <v>439289.77999999997</v>
      </c>
      <c r="AK51" s="539"/>
      <c r="AL51" s="539"/>
      <c r="AM51" s="538"/>
      <c r="AN51" s="539">
        <f t="shared" si="10"/>
        <v>439289.77999999997</v>
      </c>
      <c r="AO51" s="539"/>
      <c r="AP51" s="539"/>
      <c r="AQ51" s="538"/>
      <c r="AR51" s="539">
        <f t="shared" si="11"/>
        <v>439289.77999999997</v>
      </c>
      <c r="AS51" s="539"/>
      <c r="AT51" s="539"/>
      <c r="AU51" s="538"/>
      <c r="AV51" s="539">
        <f t="shared" si="12"/>
        <v>439289.77999999997</v>
      </c>
      <c r="AW51" s="539">
        <f>'UPIS linkin'!N54</f>
        <v>439289.77999999997</v>
      </c>
      <c r="AX51" s="538">
        <f t="shared" si="13"/>
        <v>0</v>
      </c>
      <c r="AY51" s="538">
        <f t="shared" si="14"/>
        <v>0</v>
      </c>
      <c r="AZ51" s="538">
        <f t="shared" si="15"/>
        <v>0</v>
      </c>
      <c r="BA51" s="538">
        <f t="shared" si="16"/>
        <v>0</v>
      </c>
    </row>
    <row r="52" spans="1:53">
      <c r="A52" s="631">
        <f>VLOOKUP(B:B,'UPIS linkin'!$F$11:L128,7)</f>
        <v>334.4</v>
      </c>
      <c r="B52" s="61" t="s">
        <v>741</v>
      </c>
      <c r="C52" s="631" t="str">
        <f t="shared" si="1"/>
        <v>334200</v>
      </c>
      <c r="D52" s="896">
        <v>28257780.320000011</v>
      </c>
      <c r="E52" s="896">
        <v>48243.410000000018</v>
      </c>
      <c r="F52" s="896">
        <v>-3431.4300000000003</v>
      </c>
      <c r="G52" s="896">
        <v>0</v>
      </c>
      <c r="H52" s="539">
        <f t="shared" si="2"/>
        <v>28302592.300000012</v>
      </c>
      <c r="I52" s="896">
        <v>119651.52999999997</v>
      </c>
      <c r="J52" s="896">
        <v>-10602.16</v>
      </c>
      <c r="K52" s="896">
        <v>0</v>
      </c>
      <c r="L52" s="539">
        <f t="shared" si="3"/>
        <v>28411641.670000013</v>
      </c>
      <c r="M52" s="896">
        <v>52610.529999999992</v>
      </c>
      <c r="N52" s="896">
        <v>0</v>
      </c>
      <c r="O52" s="896">
        <v>0</v>
      </c>
      <c r="P52" s="539">
        <f t="shared" si="4"/>
        <v>28464252.200000014</v>
      </c>
      <c r="Q52" s="896">
        <v>-6440.4900000000016</v>
      </c>
      <c r="R52" s="896">
        <v>-63435.98</v>
      </c>
      <c r="S52" s="896">
        <v>0</v>
      </c>
      <c r="T52" s="539">
        <f t="shared" si="5"/>
        <v>28394375.730000015</v>
      </c>
      <c r="U52" s="896">
        <v>24551.859999999997</v>
      </c>
      <c r="V52" s="896">
        <v>0</v>
      </c>
      <c r="W52" s="896">
        <v>0</v>
      </c>
      <c r="X52" s="539">
        <f t="shared" si="6"/>
        <v>28418927.590000015</v>
      </c>
      <c r="Y52" s="896">
        <v>-919.46000000000038</v>
      </c>
      <c r="Z52" s="896">
        <v>-1888.91</v>
      </c>
      <c r="AA52" s="896">
        <v>0</v>
      </c>
      <c r="AB52" s="539">
        <f t="shared" si="7"/>
        <v>28416119.220000014</v>
      </c>
      <c r="AC52" s="538"/>
      <c r="AD52" s="538"/>
      <c r="AE52" s="538"/>
      <c r="AF52" s="539">
        <f t="shared" si="8"/>
        <v>28416119.220000014</v>
      </c>
      <c r="AG52" s="539"/>
      <c r="AH52" s="539"/>
      <c r="AI52" s="538"/>
      <c r="AJ52" s="539">
        <f t="shared" si="9"/>
        <v>28416119.220000014</v>
      </c>
      <c r="AK52" s="539"/>
      <c r="AL52" s="539"/>
      <c r="AM52" s="538"/>
      <c r="AN52" s="539">
        <f t="shared" si="10"/>
        <v>28416119.220000014</v>
      </c>
      <c r="AO52" s="539"/>
      <c r="AP52" s="539"/>
      <c r="AQ52" s="538"/>
      <c r="AR52" s="539">
        <f t="shared" si="11"/>
        <v>28416119.220000014</v>
      </c>
      <c r="AS52" s="539"/>
      <c r="AT52" s="539"/>
      <c r="AU52" s="538"/>
      <c r="AV52" s="539">
        <f t="shared" si="12"/>
        <v>28416119.220000014</v>
      </c>
      <c r="AW52" s="539">
        <f>'UPIS linkin'!N55</f>
        <v>28416119.219999991</v>
      </c>
      <c r="AX52" s="538">
        <f t="shared" si="13"/>
        <v>0</v>
      </c>
      <c r="AY52" s="538">
        <f t="shared" si="14"/>
        <v>237697.38</v>
      </c>
      <c r="AZ52" s="538">
        <f t="shared" si="15"/>
        <v>-79358.48000000001</v>
      </c>
      <c r="BA52" s="538">
        <f t="shared" si="16"/>
        <v>0</v>
      </c>
    </row>
    <row r="53" spans="1:53">
      <c r="A53" s="631">
        <f>VLOOKUP(B:B,'UPIS linkin'!$F$11:L129,7)</f>
        <v>334.4</v>
      </c>
      <c r="B53" s="61" t="s">
        <v>742</v>
      </c>
      <c r="C53" s="631" t="str">
        <f t="shared" si="1"/>
        <v>334300</v>
      </c>
      <c r="D53" s="896">
        <v>1207399.4999999995</v>
      </c>
      <c r="E53" s="896">
        <v>13625.970000000001</v>
      </c>
      <c r="F53" s="896">
        <v>-6602.5999999999995</v>
      </c>
      <c r="G53" s="896">
        <v>0</v>
      </c>
      <c r="H53" s="539">
        <f t="shared" si="2"/>
        <v>1214422.8699999994</v>
      </c>
      <c r="I53" s="896">
        <v>664560.10000000009</v>
      </c>
      <c r="J53" s="896">
        <v>-8861.3499999999985</v>
      </c>
      <c r="K53" s="896">
        <v>0</v>
      </c>
      <c r="L53" s="539">
        <f t="shared" si="3"/>
        <v>1870121.6199999994</v>
      </c>
      <c r="M53" s="896">
        <v>466873.41000000003</v>
      </c>
      <c r="N53" s="896">
        <v>0</v>
      </c>
      <c r="O53" s="896">
        <v>0</v>
      </c>
      <c r="P53" s="539">
        <f t="shared" si="4"/>
        <v>2336995.0299999993</v>
      </c>
      <c r="Q53" s="896">
        <v>27008.999999999996</v>
      </c>
      <c r="R53" s="896">
        <v>0</v>
      </c>
      <c r="S53" s="896">
        <v>0</v>
      </c>
      <c r="T53" s="539">
        <f t="shared" si="5"/>
        <v>2364004.0299999993</v>
      </c>
      <c r="U53" s="896">
        <v>-1026766.16</v>
      </c>
      <c r="V53" s="896">
        <v>0</v>
      </c>
      <c r="W53" s="896">
        <v>0</v>
      </c>
      <c r="X53" s="539">
        <f t="shared" si="6"/>
        <v>1337237.8699999992</v>
      </c>
      <c r="Y53" s="896">
        <v>931.47999999999945</v>
      </c>
      <c r="Z53" s="896">
        <v>-1317.51</v>
      </c>
      <c r="AA53" s="896">
        <v>0</v>
      </c>
      <c r="AB53" s="539">
        <f t="shared" si="7"/>
        <v>1336851.8399999992</v>
      </c>
      <c r="AC53" s="538"/>
      <c r="AD53" s="538"/>
      <c r="AE53" s="538"/>
      <c r="AF53" s="539">
        <f t="shared" si="8"/>
        <v>1336851.8399999992</v>
      </c>
      <c r="AG53" s="539"/>
      <c r="AH53" s="539"/>
      <c r="AI53" s="538"/>
      <c r="AJ53" s="539">
        <f t="shared" si="9"/>
        <v>1336851.8399999992</v>
      </c>
      <c r="AK53" s="539"/>
      <c r="AL53" s="539"/>
      <c r="AM53" s="538"/>
      <c r="AN53" s="539">
        <f t="shared" si="10"/>
        <v>1336851.8399999992</v>
      </c>
      <c r="AO53" s="539"/>
      <c r="AP53" s="539"/>
      <c r="AQ53" s="538"/>
      <c r="AR53" s="539">
        <f t="shared" si="11"/>
        <v>1336851.8399999992</v>
      </c>
      <c r="AS53" s="539"/>
      <c r="AT53" s="539"/>
      <c r="AU53" s="538"/>
      <c r="AV53" s="539">
        <f t="shared" si="12"/>
        <v>1336851.8399999992</v>
      </c>
      <c r="AW53" s="539">
        <f>'UPIS linkin'!N56</f>
        <v>1336851.8400000001</v>
      </c>
      <c r="AX53" s="538">
        <f t="shared" si="13"/>
        <v>0</v>
      </c>
      <c r="AY53" s="538">
        <f t="shared" si="14"/>
        <v>146233.79999999996</v>
      </c>
      <c r="AZ53" s="538">
        <f t="shared" si="15"/>
        <v>-16781.459999999995</v>
      </c>
      <c r="BA53" s="538">
        <f t="shared" si="16"/>
        <v>0</v>
      </c>
    </row>
    <row r="54" spans="1:53">
      <c r="A54" s="631">
        <f>VLOOKUP(B:B,'UPIS linkin'!$F$11:L130,7)</f>
        <v>335.4</v>
      </c>
      <c r="B54" s="61" t="s">
        <v>743</v>
      </c>
      <c r="C54" s="631" t="str">
        <f t="shared" si="1"/>
        <v>335000</v>
      </c>
      <c r="D54" s="896">
        <v>22604347.07</v>
      </c>
      <c r="E54" s="896">
        <v>85192.57</v>
      </c>
      <c r="F54" s="896">
        <v>-8.11</v>
      </c>
      <c r="G54" s="896">
        <v>0</v>
      </c>
      <c r="H54" s="539">
        <f t="shared" si="2"/>
        <v>22689531.530000001</v>
      </c>
      <c r="I54" s="896">
        <v>256417.10000000003</v>
      </c>
      <c r="J54" s="896">
        <v>-114342.74</v>
      </c>
      <c r="K54" s="896">
        <v>0</v>
      </c>
      <c r="L54" s="539">
        <f t="shared" si="3"/>
        <v>22831605.890000004</v>
      </c>
      <c r="M54" s="896">
        <v>208640.93999999997</v>
      </c>
      <c r="N54" s="896">
        <v>0</v>
      </c>
      <c r="O54" s="896">
        <v>0</v>
      </c>
      <c r="P54" s="539">
        <f t="shared" si="4"/>
        <v>23040246.830000006</v>
      </c>
      <c r="Q54" s="896">
        <v>90137.400000000038</v>
      </c>
      <c r="R54" s="896">
        <v>0</v>
      </c>
      <c r="S54" s="896">
        <v>0</v>
      </c>
      <c r="T54" s="539">
        <f t="shared" si="5"/>
        <v>23130384.230000004</v>
      </c>
      <c r="U54" s="896">
        <v>-56841.440000000046</v>
      </c>
      <c r="V54" s="896">
        <v>-14581.740000000002</v>
      </c>
      <c r="W54" s="896">
        <v>0</v>
      </c>
      <c r="X54" s="539">
        <f t="shared" si="6"/>
        <v>23058961.050000004</v>
      </c>
      <c r="Y54" s="896">
        <v>80440.069999999978</v>
      </c>
      <c r="Z54" s="896">
        <v>-15875.47</v>
      </c>
      <c r="AA54" s="896">
        <v>0</v>
      </c>
      <c r="AB54" s="539">
        <f t="shared" si="7"/>
        <v>23123525.650000006</v>
      </c>
      <c r="AC54" s="538"/>
      <c r="AD54" s="538"/>
      <c r="AE54" s="538"/>
      <c r="AF54" s="539">
        <f t="shared" si="8"/>
        <v>23123525.650000006</v>
      </c>
      <c r="AG54" s="539"/>
      <c r="AH54" s="539"/>
      <c r="AI54" s="538"/>
      <c r="AJ54" s="539">
        <f t="shared" si="9"/>
        <v>23123525.650000006</v>
      </c>
      <c r="AK54" s="539"/>
      <c r="AL54" s="539"/>
      <c r="AM54" s="538"/>
      <c r="AN54" s="539">
        <f t="shared" si="10"/>
        <v>23123525.650000006</v>
      </c>
      <c r="AO54" s="539"/>
      <c r="AP54" s="539"/>
      <c r="AQ54" s="538"/>
      <c r="AR54" s="539">
        <f t="shared" si="11"/>
        <v>23123525.650000006</v>
      </c>
      <c r="AS54" s="539"/>
      <c r="AT54" s="539"/>
      <c r="AU54" s="538"/>
      <c r="AV54" s="539">
        <f t="shared" si="12"/>
        <v>23123525.650000006</v>
      </c>
      <c r="AW54" s="539">
        <f>'UPIS linkin'!N57</f>
        <v>23123525.649999995</v>
      </c>
      <c r="AX54" s="538">
        <f t="shared" si="13"/>
        <v>0</v>
      </c>
      <c r="AY54" s="538">
        <f t="shared" si="14"/>
        <v>663986.6399999999</v>
      </c>
      <c r="AZ54" s="538">
        <f t="shared" si="15"/>
        <v>-144808.06</v>
      </c>
      <c r="BA54" s="538">
        <f t="shared" si="16"/>
        <v>0</v>
      </c>
    </row>
    <row r="55" spans="1:53">
      <c r="A55" s="631">
        <f>VLOOKUP(B:B,'UPIS linkin'!$F$11:L131,7)</f>
        <v>339.1</v>
      </c>
      <c r="B55" s="61" t="s">
        <v>744</v>
      </c>
      <c r="C55" s="631" t="str">
        <f t="shared" si="1"/>
        <v>339100</v>
      </c>
      <c r="D55" s="896">
        <v>93268.21</v>
      </c>
      <c r="E55" s="896">
        <v>0</v>
      </c>
      <c r="F55" s="896">
        <v>0</v>
      </c>
      <c r="G55" s="896">
        <v>0</v>
      </c>
      <c r="H55" s="539">
        <f t="shared" si="2"/>
        <v>93268.21</v>
      </c>
      <c r="I55" s="896">
        <v>0</v>
      </c>
      <c r="J55" s="896">
        <v>0</v>
      </c>
      <c r="K55" s="896">
        <v>0</v>
      </c>
      <c r="L55" s="539">
        <f t="shared" si="3"/>
        <v>93268.21</v>
      </c>
      <c r="M55" s="896">
        <v>0</v>
      </c>
      <c r="N55" s="896">
        <v>0</v>
      </c>
      <c r="O55" s="896">
        <v>0</v>
      </c>
      <c r="P55" s="539">
        <f t="shared" si="4"/>
        <v>93268.21</v>
      </c>
      <c r="Q55" s="896">
        <v>0</v>
      </c>
      <c r="R55" s="896">
        <v>0</v>
      </c>
      <c r="S55" s="896">
        <v>0</v>
      </c>
      <c r="T55" s="539">
        <f t="shared" si="5"/>
        <v>93268.21</v>
      </c>
      <c r="U55" s="896">
        <v>0</v>
      </c>
      <c r="V55" s="896">
        <v>0</v>
      </c>
      <c r="W55" s="896">
        <v>0</v>
      </c>
      <c r="X55" s="539">
        <f t="shared" si="6"/>
        <v>93268.21</v>
      </c>
      <c r="Y55" s="896">
        <v>0</v>
      </c>
      <c r="Z55" s="896">
        <v>0</v>
      </c>
      <c r="AA55" s="896">
        <v>0</v>
      </c>
      <c r="AB55" s="539">
        <f t="shared" si="7"/>
        <v>93268.21</v>
      </c>
      <c r="AC55" s="538"/>
      <c r="AD55" s="538"/>
      <c r="AE55" s="538"/>
      <c r="AF55" s="539">
        <f t="shared" si="8"/>
        <v>93268.21</v>
      </c>
      <c r="AG55" s="539"/>
      <c r="AH55" s="539"/>
      <c r="AI55" s="538"/>
      <c r="AJ55" s="539">
        <f t="shared" si="9"/>
        <v>93268.21</v>
      </c>
      <c r="AK55" s="539"/>
      <c r="AL55" s="539"/>
      <c r="AM55" s="538"/>
      <c r="AN55" s="539">
        <f t="shared" si="10"/>
        <v>93268.21</v>
      </c>
      <c r="AO55" s="539"/>
      <c r="AP55" s="539"/>
      <c r="AQ55" s="538"/>
      <c r="AR55" s="539">
        <f t="shared" si="11"/>
        <v>93268.21</v>
      </c>
      <c r="AS55" s="539"/>
      <c r="AT55" s="539"/>
      <c r="AU55" s="538"/>
      <c r="AV55" s="539">
        <f t="shared" si="12"/>
        <v>93268.21</v>
      </c>
      <c r="AW55" s="539">
        <f>'UPIS linkin'!N58</f>
        <v>93268.21</v>
      </c>
      <c r="AX55" s="538">
        <f t="shared" si="13"/>
        <v>0</v>
      </c>
      <c r="AY55" s="538">
        <f t="shared" si="14"/>
        <v>0</v>
      </c>
      <c r="AZ55" s="538">
        <f t="shared" si="15"/>
        <v>0</v>
      </c>
      <c r="BA55" s="538">
        <f t="shared" si="16"/>
        <v>0</v>
      </c>
    </row>
    <row r="56" spans="1:53">
      <c r="A56" s="631">
        <f>VLOOKUP(B:B,'UPIS linkin'!$F$11:L132,7)</f>
        <v>339.1</v>
      </c>
      <c r="B56" s="61" t="s">
        <v>745</v>
      </c>
      <c r="C56" s="631" t="str">
        <f t="shared" si="1"/>
        <v>339600</v>
      </c>
      <c r="D56" s="896">
        <v>619805.56000000006</v>
      </c>
      <c r="E56" s="896">
        <v>0</v>
      </c>
      <c r="F56" s="896">
        <v>-31736.46</v>
      </c>
      <c r="G56" s="896">
        <v>0</v>
      </c>
      <c r="H56" s="539">
        <f t="shared" si="2"/>
        <v>588069.10000000009</v>
      </c>
      <c r="I56" s="896">
        <v>0</v>
      </c>
      <c r="J56" s="896">
        <v>0</v>
      </c>
      <c r="K56" s="896">
        <v>0</v>
      </c>
      <c r="L56" s="539">
        <f t="shared" si="3"/>
        <v>588069.10000000009</v>
      </c>
      <c r="M56" s="896">
        <v>148622.47</v>
      </c>
      <c r="N56" s="896">
        <v>0</v>
      </c>
      <c r="O56" s="896">
        <v>0</v>
      </c>
      <c r="P56" s="539">
        <f t="shared" si="4"/>
        <v>736691.57000000007</v>
      </c>
      <c r="Q56" s="896">
        <v>0</v>
      </c>
      <c r="R56" s="896">
        <v>0</v>
      </c>
      <c r="S56" s="896">
        <v>0</v>
      </c>
      <c r="T56" s="539">
        <f t="shared" si="5"/>
        <v>736691.57000000007</v>
      </c>
      <c r="U56" s="896">
        <v>0</v>
      </c>
      <c r="V56" s="896">
        <v>0</v>
      </c>
      <c r="W56" s="896">
        <v>0</v>
      </c>
      <c r="X56" s="539">
        <f t="shared" si="6"/>
        <v>736691.57000000007</v>
      </c>
      <c r="Y56" s="896">
        <v>0</v>
      </c>
      <c r="Z56" s="896">
        <v>0</v>
      </c>
      <c r="AA56" s="896">
        <v>0</v>
      </c>
      <c r="AB56" s="539">
        <f t="shared" si="7"/>
        <v>736691.57000000007</v>
      </c>
      <c r="AC56" s="538"/>
      <c r="AD56" s="538"/>
      <c r="AE56" s="538"/>
      <c r="AF56" s="539">
        <f t="shared" si="8"/>
        <v>736691.57000000007</v>
      </c>
      <c r="AG56" s="539"/>
      <c r="AH56" s="539"/>
      <c r="AI56" s="538"/>
      <c r="AJ56" s="539">
        <f t="shared" si="9"/>
        <v>736691.57000000007</v>
      </c>
      <c r="AK56" s="539"/>
      <c r="AL56" s="539"/>
      <c r="AM56" s="538"/>
      <c r="AN56" s="539">
        <f t="shared" si="10"/>
        <v>736691.57000000007</v>
      </c>
      <c r="AO56" s="539"/>
      <c r="AP56" s="539"/>
      <c r="AQ56" s="538"/>
      <c r="AR56" s="539">
        <f t="shared" si="11"/>
        <v>736691.57000000007</v>
      </c>
      <c r="AS56" s="539"/>
      <c r="AT56" s="539"/>
      <c r="AU56" s="538"/>
      <c r="AV56" s="539">
        <f t="shared" si="12"/>
        <v>736691.57000000007</v>
      </c>
      <c r="AW56" s="539">
        <f>'UPIS linkin'!N59</f>
        <v>736691.57</v>
      </c>
      <c r="AX56" s="538">
        <f t="shared" si="13"/>
        <v>0</v>
      </c>
      <c r="AY56" s="538">
        <f t="shared" si="14"/>
        <v>148622.47</v>
      </c>
      <c r="AZ56" s="538">
        <f t="shared" si="15"/>
        <v>-31736.46</v>
      </c>
      <c r="BA56" s="538">
        <f t="shared" si="16"/>
        <v>0</v>
      </c>
    </row>
    <row r="57" spans="1:53">
      <c r="A57" s="631">
        <f>VLOOKUP(B:B,'UPIS linkin'!$F$11:L133,7)</f>
        <v>340.5</v>
      </c>
      <c r="B57" s="61" t="s">
        <v>746</v>
      </c>
      <c r="C57" s="631" t="str">
        <f t="shared" si="1"/>
        <v>340100</v>
      </c>
      <c r="D57" s="896">
        <v>675825.79</v>
      </c>
      <c r="E57" s="896">
        <v>0</v>
      </c>
      <c r="F57" s="896">
        <v>0</v>
      </c>
      <c r="G57" s="896">
        <v>0</v>
      </c>
      <c r="H57" s="539">
        <f t="shared" si="2"/>
        <v>675825.79</v>
      </c>
      <c r="I57" s="896">
        <v>0</v>
      </c>
      <c r="J57" s="896">
        <v>0</v>
      </c>
      <c r="K57" s="896">
        <v>0</v>
      </c>
      <c r="L57" s="539">
        <f t="shared" si="3"/>
        <v>675825.79</v>
      </c>
      <c r="M57" s="896">
        <v>4557.9399999999996</v>
      </c>
      <c r="N57" s="896">
        <v>0</v>
      </c>
      <c r="O57" s="896">
        <v>0</v>
      </c>
      <c r="P57" s="539">
        <f t="shared" si="4"/>
        <v>680383.73</v>
      </c>
      <c r="Q57" s="896">
        <v>0</v>
      </c>
      <c r="R57" s="896">
        <v>0</v>
      </c>
      <c r="S57" s="896">
        <v>0</v>
      </c>
      <c r="T57" s="539">
        <f t="shared" si="5"/>
        <v>680383.73</v>
      </c>
      <c r="U57" s="896">
        <v>28566.729999999996</v>
      </c>
      <c r="V57" s="896">
        <v>0</v>
      </c>
      <c r="W57" s="896">
        <v>0</v>
      </c>
      <c r="X57" s="539">
        <f t="shared" si="6"/>
        <v>708950.46</v>
      </c>
      <c r="Y57" s="896">
        <v>100.87</v>
      </c>
      <c r="Z57" s="896">
        <v>0</v>
      </c>
      <c r="AA57" s="896">
        <v>0</v>
      </c>
      <c r="AB57" s="539">
        <f t="shared" si="7"/>
        <v>709051.33</v>
      </c>
      <c r="AC57" s="538"/>
      <c r="AD57" s="538"/>
      <c r="AE57" s="538"/>
      <c r="AF57" s="539">
        <f t="shared" si="8"/>
        <v>709051.33</v>
      </c>
      <c r="AG57" s="539"/>
      <c r="AH57" s="539"/>
      <c r="AI57" s="538"/>
      <c r="AJ57" s="539">
        <f t="shared" si="9"/>
        <v>709051.33</v>
      </c>
      <c r="AK57" s="539"/>
      <c r="AL57" s="539"/>
      <c r="AM57" s="538"/>
      <c r="AN57" s="539">
        <f t="shared" si="10"/>
        <v>709051.33</v>
      </c>
      <c r="AO57" s="539"/>
      <c r="AP57" s="539"/>
      <c r="AQ57" s="538"/>
      <c r="AR57" s="539">
        <f t="shared" si="11"/>
        <v>709051.33</v>
      </c>
      <c r="AS57" s="539"/>
      <c r="AT57" s="539"/>
      <c r="AU57" s="538"/>
      <c r="AV57" s="539">
        <f t="shared" si="12"/>
        <v>709051.33</v>
      </c>
      <c r="AW57" s="539">
        <f>'UPIS linkin'!N60</f>
        <v>709051.32999999984</v>
      </c>
      <c r="AX57" s="538">
        <f t="shared" si="13"/>
        <v>0</v>
      </c>
      <c r="AY57" s="538">
        <f t="shared" si="14"/>
        <v>33225.54</v>
      </c>
      <c r="AZ57" s="538">
        <f t="shared" si="15"/>
        <v>0</v>
      </c>
      <c r="BA57" s="538">
        <f t="shared" si="16"/>
        <v>0</v>
      </c>
    </row>
    <row r="58" spans="1:53">
      <c r="A58" s="631">
        <f>VLOOKUP(B:B,'UPIS linkin'!$F$11:L134,7)</f>
        <v>340.5</v>
      </c>
      <c r="B58" s="63" t="s">
        <v>940</v>
      </c>
      <c r="C58" s="631" t="str">
        <f t="shared" si="1"/>
        <v>340200</v>
      </c>
      <c r="D58" s="896">
        <v>11231.43</v>
      </c>
      <c r="E58" s="896">
        <v>222.83</v>
      </c>
      <c r="F58" s="896">
        <v>0</v>
      </c>
      <c r="G58" s="896">
        <v>0</v>
      </c>
      <c r="H58" s="539">
        <f t="shared" si="2"/>
        <v>11454.26</v>
      </c>
      <c r="I58" s="896">
        <v>0</v>
      </c>
      <c r="J58" s="896">
        <v>0</v>
      </c>
      <c r="K58" s="896">
        <v>0</v>
      </c>
      <c r="L58" s="539">
        <f t="shared" si="3"/>
        <v>11454.26</v>
      </c>
      <c r="M58" s="896">
        <v>9206.74</v>
      </c>
      <c r="N58" s="896">
        <v>0</v>
      </c>
      <c r="O58" s="896">
        <v>0</v>
      </c>
      <c r="P58" s="539">
        <f t="shared" si="4"/>
        <v>20661</v>
      </c>
      <c r="Q58" s="896">
        <v>616.92999999999995</v>
      </c>
      <c r="R58" s="896">
        <v>0</v>
      </c>
      <c r="S58" s="896">
        <v>0</v>
      </c>
      <c r="T58" s="539">
        <f t="shared" si="5"/>
        <v>21277.93</v>
      </c>
      <c r="U58" s="896">
        <v>0</v>
      </c>
      <c r="V58" s="896">
        <v>0</v>
      </c>
      <c r="W58" s="896">
        <v>0</v>
      </c>
      <c r="X58" s="539">
        <f t="shared" si="6"/>
        <v>21277.93</v>
      </c>
      <c r="Y58" s="896">
        <v>0</v>
      </c>
      <c r="Z58" s="896">
        <v>0</v>
      </c>
      <c r="AA58" s="896">
        <v>0</v>
      </c>
      <c r="AB58" s="539">
        <f t="shared" si="7"/>
        <v>21277.93</v>
      </c>
      <c r="AC58" s="538"/>
      <c r="AD58" s="538"/>
      <c r="AE58" s="538"/>
      <c r="AF58" s="539">
        <f t="shared" si="8"/>
        <v>21277.93</v>
      </c>
      <c r="AG58" s="539"/>
      <c r="AH58" s="539"/>
      <c r="AI58" s="538"/>
      <c r="AJ58" s="539">
        <f t="shared" si="9"/>
        <v>21277.93</v>
      </c>
      <c r="AK58" s="539"/>
      <c r="AL58" s="539"/>
      <c r="AM58" s="538"/>
      <c r="AN58" s="539">
        <f t="shared" si="10"/>
        <v>21277.93</v>
      </c>
      <c r="AO58" s="539"/>
      <c r="AP58" s="539"/>
      <c r="AQ58" s="538"/>
      <c r="AR58" s="539">
        <f t="shared" si="11"/>
        <v>21277.93</v>
      </c>
      <c r="AS58" s="539"/>
      <c r="AT58" s="539"/>
      <c r="AU58" s="538"/>
      <c r="AV58" s="539">
        <f t="shared" si="12"/>
        <v>21277.93</v>
      </c>
      <c r="AW58" s="539">
        <f>'UPIS linkin'!N61</f>
        <v>11231.43</v>
      </c>
      <c r="AX58" s="538">
        <f t="shared" si="13"/>
        <v>-10046.5</v>
      </c>
      <c r="AY58" s="538">
        <f t="shared" si="14"/>
        <v>10046.5</v>
      </c>
      <c r="AZ58" s="538">
        <f t="shared" si="15"/>
        <v>0</v>
      </c>
      <c r="BA58" s="538">
        <f t="shared" si="16"/>
        <v>0</v>
      </c>
    </row>
    <row r="59" spans="1:53">
      <c r="A59" s="631">
        <f>VLOOKUP(B:B,'UPIS linkin'!$F$11:L135,7)</f>
        <v>340.5</v>
      </c>
      <c r="B59" s="61" t="s">
        <v>1037</v>
      </c>
      <c r="C59" s="631" t="str">
        <f t="shared" si="1"/>
        <v>340210</v>
      </c>
      <c r="D59" s="896">
        <v>89120.81</v>
      </c>
      <c r="E59" s="896">
        <v>0</v>
      </c>
      <c r="F59" s="896">
        <v>0</v>
      </c>
      <c r="G59" s="896">
        <v>0</v>
      </c>
      <c r="H59" s="539">
        <f t="shared" si="2"/>
        <v>89120.81</v>
      </c>
      <c r="I59" s="896">
        <v>0</v>
      </c>
      <c r="J59" s="896">
        <v>0</v>
      </c>
      <c r="K59" s="896">
        <v>0</v>
      </c>
      <c r="L59" s="539">
        <f t="shared" si="3"/>
        <v>89120.81</v>
      </c>
      <c r="M59" s="896">
        <v>0</v>
      </c>
      <c r="N59" s="896">
        <v>0</v>
      </c>
      <c r="O59" s="896">
        <v>0</v>
      </c>
      <c r="P59" s="539">
        <f t="shared" si="4"/>
        <v>89120.81</v>
      </c>
      <c r="Q59" s="896">
        <v>0</v>
      </c>
      <c r="R59" s="896">
        <v>0</v>
      </c>
      <c r="S59" s="896">
        <v>0</v>
      </c>
      <c r="T59" s="539">
        <f t="shared" si="5"/>
        <v>89120.81</v>
      </c>
      <c r="U59" s="896">
        <v>0</v>
      </c>
      <c r="V59" s="896">
        <v>0</v>
      </c>
      <c r="W59" s="896">
        <v>0</v>
      </c>
      <c r="X59" s="539">
        <f t="shared" si="6"/>
        <v>89120.81</v>
      </c>
      <c r="Y59" s="896">
        <v>0</v>
      </c>
      <c r="Z59" s="896">
        <v>0</v>
      </c>
      <c r="AA59" s="896">
        <v>0</v>
      </c>
      <c r="AB59" s="539">
        <f t="shared" si="7"/>
        <v>89120.81</v>
      </c>
      <c r="AC59" s="538"/>
      <c r="AD59" s="538"/>
      <c r="AE59" s="538"/>
      <c r="AF59" s="539">
        <f t="shared" si="8"/>
        <v>89120.81</v>
      </c>
      <c r="AG59" s="539"/>
      <c r="AH59" s="539"/>
      <c r="AI59" s="538"/>
      <c r="AJ59" s="539">
        <f t="shared" si="9"/>
        <v>89120.81</v>
      </c>
      <c r="AK59" s="539"/>
      <c r="AL59" s="539"/>
      <c r="AM59" s="538"/>
      <c r="AN59" s="539">
        <f t="shared" si="10"/>
        <v>89120.81</v>
      </c>
      <c r="AO59" s="539"/>
      <c r="AP59" s="539"/>
      <c r="AQ59" s="538"/>
      <c r="AR59" s="539">
        <f t="shared" si="11"/>
        <v>89120.81</v>
      </c>
      <c r="AS59" s="539"/>
      <c r="AT59" s="539"/>
      <c r="AU59" s="538"/>
      <c r="AV59" s="539">
        <f t="shared" si="12"/>
        <v>89120.81</v>
      </c>
      <c r="AW59" s="539">
        <f>'UPIS linkin'!N62</f>
        <v>99167.31</v>
      </c>
      <c r="AX59" s="538">
        <f t="shared" si="13"/>
        <v>10046.5</v>
      </c>
      <c r="AY59" s="538">
        <f t="shared" si="14"/>
        <v>0</v>
      </c>
      <c r="AZ59" s="538">
        <f t="shared" si="15"/>
        <v>0</v>
      </c>
      <c r="BA59" s="538">
        <f t="shared" si="16"/>
        <v>0</v>
      </c>
    </row>
    <row r="60" spans="1:53">
      <c r="A60" s="631">
        <f>VLOOKUP(B:B,'UPIS linkin'!$F$11:L136,7)</f>
        <v>340.5</v>
      </c>
      <c r="B60" s="61" t="s">
        <v>1038</v>
      </c>
      <c r="C60" s="631" t="str">
        <f t="shared" si="1"/>
        <v>340220</v>
      </c>
      <c r="D60" s="896">
        <v>655753.7899999998</v>
      </c>
      <c r="E60" s="896">
        <v>0</v>
      </c>
      <c r="F60" s="896">
        <v>0</v>
      </c>
      <c r="G60" s="896">
        <v>0</v>
      </c>
      <c r="H60" s="539">
        <f t="shared" si="2"/>
        <v>655753.7899999998</v>
      </c>
      <c r="I60" s="896">
        <v>31754.7</v>
      </c>
      <c r="J60" s="896">
        <v>0</v>
      </c>
      <c r="K60" s="896">
        <v>0</v>
      </c>
      <c r="L60" s="539">
        <f t="shared" si="3"/>
        <v>687508.48999999976</v>
      </c>
      <c r="M60" s="896">
        <v>3682.42</v>
      </c>
      <c r="N60" s="896">
        <v>0</v>
      </c>
      <c r="O60" s="896">
        <v>0</v>
      </c>
      <c r="P60" s="539">
        <f t="shared" si="4"/>
        <v>691190.9099999998</v>
      </c>
      <c r="Q60" s="896">
        <v>1.0913936421275139E-11</v>
      </c>
      <c r="R60" s="896">
        <v>-10846.97</v>
      </c>
      <c r="S60" s="896">
        <v>0</v>
      </c>
      <c r="T60" s="539">
        <f t="shared" si="5"/>
        <v>680343.93999999983</v>
      </c>
      <c r="U60" s="896">
        <v>0</v>
      </c>
      <c r="V60" s="896">
        <v>0</v>
      </c>
      <c r="W60" s="896">
        <v>0</v>
      </c>
      <c r="X60" s="539">
        <f t="shared" si="6"/>
        <v>680343.93999999983</v>
      </c>
      <c r="Y60" s="896">
        <v>0</v>
      </c>
      <c r="Z60" s="896">
        <v>0</v>
      </c>
      <c r="AA60" s="896">
        <v>0</v>
      </c>
      <c r="AB60" s="539">
        <f t="shared" si="7"/>
        <v>680343.93999999983</v>
      </c>
      <c r="AC60" s="538"/>
      <c r="AD60" s="538"/>
      <c r="AE60" s="538"/>
      <c r="AF60" s="539">
        <f t="shared" si="8"/>
        <v>680343.93999999983</v>
      </c>
      <c r="AG60" s="539"/>
      <c r="AH60" s="539"/>
      <c r="AI60" s="538"/>
      <c r="AJ60" s="539">
        <f t="shared" si="9"/>
        <v>680343.93999999983</v>
      </c>
      <c r="AK60" s="539"/>
      <c r="AL60" s="539"/>
      <c r="AM60" s="538"/>
      <c r="AN60" s="539">
        <f t="shared" si="10"/>
        <v>680343.93999999983</v>
      </c>
      <c r="AO60" s="539"/>
      <c r="AP60" s="539"/>
      <c r="AQ60" s="538"/>
      <c r="AR60" s="539">
        <f t="shared" si="11"/>
        <v>680343.93999999983</v>
      </c>
      <c r="AS60" s="539"/>
      <c r="AT60" s="539"/>
      <c r="AU60" s="538"/>
      <c r="AV60" s="539">
        <f t="shared" si="12"/>
        <v>680343.93999999983</v>
      </c>
      <c r="AW60" s="539">
        <f>'UPIS linkin'!N63</f>
        <v>680343.93999999971</v>
      </c>
      <c r="AX60" s="538">
        <f t="shared" si="13"/>
        <v>0</v>
      </c>
      <c r="AY60" s="538">
        <f t="shared" si="14"/>
        <v>35437.12000000001</v>
      </c>
      <c r="AZ60" s="538">
        <f t="shared" si="15"/>
        <v>-10846.97</v>
      </c>
      <c r="BA60" s="538">
        <f t="shared" si="16"/>
        <v>0</v>
      </c>
    </row>
    <row r="61" spans="1:53">
      <c r="A61" s="631">
        <f>VLOOKUP(B:B,'UPIS linkin'!$F$11:L137,7)</f>
        <v>340.5</v>
      </c>
      <c r="B61" s="61" t="s">
        <v>1039</v>
      </c>
      <c r="C61" s="631" t="str">
        <f t="shared" si="1"/>
        <v>340230</v>
      </c>
      <c r="D61" s="896">
        <v>1917118.71</v>
      </c>
      <c r="E61" s="896">
        <v>0</v>
      </c>
      <c r="F61" s="896">
        <v>-5510.52</v>
      </c>
      <c r="G61" s="896">
        <v>0</v>
      </c>
      <c r="H61" s="539">
        <f t="shared" si="2"/>
        <v>1911608.19</v>
      </c>
      <c r="I61" s="896">
        <v>0</v>
      </c>
      <c r="J61" s="896">
        <v>0</v>
      </c>
      <c r="K61" s="896">
        <v>0</v>
      </c>
      <c r="L61" s="539">
        <f t="shared" si="3"/>
        <v>1911608.19</v>
      </c>
      <c r="M61" s="896">
        <v>4525.3899999999994</v>
      </c>
      <c r="N61" s="896">
        <v>0</v>
      </c>
      <c r="O61" s="896">
        <v>0</v>
      </c>
      <c r="P61" s="539">
        <f t="shared" si="4"/>
        <v>1916133.5799999998</v>
      </c>
      <c r="Q61" s="896">
        <v>0</v>
      </c>
      <c r="R61" s="896">
        <v>-153673.00999999998</v>
      </c>
      <c r="S61" s="896">
        <v>0</v>
      </c>
      <c r="T61" s="539">
        <f t="shared" si="5"/>
        <v>1762460.5699999998</v>
      </c>
      <c r="U61" s="896">
        <v>0</v>
      </c>
      <c r="V61" s="896">
        <v>0</v>
      </c>
      <c r="W61" s="896">
        <v>0</v>
      </c>
      <c r="X61" s="539">
        <f t="shared" si="6"/>
        <v>1762460.5699999998</v>
      </c>
      <c r="Y61" s="896">
        <v>4956.6100000000006</v>
      </c>
      <c r="Z61" s="896">
        <v>0</v>
      </c>
      <c r="AA61" s="896">
        <v>0</v>
      </c>
      <c r="AB61" s="539">
        <f t="shared" si="7"/>
        <v>1767417.18</v>
      </c>
      <c r="AC61" s="538"/>
      <c r="AD61" s="538"/>
      <c r="AE61" s="538"/>
      <c r="AF61" s="539">
        <f t="shared" si="8"/>
        <v>1767417.18</v>
      </c>
      <c r="AG61" s="539"/>
      <c r="AH61" s="539"/>
      <c r="AI61" s="538"/>
      <c r="AJ61" s="539">
        <f t="shared" si="9"/>
        <v>1767417.18</v>
      </c>
      <c r="AK61" s="539"/>
      <c r="AL61" s="539"/>
      <c r="AM61" s="538"/>
      <c r="AN61" s="539">
        <f t="shared" si="10"/>
        <v>1767417.18</v>
      </c>
      <c r="AO61" s="539"/>
      <c r="AP61" s="539"/>
      <c r="AQ61" s="538"/>
      <c r="AR61" s="539">
        <f t="shared" si="11"/>
        <v>1767417.18</v>
      </c>
      <c r="AS61" s="539"/>
      <c r="AT61" s="539"/>
      <c r="AU61" s="538"/>
      <c r="AV61" s="539">
        <f t="shared" si="12"/>
        <v>1767417.18</v>
      </c>
      <c r="AW61" s="539">
        <f>'UPIS linkin'!N64</f>
        <v>1767417.1799999997</v>
      </c>
      <c r="AX61" s="538">
        <f t="shared" si="13"/>
        <v>0</v>
      </c>
      <c r="AY61" s="538">
        <f t="shared" si="14"/>
        <v>9482</v>
      </c>
      <c r="AZ61" s="538">
        <f t="shared" si="15"/>
        <v>-159183.52999999997</v>
      </c>
      <c r="BA61" s="538">
        <f t="shared" si="16"/>
        <v>0</v>
      </c>
    </row>
    <row r="62" spans="1:53">
      <c r="A62" s="631">
        <f>VLOOKUP(B:B,'UPIS linkin'!$F$11:L138,7)</f>
        <v>340.5</v>
      </c>
      <c r="B62" s="61" t="s">
        <v>1040</v>
      </c>
      <c r="C62" s="631" t="str">
        <f t="shared" si="1"/>
        <v>340240</v>
      </c>
      <c r="D62" s="896">
        <v>0</v>
      </c>
      <c r="E62" s="896">
        <v>0</v>
      </c>
      <c r="F62" s="896">
        <v>0</v>
      </c>
      <c r="G62" s="896">
        <v>0</v>
      </c>
      <c r="H62" s="539">
        <f t="shared" si="2"/>
        <v>0</v>
      </c>
      <c r="I62" s="896">
        <v>0</v>
      </c>
      <c r="J62" s="896">
        <v>0</v>
      </c>
      <c r="K62" s="896">
        <v>0</v>
      </c>
      <c r="L62" s="539">
        <f t="shared" si="3"/>
        <v>0</v>
      </c>
      <c r="M62" s="896">
        <v>0</v>
      </c>
      <c r="N62" s="896">
        <v>0</v>
      </c>
      <c r="O62" s="896">
        <v>0</v>
      </c>
      <c r="P62" s="539">
        <f t="shared" si="4"/>
        <v>0</v>
      </c>
      <c r="Q62" s="896">
        <v>0</v>
      </c>
      <c r="R62" s="896">
        <v>0</v>
      </c>
      <c r="S62" s="896">
        <v>0</v>
      </c>
      <c r="T62" s="539">
        <f t="shared" si="5"/>
        <v>0</v>
      </c>
      <c r="U62" s="896">
        <v>0</v>
      </c>
      <c r="V62" s="896">
        <v>0</v>
      </c>
      <c r="W62" s="896">
        <v>0</v>
      </c>
      <c r="X62" s="539">
        <f t="shared" si="6"/>
        <v>0</v>
      </c>
      <c r="Y62" s="896">
        <v>0</v>
      </c>
      <c r="Z62" s="896">
        <v>0</v>
      </c>
      <c r="AA62" s="896">
        <v>0</v>
      </c>
      <c r="AB62" s="539">
        <f t="shared" si="7"/>
        <v>0</v>
      </c>
      <c r="AC62" s="538"/>
      <c r="AD62" s="538"/>
      <c r="AE62" s="538"/>
      <c r="AF62" s="539">
        <f t="shared" si="8"/>
        <v>0</v>
      </c>
      <c r="AG62" s="539"/>
      <c r="AH62" s="539"/>
      <c r="AI62" s="538"/>
      <c r="AJ62" s="539">
        <f t="shared" si="9"/>
        <v>0</v>
      </c>
      <c r="AK62" s="539"/>
      <c r="AL62" s="539"/>
      <c r="AM62" s="538"/>
      <c r="AN62" s="539">
        <f t="shared" si="10"/>
        <v>0</v>
      </c>
      <c r="AO62" s="539"/>
      <c r="AP62" s="539"/>
      <c r="AQ62" s="538"/>
      <c r="AR62" s="539">
        <f t="shared" si="11"/>
        <v>0</v>
      </c>
      <c r="AS62" s="539"/>
      <c r="AT62" s="539"/>
      <c r="AU62" s="538"/>
      <c r="AV62" s="539">
        <f t="shared" si="12"/>
        <v>0</v>
      </c>
      <c r="AW62" s="539">
        <f>'UPIS linkin'!N65</f>
        <v>0</v>
      </c>
      <c r="AX62" s="538">
        <f t="shared" si="13"/>
        <v>0</v>
      </c>
      <c r="AY62" s="538">
        <f t="shared" si="14"/>
        <v>0</v>
      </c>
      <c r="AZ62" s="538">
        <f t="shared" si="15"/>
        <v>0</v>
      </c>
      <c r="BA62" s="538">
        <f t="shared" si="16"/>
        <v>0</v>
      </c>
    </row>
    <row r="63" spans="1:53">
      <c r="A63" s="631">
        <f>VLOOKUP(B:B,'UPIS linkin'!$F$11:L139,7)</f>
        <v>340.5</v>
      </c>
      <c r="B63" s="61" t="s">
        <v>747</v>
      </c>
      <c r="C63" s="631" t="str">
        <f t="shared" si="1"/>
        <v>340300</v>
      </c>
      <c r="D63" s="896">
        <v>2781110.04</v>
      </c>
      <c r="E63" s="896">
        <v>183.05</v>
      </c>
      <c r="F63" s="896">
        <v>0</v>
      </c>
      <c r="G63" s="896">
        <v>0</v>
      </c>
      <c r="H63" s="539">
        <f t="shared" si="2"/>
        <v>2781293.09</v>
      </c>
      <c r="I63" s="896">
        <v>33.659999999999997</v>
      </c>
      <c r="J63" s="896">
        <v>0</v>
      </c>
      <c r="K63" s="896">
        <v>0</v>
      </c>
      <c r="L63" s="539">
        <f t="shared" si="3"/>
        <v>2781326.75</v>
      </c>
      <c r="M63" s="896">
        <v>0</v>
      </c>
      <c r="N63" s="896">
        <v>0</v>
      </c>
      <c r="O63" s="896">
        <v>0</v>
      </c>
      <c r="P63" s="539">
        <f t="shared" si="4"/>
        <v>2781326.75</v>
      </c>
      <c r="Q63" s="896">
        <v>19707.91</v>
      </c>
      <c r="R63" s="896">
        <v>-3128.07</v>
      </c>
      <c r="S63" s="896">
        <v>0</v>
      </c>
      <c r="T63" s="539">
        <f t="shared" si="5"/>
        <v>2797906.5900000003</v>
      </c>
      <c r="U63" s="896">
        <v>36.97</v>
      </c>
      <c r="V63" s="896">
        <v>0</v>
      </c>
      <c r="W63" s="896">
        <v>0</v>
      </c>
      <c r="X63" s="539">
        <f t="shared" si="6"/>
        <v>2797943.5600000005</v>
      </c>
      <c r="Y63" s="896">
        <v>2800.18</v>
      </c>
      <c r="Z63" s="896">
        <v>0</v>
      </c>
      <c r="AA63" s="896">
        <v>0</v>
      </c>
      <c r="AB63" s="539">
        <f t="shared" si="7"/>
        <v>2800743.7400000007</v>
      </c>
      <c r="AC63" s="538"/>
      <c r="AD63" s="538"/>
      <c r="AE63" s="538"/>
      <c r="AF63" s="539">
        <f t="shared" si="8"/>
        <v>2800743.7400000007</v>
      </c>
      <c r="AG63" s="539"/>
      <c r="AH63" s="539"/>
      <c r="AI63" s="538"/>
      <c r="AJ63" s="539">
        <f t="shared" si="9"/>
        <v>2800743.7400000007</v>
      </c>
      <c r="AK63" s="539"/>
      <c r="AL63" s="539"/>
      <c r="AM63" s="538"/>
      <c r="AN63" s="539">
        <f t="shared" si="10"/>
        <v>2800743.7400000007</v>
      </c>
      <c r="AO63" s="539"/>
      <c r="AP63" s="539"/>
      <c r="AQ63" s="538"/>
      <c r="AR63" s="539">
        <f t="shared" si="11"/>
        <v>2800743.7400000007</v>
      </c>
      <c r="AS63" s="539"/>
      <c r="AT63" s="539"/>
      <c r="AU63" s="538"/>
      <c r="AV63" s="539">
        <f t="shared" si="12"/>
        <v>2800743.7400000007</v>
      </c>
      <c r="AW63" s="539">
        <f>'UPIS linkin'!N66</f>
        <v>2800743.7400000007</v>
      </c>
      <c r="AX63" s="538">
        <f t="shared" si="13"/>
        <v>0</v>
      </c>
      <c r="AY63" s="538">
        <f t="shared" si="14"/>
        <v>22761.77</v>
      </c>
      <c r="AZ63" s="538">
        <f t="shared" si="15"/>
        <v>-3128.07</v>
      </c>
      <c r="BA63" s="538">
        <f t="shared" si="16"/>
        <v>0</v>
      </c>
    </row>
    <row r="64" spans="1:53">
      <c r="A64" s="631">
        <f>VLOOKUP(B:B,'UPIS linkin'!$F$11:L140,7)</f>
        <v>340.5</v>
      </c>
      <c r="B64" s="61" t="s">
        <v>1041</v>
      </c>
      <c r="C64" s="631" t="str">
        <f t="shared" si="1"/>
        <v>340315</v>
      </c>
      <c r="D64" s="896">
        <v>12057018.259999996</v>
      </c>
      <c r="E64" s="896">
        <v>0</v>
      </c>
      <c r="F64" s="896">
        <v>0</v>
      </c>
      <c r="G64" s="896">
        <v>0</v>
      </c>
      <c r="H64" s="539">
        <f t="shared" si="2"/>
        <v>12057018.259999996</v>
      </c>
      <c r="I64" s="896">
        <v>0</v>
      </c>
      <c r="J64" s="896">
        <v>0</v>
      </c>
      <c r="K64" s="896">
        <v>0</v>
      </c>
      <c r="L64" s="539">
        <f t="shared" si="3"/>
        <v>12057018.259999996</v>
      </c>
      <c r="M64" s="896">
        <v>0</v>
      </c>
      <c r="N64" s="896">
        <v>0</v>
      </c>
      <c r="O64" s="896">
        <v>0</v>
      </c>
      <c r="P64" s="539">
        <f t="shared" si="4"/>
        <v>12057018.259999996</v>
      </c>
      <c r="Q64" s="896">
        <v>-14.35</v>
      </c>
      <c r="R64" s="896">
        <v>-0.26</v>
      </c>
      <c r="S64" s="896">
        <v>0</v>
      </c>
      <c r="T64" s="539">
        <f t="shared" si="5"/>
        <v>12057003.649999997</v>
      </c>
      <c r="U64" s="896">
        <v>0</v>
      </c>
      <c r="V64" s="896">
        <v>0</v>
      </c>
      <c r="W64" s="896">
        <v>0</v>
      </c>
      <c r="X64" s="539">
        <f t="shared" si="6"/>
        <v>12057003.649999997</v>
      </c>
      <c r="Y64" s="896">
        <v>0</v>
      </c>
      <c r="Z64" s="896">
        <v>0</v>
      </c>
      <c r="AA64" s="896">
        <v>0</v>
      </c>
      <c r="AB64" s="539">
        <f t="shared" si="7"/>
        <v>12057003.649999997</v>
      </c>
      <c r="AC64" s="538"/>
      <c r="AD64" s="538"/>
      <c r="AE64" s="538"/>
      <c r="AF64" s="539"/>
      <c r="AG64" s="539"/>
      <c r="AH64" s="539"/>
      <c r="AI64" s="538"/>
      <c r="AJ64" s="539"/>
      <c r="AK64" s="539"/>
      <c r="AL64" s="539"/>
      <c r="AM64" s="538"/>
      <c r="AN64" s="539"/>
      <c r="AO64" s="539"/>
      <c r="AP64" s="539"/>
      <c r="AQ64" s="538"/>
      <c r="AR64" s="539"/>
      <c r="AS64" s="539"/>
      <c r="AT64" s="539"/>
      <c r="AU64" s="538"/>
      <c r="AV64" s="539"/>
      <c r="AW64" s="539">
        <f>'UPIS linkin'!N67</f>
        <v>12057003.65</v>
      </c>
      <c r="AX64" s="538">
        <f t="shared" si="13"/>
        <v>0</v>
      </c>
      <c r="AY64" s="538">
        <f t="shared" si="14"/>
        <v>-14.35</v>
      </c>
      <c r="AZ64" s="538">
        <f t="shared" si="15"/>
        <v>-0.26</v>
      </c>
      <c r="BA64" s="538">
        <f t="shared" si="16"/>
        <v>0</v>
      </c>
    </row>
    <row r="65" spans="1:53">
      <c r="A65" s="631">
        <f>VLOOKUP(B:B,'UPIS linkin'!$F$11:L141,7)</f>
        <v>340.5</v>
      </c>
      <c r="B65" s="61" t="s">
        <v>1042</v>
      </c>
      <c r="C65" s="631" t="str">
        <f t="shared" si="1"/>
        <v>340320</v>
      </c>
      <c r="D65" s="896">
        <v>0</v>
      </c>
      <c r="E65" s="896">
        <v>0</v>
      </c>
      <c r="F65" s="896">
        <v>0</v>
      </c>
      <c r="G65" s="896">
        <v>0</v>
      </c>
      <c r="H65" s="539">
        <f t="shared" si="2"/>
        <v>0</v>
      </c>
      <c r="I65" s="896">
        <v>0</v>
      </c>
      <c r="J65" s="896">
        <v>0</v>
      </c>
      <c r="K65" s="896">
        <v>0</v>
      </c>
      <c r="L65" s="539">
        <f t="shared" si="3"/>
        <v>0</v>
      </c>
      <c r="M65" s="896">
        <v>0</v>
      </c>
      <c r="N65" s="896">
        <v>0</v>
      </c>
      <c r="O65" s="896">
        <v>0</v>
      </c>
      <c r="P65" s="539">
        <f t="shared" si="4"/>
        <v>0</v>
      </c>
      <c r="Q65" s="896">
        <v>0</v>
      </c>
      <c r="R65" s="896">
        <v>0</v>
      </c>
      <c r="S65" s="896">
        <v>0</v>
      </c>
      <c r="T65" s="539">
        <f t="shared" si="5"/>
        <v>0</v>
      </c>
      <c r="U65" s="896">
        <v>0</v>
      </c>
      <c r="V65" s="896">
        <v>0</v>
      </c>
      <c r="W65" s="896">
        <v>0</v>
      </c>
      <c r="X65" s="539">
        <f t="shared" si="6"/>
        <v>0</v>
      </c>
      <c r="Y65" s="896">
        <v>0</v>
      </c>
      <c r="Z65" s="896">
        <v>0</v>
      </c>
      <c r="AA65" s="896">
        <v>0</v>
      </c>
      <c r="AB65" s="539">
        <f t="shared" si="7"/>
        <v>0</v>
      </c>
      <c r="AC65" s="538"/>
      <c r="AD65" s="538"/>
      <c r="AE65" s="538"/>
      <c r="AF65" s="539"/>
      <c r="AG65" s="539"/>
      <c r="AH65" s="539"/>
      <c r="AI65" s="538"/>
      <c r="AJ65" s="539"/>
      <c r="AK65" s="539"/>
      <c r="AL65" s="539"/>
      <c r="AM65" s="538"/>
      <c r="AN65" s="539"/>
      <c r="AO65" s="539"/>
      <c r="AP65" s="539"/>
      <c r="AQ65" s="538"/>
      <c r="AR65" s="539"/>
      <c r="AS65" s="539"/>
      <c r="AT65" s="539"/>
      <c r="AU65" s="538"/>
      <c r="AV65" s="539"/>
      <c r="AW65" s="539">
        <f>'UPIS linkin'!N68</f>
        <v>0</v>
      </c>
      <c r="AX65" s="538">
        <f t="shared" si="13"/>
        <v>0</v>
      </c>
      <c r="AY65" s="538">
        <f t="shared" si="14"/>
        <v>0</v>
      </c>
      <c r="AZ65" s="538">
        <f t="shared" si="15"/>
        <v>0</v>
      </c>
      <c r="BA65" s="538">
        <f t="shared" si="16"/>
        <v>0</v>
      </c>
    </row>
    <row r="66" spans="1:53">
      <c r="A66" s="631">
        <f>VLOOKUP(B:B,'UPIS linkin'!$F$11:L142,7)</f>
        <v>340.5</v>
      </c>
      <c r="B66" s="61" t="s">
        <v>1043</v>
      </c>
      <c r="C66" s="631" t="str">
        <f t="shared" si="1"/>
        <v>340325</v>
      </c>
      <c r="D66" s="896">
        <v>504034.38</v>
      </c>
      <c r="E66" s="896">
        <v>0</v>
      </c>
      <c r="F66" s="896">
        <v>0</v>
      </c>
      <c r="G66" s="896">
        <v>0</v>
      </c>
      <c r="H66" s="539">
        <f t="shared" si="2"/>
        <v>504034.38</v>
      </c>
      <c r="I66" s="896">
        <v>0</v>
      </c>
      <c r="J66" s="896">
        <v>0</v>
      </c>
      <c r="K66" s="896">
        <v>0</v>
      </c>
      <c r="L66" s="539">
        <f t="shared" si="3"/>
        <v>504034.38</v>
      </c>
      <c r="M66" s="896">
        <v>0</v>
      </c>
      <c r="N66" s="896">
        <v>0</v>
      </c>
      <c r="O66" s="896">
        <v>0</v>
      </c>
      <c r="P66" s="539">
        <f t="shared" si="4"/>
        <v>504034.38</v>
      </c>
      <c r="Q66" s="896">
        <v>0</v>
      </c>
      <c r="R66" s="896">
        <v>-6615.73</v>
      </c>
      <c r="S66" s="896">
        <v>0</v>
      </c>
      <c r="T66" s="539">
        <f t="shared" si="5"/>
        <v>497418.65</v>
      </c>
      <c r="U66" s="896">
        <v>1048293.9100000003</v>
      </c>
      <c r="V66" s="896">
        <v>0</v>
      </c>
      <c r="W66" s="896">
        <v>0</v>
      </c>
      <c r="X66" s="539">
        <f t="shared" si="6"/>
        <v>1545712.5600000003</v>
      </c>
      <c r="Y66" s="896">
        <v>7647.33</v>
      </c>
      <c r="Z66" s="896">
        <v>0</v>
      </c>
      <c r="AA66" s="896">
        <v>0</v>
      </c>
      <c r="AB66" s="539">
        <f t="shared" si="7"/>
        <v>1553359.8900000004</v>
      </c>
      <c r="AC66" s="538"/>
      <c r="AD66" s="538"/>
      <c r="AE66" s="538"/>
      <c r="AF66" s="539"/>
      <c r="AG66" s="539"/>
      <c r="AH66" s="539"/>
      <c r="AI66" s="538"/>
      <c r="AJ66" s="539"/>
      <c r="AK66" s="539"/>
      <c r="AL66" s="539"/>
      <c r="AM66" s="538"/>
      <c r="AN66" s="539"/>
      <c r="AO66" s="539"/>
      <c r="AP66" s="539"/>
      <c r="AQ66" s="538"/>
      <c r="AR66" s="539"/>
      <c r="AS66" s="539"/>
      <c r="AT66" s="539"/>
      <c r="AU66" s="538"/>
      <c r="AV66" s="539"/>
      <c r="AW66" s="539">
        <f>'UPIS linkin'!N69</f>
        <v>1553359.89</v>
      </c>
      <c r="AX66" s="538">
        <f t="shared" si="13"/>
        <v>0</v>
      </c>
      <c r="AY66" s="538">
        <f t="shared" si="14"/>
        <v>1055941.2400000002</v>
      </c>
      <c r="AZ66" s="538">
        <f t="shared" si="15"/>
        <v>-6615.73</v>
      </c>
      <c r="BA66" s="538">
        <f t="shared" si="16"/>
        <v>0</v>
      </c>
    </row>
    <row r="67" spans="1:53">
      <c r="A67" s="631">
        <f>VLOOKUP(B:B,'UPIS linkin'!$F$11:L143,7)</f>
        <v>340.5</v>
      </c>
      <c r="B67" s="61" t="s">
        <v>1044</v>
      </c>
      <c r="C67" s="631" t="str">
        <f t="shared" si="1"/>
        <v>340330</v>
      </c>
      <c r="D67" s="896">
        <v>196249.75</v>
      </c>
      <c r="E67" s="896">
        <v>0</v>
      </c>
      <c r="F67" s="896">
        <v>0</v>
      </c>
      <c r="G67" s="896">
        <v>0</v>
      </c>
      <c r="H67" s="539">
        <f t="shared" si="2"/>
        <v>196249.75</v>
      </c>
      <c r="I67" s="896">
        <v>0</v>
      </c>
      <c r="J67" s="896">
        <v>0</v>
      </c>
      <c r="K67" s="896">
        <v>0</v>
      </c>
      <c r="L67" s="539">
        <f t="shared" si="3"/>
        <v>196249.75</v>
      </c>
      <c r="M67" s="896">
        <v>0</v>
      </c>
      <c r="N67" s="896">
        <v>0</v>
      </c>
      <c r="O67" s="896">
        <v>0</v>
      </c>
      <c r="P67" s="539">
        <f t="shared" si="4"/>
        <v>196249.75</v>
      </c>
      <c r="Q67" s="896">
        <v>0</v>
      </c>
      <c r="R67" s="896">
        <v>0</v>
      </c>
      <c r="S67" s="896">
        <v>0</v>
      </c>
      <c r="T67" s="539">
        <f t="shared" si="5"/>
        <v>196249.75</v>
      </c>
      <c r="U67" s="896">
        <v>0</v>
      </c>
      <c r="V67" s="896">
        <v>0</v>
      </c>
      <c r="W67" s="896">
        <v>0</v>
      </c>
      <c r="X67" s="539">
        <f t="shared" si="6"/>
        <v>196249.75</v>
      </c>
      <c r="Y67" s="896">
        <v>0</v>
      </c>
      <c r="Z67" s="896">
        <v>0</v>
      </c>
      <c r="AA67" s="896">
        <v>0</v>
      </c>
      <c r="AB67" s="539">
        <f t="shared" si="7"/>
        <v>196249.75</v>
      </c>
      <c r="AC67" s="538"/>
      <c r="AD67" s="538"/>
      <c r="AE67" s="538"/>
      <c r="AF67" s="539"/>
      <c r="AG67" s="539"/>
      <c r="AH67" s="539"/>
      <c r="AI67" s="538"/>
      <c r="AJ67" s="539"/>
      <c r="AK67" s="539"/>
      <c r="AL67" s="539"/>
      <c r="AM67" s="538"/>
      <c r="AN67" s="539"/>
      <c r="AO67" s="539"/>
      <c r="AP67" s="539"/>
      <c r="AQ67" s="538"/>
      <c r="AR67" s="539"/>
      <c r="AS67" s="539"/>
      <c r="AT67" s="539"/>
      <c r="AU67" s="538"/>
      <c r="AV67" s="539"/>
      <c r="AW67" s="539">
        <f>'UPIS linkin'!N70</f>
        <v>196249.75</v>
      </c>
      <c r="AX67" s="538">
        <f t="shared" si="13"/>
        <v>0</v>
      </c>
      <c r="AY67" s="538">
        <f t="shared" si="14"/>
        <v>0</v>
      </c>
      <c r="AZ67" s="538">
        <f t="shared" si="15"/>
        <v>0</v>
      </c>
      <c r="BA67" s="538">
        <f t="shared" si="16"/>
        <v>0</v>
      </c>
    </row>
    <row r="68" spans="1:53">
      <c r="A68" s="631">
        <f>VLOOKUP(B:B,'UPIS linkin'!$F$11:L144,7)</f>
        <v>340.5</v>
      </c>
      <c r="B68" s="61" t="s">
        <v>748</v>
      </c>
      <c r="C68" s="631" t="str">
        <f t="shared" si="1"/>
        <v>340500</v>
      </c>
      <c r="D68" s="896">
        <v>0</v>
      </c>
      <c r="E68" s="896">
        <v>0</v>
      </c>
      <c r="F68" s="896">
        <v>0</v>
      </c>
      <c r="G68" s="896">
        <v>0</v>
      </c>
      <c r="H68" s="539">
        <f t="shared" si="2"/>
        <v>0</v>
      </c>
      <c r="I68" s="896">
        <v>0</v>
      </c>
      <c r="J68" s="896">
        <v>0</v>
      </c>
      <c r="K68" s="896">
        <v>0</v>
      </c>
      <c r="L68" s="539">
        <f t="shared" si="3"/>
        <v>0</v>
      </c>
      <c r="M68" s="896">
        <v>0</v>
      </c>
      <c r="N68" s="896">
        <v>0</v>
      </c>
      <c r="O68" s="896">
        <v>0</v>
      </c>
      <c r="P68" s="539">
        <f t="shared" si="4"/>
        <v>0</v>
      </c>
      <c r="Q68" s="896">
        <v>0</v>
      </c>
      <c r="R68" s="896">
        <v>0</v>
      </c>
      <c r="S68" s="896">
        <v>0</v>
      </c>
      <c r="T68" s="539">
        <f t="shared" si="5"/>
        <v>0</v>
      </c>
      <c r="U68" s="896">
        <v>0</v>
      </c>
      <c r="V68" s="896">
        <v>0</v>
      </c>
      <c r="W68" s="896">
        <v>0</v>
      </c>
      <c r="X68" s="539">
        <f t="shared" si="6"/>
        <v>0</v>
      </c>
      <c r="Y68" s="896">
        <v>0</v>
      </c>
      <c r="Z68" s="896">
        <v>0</v>
      </c>
      <c r="AA68" s="896">
        <v>0</v>
      </c>
      <c r="AB68" s="539">
        <f t="shared" si="7"/>
        <v>0</v>
      </c>
      <c r="AC68" s="538"/>
      <c r="AD68" s="538"/>
      <c r="AE68" s="538"/>
      <c r="AF68" s="539"/>
      <c r="AG68" s="539"/>
      <c r="AH68" s="539"/>
      <c r="AI68" s="538"/>
      <c r="AJ68" s="539"/>
      <c r="AK68" s="539"/>
      <c r="AL68" s="539"/>
      <c r="AM68" s="538"/>
      <c r="AN68" s="539"/>
      <c r="AO68" s="539"/>
      <c r="AP68" s="539"/>
      <c r="AQ68" s="538"/>
      <c r="AR68" s="539"/>
      <c r="AS68" s="539"/>
      <c r="AT68" s="539"/>
      <c r="AU68" s="538"/>
      <c r="AV68" s="539"/>
      <c r="AW68" s="539">
        <f>'UPIS linkin'!N71</f>
        <v>0</v>
      </c>
      <c r="AX68" s="538">
        <f t="shared" si="13"/>
        <v>0</v>
      </c>
      <c r="AY68" s="538">
        <f t="shared" si="14"/>
        <v>0</v>
      </c>
      <c r="AZ68" s="538">
        <f t="shared" si="15"/>
        <v>0</v>
      </c>
      <c r="BA68" s="538">
        <f t="shared" si="16"/>
        <v>0</v>
      </c>
    </row>
    <row r="69" spans="1:53">
      <c r="A69" s="631">
        <f>VLOOKUP(B:B,'UPIS linkin'!$F$11:L145,7)</f>
        <v>341.5</v>
      </c>
      <c r="B69" s="61" t="s">
        <v>749</v>
      </c>
      <c r="C69" s="631" t="str">
        <f t="shared" si="1"/>
        <v>341100</v>
      </c>
      <c r="D69" s="896">
        <v>3111687.34</v>
      </c>
      <c r="E69" s="896">
        <v>51547.130000000005</v>
      </c>
      <c r="F69" s="896">
        <v>-154521.13999999998</v>
      </c>
      <c r="G69" s="896">
        <v>0</v>
      </c>
      <c r="H69" s="539">
        <f t="shared" si="2"/>
        <v>3008713.3299999996</v>
      </c>
      <c r="I69" s="896">
        <v>11010.71</v>
      </c>
      <c r="J69" s="896">
        <v>0</v>
      </c>
      <c r="K69" s="896">
        <v>0</v>
      </c>
      <c r="L69" s="539">
        <f t="shared" si="3"/>
        <v>3019724.0399999996</v>
      </c>
      <c r="M69" s="896">
        <v>4311.41</v>
      </c>
      <c r="N69" s="896">
        <v>0</v>
      </c>
      <c r="O69" s="896">
        <v>0</v>
      </c>
      <c r="P69" s="539">
        <f t="shared" si="4"/>
        <v>3024035.4499999997</v>
      </c>
      <c r="Q69" s="896">
        <v>604.91</v>
      </c>
      <c r="R69" s="896">
        <v>0</v>
      </c>
      <c r="S69" s="896">
        <v>0</v>
      </c>
      <c r="T69" s="539">
        <f t="shared" si="5"/>
        <v>3024640.36</v>
      </c>
      <c r="U69" s="896">
        <v>0</v>
      </c>
      <c r="V69" s="896">
        <v>0</v>
      </c>
      <c r="W69" s="896">
        <v>0</v>
      </c>
      <c r="X69" s="539">
        <f t="shared" si="6"/>
        <v>3024640.36</v>
      </c>
      <c r="Y69" s="896">
        <v>0</v>
      </c>
      <c r="Z69" s="896">
        <v>0</v>
      </c>
      <c r="AA69" s="896">
        <v>0</v>
      </c>
      <c r="AB69" s="539">
        <f t="shared" si="7"/>
        <v>3024640.36</v>
      </c>
      <c r="AC69" s="538"/>
      <c r="AD69" s="538"/>
      <c r="AE69" s="538"/>
      <c r="AF69" s="539"/>
      <c r="AG69" s="539"/>
      <c r="AH69" s="539"/>
      <c r="AI69" s="538"/>
      <c r="AJ69" s="539"/>
      <c r="AK69" s="539"/>
      <c r="AL69" s="539"/>
      <c r="AM69" s="538"/>
      <c r="AN69" s="539"/>
      <c r="AO69" s="539"/>
      <c r="AP69" s="539"/>
      <c r="AQ69" s="538"/>
      <c r="AR69" s="539"/>
      <c r="AS69" s="539"/>
      <c r="AT69" s="539"/>
      <c r="AU69" s="538"/>
      <c r="AV69" s="539"/>
      <c r="AW69" s="539">
        <f>'UPIS linkin'!N72</f>
        <v>3024640.3599999994</v>
      </c>
      <c r="AX69" s="538">
        <f t="shared" si="13"/>
        <v>0</v>
      </c>
      <c r="AY69" s="538">
        <f t="shared" si="14"/>
        <v>67474.16</v>
      </c>
      <c r="AZ69" s="538">
        <f t="shared" si="15"/>
        <v>-154521.13999999998</v>
      </c>
      <c r="BA69" s="538">
        <f t="shared" si="16"/>
        <v>0</v>
      </c>
    </row>
    <row r="70" spans="1:53">
      <c r="A70" s="631">
        <f>VLOOKUP(B:B,'UPIS linkin'!$F$11:L146,7)</f>
        <v>341.5</v>
      </c>
      <c r="B70" s="61" t="s">
        <v>750</v>
      </c>
      <c r="C70" s="631" t="str">
        <f t="shared" si="1"/>
        <v>341200</v>
      </c>
      <c r="D70" s="896">
        <v>2639301.2700000005</v>
      </c>
      <c r="E70" s="896">
        <v>0</v>
      </c>
      <c r="F70" s="896">
        <v>0</v>
      </c>
      <c r="G70" s="896">
        <v>0</v>
      </c>
      <c r="H70" s="539">
        <f t="shared" si="2"/>
        <v>2639301.2700000005</v>
      </c>
      <c r="I70" s="896">
        <v>0</v>
      </c>
      <c r="J70" s="896">
        <v>0</v>
      </c>
      <c r="K70" s="896">
        <v>0</v>
      </c>
      <c r="L70" s="539">
        <f t="shared" si="3"/>
        <v>2639301.2700000005</v>
      </c>
      <c r="M70" s="896">
        <v>0</v>
      </c>
      <c r="N70" s="896">
        <v>-152858.10999999999</v>
      </c>
      <c r="O70" s="896">
        <v>0</v>
      </c>
      <c r="P70" s="539">
        <f t="shared" si="4"/>
        <v>2486443.1600000006</v>
      </c>
      <c r="Q70" s="896">
        <v>0</v>
      </c>
      <c r="R70" s="896">
        <v>0</v>
      </c>
      <c r="S70" s="896">
        <v>0</v>
      </c>
      <c r="T70" s="539">
        <f t="shared" si="5"/>
        <v>2486443.1600000006</v>
      </c>
      <c r="U70" s="896">
        <v>0</v>
      </c>
      <c r="V70" s="896">
        <v>0</v>
      </c>
      <c r="W70" s="896">
        <v>0</v>
      </c>
      <c r="X70" s="539">
        <f t="shared" si="6"/>
        <v>2486443.1600000006</v>
      </c>
      <c r="Y70" s="896">
        <v>0</v>
      </c>
      <c r="Z70" s="896">
        <v>0</v>
      </c>
      <c r="AA70" s="896">
        <v>0</v>
      </c>
      <c r="AB70" s="539">
        <f t="shared" si="7"/>
        <v>2486443.1600000006</v>
      </c>
      <c r="AC70" s="538"/>
      <c r="AD70" s="538"/>
      <c r="AE70" s="538"/>
      <c r="AF70" s="539"/>
      <c r="AG70" s="539"/>
      <c r="AH70" s="539"/>
      <c r="AI70" s="538"/>
      <c r="AJ70" s="539"/>
      <c r="AK70" s="539"/>
      <c r="AL70" s="539"/>
      <c r="AM70" s="538"/>
      <c r="AN70" s="539"/>
      <c r="AO70" s="539"/>
      <c r="AP70" s="539"/>
      <c r="AQ70" s="538"/>
      <c r="AR70" s="539"/>
      <c r="AS70" s="539"/>
      <c r="AT70" s="539"/>
      <c r="AU70" s="538"/>
      <c r="AV70" s="539"/>
      <c r="AW70" s="539">
        <f>'UPIS linkin'!N73</f>
        <v>2486443.1599999997</v>
      </c>
      <c r="AX70" s="538">
        <f t="shared" si="13"/>
        <v>0</v>
      </c>
      <c r="AY70" s="538">
        <f t="shared" si="14"/>
        <v>0</v>
      </c>
      <c r="AZ70" s="538">
        <f t="shared" si="15"/>
        <v>-152858.10999999999</v>
      </c>
      <c r="BA70" s="538">
        <f t="shared" si="16"/>
        <v>0</v>
      </c>
    </row>
    <row r="71" spans="1:53">
      <c r="A71" s="631">
        <f>VLOOKUP(B:B,'UPIS linkin'!$F$11:L147,7)</f>
        <v>341.5</v>
      </c>
      <c r="B71" s="61" t="s">
        <v>751</v>
      </c>
      <c r="C71" s="631" t="str">
        <f t="shared" si="1"/>
        <v>341300</v>
      </c>
      <c r="D71" s="896">
        <v>31993.489999999998</v>
      </c>
      <c r="E71" s="896">
        <v>0</v>
      </c>
      <c r="F71" s="896">
        <v>0</v>
      </c>
      <c r="G71" s="896">
        <v>0</v>
      </c>
      <c r="H71" s="539">
        <f t="shared" si="2"/>
        <v>31993.489999999998</v>
      </c>
      <c r="I71" s="896">
        <v>0</v>
      </c>
      <c r="J71" s="896">
        <v>0</v>
      </c>
      <c r="K71" s="896">
        <v>0</v>
      </c>
      <c r="L71" s="539">
        <f t="shared" si="3"/>
        <v>31993.489999999998</v>
      </c>
      <c r="M71" s="896">
        <v>0</v>
      </c>
      <c r="N71" s="896">
        <v>0</v>
      </c>
      <c r="O71" s="896">
        <v>0</v>
      </c>
      <c r="P71" s="539">
        <f t="shared" si="4"/>
        <v>31993.489999999998</v>
      </c>
      <c r="Q71" s="896">
        <v>0</v>
      </c>
      <c r="R71" s="896">
        <v>0</v>
      </c>
      <c r="S71" s="896">
        <v>0</v>
      </c>
      <c r="T71" s="539">
        <f t="shared" si="5"/>
        <v>31993.489999999998</v>
      </c>
      <c r="U71" s="896">
        <v>0</v>
      </c>
      <c r="V71" s="896">
        <v>0</v>
      </c>
      <c r="W71" s="896">
        <v>0</v>
      </c>
      <c r="X71" s="539">
        <f t="shared" si="6"/>
        <v>31993.489999999998</v>
      </c>
      <c r="Y71" s="896">
        <v>0</v>
      </c>
      <c r="Z71" s="896">
        <v>0</v>
      </c>
      <c r="AA71" s="896">
        <v>0</v>
      </c>
      <c r="AB71" s="539">
        <f t="shared" si="7"/>
        <v>31993.489999999998</v>
      </c>
      <c r="AC71" s="538"/>
      <c r="AD71" s="538"/>
      <c r="AE71" s="538"/>
      <c r="AF71" s="539"/>
      <c r="AG71" s="539"/>
      <c r="AH71" s="539"/>
      <c r="AI71" s="538"/>
      <c r="AJ71" s="539"/>
      <c r="AK71" s="539"/>
      <c r="AL71" s="539"/>
      <c r="AM71" s="538"/>
      <c r="AN71" s="539"/>
      <c r="AO71" s="539"/>
      <c r="AP71" s="539"/>
      <c r="AQ71" s="538"/>
      <c r="AR71" s="539"/>
      <c r="AS71" s="539"/>
      <c r="AT71" s="539"/>
      <c r="AU71" s="538"/>
      <c r="AV71" s="539"/>
      <c r="AW71" s="539">
        <f>'UPIS linkin'!N74</f>
        <v>31993.489999999998</v>
      </c>
      <c r="AX71" s="538">
        <f t="shared" si="13"/>
        <v>0</v>
      </c>
      <c r="AY71" s="538">
        <f t="shared" si="14"/>
        <v>0</v>
      </c>
      <c r="AZ71" s="538">
        <f t="shared" si="15"/>
        <v>0</v>
      </c>
      <c r="BA71" s="538">
        <f t="shared" si="16"/>
        <v>0</v>
      </c>
    </row>
    <row r="72" spans="1:53">
      <c r="A72" s="631">
        <f>VLOOKUP(B:B,'UPIS linkin'!$F$11:L148,7)</f>
        <v>341.5</v>
      </c>
      <c r="B72" s="61" t="s">
        <v>752</v>
      </c>
      <c r="C72" s="631" t="str">
        <f t="shared" si="1"/>
        <v>341400</v>
      </c>
      <c r="D72" s="896">
        <v>1298185.4499999997</v>
      </c>
      <c r="E72" s="896">
        <v>0</v>
      </c>
      <c r="F72" s="896">
        <v>0</v>
      </c>
      <c r="G72" s="896">
        <v>0</v>
      </c>
      <c r="H72" s="539">
        <f t="shared" si="2"/>
        <v>1298185.4499999997</v>
      </c>
      <c r="I72" s="896">
        <v>0</v>
      </c>
      <c r="J72" s="896">
        <v>0</v>
      </c>
      <c r="K72" s="896">
        <v>0</v>
      </c>
      <c r="L72" s="539">
        <f t="shared" si="3"/>
        <v>1298185.4499999997</v>
      </c>
      <c r="M72" s="896">
        <v>0</v>
      </c>
      <c r="N72" s="896">
        <v>0</v>
      </c>
      <c r="O72" s="896">
        <v>0</v>
      </c>
      <c r="P72" s="539">
        <f t="shared" si="4"/>
        <v>1298185.4499999997</v>
      </c>
      <c r="Q72" s="896">
        <v>1017.55</v>
      </c>
      <c r="R72" s="896">
        <v>0</v>
      </c>
      <c r="S72" s="896">
        <v>0</v>
      </c>
      <c r="T72" s="539">
        <f t="shared" si="5"/>
        <v>1299202.9999999998</v>
      </c>
      <c r="U72" s="896">
        <v>0</v>
      </c>
      <c r="V72" s="896">
        <v>0</v>
      </c>
      <c r="W72" s="896">
        <v>0</v>
      </c>
      <c r="X72" s="539">
        <f t="shared" si="6"/>
        <v>1299202.9999999998</v>
      </c>
      <c r="Y72" s="896">
        <v>135009.73000000001</v>
      </c>
      <c r="Z72" s="896">
        <v>0</v>
      </c>
      <c r="AA72" s="896">
        <v>0</v>
      </c>
      <c r="AB72" s="539">
        <f t="shared" si="7"/>
        <v>1434212.7299999997</v>
      </c>
      <c r="AC72" s="538"/>
      <c r="AD72" s="538"/>
      <c r="AE72" s="538"/>
      <c r="AF72" s="539"/>
      <c r="AG72" s="539"/>
      <c r="AH72" s="539"/>
      <c r="AI72" s="538"/>
      <c r="AJ72" s="539"/>
      <c r="AK72" s="539"/>
      <c r="AL72" s="539"/>
      <c r="AM72" s="538"/>
      <c r="AN72" s="539"/>
      <c r="AO72" s="539"/>
      <c r="AP72" s="539"/>
      <c r="AQ72" s="538"/>
      <c r="AR72" s="539"/>
      <c r="AS72" s="539"/>
      <c r="AT72" s="539"/>
      <c r="AU72" s="538"/>
      <c r="AV72" s="539"/>
      <c r="AW72" s="539">
        <f>'UPIS linkin'!N75</f>
        <v>1434212.73</v>
      </c>
      <c r="AX72" s="538">
        <f t="shared" si="13"/>
        <v>0</v>
      </c>
      <c r="AY72" s="538">
        <f t="shared" si="14"/>
        <v>136027.28</v>
      </c>
      <c r="AZ72" s="538">
        <f t="shared" si="15"/>
        <v>0</v>
      </c>
      <c r="BA72" s="538">
        <f t="shared" si="16"/>
        <v>0</v>
      </c>
    </row>
    <row r="73" spans="1:53">
      <c r="A73" s="631">
        <f>VLOOKUP(B:B,'UPIS linkin'!$F$11:L149,7)</f>
        <v>342.5</v>
      </c>
      <c r="B73" s="61" t="s">
        <v>753</v>
      </c>
      <c r="C73" s="631" t="str">
        <f t="shared" si="1"/>
        <v>342000</v>
      </c>
      <c r="D73" s="896">
        <v>68094.31</v>
      </c>
      <c r="E73" s="896">
        <v>0</v>
      </c>
      <c r="F73" s="896">
        <v>0</v>
      </c>
      <c r="G73" s="896">
        <v>0</v>
      </c>
      <c r="H73" s="539">
        <f t="shared" ref="H73:H81" si="17">SUM(D73:G73)</f>
        <v>68094.31</v>
      </c>
      <c r="I73" s="896">
        <v>0</v>
      </c>
      <c r="J73" s="896">
        <v>0</v>
      </c>
      <c r="K73" s="896">
        <v>0</v>
      </c>
      <c r="L73" s="539">
        <f t="shared" ref="L73:L81" si="18">SUM(H73:K73)</f>
        <v>68094.31</v>
      </c>
      <c r="M73" s="896">
        <v>0</v>
      </c>
      <c r="N73" s="896">
        <v>0</v>
      </c>
      <c r="O73" s="896">
        <v>0</v>
      </c>
      <c r="P73" s="539">
        <f t="shared" ref="P73:P81" si="19">SUM(L73:O73)</f>
        <v>68094.31</v>
      </c>
      <c r="Q73" s="896">
        <v>0</v>
      </c>
      <c r="R73" s="896">
        <v>0</v>
      </c>
      <c r="S73" s="896">
        <v>0</v>
      </c>
      <c r="T73" s="539">
        <f t="shared" ref="T73:T81" si="20">SUM(P73:S73)</f>
        <v>68094.31</v>
      </c>
      <c r="U73" s="896">
        <v>0</v>
      </c>
      <c r="V73" s="896">
        <v>0</v>
      </c>
      <c r="W73" s="896">
        <v>0</v>
      </c>
      <c r="X73" s="539">
        <f t="shared" ref="X73:X81" si="21">SUM(T73:W73)</f>
        <v>68094.31</v>
      </c>
      <c r="Y73" s="896">
        <v>0</v>
      </c>
      <c r="Z73" s="896">
        <v>0</v>
      </c>
      <c r="AA73" s="896">
        <v>0</v>
      </c>
      <c r="AB73" s="539">
        <f t="shared" ref="AB73:AB81" si="22">SUM(X73:AA73)</f>
        <v>68094.31</v>
      </c>
      <c r="AC73" s="538"/>
      <c r="AD73" s="538"/>
      <c r="AE73" s="538"/>
      <c r="AF73" s="539"/>
      <c r="AG73" s="539"/>
      <c r="AH73" s="539"/>
      <c r="AI73" s="538"/>
      <c r="AJ73" s="539"/>
      <c r="AK73" s="539"/>
      <c r="AL73" s="539"/>
      <c r="AM73" s="538"/>
      <c r="AN73" s="539"/>
      <c r="AO73" s="539"/>
      <c r="AP73" s="539"/>
      <c r="AQ73" s="538"/>
      <c r="AR73" s="539"/>
      <c r="AS73" s="539"/>
      <c r="AT73" s="539"/>
      <c r="AU73" s="538"/>
      <c r="AV73" s="539"/>
      <c r="AW73" s="539">
        <f>'UPIS linkin'!N76</f>
        <v>68094.31</v>
      </c>
      <c r="AX73" s="538">
        <f t="shared" ref="AX73:AX81" si="23">AW73-AB73</f>
        <v>0</v>
      </c>
      <c r="AY73" s="538">
        <f t="shared" ref="AY73:AY81" si="24">E73+I73+M73+Q73+U73+Y73</f>
        <v>0</v>
      </c>
      <c r="AZ73" s="538">
        <f t="shared" ref="AZ73:AZ81" si="25">F73+J73+N73+R73+V73+Z73</f>
        <v>0</v>
      </c>
      <c r="BA73" s="538">
        <f t="shared" ref="BA73:BA81" si="26">G73+K73+O73+S73+W73+AA73</f>
        <v>0</v>
      </c>
    </row>
    <row r="74" spans="1:53">
      <c r="A74" s="631">
        <f>VLOOKUP(B:B,'UPIS linkin'!$F$11:L150,7)</f>
        <v>343.5</v>
      </c>
      <c r="B74" s="61" t="s">
        <v>754</v>
      </c>
      <c r="C74" s="631" t="str">
        <f t="shared" si="1"/>
        <v>343000</v>
      </c>
      <c r="D74" s="896">
        <v>2567638.2500000005</v>
      </c>
      <c r="E74" s="896">
        <v>3489.68</v>
      </c>
      <c r="F74" s="896">
        <v>0</v>
      </c>
      <c r="G74" s="896">
        <v>0</v>
      </c>
      <c r="H74" s="539">
        <f t="shared" si="17"/>
        <v>2571127.9300000006</v>
      </c>
      <c r="I74" s="896">
        <v>0</v>
      </c>
      <c r="J74" s="896">
        <v>0</v>
      </c>
      <c r="K74" s="896">
        <v>0</v>
      </c>
      <c r="L74" s="539">
        <f t="shared" si="18"/>
        <v>2571127.9300000006</v>
      </c>
      <c r="M74" s="896">
        <v>3214.4400000000005</v>
      </c>
      <c r="N74" s="896">
        <v>0</v>
      </c>
      <c r="O74" s="896">
        <v>0</v>
      </c>
      <c r="P74" s="539">
        <f t="shared" si="19"/>
        <v>2574342.3700000006</v>
      </c>
      <c r="Q74" s="896">
        <v>0</v>
      </c>
      <c r="R74" s="896">
        <v>0</v>
      </c>
      <c r="S74" s="896">
        <v>0</v>
      </c>
      <c r="T74" s="539">
        <f t="shared" si="20"/>
        <v>2574342.3700000006</v>
      </c>
      <c r="U74" s="896">
        <v>0</v>
      </c>
      <c r="V74" s="896">
        <v>0</v>
      </c>
      <c r="W74" s="896">
        <v>0</v>
      </c>
      <c r="X74" s="539">
        <f t="shared" si="21"/>
        <v>2574342.3700000006</v>
      </c>
      <c r="Y74" s="896">
        <v>665.74</v>
      </c>
      <c r="Z74" s="896">
        <v>0</v>
      </c>
      <c r="AA74" s="896">
        <v>0</v>
      </c>
      <c r="AB74" s="539">
        <f t="shared" si="22"/>
        <v>2575008.1100000008</v>
      </c>
      <c r="AC74" s="538"/>
      <c r="AD74" s="538"/>
      <c r="AE74" s="538"/>
      <c r="AF74" s="539"/>
      <c r="AG74" s="539"/>
      <c r="AH74" s="539"/>
      <c r="AI74" s="538"/>
      <c r="AJ74" s="539"/>
      <c r="AK74" s="539"/>
      <c r="AL74" s="539"/>
      <c r="AM74" s="538"/>
      <c r="AN74" s="539"/>
      <c r="AO74" s="539"/>
      <c r="AP74" s="539"/>
      <c r="AQ74" s="538"/>
      <c r="AR74" s="539"/>
      <c r="AS74" s="539"/>
      <c r="AT74" s="539"/>
      <c r="AU74" s="538"/>
      <c r="AV74" s="539"/>
      <c r="AW74" s="539">
        <f>'UPIS linkin'!N77</f>
        <v>2575008.11</v>
      </c>
      <c r="AX74" s="538">
        <f t="shared" si="23"/>
        <v>0</v>
      </c>
      <c r="AY74" s="538">
        <f t="shared" si="24"/>
        <v>7369.8600000000006</v>
      </c>
      <c r="AZ74" s="538">
        <f t="shared" si="25"/>
        <v>0</v>
      </c>
      <c r="BA74" s="538">
        <f t="shared" si="26"/>
        <v>0</v>
      </c>
    </row>
    <row r="75" spans="1:53">
      <c r="A75" s="631">
        <f>VLOOKUP(B:B,'UPIS linkin'!$F$11:L151,7)</f>
        <v>344.5</v>
      </c>
      <c r="B75" s="61" t="s">
        <v>755</v>
      </c>
      <c r="C75" s="631" t="str">
        <f t="shared" si="1"/>
        <v>344000</v>
      </c>
      <c r="D75" s="896">
        <v>1331935.1099999999</v>
      </c>
      <c r="E75" s="896">
        <v>22346.040000000005</v>
      </c>
      <c r="F75" s="896">
        <v>-10851.49</v>
      </c>
      <c r="G75" s="896">
        <v>0</v>
      </c>
      <c r="H75" s="539">
        <f t="shared" si="17"/>
        <v>1343429.66</v>
      </c>
      <c r="I75" s="896">
        <v>4767.8200000000006</v>
      </c>
      <c r="J75" s="896">
        <v>-609.23</v>
      </c>
      <c r="K75" s="896">
        <v>0</v>
      </c>
      <c r="L75" s="539">
        <f t="shared" si="18"/>
        <v>1347588.25</v>
      </c>
      <c r="M75" s="896">
        <v>51896.079999999994</v>
      </c>
      <c r="N75" s="896">
        <v>-2000</v>
      </c>
      <c r="O75" s="896">
        <v>0</v>
      </c>
      <c r="P75" s="539">
        <f t="shared" si="19"/>
        <v>1397484.33</v>
      </c>
      <c r="Q75" s="896">
        <v>199.84000000000049</v>
      </c>
      <c r="R75" s="896">
        <v>0</v>
      </c>
      <c r="S75" s="896">
        <v>0</v>
      </c>
      <c r="T75" s="539">
        <f t="shared" si="20"/>
        <v>1397684.1700000002</v>
      </c>
      <c r="U75" s="896">
        <v>6830.99</v>
      </c>
      <c r="V75" s="896">
        <v>0</v>
      </c>
      <c r="W75" s="896">
        <v>0</v>
      </c>
      <c r="X75" s="539">
        <f t="shared" si="21"/>
        <v>1404515.1600000001</v>
      </c>
      <c r="Y75" s="896">
        <v>0</v>
      </c>
      <c r="Z75" s="896">
        <v>-3642.14</v>
      </c>
      <c r="AA75" s="896">
        <v>0</v>
      </c>
      <c r="AB75" s="539">
        <f t="shared" si="22"/>
        <v>1400873.0200000003</v>
      </c>
      <c r="AC75" s="538"/>
      <c r="AD75" s="538"/>
      <c r="AE75" s="538"/>
      <c r="AF75" s="539"/>
      <c r="AG75" s="539"/>
      <c r="AH75" s="539"/>
      <c r="AI75" s="538"/>
      <c r="AJ75" s="539"/>
      <c r="AK75" s="539"/>
      <c r="AL75" s="539"/>
      <c r="AM75" s="538"/>
      <c r="AN75" s="539"/>
      <c r="AO75" s="539"/>
      <c r="AP75" s="539"/>
      <c r="AQ75" s="538"/>
      <c r="AR75" s="539"/>
      <c r="AS75" s="539"/>
      <c r="AT75" s="539"/>
      <c r="AU75" s="538"/>
      <c r="AV75" s="539"/>
      <c r="AW75" s="539">
        <f>'UPIS linkin'!N78</f>
        <v>1400873.02</v>
      </c>
      <c r="AX75" s="538">
        <f t="shared" si="23"/>
        <v>0</v>
      </c>
      <c r="AY75" s="538">
        <f t="shared" si="24"/>
        <v>86040.77</v>
      </c>
      <c r="AZ75" s="538">
        <f t="shared" si="25"/>
        <v>-17102.86</v>
      </c>
      <c r="BA75" s="538">
        <f t="shared" si="26"/>
        <v>0</v>
      </c>
    </row>
    <row r="76" spans="1:53">
      <c r="A76" s="631">
        <f>VLOOKUP(B:B,'UPIS linkin'!$F$11:L152,7)</f>
        <v>345.5</v>
      </c>
      <c r="B76" s="61" t="s">
        <v>756</v>
      </c>
      <c r="C76" s="631" t="str">
        <f t="shared" si="1"/>
        <v>345000</v>
      </c>
      <c r="D76" s="896">
        <v>1349188.3900000001</v>
      </c>
      <c r="E76" s="896">
        <v>0</v>
      </c>
      <c r="F76" s="896">
        <v>0</v>
      </c>
      <c r="G76" s="896">
        <v>0</v>
      </c>
      <c r="H76" s="539">
        <f t="shared" si="17"/>
        <v>1349188.3900000001</v>
      </c>
      <c r="I76" s="896">
        <v>0</v>
      </c>
      <c r="J76" s="896">
        <v>0</v>
      </c>
      <c r="K76" s="896">
        <v>0</v>
      </c>
      <c r="L76" s="539">
        <f t="shared" si="18"/>
        <v>1349188.3900000001</v>
      </c>
      <c r="M76" s="896">
        <v>0</v>
      </c>
      <c r="N76" s="896">
        <v>0</v>
      </c>
      <c r="O76" s="896">
        <v>0</v>
      </c>
      <c r="P76" s="539">
        <f t="shared" si="19"/>
        <v>1349188.3900000001</v>
      </c>
      <c r="Q76" s="896">
        <v>0</v>
      </c>
      <c r="R76" s="896">
        <v>0</v>
      </c>
      <c r="S76" s="896">
        <v>0</v>
      </c>
      <c r="T76" s="539">
        <f t="shared" si="20"/>
        <v>1349188.3900000001</v>
      </c>
      <c r="U76" s="896">
        <v>0</v>
      </c>
      <c r="V76" s="896">
        <v>0</v>
      </c>
      <c r="W76" s="896">
        <v>0</v>
      </c>
      <c r="X76" s="539">
        <f t="shared" si="21"/>
        <v>1349188.3900000001</v>
      </c>
      <c r="Y76" s="896">
        <v>0</v>
      </c>
      <c r="Z76" s="896">
        <v>0</v>
      </c>
      <c r="AA76" s="896">
        <v>0</v>
      </c>
      <c r="AB76" s="539">
        <f t="shared" si="22"/>
        <v>1349188.3900000001</v>
      </c>
      <c r="AC76" s="538"/>
      <c r="AD76" s="538"/>
      <c r="AE76" s="538"/>
      <c r="AF76" s="539"/>
      <c r="AG76" s="539"/>
      <c r="AH76" s="539"/>
      <c r="AI76" s="538"/>
      <c r="AJ76" s="539"/>
      <c r="AK76" s="539"/>
      <c r="AL76" s="539"/>
      <c r="AM76" s="538"/>
      <c r="AN76" s="539"/>
      <c r="AO76" s="539"/>
      <c r="AP76" s="539"/>
      <c r="AQ76" s="538"/>
      <c r="AR76" s="539"/>
      <c r="AS76" s="539"/>
      <c r="AT76" s="539"/>
      <c r="AU76" s="538"/>
      <c r="AV76" s="539"/>
      <c r="AW76" s="539">
        <f>'UPIS linkin'!N79</f>
        <v>1349188.39</v>
      </c>
      <c r="AX76" s="538">
        <f t="shared" si="23"/>
        <v>0</v>
      </c>
      <c r="AY76" s="538">
        <f t="shared" si="24"/>
        <v>0</v>
      </c>
      <c r="AZ76" s="538">
        <f t="shared" si="25"/>
        <v>0</v>
      </c>
      <c r="BA76" s="538">
        <f t="shared" si="26"/>
        <v>0</v>
      </c>
    </row>
    <row r="77" spans="1:53">
      <c r="A77" s="631">
        <f>VLOOKUP(B:B,'UPIS linkin'!$F$11:L153,7)</f>
        <v>346.5</v>
      </c>
      <c r="B77" s="61" t="s">
        <v>757</v>
      </c>
      <c r="C77" s="631" t="str">
        <f t="shared" si="1"/>
        <v>346100</v>
      </c>
      <c r="D77" s="896">
        <v>366305.10000000003</v>
      </c>
      <c r="E77" s="896">
        <v>0</v>
      </c>
      <c r="F77" s="896">
        <v>0</v>
      </c>
      <c r="G77" s="896">
        <v>0</v>
      </c>
      <c r="H77" s="539">
        <f t="shared" si="17"/>
        <v>366305.10000000003</v>
      </c>
      <c r="I77" s="896">
        <v>0</v>
      </c>
      <c r="J77" s="896">
        <v>0</v>
      </c>
      <c r="K77" s="896">
        <v>0</v>
      </c>
      <c r="L77" s="539">
        <f t="shared" si="18"/>
        <v>366305.10000000003</v>
      </c>
      <c r="M77" s="896">
        <v>0</v>
      </c>
      <c r="N77" s="896">
        <v>0</v>
      </c>
      <c r="O77" s="896">
        <v>0</v>
      </c>
      <c r="P77" s="539">
        <f t="shared" si="19"/>
        <v>366305.10000000003</v>
      </c>
      <c r="Q77" s="896">
        <v>6669.71</v>
      </c>
      <c r="R77" s="896">
        <v>-50153.440000000002</v>
      </c>
      <c r="S77" s="896">
        <v>0</v>
      </c>
      <c r="T77" s="539">
        <f t="shared" si="20"/>
        <v>322821.37000000005</v>
      </c>
      <c r="U77" s="896">
        <v>0</v>
      </c>
      <c r="V77" s="896">
        <v>0</v>
      </c>
      <c r="W77" s="896">
        <v>0</v>
      </c>
      <c r="X77" s="539">
        <f t="shared" si="21"/>
        <v>322821.37000000005</v>
      </c>
      <c r="Y77" s="896">
        <v>0</v>
      </c>
      <c r="Z77" s="896">
        <v>0</v>
      </c>
      <c r="AA77" s="896">
        <v>0</v>
      </c>
      <c r="AB77" s="539">
        <f t="shared" si="22"/>
        <v>322821.37000000005</v>
      </c>
      <c r="AC77" s="538"/>
      <c r="AD77" s="538"/>
      <c r="AE77" s="538"/>
      <c r="AF77" s="539"/>
      <c r="AG77" s="539"/>
      <c r="AH77" s="539"/>
      <c r="AI77" s="538"/>
      <c r="AJ77" s="539"/>
      <c r="AK77" s="539"/>
      <c r="AL77" s="539"/>
      <c r="AM77" s="538"/>
      <c r="AN77" s="539"/>
      <c r="AO77" s="539"/>
      <c r="AP77" s="539"/>
      <c r="AQ77" s="538"/>
      <c r="AR77" s="539"/>
      <c r="AS77" s="539"/>
      <c r="AT77" s="539"/>
      <c r="AU77" s="538"/>
      <c r="AV77" s="539"/>
      <c r="AW77" s="539">
        <f>'UPIS linkin'!N80</f>
        <v>322821.37</v>
      </c>
      <c r="AX77" s="538">
        <f t="shared" si="23"/>
        <v>0</v>
      </c>
      <c r="AY77" s="538">
        <f t="shared" si="24"/>
        <v>6669.71</v>
      </c>
      <c r="AZ77" s="538">
        <f t="shared" si="25"/>
        <v>-50153.440000000002</v>
      </c>
      <c r="BA77" s="538">
        <f t="shared" si="26"/>
        <v>0</v>
      </c>
    </row>
    <row r="78" spans="1:53">
      <c r="A78" s="631">
        <f>VLOOKUP(B:B,'UPIS linkin'!$F$11:L154,7)</f>
        <v>346.5</v>
      </c>
      <c r="B78" s="61" t="s">
        <v>758</v>
      </c>
      <c r="C78" s="631" t="str">
        <f t="shared" si="1"/>
        <v>346190</v>
      </c>
      <c r="D78" s="896">
        <v>3366687.2100000004</v>
      </c>
      <c r="E78" s="896">
        <v>0</v>
      </c>
      <c r="F78" s="896">
        <v>0</v>
      </c>
      <c r="G78" s="896">
        <v>0</v>
      </c>
      <c r="H78" s="539">
        <f t="shared" si="17"/>
        <v>3366687.2100000004</v>
      </c>
      <c r="I78" s="896">
        <v>0</v>
      </c>
      <c r="J78" s="896">
        <v>0</v>
      </c>
      <c r="K78" s="896">
        <v>0</v>
      </c>
      <c r="L78" s="539">
        <f t="shared" si="18"/>
        <v>3366687.2100000004</v>
      </c>
      <c r="M78" s="896">
        <v>0</v>
      </c>
      <c r="N78" s="896">
        <v>-2000</v>
      </c>
      <c r="O78" s="896">
        <v>0</v>
      </c>
      <c r="P78" s="539">
        <f t="shared" si="19"/>
        <v>3364687.2100000004</v>
      </c>
      <c r="Q78" s="896">
        <v>0</v>
      </c>
      <c r="R78" s="896">
        <v>-10000</v>
      </c>
      <c r="S78" s="896">
        <v>0</v>
      </c>
      <c r="T78" s="539">
        <f t="shared" si="20"/>
        <v>3354687.2100000004</v>
      </c>
      <c r="U78" s="896">
        <v>0</v>
      </c>
      <c r="V78" s="896">
        <v>0</v>
      </c>
      <c r="W78" s="896">
        <v>0</v>
      </c>
      <c r="X78" s="539">
        <f t="shared" si="21"/>
        <v>3354687.2100000004</v>
      </c>
      <c r="Y78" s="896">
        <v>0</v>
      </c>
      <c r="Z78" s="896">
        <v>-100</v>
      </c>
      <c r="AA78" s="896">
        <v>0</v>
      </c>
      <c r="AB78" s="539">
        <f t="shared" si="22"/>
        <v>3354587.2100000004</v>
      </c>
      <c r="AC78" s="538"/>
      <c r="AD78" s="538"/>
      <c r="AE78" s="538"/>
      <c r="AF78" s="539"/>
      <c r="AG78" s="539"/>
      <c r="AH78" s="539"/>
      <c r="AI78" s="538"/>
      <c r="AJ78" s="539"/>
      <c r="AK78" s="539"/>
      <c r="AL78" s="539"/>
      <c r="AM78" s="538"/>
      <c r="AN78" s="539"/>
      <c r="AO78" s="539"/>
      <c r="AP78" s="539"/>
      <c r="AQ78" s="538"/>
      <c r="AR78" s="539"/>
      <c r="AS78" s="539"/>
      <c r="AT78" s="539"/>
      <c r="AU78" s="538"/>
      <c r="AV78" s="539"/>
      <c r="AW78" s="539">
        <f>'UPIS linkin'!N81</f>
        <v>3354587.2100000004</v>
      </c>
      <c r="AX78" s="538">
        <f t="shared" si="23"/>
        <v>0</v>
      </c>
      <c r="AY78" s="538">
        <f t="shared" si="24"/>
        <v>0</v>
      </c>
      <c r="AZ78" s="538">
        <f t="shared" si="25"/>
        <v>-12100</v>
      </c>
      <c r="BA78" s="538">
        <f t="shared" si="26"/>
        <v>0</v>
      </c>
    </row>
    <row r="79" spans="1:53">
      <c r="A79" s="631">
        <f>VLOOKUP(B:B,'UPIS linkin'!$F$11:L155,7)</f>
        <v>346.5</v>
      </c>
      <c r="B79" s="61" t="s">
        <v>759</v>
      </c>
      <c r="C79" s="631" t="str">
        <f t="shared" si="1"/>
        <v>346200</v>
      </c>
      <c r="D79" s="896">
        <v>177627.77000000008</v>
      </c>
      <c r="E79" s="896">
        <v>0</v>
      </c>
      <c r="F79" s="896">
        <v>0</v>
      </c>
      <c r="G79" s="896">
        <v>0</v>
      </c>
      <c r="H79" s="539">
        <f t="shared" si="17"/>
        <v>177627.77000000008</v>
      </c>
      <c r="I79" s="896">
        <v>0</v>
      </c>
      <c r="J79" s="896">
        <v>0</v>
      </c>
      <c r="K79" s="896">
        <v>0</v>
      </c>
      <c r="L79" s="539">
        <f t="shared" si="18"/>
        <v>177627.77000000008</v>
      </c>
      <c r="M79" s="896">
        <v>0</v>
      </c>
      <c r="N79" s="896">
        <v>0</v>
      </c>
      <c r="O79" s="896">
        <v>0</v>
      </c>
      <c r="P79" s="539">
        <f t="shared" si="19"/>
        <v>177627.77000000008</v>
      </c>
      <c r="Q79" s="896">
        <v>0</v>
      </c>
      <c r="R79" s="896">
        <v>0</v>
      </c>
      <c r="S79" s="896">
        <v>0</v>
      </c>
      <c r="T79" s="539">
        <f t="shared" si="20"/>
        <v>177627.77000000008</v>
      </c>
      <c r="U79" s="896">
        <v>0</v>
      </c>
      <c r="V79" s="896">
        <v>0</v>
      </c>
      <c r="W79" s="896">
        <v>0</v>
      </c>
      <c r="X79" s="539">
        <f t="shared" si="21"/>
        <v>177627.77000000008</v>
      </c>
      <c r="Y79" s="896">
        <v>0</v>
      </c>
      <c r="Z79" s="896">
        <v>0</v>
      </c>
      <c r="AA79" s="896">
        <v>0</v>
      </c>
      <c r="AB79" s="539">
        <f t="shared" si="22"/>
        <v>177627.77000000008</v>
      </c>
      <c r="AC79" s="538"/>
      <c r="AD79" s="538"/>
      <c r="AE79" s="538"/>
      <c r="AF79" s="539"/>
      <c r="AG79" s="539"/>
      <c r="AH79" s="539"/>
      <c r="AI79" s="538"/>
      <c r="AJ79" s="539"/>
      <c r="AK79" s="539"/>
      <c r="AL79" s="539"/>
      <c r="AM79" s="538"/>
      <c r="AN79" s="539"/>
      <c r="AO79" s="539"/>
      <c r="AP79" s="539"/>
      <c r="AQ79" s="538"/>
      <c r="AR79" s="539"/>
      <c r="AS79" s="539"/>
      <c r="AT79" s="539"/>
      <c r="AU79" s="538"/>
      <c r="AV79" s="539"/>
      <c r="AW79" s="539">
        <f>'UPIS linkin'!N82</f>
        <v>177627.77000000008</v>
      </c>
      <c r="AX79" s="538">
        <f t="shared" si="23"/>
        <v>0</v>
      </c>
      <c r="AY79" s="538">
        <f t="shared" si="24"/>
        <v>0</v>
      </c>
      <c r="AZ79" s="538">
        <f t="shared" si="25"/>
        <v>0</v>
      </c>
      <c r="BA79" s="538">
        <f t="shared" si="26"/>
        <v>0</v>
      </c>
    </row>
    <row r="80" spans="1:53">
      <c r="A80" s="631">
        <f>VLOOKUP(B:B,'UPIS linkin'!$F$11:L156,7)</f>
        <v>347.5</v>
      </c>
      <c r="B80" s="61" t="s">
        <v>760</v>
      </c>
      <c r="C80" s="631" t="str">
        <f t="shared" si="1"/>
        <v>347000</v>
      </c>
      <c r="D80" s="896">
        <v>1892460.7600000005</v>
      </c>
      <c r="E80" s="896">
        <v>0</v>
      </c>
      <c r="F80" s="896">
        <v>0</v>
      </c>
      <c r="G80" s="896">
        <v>0</v>
      </c>
      <c r="H80" s="539">
        <f t="shared" si="17"/>
        <v>1892460.7600000005</v>
      </c>
      <c r="I80" s="896">
        <v>7109.1900000000005</v>
      </c>
      <c r="J80" s="896">
        <v>-7068.46</v>
      </c>
      <c r="K80" s="896">
        <v>0</v>
      </c>
      <c r="L80" s="539">
        <f t="shared" si="18"/>
        <v>1892501.4900000005</v>
      </c>
      <c r="M80" s="896">
        <v>0</v>
      </c>
      <c r="N80" s="896">
        <v>-3268.02</v>
      </c>
      <c r="O80" s="896">
        <v>0</v>
      </c>
      <c r="P80" s="539">
        <f t="shared" si="19"/>
        <v>1889233.4700000004</v>
      </c>
      <c r="Q80" s="896">
        <v>434.56</v>
      </c>
      <c r="R80" s="896">
        <v>0</v>
      </c>
      <c r="S80" s="896">
        <v>0</v>
      </c>
      <c r="T80" s="539">
        <f t="shared" si="20"/>
        <v>1889668.0300000005</v>
      </c>
      <c r="U80" s="896">
        <v>0</v>
      </c>
      <c r="V80" s="896">
        <v>0</v>
      </c>
      <c r="W80" s="896">
        <v>0</v>
      </c>
      <c r="X80" s="539">
        <f t="shared" si="21"/>
        <v>1889668.0300000005</v>
      </c>
      <c r="Y80" s="896">
        <v>0</v>
      </c>
      <c r="Z80" s="896">
        <v>0</v>
      </c>
      <c r="AA80" s="896">
        <v>0</v>
      </c>
      <c r="AB80" s="539">
        <f t="shared" si="22"/>
        <v>1889668.0300000005</v>
      </c>
      <c r="AC80" s="538"/>
      <c r="AD80" s="538"/>
      <c r="AE80" s="538"/>
      <c r="AF80" s="539"/>
      <c r="AG80" s="539"/>
      <c r="AH80" s="539"/>
      <c r="AI80" s="538"/>
      <c r="AJ80" s="539"/>
      <c r="AK80" s="539"/>
      <c r="AL80" s="539"/>
      <c r="AM80" s="538"/>
      <c r="AN80" s="539"/>
      <c r="AO80" s="539"/>
      <c r="AP80" s="539"/>
      <c r="AQ80" s="538"/>
      <c r="AR80" s="539"/>
      <c r="AS80" s="539"/>
      <c r="AT80" s="539"/>
      <c r="AU80" s="538"/>
      <c r="AV80" s="539"/>
      <c r="AW80" s="539">
        <f>'UPIS linkin'!N83</f>
        <v>1889668.03</v>
      </c>
      <c r="AX80" s="538">
        <f t="shared" si="23"/>
        <v>0</v>
      </c>
      <c r="AY80" s="538">
        <f t="shared" si="24"/>
        <v>7543.7500000000009</v>
      </c>
      <c r="AZ80" s="538">
        <f t="shared" si="25"/>
        <v>-10336.48</v>
      </c>
      <c r="BA80" s="538">
        <f t="shared" si="26"/>
        <v>0</v>
      </c>
    </row>
    <row r="81" spans="1:53">
      <c r="A81" s="631">
        <f>VLOOKUP(B:B,'UPIS linkin'!$F$11:L157,7)</f>
        <v>348.5</v>
      </c>
      <c r="B81" s="61" t="s">
        <v>761</v>
      </c>
      <c r="C81" s="631" t="str">
        <f t="shared" si="1"/>
        <v>348000</v>
      </c>
      <c r="D81" s="896">
        <v>117627.86</v>
      </c>
      <c r="E81" s="896">
        <v>0</v>
      </c>
      <c r="F81" s="896">
        <v>0</v>
      </c>
      <c r="G81" s="896">
        <v>0</v>
      </c>
      <c r="H81" s="539">
        <f t="shared" si="17"/>
        <v>117627.86</v>
      </c>
      <c r="I81" s="896">
        <v>0</v>
      </c>
      <c r="J81" s="896">
        <v>0</v>
      </c>
      <c r="K81" s="896">
        <v>0</v>
      </c>
      <c r="L81" s="539">
        <f t="shared" si="18"/>
        <v>117627.86</v>
      </c>
      <c r="M81" s="896">
        <v>0</v>
      </c>
      <c r="N81" s="896">
        <v>0</v>
      </c>
      <c r="O81" s="896">
        <v>0</v>
      </c>
      <c r="P81" s="539">
        <f t="shared" si="19"/>
        <v>117627.86</v>
      </c>
      <c r="Q81" s="896">
        <v>0</v>
      </c>
      <c r="R81" s="896">
        <v>0.08</v>
      </c>
      <c r="S81" s="896">
        <v>0</v>
      </c>
      <c r="T81" s="539">
        <f t="shared" si="20"/>
        <v>117627.94</v>
      </c>
      <c r="U81" s="896">
        <v>0</v>
      </c>
      <c r="V81" s="896">
        <v>0</v>
      </c>
      <c r="W81" s="896">
        <v>0</v>
      </c>
      <c r="X81" s="539">
        <f t="shared" si="21"/>
        <v>117627.94</v>
      </c>
      <c r="Y81" s="896">
        <v>0</v>
      </c>
      <c r="Z81" s="896">
        <v>0</v>
      </c>
      <c r="AA81" s="896">
        <v>0</v>
      </c>
      <c r="AB81" s="539">
        <f t="shared" si="22"/>
        <v>117627.94</v>
      </c>
      <c r="AC81" s="539"/>
      <c r="AD81" s="539"/>
      <c r="AE81" s="538"/>
      <c r="AF81" s="539"/>
      <c r="AG81" s="539"/>
      <c r="AH81" s="539"/>
      <c r="AI81" s="538"/>
      <c r="AJ81" s="539"/>
      <c r="AK81" s="539"/>
      <c r="AL81" s="539"/>
      <c r="AM81" s="538"/>
      <c r="AN81" s="539"/>
      <c r="AO81" s="539"/>
      <c r="AP81" s="539"/>
      <c r="AQ81" s="538"/>
      <c r="AR81" s="539"/>
      <c r="AS81" s="539"/>
      <c r="AT81" s="539"/>
      <c r="AU81" s="538"/>
      <c r="AV81" s="539"/>
      <c r="AW81" s="539">
        <f>'UPIS linkin'!N84</f>
        <v>117627.94</v>
      </c>
      <c r="AX81" s="538">
        <f t="shared" si="23"/>
        <v>0</v>
      </c>
      <c r="AY81" s="538">
        <f t="shared" si="24"/>
        <v>0</v>
      </c>
      <c r="AZ81" s="538">
        <f t="shared" si="25"/>
        <v>0.08</v>
      </c>
      <c r="BA81" s="538">
        <f t="shared" si="26"/>
        <v>0</v>
      </c>
    </row>
    <row r="82" spans="1:53">
      <c r="A82" s="631"/>
      <c r="C82" s="631"/>
      <c r="D82" s="538"/>
      <c r="E82" s="538"/>
      <c r="F82" s="538"/>
      <c r="G82" s="538"/>
      <c r="H82" s="539"/>
      <c r="I82" s="539"/>
      <c r="J82" s="539"/>
      <c r="K82" s="538"/>
      <c r="L82" s="539"/>
      <c r="M82" s="539"/>
      <c r="N82" s="539"/>
      <c r="O82" s="538"/>
      <c r="P82" s="539"/>
      <c r="Q82" s="539"/>
      <c r="R82" s="539"/>
      <c r="S82" s="538"/>
      <c r="T82" s="539"/>
      <c r="U82" s="539"/>
      <c r="V82" s="539"/>
      <c r="W82" s="538"/>
      <c r="X82" s="539"/>
      <c r="Y82" s="539"/>
      <c r="Z82" s="539"/>
      <c r="AA82" s="538"/>
      <c r="AB82" s="539"/>
      <c r="AC82" s="539"/>
      <c r="AD82" s="539"/>
      <c r="AE82" s="538"/>
      <c r="AF82" s="539"/>
      <c r="AG82" s="539"/>
      <c r="AH82" s="539"/>
      <c r="AI82" s="538"/>
      <c r="AJ82" s="539"/>
      <c r="AK82" s="539"/>
      <c r="AL82" s="539"/>
      <c r="AM82" s="538"/>
      <c r="AN82" s="539"/>
      <c r="AO82" s="539"/>
      <c r="AP82" s="539"/>
      <c r="AQ82" s="538"/>
      <c r="AR82" s="539"/>
      <c r="AS82" s="539"/>
      <c r="AT82" s="539"/>
      <c r="AU82" s="538"/>
      <c r="AV82" s="539"/>
      <c r="AW82" s="537"/>
      <c r="AX82" s="539"/>
      <c r="AY82" s="539"/>
      <c r="AZ82" s="539"/>
    </row>
    <row r="83" spans="1:53" ht="15" thickBot="1">
      <c r="D83" s="540">
        <f>SUM(D8:D82)</f>
        <v>721769245.24000025</v>
      </c>
      <c r="E83" s="540">
        <f t="shared" ref="E83:AB83" si="27">SUM(E8:E82)</f>
        <v>1169239.1300000001</v>
      </c>
      <c r="F83" s="540">
        <f t="shared" si="27"/>
        <v>-227281.40999999997</v>
      </c>
      <c r="G83" s="540">
        <f t="shared" si="27"/>
        <v>0</v>
      </c>
      <c r="H83" s="540">
        <f t="shared" si="27"/>
        <v>722711202.96000028</v>
      </c>
      <c r="I83" s="540">
        <f t="shared" si="27"/>
        <v>3685526.1</v>
      </c>
      <c r="J83" s="540">
        <f t="shared" si="27"/>
        <v>-275899.82</v>
      </c>
      <c r="K83" s="540">
        <f t="shared" si="27"/>
        <v>0</v>
      </c>
      <c r="L83" s="540">
        <f t="shared" si="27"/>
        <v>726120829.24000013</v>
      </c>
      <c r="M83" s="540">
        <f t="shared" si="27"/>
        <v>4489069.4700000007</v>
      </c>
      <c r="N83" s="540">
        <f t="shared" si="27"/>
        <v>-196067.33</v>
      </c>
      <c r="O83" s="540">
        <f t="shared" si="27"/>
        <v>0</v>
      </c>
      <c r="P83" s="540">
        <f t="shared" si="27"/>
        <v>730413831.38000059</v>
      </c>
      <c r="Q83" s="540">
        <f t="shared" si="27"/>
        <v>2027286.0700000005</v>
      </c>
      <c r="R83" s="540">
        <f t="shared" si="27"/>
        <v>-333177.71999999997</v>
      </c>
      <c r="S83" s="540">
        <f t="shared" si="27"/>
        <v>0</v>
      </c>
      <c r="T83" s="540">
        <f t="shared" si="27"/>
        <v>732107939.73000014</v>
      </c>
      <c r="U83" s="540">
        <f t="shared" si="27"/>
        <v>1789501.4300000004</v>
      </c>
      <c r="V83" s="540">
        <f t="shared" si="27"/>
        <v>-60047</v>
      </c>
      <c r="W83" s="540">
        <f t="shared" si="27"/>
        <v>0</v>
      </c>
      <c r="X83" s="540">
        <f t="shared" si="27"/>
        <v>733837394.16000021</v>
      </c>
      <c r="Y83" s="540">
        <f t="shared" si="27"/>
        <v>2634576.4000000004</v>
      </c>
      <c r="Z83" s="540">
        <f t="shared" si="27"/>
        <v>-43254.009999999995</v>
      </c>
      <c r="AA83" s="540">
        <f t="shared" si="27"/>
        <v>0</v>
      </c>
      <c r="AB83" s="540">
        <f t="shared" si="27"/>
        <v>736428716.55000031</v>
      </c>
      <c r="AC83" s="541">
        <f>SUM(AC8:AC82)</f>
        <v>0</v>
      </c>
      <c r="AD83" s="541">
        <f>SUM(AD8:AD82)</f>
        <v>0</v>
      </c>
      <c r="AE83" s="540"/>
      <c r="AF83" s="540">
        <f>SUM(AF8:AF82)</f>
        <v>704389317.37000036</v>
      </c>
      <c r="AG83" s="541">
        <f>SUM(AG8:AG82)</f>
        <v>0</v>
      </c>
      <c r="AH83" s="541">
        <f>SUM(AH8:AH82)</f>
        <v>0</v>
      </c>
      <c r="AI83" s="540"/>
      <c r="AJ83" s="540">
        <f>SUM(AJ8:AJ82)</f>
        <v>704389317.37000036</v>
      </c>
      <c r="AK83" s="541">
        <f>SUM(AK8:AK82)</f>
        <v>0</v>
      </c>
      <c r="AL83" s="541">
        <f>SUM(AL8:AL82)</f>
        <v>0</v>
      </c>
      <c r="AM83" s="540"/>
      <c r="AN83" s="540">
        <f>SUM(AN8:AN82)</f>
        <v>704389317.37000036</v>
      </c>
      <c r="AO83" s="541">
        <f>SUM(AO8:AO82)</f>
        <v>0</v>
      </c>
      <c r="AP83" s="541">
        <f>SUM(AP8:AP82)</f>
        <v>0</v>
      </c>
      <c r="AQ83" s="540"/>
      <c r="AR83" s="540">
        <f>SUM(AR8:AR82)</f>
        <v>704389317.37000036</v>
      </c>
      <c r="AS83" s="541">
        <f>SUM(AS8:AS82)</f>
        <v>0</v>
      </c>
      <c r="AT83" s="541">
        <f>SUM(AT8:AT82)</f>
        <v>0</v>
      </c>
      <c r="AU83" s="540"/>
      <c r="AV83" s="540">
        <f>SUM(AV8:AV82)</f>
        <v>704389317.37000036</v>
      </c>
      <c r="AW83" s="540">
        <f t="shared" ref="AW83:BA83" si="28">SUM(AW8:AW82)</f>
        <v>736428716.55000019</v>
      </c>
      <c r="AX83" s="540">
        <f t="shared" si="28"/>
        <v>-1.4901161193847656E-8</v>
      </c>
      <c r="AY83" s="540">
        <f t="shared" si="28"/>
        <v>15795198.6</v>
      </c>
      <c r="AZ83" s="540">
        <f t="shared" si="28"/>
        <v>-1135727.2899999996</v>
      </c>
      <c r="BA83" s="540">
        <f t="shared" si="28"/>
        <v>0</v>
      </c>
    </row>
    <row r="84" spans="1:53" ht="15" thickTop="1">
      <c r="P84" s="403"/>
      <c r="AK84" s="413"/>
      <c r="AL84" s="413"/>
      <c r="AM84" s="413"/>
      <c r="AN84" s="413"/>
      <c r="AO84" s="413"/>
      <c r="AP84" s="413"/>
      <c r="AQ84" s="413"/>
      <c r="AR84" s="539">
        <v>638065268.76999986</v>
      </c>
      <c r="AS84" s="413"/>
      <c r="AT84" s="413"/>
      <c r="AU84" s="413"/>
      <c r="AV84" s="413"/>
      <c r="AX84" s="413"/>
    </row>
    <row r="85" spans="1:53">
      <c r="D85" s="400"/>
      <c r="E85" s="400"/>
      <c r="F85" s="400"/>
      <c r="G85" s="400"/>
      <c r="AC85" s="400"/>
      <c r="AF85" s="400"/>
      <c r="AH85" s="400"/>
      <c r="AI85" s="400"/>
      <c r="AJ85" s="400"/>
    </row>
    <row r="86" spans="1:53">
      <c r="D86" s="400"/>
      <c r="E86" s="400"/>
      <c r="F86" s="400"/>
      <c r="G86" s="400"/>
      <c r="AC86" s="400"/>
      <c r="AF86" s="400"/>
      <c r="AH86" s="400"/>
      <c r="AI86" s="400"/>
      <c r="AJ86" s="400"/>
    </row>
    <row r="88" spans="1:53">
      <c r="A88" s="405" t="s">
        <v>1095</v>
      </c>
      <c r="B88" s="401" t="s">
        <v>1089</v>
      </c>
      <c r="H88" s="403"/>
      <c r="I88" s="403"/>
      <c r="J88" s="403"/>
      <c r="K88" s="403"/>
      <c r="L88" s="403"/>
      <c r="M88" s="403"/>
      <c r="N88" s="403"/>
      <c r="O88" s="403"/>
      <c r="P88" s="403"/>
      <c r="Q88" s="403"/>
      <c r="R88" s="403"/>
      <c r="T88" s="402"/>
      <c r="U88" s="402"/>
      <c r="V88" s="402"/>
      <c r="W88" s="402"/>
      <c r="X88" s="402"/>
      <c r="Y88" s="402"/>
      <c r="Z88" s="402"/>
      <c r="AA88" s="402"/>
      <c r="AB88" s="402"/>
    </row>
    <row r="89" spans="1:53">
      <c r="B89" s="401" t="s">
        <v>1090</v>
      </c>
      <c r="E89" s="999" t="s">
        <v>1096</v>
      </c>
      <c r="F89" s="1000"/>
      <c r="G89" s="1000"/>
      <c r="H89" s="1000"/>
      <c r="I89" s="1000"/>
      <c r="J89" s="1001"/>
      <c r="T89" s="402"/>
      <c r="U89" s="402"/>
      <c r="V89" s="402"/>
      <c r="W89" s="402"/>
      <c r="X89" s="402"/>
      <c r="Y89" s="402"/>
      <c r="Z89" s="402"/>
      <c r="AA89" s="402"/>
      <c r="AB89" s="402"/>
    </row>
    <row r="90" spans="1:53">
      <c r="B90" s="401"/>
      <c r="E90" s="1002"/>
      <c r="F90" s="1003"/>
      <c r="G90" s="1003"/>
      <c r="H90" s="1003"/>
      <c r="I90" s="1003"/>
      <c r="J90" s="1004"/>
      <c r="T90" s="402"/>
      <c r="U90" s="402"/>
      <c r="V90" s="402"/>
      <c r="W90" s="402"/>
      <c r="X90" s="402"/>
      <c r="Y90" s="402"/>
      <c r="Z90" s="402"/>
      <c r="AA90" s="402"/>
      <c r="AB90" s="402"/>
    </row>
    <row r="91" spans="1:53">
      <c r="B91" s="61" t="s">
        <v>720</v>
      </c>
      <c r="C91" s="631" t="s">
        <v>1081</v>
      </c>
      <c r="D91" s="896">
        <v>2377.17</v>
      </c>
      <c r="E91" s="1002"/>
      <c r="F91" s="1003"/>
      <c r="G91" s="1003"/>
      <c r="H91" s="1003"/>
      <c r="I91" s="1003"/>
      <c r="J91" s="1004"/>
    </row>
    <row r="92" spans="1:53">
      <c r="B92" s="61" t="s">
        <v>733</v>
      </c>
      <c r="C92" s="631" t="s">
        <v>1082</v>
      </c>
      <c r="D92" s="896">
        <v>1498</v>
      </c>
      <c r="E92" s="1005"/>
      <c r="F92" s="1006"/>
      <c r="G92" s="1006"/>
      <c r="H92" s="1006"/>
      <c r="I92" s="1006"/>
      <c r="J92" s="1007"/>
    </row>
    <row r="93" spans="1:53">
      <c r="B93" s="61" t="s">
        <v>1028</v>
      </c>
      <c r="C93" s="631" t="s">
        <v>1083</v>
      </c>
      <c r="D93" s="896">
        <v>3383502</v>
      </c>
      <c r="E93" s="400"/>
      <c r="F93" s="538"/>
      <c r="G93" s="400"/>
    </row>
    <row r="94" spans="1:53">
      <c r="B94" s="61" t="s">
        <v>739</v>
      </c>
      <c r="C94" s="631" t="s">
        <v>1084</v>
      </c>
      <c r="D94" s="896">
        <v>102834</v>
      </c>
      <c r="E94" s="400"/>
      <c r="F94" s="538"/>
      <c r="G94" s="400"/>
    </row>
    <row r="95" spans="1:53">
      <c r="B95" s="61" t="s">
        <v>746</v>
      </c>
      <c r="C95" s="631" t="s">
        <v>1085</v>
      </c>
      <c r="D95" s="896">
        <v>4259.82</v>
      </c>
      <c r="E95" s="400"/>
      <c r="F95" s="538"/>
      <c r="G95" s="400"/>
    </row>
    <row r="96" spans="1:53">
      <c r="B96" s="63" t="s">
        <v>940</v>
      </c>
      <c r="C96" s="631" t="s">
        <v>1086</v>
      </c>
      <c r="D96" s="896">
        <v>11231.43</v>
      </c>
      <c r="E96" s="400"/>
      <c r="F96" s="538"/>
      <c r="G96" s="400"/>
    </row>
    <row r="97" spans="2:7">
      <c r="B97" s="61" t="s">
        <v>749</v>
      </c>
      <c r="C97" s="631" t="s">
        <v>1087</v>
      </c>
      <c r="D97" s="896">
        <v>27200</v>
      </c>
      <c r="E97" s="400"/>
      <c r="F97" s="538"/>
      <c r="G97" s="400"/>
    </row>
    <row r="98" spans="2:7">
      <c r="B98" s="61" t="s">
        <v>760</v>
      </c>
      <c r="C98" s="631" t="s">
        <v>1088</v>
      </c>
      <c r="D98" s="896">
        <v>3172.83</v>
      </c>
      <c r="E98" s="400"/>
    </row>
    <row r="99" spans="2:7">
      <c r="D99" s="402">
        <f>SUM(D91:D98)</f>
        <v>3536075.25</v>
      </c>
      <c r="E99" s="400"/>
    </row>
    <row r="100" spans="2:7">
      <c r="B100" s="401" t="s">
        <v>1093</v>
      </c>
    </row>
    <row r="102" spans="2:7">
      <c r="B102" s="400" t="s">
        <v>715</v>
      </c>
      <c r="C102" s="631" t="s">
        <v>1091</v>
      </c>
      <c r="D102" s="402">
        <v>5450</v>
      </c>
    </row>
    <row r="104" spans="2:7">
      <c r="B104" s="400" t="s">
        <v>1092</v>
      </c>
      <c r="D104" s="402">
        <f>D102+D99</f>
        <v>3541525.25</v>
      </c>
    </row>
  </sheetData>
  <mergeCells count="2">
    <mergeCell ref="AY6:BA6"/>
    <mergeCell ref="E89:J92"/>
  </mergeCells>
  <pageMargins left="0.7" right="0.7" top="0.75" bottom="0.75" header="0.3" footer="0.3"/>
  <pageSetup orientation="portrait" r:id="rId1"/>
  <customProperties>
    <customPr name="_pios_id" r:id="rId2"/>
  </customProperties>
  <ignoredErrors>
    <ignoredError sqref="C91:C10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T200"/>
  <sheetViews>
    <sheetView zoomScaleNormal="100" workbookViewId="0">
      <pane xSplit="13" ySplit="10" topLeftCell="AI47" activePane="bottomRight" state="frozen"/>
      <selection sqref="A1:XFD1048576"/>
      <selection pane="topRight" sqref="A1:XFD1048576"/>
      <selection pane="bottomLeft" sqref="A1:XFD1048576"/>
      <selection pane="bottomRight" activeCell="AM58" sqref="AM58"/>
    </sheetView>
  </sheetViews>
  <sheetFormatPr defaultColWidth="7.453125" defaultRowHeight="14.4"/>
  <cols>
    <col min="1" max="1" width="1.36328125" style="599" customWidth="1"/>
    <col min="2" max="2" width="8.90625" style="601" customWidth="1"/>
    <col min="3" max="3" width="1.6328125" style="601" customWidth="1"/>
    <col min="4" max="4" width="10.6328125" style="601" customWidth="1"/>
    <col min="5" max="5" width="1.6328125" style="601" customWidth="1"/>
    <col min="6" max="6" width="26.90625" style="601" bestFit="1" customWidth="1"/>
    <col min="7" max="7" width="1.6328125" style="601" customWidth="1"/>
    <col min="8" max="8" width="7.90625" style="603" customWidth="1"/>
    <col min="9" max="9" width="1.6328125" style="601" customWidth="1"/>
    <col min="10" max="10" width="8.08984375" style="603" customWidth="1"/>
    <col min="11" max="11" width="1.6328125" style="601" customWidth="1"/>
    <col min="12" max="12" width="6.90625" style="601" customWidth="1"/>
    <col min="13" max="13" width="1.6328125" style="601" customWidth="1"/>
    <col min="14" max="36" width="13.453125" style="601" customWidth="1"/>
    <col min="37" max="37" width="1.36328125" style="601" customWidth="1"/>
    <col min="38" max="38" width="13.6328125" style="601" customWidth="1"/>
    <col min="39" max="39" width="2.36328125" style="601" customWidth="1"/>
    <col min="40" max="40" width="14.08984375" style="601" bestFit="1" customWidth="1"/>
    <col min="41" max="41" width="7.453125" style="601"/>
    <col min="42" max="42" width="8.90625" style="601" customWidth="1"/>
    <col min="43" max="46" width="12.6328125" style="601" customWidth="1"/>
    <col min="47" max="16384" width="7.453125" style="601"/>
  </cols>
  <sheetData>
    <row r="1" spans="1:46">
      <c r="B1" s="598" t="str">
        <f>'[1]Bal UPIS'!B1</f>
        <v>Kentucky American Water Company</v>
      </c>
      <c r="C1" s="47"/>
      <c r="D1" s="47"/>
      <c r="E1" s="47"/>
      <c r="F1" s="381"/>
      <c r="G1" s="47"/>
      <c r="H1" s="656"/>
      <c r="I1" s="600"/>
      <c r="J1" s="600"/>
      <c r="K1" s="600"/>
      <c r="L1" s="600"/>
      <c r="N1" s="600"/>
      <c r="O1" s="602"/>
      <c r="P1" s="602"/>
      <c r="Q1" s="602"/>
      <c r="R1" s="602"/>
      <c r="S1" s="602"/>
      <c r="T1" s="602"/>
      <c r="U1" s="602"/>
      <c r="V1" s="602"/>
      <c r="W1" s="602"/>
      <c r="X1" s="602"/>
      <c r="Y1" s="602"/>
      <c r="Z1" s="602"/>
      <c r="AA1" s="602"/>
      <c r="AB1" s="602"/>
      <c r="AC1" s="602"/>
      <c r="AD1" s="602"/>
      <c r="AE1" s="602"/>
      <c r="AF1" s="602"/>
      <c r="AG1" s="602"/>
      <c r="AH1" s="602"/>
      <c r="AI1" s="602"/>
      <c r="AJ1" s="602"/>
    </row>
    <row r="2" spans="1:46">
      <c r="B2" s="270" t="str">
        <f>'[1]Bal UPIS'!B2</f>
        <v>Case No. 2018-00358</v>
      </c>
      <c r="C2" s="47"/>
      <c r="D2" s="47"/>
      <c r="E2" s="47"/>
      <c r="F2" s="48"/>
      <c r="G2" s="47"/>
      <c r="J2" s="601"/>
      <c r="N2" s="604"/>
      <c r="O2" s="604"/>
      <c r="P2" s="604"/>
      <c r="Q2" s="604"/>
      <c r="R2" s="604"/>
      <c r="S2" s="604"/>
      <c r="T2" s="604"/>
      <c r="U2" s="604"/>
      <c r="V2" s="604"/>
      <c r="W2" s="604"/>
      <c r="X2" s="604"/>
      <c r="Y2" s="604"/>
      <c r="Z2" s="604"/>
      <c r="AA2" s="604"/>
      <c r="AB2" s="604"/>
      <c r="AC2" s="604"/>
      <c r="AD2" s="604"/>
      <c r="AE2" s="604"/>
      <c r="AF2" s="604"/>
      <c r="AG2" s="604"/>
      <c r="AH2" s="604"/>
      <c r="AI2" s="604"/>
      <c r="AJ2" s="604"/>
      <c r="AL2" s="18" t="s">
        <v>159</v>
      </c>
      <c r="AN2" s="18" t="s">
        <v>160</v>
      </c>
    </row>
    <row r="3" spans="1:46">
      <c r="B3" s="270" t="str">
        <f>'[1]Bal UPIS'!B3</f>
        <v>UPIS Balances by Month,  Aug 2018 - June 2020</v>
      </c>
      <c r="C3" s="47"/>
      <c r="D3" s="47"/>
      <c r="E3" s="47"/>
      <c r="F3" s="48"/>
      <c r="G3" s="47"/>
      <c r="J3" s="601"/>
      <c r="AK3" s="21"/>
      <c r="AL3" s="18" t="s">
        <v>707</v>
      </c>
      <c r="AM3" s="18"/>
      <c r="AN3" s="18" t="s">
        <v>950</v>
      </c>
    </row>
    <row r="4" spans="1:46" ht="27" customHeight="1">
      <c r="B4" s="1008" t="s">
        <v>978</v>
      </c>
      <c r="C4" s="1009"/>
      <c r="D4" s="1009"/>
      <c r="E4" s="1009"/>
      <c r="F4" s="1010"/>
      <c r="G4" s="77"/>
      <c r="H4" s="77"/>
      <c r="I4" s="77"/>
      <c r="J4" s="77"/>
      <c r="N4" s="22">
        <f>'[1]Bal UPIS'!N4</f>
        <v>43343</v>
      </c>
      <c r="O4" s="22">
        <f>'[1]Bal UPIS'!O4</f>
        <v>43373</v>
      </c>
      <c r="P4" s="22">
        <f>'[1]Bal UPIS'!P4</f>
        <v>43404</v>
      </c>
      <c r="Q4" s="22">
        <f>'[1]Bal UPIS'!Q4</f>
        <v>43434</v>
      </c>
      <c r="R4" s="22">
        <f>'[1]Bal UPIS'!R4</f>
        <v>43465</v>
      </c>
      <c r="S4" s="22">
        <f>'[1]Bal UPIS'!S4</f>
        <v>43496</v>
      </c>
      <c r="T4" s="22">
        <f>'[1]Bal UPIS'!T4</f>
        <v>43524</v>
      </c>
      <c r="U4" s="22">
        <f>'[1]Bal UPIS'!U4</f>
        <v>43555</v>
      </c>
      <c r="V4" s="22">
        <f>'[1]Bal UPIS'!V4</f>
        <v>43585</v>
      </c>
      <c r="W4" s="22">
        <f>'[1]Bal UPIS'!W4</f>
        <v>43616</v>
      </c>
      <c r="X4" s="22">
        <f>'[1]Bal UPIS'!X4</f>
        <v>43646</v>
      </c>
      <c r="Y4" s="22">
        <f>'[1]Bal UPIS'!Y4</f>
        <v>43677</v>
      </c>
      <c r="Z4" s="22">
        <f>'[1]Bal UPIS'!Z4</f>
        <v>43708</v>
      </c>
      <c r="AA4" s="22">
        <f>'[1]Bal UPIS'!AA4</f>
        <v>43738</v>
      </c>
      <c r="AB4" s="22">
        <f>'[1]Bal UPIS'!AB4</f>
        <v>43769</v>
      </c>
      <c r="AC4" s="22">
        <f>'[1]Bal UPIS'!AC4</f>
        <v>43799</v>
      </c>
      <c r="AD4" s="22">
        <f>'[1]Bal UPIS'!AD4</f>
        <v>43830</v>
      </c>
      <c r="AE4" s="22">
        <f>'[1]Bal UPIS'!AE4</f>
        <v>43861</v>
      </c>
      <c r="AF4" s="22">
        <f>'[1]Bal UPIS'!AF4</f>
        <v>43890</v>
      </c>
      <c r="AG4" s="22">
        <f>'[1]Bal UPIS'!AG4</f>
        <v>43921</v>
      </c>
      <c r="AH4" s="22">
        <f>'[1]Bal UPIS'!AH4</f>
        <v>43951</v>
      </c>
      <c r="AI4" s="22">
        <f>'[1]Bal UPIS'!AI4</f>
        <v>43982</v>
      </c>
      <c r="AJ4" s="22">
        <f>'[1]Bal UPIS'!AJ4</f>
        <v>44012</v>
      </c>
      <c r="AK4" s="37"/>
      <c r="AL4" s="256">
        <f>T4</f>
        <v>43524</v>
      </c>
      <c r="AM4" s="18"/>
      <c r="AN4" s="22">
        <f>AJ4</f>
        <v>44012</v>
      </c>
    </row>
    <row r="5" spans="1:46">
      <c r="B5" s="273" t="s">
        <v>946</v>
      </c>
      <c r="F5" s="29" t="str">
        <f>'[1]Bal UPIS'!F5</f>
        <v>W/P - 1-1</v>
      </c>
      <c r="J5" s="18"/>
      <c r="L5" s="28" t="s">
        <v>768</v>
      </c>
      <c r="N5" s="257">
        <f>N85</f>
        <v>736428716.55000019</v>
      </c>
      <c r="O5" s="257">
        <f t="shared" ref="O5:AJ5" si="0">O85</f>
        <v>742288821.20722198</v>
      </c>
      <c r="P5" s="257">
        <f t="shared" si="0"/>
        <v>745954940.31204414</v>
      </c>
      <c r="Q5" s="257">
        <f t="shared" si="0"/>
        <v>747904047.46042597</v>
      </c>
      <c r="R5" s="257">
        <f t="shared" si="0"/>
        <v>750210753.97924292</v>
      </c>
      <c r="S5" s="257">
        <f t="shared" si="0"/>
        <v>751126867.06305909</v>
      </c>
      <c r="T5" s="257">
        <f t="shared" si="0"/>
        <v>751935338.2525593</v>
      </c>
      <c r="U5" s="257">
        <f t="shared" si="0"/>
        <v>753167861.20793021</v>
      </c>
      <c r="V5" s="257">
        <f t="shared" si="0"/>
        <v>754292718.24900055</v>
      </c>
      <c r="W5" s="257">
        <f t="shared" si="0"/>
        <v>757283581.89526129</v>
      </c>
      <c r="X5" s="257">
        <f t="shared" si="0"/>
        <v>762204101.82334638</v>
      </c>
      <c r="Y5" s="257">
        <f t="shared" si="0"/>
        <v>773099223.60519874</v>
      </c>
      <c r="Z5" s="257">
        <f t="shared" si="0"/>
        <v>776988386.57345068</v>
      </c>
      <c r="AA5" s="257">
        <f t="shared" si="0"/>
        <v>781623749.83243585</v>
      </c>
      <c r="AB5" s="257">
        <f t="shared" si="0"/>
        <v>784478478.24869668</v>
      </c>
      <c r="AC5" s="257">
        <f t="shared" si="0"/>
        <v>786762771.84771729</v>
      </c>
      <c r="AD5" s="257">
        <f t="shared" si="0"/>
        <v>789114936.21283114</v>
      </c>
      <c r="AE5" s="257">
        <f t="shared" si="0"/>
        <v>790435513.62749171</v>
      </c>
      <c r="AF5" s="257">
        <f t="shared" si="0"/>
        <v>791666473.35294282</v>
      </c>
      <c r="AG5" s="257">
        <f t="shared" si="0"/>
        <v>803274024.88137197</v>
      </c>
      <c r="AH5" s="257">
        <f t="shared" si="0"/>
        <v>804923926.93567336</v>
      </c>
      <c r="AI5" s="257">
        <f t="shared" si="0"/>
        <v>806838201.64122951</v>
      </c>
      <c r="AJ5" s="257">
        <f t="shared" si="0"/>
        <v>808776888.0067848</v>
      </c>
      <c r="AK5" s="258"/>
      <c r="AL5" s="257">
        <f>T5</f>
        <v>751935338.2525593</v>
      </c>
      <c r="AM5" s="258"/>
      <c r="AN5" s="259">
        <f>AVERAGE(X5:AJ5)</f>
        <v>789245128.96839774</v>
      </c>
    </row>
    <row r="6" spans="1:46" s="605" customFormat="1">
      <c r="A6" s="40"/>
      <c r="C6" s="49"/>
      <c r="D6" s="50"/>
      <c r="E6" s="50"/>
      <c r="F6" s="606"/>
      <c r="G6" s="51"/>
      <c r="H6" s="50"/>
      <c r="I6" s="49"/>
      <c r="J6" s="50"/>
      <c r="K6" s="52"/>
      <c r="L6" s="53"/>
      <c r="M6" s="52"/>
      <c r="N6" s="52"/>
      <c r="O6" s="54"/>
      <c r="P6" s="54"/>
      <c r="Q6" s="54"/>
      <c r="R6" s="54"/>
      <c r="S6" s="54"/>
      <c r="T6" s="54"/>
      <c r="U6" s="54"/>
      <c r="V6" s="54"/>
      <c r="W6" s="54"/>
      <c r="X6" s="54"/>
      <c r="Y6" s="54"/>
      <c r="Z6" s="54"/>
      <c r="AA6" s="54"/>
      <c r="AB6" s="54"/>
      <c r="AC6" s="54"/>
      <c r="AD6" s="54"/>
      <c r="AE6" s="54"/>
      <c r="AF6" s="54"/>
      <c r="AG6" s="54"/>
      <c r="AH6" s="54"/>
      <c r="AI6" s="54"/>
      <c r="AJ6" s="54"/>
      <c r="AK6" s="37"/>
      <c r="AL6" s="37"/>
      <c r="AM6" s="37"/>
      <c r="AN6" s="37"/>
    </row>
    <row r="7" spans="1:46" s="23" customFormat="1">
      <c r="A7" s="40"/>
      <c r="B7" s="23" t="s">
        <v>1025</v>
      </c>
      <c r="C7" s="49"/>
      <c r="D7" s="50"/>
      <c r="E7" s="50"/>
      <c r="F7" s="55"/>
      <c r="G7" s="55"/>
      <c r="H7" s="50"/>
      <c r="I7" s="49"/>
      <c r="J7" s="50"/>
      <c r="K7" s="52"/>
      <c r="L7" s="25"/>
      <c r="M7" s="52"/>
      <c r="N7" s="41"/>
      <c r="O7" s="41"/>
      <c r="P7" s="41"/>
      <c r="Q7" s="41"/>
      <c r="R7" s="41"/>
      <c r="S7" s="41"/>
      <c r="T7" s="41"/>
      <c r="U7" s="41"/>
      <c r="V7" s="41"/>
      <c r="W7" s="41"/>
      <c r="X7" s="41"/>
      <c r="Y7" s="41"/>
      <c r="Z7" s="41"/>
      <c r="AA7" s="41"/>
      <c r="AB7" s="41"/>
      <c r="AC7" s="41"/>
      <c r="AD7" s="41"/>
      <c r="AE7" s="41"/>
      <c r="AF7" s="41"/>
      <c r="AG7" s="41"/>
      <c r="AH7" s="41"/>
      <c r="AI7" s="41"/>
      <c r="AJ7" s="41"/>
      <c r="AN7" s="42"/>
      <c r="AQ7" s="1011" t="s">
        <v>1104</v>
      </c>
      <c r="AR7" s="1011"/>
      <c r="AS7" s="1011" t="s">
        <v>1105</v>
      </c>
      <c r="AT7" s="1011"/>
    </row>
    <row r="8" spans="1:46">
      <c r="C8" s="56"/>
      <c r="D8" s="48"/>
      <c r="E8" s="48"/>
      <c r="F8" s="48"/>
      <c r="G8" s="46"/>
      <c r="H8" s="48"/>
      <c r="I8" s="56"/>
      <c r="J8" s="48"/>
      <c r="K8" s="57"/>
      <c r="L8" s="57"/>
      <c r="M8" s="57"/>
      <c r="N8" s="18"/>
      <c r="O8" s="608"/>
      <c r="P8" s="608"/>
      <c r="Q8" s="608"/>
      <c r="R8" s="608"/>
      <c r="S8" s="608"/>
      <c r="T8" s="608"/>
      <c r="U8" s="608"/>
      <c r="V8" s="608"/>
      <c r="W8" s="608"/>
      <c r="X8" s="608"/>
      <c r="Y8" s="608"/>
      <c r="Z8" s="608"/>
      <c r="AA8" s="608"/>
      <c r="AB8" s="608"/>
      <c r="AC8" s="608"/>
      <c r="AD8" s="608"/>
      <c r="AE8" s="608"/>
      <c r="AF8" s="608"/>
      <c r="AG8" s="608"/>
      <c r="AH8" s="608"/>
      <c r="AI8" s="608"/>
      <c r="AJ8" s="608"/>
      <c r="AL8" s="18" t="s">
        <v>159</v>
      </c>
      <c r="AN8" s="18" t="s">
        <v>160</v>
      </c>
      <c r="AQ8" s="1012" t="s">
        <v>1106</v>
      </c>
      <c r="AR8" s="1012"/>
      <c r="AS8" s="1012" t="s">
        <v>1106</v>
      </c>
      <c r="AT8" s="1012"/>
    </row>
    <row r="9" spans="1:46" s="603" customFormat="1">
      <c r="A9" s="599"/>
      <c r="B9" s="19"/>
      <c r="C9" s="58"/>
      <c r="D9" s="58"/>
      <c r="E9" s="58"/>
      <c r="F9" s="58"/>
      <c r="G9" s="58"/>
      <c r="H9" s="58" t="s">
        <v>951</v>
      </c>
      <c r="I9" s="58"/>
      <c r="J9" s="58" t="s">
        <v>704</v>
      </c>
      <c r="K9" s="58"/>
      <c r="L9" s="58" t="s">
        <v>705</v>
      </c>
      <c r="M9" s="58"/>
      <c r="N9" s="18" t="s">
        <v>706</v>
      </c>
      <c r="O9" s="609"/>
      <c r="AK9" s="21"/>
      <c r="AL9" s="18" t="s">
        <v>707</v>
      </c>
      <c r="AM9" s="21"/>
      <c r="AN9" s="21" t="s">
        <v>180</v>
      </c>
      <c r="AP9" s="18"/>
      <c r="AQ9" s="18" t="s">
        <v>174</v>
      </c>
      <c r="AR9" s="18" t="s">
        <v>174</v>
      </c>
      <c r="AS9" s="18" t="s">
        <v>174</v>
      </c>
      <c r="AT9" s="18" t="s">
        <v>174</v>
      </c>
    </row>
    <row r="10" spans="1:46" s="603" customFormat="1">
      <c r="A10" s="599"/>
      <c r="B10" s="260" t="s">
        <v>952</v>
      </c>
      <c r="C10" s="59"/>
      <c r="D10" s="60" t="s">
        <v>708</v>
      </c>
      <c r="E10" s="59"/>
      <c r="F10" s="60" t="s">
        <v>667</v>
      </c>
      <c r="G10" s="59"/>
      <c r="H10" s="60" t="s">
        <v>667</v>
      </c>
      <c r="I10" s="59"/>
      <c r="J10" s="60" t="s">
        <v>667</v>
      </c>
      <c r="K10" s="59"/>
      <c r="L10" s="254" t="s">
        <v>301</v>
      </c>
      <c r="M10" s="59"/>
      <c r="N10" s="22">
        <f>'[1]Bal UPIS'!N10</f>
        <v>43343</v>
      </c>
      <c r="O10" s="22">
        <f>'[1]Bal UPIS'!O10</f>
        <v>43373</v>
      </c>
      <c r="P10" s="22">
        <f>'[1]Bal UPIS'!P10</f>
        <v>43404</v>
      </c>
      <c r="Q10" s="22">
        <f>'[1]Bal UPIS'!Q10</f>
        <v>43434</v>
      </c>
      <c r="R10" s="22">
        <f>'[1]Bal UPIS'!R10</f>
        <v>43465</v>
      </c>
      <c r="S10" s="22">
        <f>'[1]Bal UPIS'!S10</f>
        <v>43496</v>
      </c>
      <c r="T10" s="22">
        <f>'[1]Bal UPIS'!T10</f>
        <v>43524</v>
      </c>
      <c r="U10" s="22">
        <f>'[1]Bal UPIS'!U10</f>
        <v>43555</v>
      </c>
      <c r="V10" s="22">
        <f>'[1]Bal UPIS'!V10</f>
        <v>43585</v>
      </c>
      <c r="W10" s="22">
        <f>'[1]Bal UPIS'!W10</f>
        <v>43616</v>
      </c>
      <c r="X10" s="22">
        <f>'[1]Bal UPIS'!X10</f>
        <v>43646</v>
      </c>
      <c r="Y10" s="22">
        <f>'[1]Bal UPIS'!Y10</f>
        <v>43677</v>
      </c>
      <c r="Z10" s="22">
        <f>'[1]Bal UPIS'!Z10</f>
        <v>43708</v>
      </c>
      <c r="AA10" s="22">
        <f>'[1]Bal UPIS'!AA10</f>
        <v>43738</v>
      </c>
      <c r="AB10" s="22">
        <f>'[1]Bal UPIS'!AB10</f>
        <v>43769</v>
      </c>
      <c r="AC10" s="22">
        <f>'[1]Bal UPIS'!AC10</f>
        <v>43799</v>
      </c>
      <c r="AD10" s="22">
        <f>'[1]Bal UPIS'!AD10</f>
        <v>43830</v>
      </c>
      <c r="AE10" s="22">
        <f>'[1]Bal UPIS'!AE10</f>
        <v>43861</v>
      </c>
      <c r="AF10" s="22">
        <f>'[1]Bal UPIS'!AF10</f>
        <v>43890</v>
      </c>
      <c r="AG10" s="22">
        <f>'[1]Bal UPIS'!AG10</f>
        <v>43921</v>
      </c>
      <c r="AH10" s="22">
        <f>'[1]Bal UPIS'!AH10</f>
        <v>43951</v>
      </c>
      <c r="AI10" s="22">
        <f>'[1]Bal UPIS'!AI10</f>
        <v>43982</v>
      </c>
      <c r="AJ10" s="22">
        <f>'[1]Bal UPIS'!AJ10</f>
        <v>44012</v>
      </c>
      <c r="AK10" s="21"/>
      <c r="AL10" s="256">
        <f>+AL4</f>
        <v>43524</v>
      </c>
      <c r="AM10" s="21"/>
      <c r="AN10" s="24" t="s">
        <v>263</v>
      </c>
      <c r="AP10" s="18" t="s">
        <v>968</v>
      </c>
      <c r="AQ10" s="18" t="s">
        <v>1107</v>
      </c>
      <c r="AR10" s="18" t="s">
        <v>1108</v>
      </c>
      <c r="AS10" s="18" t="s">
        <v>1107</v>
      </c>
      <c r="AT10" s="18" t="s">
        <v>1108</v>
      </c>
    </row>
    <row r="11" spans="1:46">
      <c r="B11" s="610">
        <v>1</v>
      </c>
      <c r="D11" s="603" t="str">
        <f>'[1]Bal UPIS'!D11</f>
        <v>Water</v>
      </c>
      <c r="F11" s="601" t="str">
        <f>'[1]Bal UPIS'!F11</f>
        <v>301000-Organization</v>
      </c>
      <c r="H11" s="603">
        <f>'[1]Bal UPIS'!H11</f>
        <v>301000</v>
      </c>
      <c r="J11" s="603" t="str">
        <f>'[1]Bal UPIS'!J11</f>
        <v>10130100</v>
      </c>
      <c r="L11" s="611">
        <f>'[1]Bal UPIS'!L11</f>
        <v>301.10000000000002</v>
      </c>
      <c r="N11" s="612">
        <f>'[1]Bal UPIS'!N11</f>
        <v>37450.43</v>
      </c>
      <c r="O11" s="612">
        <f>'[1]Bal UPIS'!O11</f>
        <v>122985.28666666668</v>
      </c>
      <c r="P11" s="612">
        <f>'[1]Bal UPIS'!P11</f>
        <v>208520.14333333337</v>
      </c>
      <c r="Q11" s="612">
        <f>'[1]Bal UPIS'!Q11</f>
        <v>294055.00000000006</v>
      </c>
      <c r="R11" s="612">
        <f>'[1]Bal UPIS'!R11</f>
        <v>379589.85666666675</v>
      </c>
      <c r="S11" s="612">
        <f>'[1]Bal UPIS'!S11</f>
        <v>465124.71333333344</v>
      </c>
      <c r="T11" s="612">
        <f>'[1]Bal UPIS'!T11</f>
        <v>550659.57000000007</v>
      </c>
      <c r="U11" s="612">
        <f>'[1]Bal UPIS'!U11</f>
        <v>550659.57000000007</v>
      </c>
      <c r="V11" s="612">
        <f>'[1]Bal UPIS'!V11</f>
        <v>550659.57000000007</v>
      </c>
      <c r="W11" s="612">
        <f>'[1]Bal UPIS'!W11</f>
        <v>550659.57000000007</v>
      </c>
      <c r="X11" s="612">
        <f>'[1]Bal UPIS'!X11</f>
        <v>550659.57000000007</v>
      </c>
      <c r="Y11" s="612">
        <f>'[1]Bal UPIS'!Y11</f>
        <v>550659.57000000007</v>
      </c>
      <c r="Z11" s="612">
        <f>'[1]Bal UPIS'!Z11</f>
        <v>550659.57000000007</v>
      </c>
      <c r="AA11" s="612">
        <f>'[1]Bal UPIS'!AA11</f>
        <v>550659.57000000007</v>
      </c>
      <c r="AB11" s="612">
        <f>'[1]Bal UPIS'!AB11</f>
        <v>550659.57000000007</v>
      </c>
      <c r="AC11" s="612">
        <f>'[1]Bal UPIS'!AC11</f>
        <v>550659.57000000007</v>
      </c>
      <c r="AD11" s="612">
        <f>'[1]Bal UPIS'!AD11</f>
        <v>550659.57000000007</v>
      </c>
      <c r="AE11" s="612">
        <f>'[1]Bal UPIS'!AE11</f>
        <v>550659.57000000007</v>
      </c>
      <c r="AF11" s="612">
        <f>'[1]Bal UPIS'!AF11</f>
        <v>550659.57000000007</v>
      </c>
      <c r="AG11" s="612">
        <f>'[1]Bal UPIS'!AG11</f>
        <v>550659.57000000007</v>
      </c>
      <c r="AH11" s="612">
        <f>'[1]Bal UPIS'!AH11</f>
        <v>550659.57000000007</v>
      </c>
      <c r="AI11" s="612">
        <f>'[1]Bal UPIS'!AI11</f>
        <v>550659.57000000007</v>
      </c>
      <c r="AJ11" s="612">
        <f>'[1]Bal UPIS'!AJ11</f>
        <v>550659.57000000007</v>
      </c>
      <c r="AK11" s="612"/>
      <c r="AL11" s="613">
        <f>T11</f>
        <v>550659.57000000007</v>
      </c>
      <c r="AM11" s="612"/>
      <c r="AN11" s="612">
        <f>AVERAGE(X11:AJ11)</f>
        <v>550659.57000000018</v>
      </c>
      <c r="AP11" s="614"/>
      <c r="AQ11" s="889">
        <f>'[1]Bal UPIS'!AO11</f>
        <v>0</v>
      </c>
      <c r="AR11" s="892">
        <f>'[1]Bal UPIS'!AP11</f>
        <v>0</v>
      </c>
      <c r="AS11" s="889">
        <f>'[1]Bal UPIS'!AQ11</f>
        <v>0</v>
      </c>
      <c r="AT11" s="892">
        <f>'[1]Bal UPIS'!AR11</f>
        <v>0</v>
      </c>
    </row>
    <row r="12" spans="1:46">
      <c r="B12" s="610">
        <v>2</v>
      </c>
      <c r="D12" s="603" t="str">
        <f>'[1]Bal UPIS'!D12</f>
        <v>Water</v>
      </c>
      <c r="F12" s="601" t="str">
        <f>'[1]Bal UPIS'!F12</f>
        <v>302000-Franchises</v>
      </c>
      <c r="H12" s="603">
        <f>'[1]Bal UPIS'!H12</f>
        <v>302000</v>
      </c>
      <c r="J12" s="603" t="str">
        <f>'[1]Bal UPIS'!J12</f>
        <v>10130200</v>
      </c>
      <c r="L12" s="611">
        <f>'[1]Bal UPIS'!L12</f>
        <v>302.10000000000002</v>
      </c>
      <c r="N12" s="615">
        <f>'[1]Bal UPIS'!N12</f>
        <v>70260.819999999992</v>
      </c>
      <c r="O12" s="615">
        <f>'[1]Bal UPIS'!O12</f>
        <v>70260.819999999992</v>
      </c>
      <c r="P12" s="615">
        <f>'[1]Bal UPIS'!P12</f>
        <v>70260.819999999992</v>
      </c>
      <c r="Q12" s="615">
        <f>'[1]Bal UPIS'!Q12</f>
        <v>70260.819999999992</v>
      </c>
      <c r="R12" s="615">
        <f>'[1]Bal UPIS'!R12</f>
        <v>70260.819999999992</v>
      </c>
      <c r="S12" s="615">
        <f>'[1]Bal UPIS'!S12</f>
        <v>70260.819999999992</v>
      </c>
      <c r="T12" s="615">
        <f>'[1]Bal UPIS'!T12</f>
        <v>70260.819999999992</v>
      </c>
      <c r="U12" s="615">
        <f>'[1]Bal UPIS'!U12</f>
        <v>70260.819999999992</v>
      </c>
      <c r="V12" s="615">
        <f>'[1]Bal UPIS'!V12</f>
        <v>70260.819999999992</v>
      </c>
      <c r="W12" s="615">
        <f>'[1]Bal UPIS'!W12</f>
        <v>70260.819999999992</v>
      </c>
      <c r="X12" s="615">
        <f>'[1]Bal UPIS'!X12</f>
        <v>70260.819999999992</v>
      </c>
      <c r="Y12" s="615">
        <f>'[1]Bal UPIS'!Y12</f>
        <v>70260.819999999992</v>
      </c>
      <c r="Z12" s="615">
        <f>'[1]Bal UPIS'!Z12</f>
        <v>70260.819999999992</v>
      </c>
      <c r="AA12" s="615">
        <f>'[1]Bal UPIS'!AA12</f>
        <v>70260.819999999992</v>
      </c>
      <c r="AB12" s="615">
        <f>'[1]Bal UPIS'!AB12</f>
        <v>70260.819999999992</v>
      </c>
      <c r="AC12" s="615">
        <f>'[1]Bal UPIS'!AC12</f>
        <v>70260.819999999992</v>
      </c>
      <c r="AD12" s="615">
        <f>'[1]Bal UPIS'!AD12</f>
        <v>70260.819999999992</v>
      </c>
      <c r="AE12" s="615">
        <f>'[1]Bal UPIS'!AE12</f>
        <v>70260.819999999992</v>
      </c>
      <c r="AF12" s="615">
        <f>'[1]Bal UPIS'!AF12</f>
        <v>70260.819999999992</v>
      </c>
      <c r="AG12" s="615">
        <f>'[1]Bal UPIS'!AG12</f>
        <v>70260.819999999992</v>
      </c>
      <c r="AH12" s="615">
        <f>'[1]Bal UPIS'!AH12</f>
        <v>70260.819999999992</v>
      </c>
      <c r="AI12" s="615">
        <f>'[1]Bal UPIS'!AI12</f>
        <v>70260.819999999992</v>
      </c>
      <c r="AJ12" s="615">
        <f>'[1]Bal UPIS'!AJ12</f>
        <v>70260.819999999992</v>
      </c>
      <c r="AK12" s="615"/>
      <c r="AL12" s="616">
        <f>T12</f>
        <v>70260.819999999992</v>
      </c>
      <c r="AM12" s="615"/>
      <c r="AN12" s="615">
        <f>AVERAGE(X12:AJ12)</f>
        <v>70260.819999999978</v>
      </c>
      <c r="AP12" s="614"/>
      <c r="AQ12" s="889">
        <f>'[1]Bal UPIS'!AO12</f>
        <v>0</v>
      </c>
      <c r="AR12" s="892">
        <f>'[1]Bal UPIS'!AP12</f>
        <v>0</v>
      </c>
      <c r="AS12" s="889">
        <f>'[1]Bal UPIS'!AQ12</f>
        <v>0</v>
      </c>
      <c r="AT12" s="892">
        <f>'[1]Bal UPIS'!AR12</f>
        <v>0</v>
      </c>
    </row>
    <row r="13" spans="1:46">
      <c r="B13" s="610">
        <v>3</v>
      </c>
      <c r="D13" s="603" t="str">
        <f>'[1]Bal UPIS'!D13</f>
        <v>Water</v>
      </c>
      <c r="F13" s="601" t="str">
        <f>'[1]Bal UPIS'!F13</f>
        <v>303200-Land &amp; Land Rights-Supply</v>
      </c>
      <c r="H13" s="603">
        <f>'[1]Bal UPIS'!H13</f>
        <v>303200</v>
      </c>
      <c r="J13" s="603" t="str">
        <f>'[1]Bal UPIS'!J13</f>
        <v>10130320</v>
      </c>
      <c r="L13" s="611">
        <f>'[1]Bal UPIS'!L13</f>
        <v>303.2</v>
      </c>
      <c r="N13" s="615">
        <f>'[1]Bal UPIS'!N13</f>
        <v>1113291.57</v>
      </c>
      <c r="O13" s="615">
        <f>'[1]Bal UPIS'!O13</f>
        <v>1113291.57</v>
      </c>
      <c r="P13" s="615">
        <f>'[1]Bal UPIS'!P13</f>
        <v>1113291.57</v>
      </c>
      <c r="Q13" s="615">
        <f>'[1]Bal UPIS'!Q13</f>
        <v>1113291.57</v>
      </c>
      <c r="R13" s="615">
        <f>'[1]Bal UPIS'!R13</f>
        <v>1113291.57</v>
      </c>
      <c r="S13" s="615">
        <f>'[1]Bal UPIS'!S13</f>
        <v>1113291.57</v>
      </c>
      <c r="T13" s="615">
        <f>'[1]Bal UPIS'!T13</f>
        <v>1113291.57</v>
      </c>
      <c r="U13" s="615">
        <f>'[1]Bal UPIS'!U13</f>
        <v>1113291.57</v>
      </c>
      <c r="V13" s="615">
        <f>'[1]Bal UPIS'!V13</f>
        <v>1113291.57</v>
      </c>
      <c r="W13" s="615">
        <f>'[1]Bal UPIS'!W13</f>
        <v>1113291.57</v>
      </c>
      <c r="X13" s="615">
        <f>'[1]Bal UPIS'!X13</f>
        <v>1113291.57</v>
      </c>
      <c r="Y13" s="615">
        <f>'[1]Bal UPIS'!Y13</f>
        <v>1113291.57</v>
      </c>
      <c r="Z13" s="615">
        <f>'[1]Bal UPIS'!Z13</f>
        <v>1113291.57</v>
      </c>
      <c r="AA13" s="615">
        <f>'[1]Bal UPIS'!AA13</f>
        <v>1113291.57</v>
      </c>
      <c r="AB13" s="615">
        <f>'[1]Bal UPIS'!AB13</f>
        <v>1113291.57</v>
      </c>
      <c r="AC13" s="615">
        <f>'[1]Bal UPIS'!AC13</f>
        <v>1113291.57</v>
      </c>
      <c r="AD13" s="615">
        <f>'[1]Bal UPIS'!AD13</f>
        <v>1113291.57</v>
      </c>
      <c r="AE13" s="615">
        <f>'[1]Bal UPIS'!AE13</f>
        <v>1113291.57</v>
      </c>
      <c r="AF13" s="615">
        <f>'[1]Bal UPIS'!AF13</f>
        <v>1113291.57</v>
      </c>
      <c r="AG13" s="615">
        <f>'[1]Bal UPIS'!AG13</f>
        <v>1113291.57</v>
      </c>
      <c r="AH13" s="615">
        <f>'[1]Bal UPIS'!AH13</f>
        <v>1113291.57</v>
      </c>
      <c r="AI13" s="615">
        <f>'[1]Bal UPIS'!AI13</f>
        <v>1113291.57</v>
      </c>
      <c r="AJ13" s="615">
        <f>'[1]Bal UPIS'!AJ13</f>
        <v>1113291.57</v>
      </c>
      <c r="AK13" s="615"/>
      <c r="AL13" s="616">
        <f t="shared" ref="AL13:AL76" si="1">T13</f>
        <v>1113291.57</v>
      </c>
      <c r="AM13" s="615"/>
      <c r="AN13" s="615">
        <f t="shared" ref="AN13:AN76" si="2">AVERAGE(X13:AJ13)</f>
        <v>1113291.57</v>
      </c>
      <c r="AP13" s="614"/>
      <c r="AQ13" s="889">
        <f>'[1]Bal UPIS'!AO13</f>
        <v>0</v>
      </c>
      <c r="AR13" s="892">
        <f>'[1]Bal UPIS'!AP13</f>
        <v>0</v>
      </c>
      <c r="AS13" s="889">
        <f>'[1]Bal UPIS'!AQ13</f>
        <v>0</v>
      </c>
      <c r="AT13" s="892">
        <f>'[1]Bal UPIS'!AR13</f>
        <v>0</v>
      </c>
    </row>
    <row r="14" spans="1:46">
      <c r="B14" s="610">
        <v>4</v>
      </c>
      <c r="D14" s="603" t="str">
        <f>'[1]Bal UPIS'!D14</f>
        <v>Water</v>
      </c>
      <c r="F14" s="601" t="str">
        <f>'[1]Bal UPIS'!F14</f>
        <v>303300-Land &amp; Land Rights-Pumping</v>
      </c>
      <c r="H14" s="603">
        <f>'[1]Bal UPIS'!H14</f>
        <v>303300</v>
      </c>
      <c r="J14" s="603" t="str">
        <f>'[1]Bal UPIS'!J14</f>
        <v>10130330</v>
      </c>
      <c r="L14" s="611">
        <f>'[1]Bal UPIS'!L14</f>
        <v>303.2</v>
      </c>
      <c r="N14" s="615">
        <f>'[1]Bal UPIS'!N14</f>
        <v>277216.12</v>
      </c>
      <c r="O14" s="615">
        <f>'[1]Bal UPIS'!O14</f>
        <v>277216.12</v>
      </c>
      <c r="P14" s="615">
        <f>'[1]Bal UPIS'!P14</f>
        <v>277216.12</v>
      </c>
      <c r="Q14" s="615">
        <f>'[1]Bal UPIS'!Q14</f>
        <v>277216.12</v>
      </c>
      <c r="R14" s="615">
        <f>'[1]Bal UPIS'!R14</f>
        <v>277216.12</v>
      </c>
      <c r="S14" s="615">
        <f>'[1]Bal UPIS'!S14</f>
        <v>277216.12</v>
      </c>
      <c r="T14" s="615">
        <f>'[1]Bal UPIS'!T14</f>
        <v>277216.12</v>
      </c>
      <c r="U14" s="615">
        <f>'[1]Bal UPIS'!U14</f>
        <v>277216.12</v>
      </c>
      <c r="V14" s="615">
        <f>'[1]Bal UPIS'!V14</f>
        <v>277216.12</v>
      </c>
      <c r="W14" s="615">
        <f>'[1]Bal UPIS'!W14</f>
        <v>277216.12</v>
      </c>
      <c r="X14" s="615">
        <f>'[1]Bal UPIS'!X14</f>
        <v>277216.12</v>
      </c>
      <c r="Y14" s="615">
        <f>'[1]Bal UPIS'!Y14</f>
        <v>277216.12</v>
      </c>
      <c r="Z14" s="615">
        <f>'[1]Bal UPIS'!Z14</f>
        <v>277216.12</v>
      </c>
      <c r="AA14" s="615">
        <f>'[1]Bal UPIS'!AA14</f>
        <v>277216.12</v>
      </c>
      <c r="AB14" s="615">
        <f>'[1]Bal UPIS'!AB14</f>
        <v>277216.12</v>
      </c>
      <c r="AC14" s="615">
        <f>'[1]Bal UPIS'!AC14</f>
        <v>277216.12</v>
      </c>
      <c r="AD14" s="615">
        <f>'[1]Bal UPIS'!AD14</f>
        <v>277216.12</v>
      </c>
      <c r="AE14" s="615">
        <f>'[1]Bal UPIS'!AE14</f>
        <v>277216.12</v>
      </c>
      <c r="AF14" s="615">
        <f>'[1]Bal UPIS'!AF14</f>
        <v>277216.12</v>
      </c>
      <c r="AG14" s="615">
        <f>'[1]Bal UPIS'!AG14</f>
        <v>277216.12</v>
      </c>
      <c r="AH14" s="615">
        <f>'[1]Bal UPIS'!AH14</f>
        <v>277216.12</v>
      </c>
      <c r="AI14" s="615">
        <f>'[1]Bal UPIS'!AI14</f>
        <v>277216.12</v>
      </c>
      <c r="AJ14" s="615">
        <f>'[1]Bal UPIS'!AJ14</f>
        <v>277216.12</v>
      </c>
      <c r="AK14" s="615"/>
      <c r="AL14" s="616">
        <f t="shared" si="1"/>
        <v>277216.12</v>
      </c>
      <c r="AM14" s="615"/>
      <c r="AN14" s="615">
        <f t="shared" si="2"/>
        <v>277216.12000000005</v>
      </c>
      <c r="AP14" s="614"/>
      <c r="AQ14" s="889">
        <f>'[1]Bal UPIS'!AO14</f>
        <v>0</v>
      </c>
      <c r="AR14" s="892">
        <f>'[1]Bal UPIS'!AP14</f>
        <v>0</v>
      </c>
      <c r="AS14" s="889">
        <f>'[1]Bal UPIS'!AQ14</f>
        <v>0</v>
      </c>
      <c r="AT14" s="892">
        <f>'[1]Bal UPIS'!AR14</f>
        <v>0</v>
      </c>
    </row>
    <row r="15" spans="1:46">
      <c r="B15" s="610">
        <v>5</v>
      </c>
      <c r="D15" s="603" t="str">
        <f>'[1]Bal UPIS'!D15</f>
        <v>Water</v>
      </c>
      <c r="F15" s="601" t="str">
        <f>'[1]Bal UPIS'!F15</f>
        <v>303400-Land &amp; Land Rights-Treatment</v>
      </c>
      <c r="H15" s="603">
        <f>'[1]Bal UPIS'!H15</f>
        <v>303400</v>
      </c>
      <c r="J15" s="603" t="str">
        <f>'[1]Bal UPIS'!J15</f>
        <v>10130340</v>
      </c>
      <c r="L15" s="611">
        <f>'[1]Bal UPIS'!L15</f>
        <v>303.3</v>
      </c>
      <c r="N15" s="615">
        <f>'[1]Bal UPIS'!N15</f>
        <v>800183.34</v>
      </c>
      <c r="O15" s="615">
        <f>'[1]Bal UPIS'!O15</f>
        <v>800183.34</v>
      </c>
      <c r="P15" s="615">
        <f>'[1]Bal UPIS'!P15</f>
        <v>800183.34</v>
      </c>
      <c r="Q15" s="615">
        <f>'[1]Bal UPIS'!Q15</f>
        <v>800183.34</v>
      </c>
      <c r="R15" s="615">
        <f>'[1]Bal UPIS'!R15</f>
        <v>800183.34</v>
      </c>
      <c r="S15" s="615">
        <f>'[1]Bal UPIS'!S15</f>
        <v>800183.34</v>
      </c>
      <c r="T15" s="615">
        <f>'[1]Bal UPIS'!T15</f>
        <v>800183.34</v>
      </c>
      <c r="U15" s="615">
        <f>'[1]Bal UPIS'!U15</f>
        <v>800183.34</v>
      </c>
      <c r="V15" s="615">
        <f>'[1]Bal UPIS'!V15</f>
        <v>800183.34</v>
      </c>
      <c r="W15" s="615">
        <f>'[1]Bal UPIS'!W15</f>
        <v>800183.34</v>
      </c>
      <c r="X15" s="615">
        <f>'[1]Bal UPIS'!X15</f>
        <v>800183.34</v>
      </c>
      <c r="Y15" s="615">
        <f>'[1]Bal UPIS'!Y15</f>
        <v>800183.34</v>
      </c>
      <c r="Z15" s="615">
        <f>'[1]Bal UPIS'!Z15</f>
        <v>800183.34</v>
      </c>
      <c r="AA15" s="615">
        <f>'[1]Bal UPIS'!AA15</f>
        <v>800183.34</v>
      </c>
      <c r="AB15" s="615">
        <f>'[1]Bal UPIS'!AB15</f>
        <v>800183.34</v>
      </c>
      <c r="AC15" s="615">
        <f>'[1]Bal UPIS'!AC15</f>
        <v>800183.34</v>
      </c>
      <c r="AD15" s="615">
        <f>'[1]Bal UPIS'!AD15</f>
        <v>800183.34</v>
      </c>
      <c r="AE15" s="615">
        <f>'[1]Bal UPIS'!AE15</f>
        <v>800183.34</v>
      </c>
      <c r="AF15" s="615">
        <f>'[1]Bal UPIS'!AF15</f>
        <v>800183.34</v>
      </c>
      <c r="AG15" s="615">
        <f>'[1]Bal UPIS'!AG15</f>
        <v>800183.34</v>
      </c>
      <c r="AH15" s="615">
        <f>'[1]Bal UPIS'!AH15</f>
        <v>800183.34</v>
      </c>
      <c r="AI15" s="615">
        <f>'[1]Bal UPIS'!AI15</f>
        <v>800183.34</v>
      </c>
      <c r="AJ15" s="615">
        <f>'[1]Bal UPIS'!AJ15</f>
        <v>800183.34</v>
      </c>
      <c r="AK15" s="615"/>
      <c r="AL15" s="616">
        <f t="shared" si="1"/>
        <v>800183.34</v>
      </c>
      <c r="AM15" s="615"/>
      <c r="AN15" s="615">
        <f t="shared" si="2"/>
        <v>800183.34</v>
      </c>
      <c r="AP15" s="614"/>
      <c r="AQ15" s="889">
        <f>'[1]Bal UPIS'!AO15</f>
        <v>0</v>
      </c>
      <c r="AR15" s="892">
        <f>'[1]Bal UPIS'!AP15</f>
        <v>0</v>
      </c>
      <c r="AS15" s="889">
        <f>'[1]Bal UPIS'!AQ15</f>
        <v>0</v>
      </c>
      <c r="AT15" s="892">
        <f>'[1]Bal UPIS'!AR15</f>
        <v>0</v>
      </c>
    </row>
    <row r="16" spans="1:46" s="605" customFormat="1">
      <c r="A16" s="617"/>
      <c r="B16" s="610">
        <v>6</v>
      </c>
      <c r="D16" s="603" t="str">
        <f>'[1]Bal UPIS'!D16</f>
        <v>Water</v>
      </c>
      <c r="E16" s="601"/>
      <c r="F16" s="601" t="str">
        <f>'[1]Bal UPIS'!F16</f>
        <v>303500-Land &amp; Land Rights-T&amp;D</v>
      </c>
      <c r="G16" s="601"/>
      <c r="H16" s="603">
        <f>'[1]Bal UPIS'!H16</f>
        <v>303500</v>
      </c>
      <c r="I16" s="601"/>
      <c r="J16" s="603" t="str">
        <f>'[1]Bal UPIS'!J16</f>
        <v>10130350</v>
      </c>
      <c r="K16" s="601"/>
      <c r="L16" s="611">
        <f>'[1]Bal UPIS'!L16</f>
        <v>303.39999999999998</v>
      </c>
      <c r="M16" s="601"/>
      <c r="N16" s="615">
        <f>'[1]Bal UPIS'!N16</f>
        <v>7550225.4699999997</v>
      </c>
      <c r="O16" s="615">
        <f>'[1]Bal UPIS'!O16</f>
        <v>7550225.4699999997</v>
      </c>
      <c r="P16" s="615">
        <f>'[1]Bal UPIS'!P16</f>
        <v>7550225.4699999997</v>
      </c>
      <c r="Q16" s="615">
        <f>'[1]Bal UPIS'!Q16</f>
        <v>7550225.4699999997</v>
      </c>
      <c r="R16" s="615">
        <f>'[1]Bal UPIS'!R16</f>
        <v>7550225.4699999997</v>
      </c>
      <c r="S16" s="615">
        <f>'[1]Bal UPIS'!S16</f>
        <v>7550225.4699999997</v>
      </c>
      <c r="T16" s="615">
        <f>'[1]Bal UPIS'!T16</f>
        <v>7550225.4699999997</v>
      </c>
      <c r="U16" s="615">
        <f>'[1]Bal UPIS'!U16</f>
        <v>7550225.4699999997</v>
      </c>
      <c r="V16" s="615">
        <f>'[1]Bal UPIS'!V16</f>
        <v>7550225.4699999997</v>
      </c>
      <c r="W16" s="615">
        <f>'[1]Bal UPIS'!W16</f>
        <v>7550225.4699999997</v>
      </c>
      <c r="X16" s="615">
        <f>'[1]Bal UPIS'!X16</f>
        <v>7550225.4699999997</v>
      </c>
      <c r="Y16" s="615">
        <f>'[1]Bal UPIS'!Y16</f>
        <v>7550225.4699999997</v>
      </c>
      <c r="Z16" s="615">
        <f>'[1]Bal UPIS'!Z16</f>
        <v>7550225.4699999997</v>
      </c>
      <c r="AA16" s="615">
        <f>'[1]Bal UPIS'!AA16</f>
        <v>7550225.4699999997</v>
      </c>
      <c r="AB16" s="615">
        <f>'[1]Bal UPIS'!AB16</f>
        <v>7550225.4699999997</v>
      </c>
      <c r="AC16" s="615">
        <f>'[1]Bal UPIS'!AC16</f>
        <v>7550225.4699999997</v>
      </c>
      <c r="AD16" s="615">
        <f>'[1]Bal UPIS'!AD16</f>
        <v>7550225.4699999997</v>
      </c>
      <c r="AE16" s="615">
        <f>'[1]Bal UPIS'!AE16</f>
        <v>7550225.4699999997</v>
      </c>
      <c r="AF16" s="615">
        <f>'[1]Bal UPIS'!AF16</f>
        <v>7550225.4699999997</v>
      </c>
      <c r="AG16" s="615">
        <f>'[1]Bal UPIS'!AG16</f>
        <v>7594412.990919237</v>
      </c>
      <c r="AH16" s="615">
        <f>'[1]Bal UPIS'!AH16</f>
        <v>7596119.4991165325</v>
      </c>
      <c r="AI16" s="615">
        <f>'[1]Bal UPIS'!AI16</f>
        <v>7596119.4991165325</v>
      </c>
      <c r="AJ16" s="615">
        <f>'[1]Bal UPIS'!AJ16</f>
        <v>7596119.4991165325</v>
      </c>
      <c r="AK16" s="619"/>
      <c r="AL16" s="616">
        <f t="shared" si="1"/>
        <v>7550225.4699999997</v>
      </c>
      <c r="AM16" s="615"/>
      <c r="AN16" s="615">
        <f t="shared" si="2"/>
        <v>7564215.4398668343</v>
      </c>
      <c r="AP16" s="614"/>
      <c r="AQ16" s="889">
        <f>'[1]Bal UPIS'!AO16</f>
        <v>0</v>
      </c>
      <c r="AR16" s="892">
        <f>'[1]Bal UPIS'!AP16</f>
        <v>0</v>
      </c>
      <c r="AS16" s="889">
        <f>'[1]Bal UPIS'!AQ16</f>
        <v>0</v>
      </c>
      <c r="AT16" s="892">
        <f>'[1]Bal UPIS'!AR16</f>
        <v>0</v>
      </c>
    </row>
    <row r="17" spans="1:46" s="605" customFormat="1">
      <c r="A17" s="617"/>
      <c r="B17" s="610">
        <v>7</v>
      </c>
      <c r="D17" s="603" t="str">
        <f>'[1]Bal UPIS'!D17</f>
        <v>Water</v>
      </c>
      <c r="E17" s="601"/>
      <c r="F17" s="601" t="str">
        <f>'[1]Bal UPIS'!F17</f>
        <v>304100-Struct &amp; Imp-Supply</v>
      </c>
      <c r="G17" s="601"/>
      <c r="H17" s="603">
        <f>'[1]Bal UPIS'!H17</f>
        <v>304100</v>
      </c>
      <c r="I17" s="601"/>
      <c r="J17" s="603" t="str">
        <f>'[1]Bal UPIS'!J17</f>
        <v>10130410</v>
      </c>
      <c r="K17" s="601"/>
      <c r="L17" s="611">
        <f>'[1]Bal UPIS'!L17</f>
        <v>304.2</v>
      </c>
      <c r="M17" s="601"/>
      <c r="N17" s="615">
        <f>'[1]Bal UPIS'!N17</f>
        <v>20207734.259999998</v>
      </c>
      <c r="O17" s="615">
        <f>'[1]Bal UPIS'!O17</f>
        <v>20290338.151176844</v>
      </c>
      <c r="P17" s="615">
        <f>'[1]Bal UPIS'!P17</f>
        <v>20352625.077565733</v>
      </c>
      <c r="Q17" s="615">
        <f>'[1]Bal UPIS'!Q17</f>
        <v>20352211.683954623</v>
      </c>
      <c r="R17" s="615">
        <f>'[1]Bal UPIS'!R17</f>
        <v>20351798.290343512</v>
      </c>
      <c r="S17" s="615">
        <f>'[1]Bal UPIS'!S17</f>
        <v>20351384.896732401</v>
      </c>
      <c r="T17" s="615">
        <f>'[1]Bal UPIS'!T17</f>
        <v>20350971.50312129</v>
      </c>
      <c r="U17" s="615">
        <f>'[1]Bal UPIS'!U17</f>
        <v>20350558.10951018</v>
      </c>
      <c r="V17" s="615">
        <f>'[1]Bal UPIS'!V17</f>
        <v>20350144.715899069</v>
      </c>
      <c r="W17" s="615">
        <f>'[1]Bal UPIS'!W17</f>
        <v>20349731.322287958</v>
      </c>
      <c r="X17" s="615">
        <f>'[1]Bal UPIS'!X17</f>
        <v>20349317.928676847</v>
      </c>
      <c r="Y17" s="615">
        <f>'[1]Bal UPIS'!Y17</f>
        <v>20348904.535065737</v>
      </c>
      <c r="Z17" s="615">
        <f>'[1]Bal UPIS'!Z17</f>
        <v>20348491.141454626</v>
      </c>
      <c r="AA17" s="615">
        <f>'[1]Bal UPIS'!AA17</f>
        <v>20348077.747843515</v>
      </c>
      <c r="AB17" s="615">
        <f>'[1]Bal UPIS'!AB17</f>
        <v>20347664.354232404</v>
      </c>
      <c r="AC17" s="615">
        <f>'[1]Bal UPIS'!AC17</f>
        <v>20347250.960621294</v>
      </c>
      <c r="AD17" s="615">
        <f>'[1]Bal UPIS'!AD17</f>
        <v>20346837.567010183</v>
      </c>
      <c r="AE17" s="615">
        <f>'[1]Bal UPIS'!AE17</f>
        <v>20346424.173399072</v>
      </c>
      <c r="AF17" s="615">
        <f>'[1]Bal UPIS'!AF17</f>
        <v>20346010.779787961</v>
      </c>
      <c r="AG17" s="615">
        <f>'[1]Bal UPIS'!AG17</f>
        <v>20345597.386176851</v>
      </c>
      <c r="AH17" s="615">
        <f>'[1]Bal UPIS'!AH17</f>
        <v>20345183.99256574</v>
      </c>
      <c r="AI17" s="615">
        <f>'[1]Bal UPIS'!AI17</f>
        <v>20344770.598954629</v>
      </c>
      <c r="AJ17" s="615">
        <f>'[1]Bal UPIS'!AJ17</f>
        <v>20344357.205343518</v>
      </c>
      <c r="AK17" s="619"/>
      <c r="AL17" s="616">
        <f t="shared" si="1"/>
        <v>20350971.50312129</v>
      </c>
      <c r="AM17" s="615"/>
      <c r="AN17" s="615">
        <f t="shared" si="2"/>
        <v>20346837.567010183</v>
      </c>
      <c r="AP17" s="620">
        <v>304.10000000000002</v>
      </c>
      <c r="AQ17" s="889">
        <f>'[1]Bal UPIS'!AO17</f>
        <v>304.10000000000002</v>
      </c>
      <c r="AR17" s="892">
        <f>'[1]Bal UPIS'!AP17</f>
        <v>2.2400000000000003E-2</v>
      </c>
      <c r="AS17" s="889">
        <f>'[1]Bal UPIS'!AQ17</f>
        <v>304.10000000000002</v>
      </c>
      <c r="AT17" s="892">
        <f>'[1]Bal UPIS'!AR17</f>
        <v>2.2400000000000003E-2</v>
      </c>
    </row>
    <row r="18" spans="1:46" s="605" customFormat="1">
      <c r="A18" s="617"/>
      <c r="B18" s="610">
        <v>8</v>
      </c>
      <c r="D18" s="603" t="str">
        <f>'[1]Bal UPIS'!D18</f>
        <v>Water</v>
      </c>
      <c r="E18" s="601"/>
      <c r="F18" s="601" t="str">
        <f>'[1]Bal UPIS'!F18</f>
        <v>304200-Struct &amp; Imp-Pumping</v>
      </c>
      <c r="G18" s="601"/>
      <c r="H18" s="603">
        <f>'[1]Bal UPIS'!H18</f>
        <v>304200</v>
      </c>
      <c r="I18" s="601"/>
      <c r="J18" s="603" t="str">
        <f>'[1]Bal UPIS'!J18</f>
        <v>10130420</v>
      </c>
      <c r="K18" s="601"/>
      <c r="L18" s="611">
        <f>'[1]Bal UPIS'!L18</f>
        <v>304.2</v>
      </c>
      <c r="M18" s="601"/>
      <c r="N18" s="615">
        <f>'[1]Bal UPIS'!N18</f>
        <v>10119729.749999998</v>
      </c>
      <c r="O18" s="615">
        <f>'[1]Bal UPIS'!O18</f>
        <v>10124169.526111109</v>
      </c>
      <c r="P18" s="615">
        <f>'[1]Bal UPIS'!P18</f>
        <v>10128609.30222222</v>
      </c>
      <c r="Q18" s="615">
        <f>'[1]Bal UPIS'!Q18</f>
        <v>10125879.798333332</v>
      </c>
      <c r="R18" s="615">
        <f>'[1]Bal UPIS'!R18</f>
        <v>10123150.294444444</v>
      </c>
      <c r="S18" s="615">
        <f>'[1]Bal UPIS'!S18</f>
        <v>10120420.790555555</v>
      </c>
      <c r="T18" s="615">
        <f>'[1]Bal UPIS'!T18</f>
        <v>10117691.286666667</v>
      </c>
      <c r="U18" s="615">
        <f>'[1]Bal UPIS'!U18</f>
        <v>10114961.782777779</v>
      </c>
      <c r="V18" s="615">
        <f>'[1]Bal UPIS'!V18</f>
        <v>10112232.278888891</v>
      </c>
      <c r="W18" s="615">
        <f>'[1]Bal UPIS'!W18</f>
        <v>10109502.775000002</v>
      </c>
      <c r="X18" s="615">
        <f>'[1]Bal UPIS'!X18</f>
        <v>10106773.271111114</v>
      </c>
      <c r="Y18" s="615">
        <f>'[1]Bal UPIS'!Y18</f>
        <v>10104043.767222226</v>
      </c>
      <c r="Z18" s="615">
        <f>'[1]Bal UPIS'!Z18</f>
        <v>10101314.263333337</v>
      </c>
      <c r="AA18" s="615">
        <f>'[1]Bal UPIS'!AA18</f>
        <v>10098584.759444449</v>
      </c>
      <c r="AB18" s="615">
        <f>'[1]Bal UPIS'!AB18</f>
        <v>10095855.255555561</v>
      </c>
      <c r="AC18" s="615">
        <f>'[1]Bal UPIS'!AC18</f>
        <v>10093125.751666673</v>
      </c>
      <c r="AD18" s="615">
        <f>'[1]Bal UPIS'!AD18</f>
        <v>10090396.247777784</v>
      </c>
      <c r="AE18" s="615">
        <f>'[1]Bal UPIS'!AE18</f>
        <v>10087666.743888896</v>
      </c>
      <c r="AF18" s="615">
        <f>'[1]Bal UPIS'!AF18</f>
        <v>10084937.240000008</v>
      </c>
      <c r="AG18" s="615">
        <f>'[1]Bal UPIS'!AG18</f>
        <v>10082207.736111119</v>
      </c>
      <c r="AH18" s="615">
        <f>'[1]Bal UPIS'!AH18</f>
        <v>10079478.232222231</v>
      </c>
      <c r="AI18" s="615">
        <f>'[1]Bal UPIS'!AI18</f>
        <v>10076748.728333343</v>
      </c>
      <c r="AJ18" s="615">
        <f>'[1]Bal UPIS'!AJ18</f>
        <v>10074019.224444455</v>
      </c>
      <c r="AK18" s="619"/>
      <c r="AL18" s="616">
        <f t="shared" si="1"/>
        <v>10117691.286666667</v>
      </c>
      <c r="AM18" s="615"/>
      <c r="AN18" s="615">
        <f t="shared" si="2"/>
        <v>10090396.247777784</v>
      </c>
      <c r="AP18" s="620">
        <v>304.2</v>
      </c>
      <c r="AQ18" s="889">
        <f>'[1]Bal UPIS'!AO18</f>
        <v>304.2</v>
      </c>
      <c r="AR18" s="892">
        <f>'[1]Bal UPIS'!AP18</f>
        <v>2.4800000000000003E-2</v>
      </c>
      <c r="AS18" s="889">
        <f>'[1]Bal UPIS'!AQ18</f>
        <v>304.2</v>
      </c>
      <c r="AT18" s="892">
        <f>'[1]Bal UPIS'!AR18</f>
        <v>2.4800000000000003E-2</v>
      </c>
    </row>
    <row r="19" spans="1:46" s="605" customFormat="1">
      <c r="A19" s="617"/>
      <c r="B19" s="610">
        <v>9</v>
      </c>
      <c r="D19" s="603" t="str">
        <f>'[1]Bal UPIS'!D19</f>
        <v>Water</v>
      </c>
      <c r="E19" s="601"/>
      <c r="F19" s="601" t="str">
        <f>'[1]Bal UPIS'!F19</f>
        <v>304300-Struct &amp; Imp-Treatment</v>
      </c>
      <c r="G19" s="601"/>
      <c r="H19" s="603">
        <f>'[1]Bal UPIS'!H19</f>
        <v>304300</v>
      </c>
      <c r="I19" s="601"/>
      <c r="J19" s="603" t="str">
        <f>'[1]Bal UPIS'!J19</f>
        <v>10130430</v>
      </c>
      <c r="K19" s="601"/>
      <c r="L19" s="611">
        <f>'[1]Bal UPIS'!L19</f>
        <v>304.3</v>
      </c>
      <c r="M19" s="601"/>
      <c r="N19" s="615">
        <f>'[1]Bal UPIS'!N19</f>
        <v>40379664.920000002</v>
      </c>
      <c r="O19" s="615">
        <f>'[1]Bal UPIS'!O19</f>
        <v>40481180.057611108</v>
      </c>
      <c r="P19" s="615">
        <f>'[1]Bal UPIS'!P19</f>
        <v>40481074.361222215</v>
      </c>
      <c r="Q19" s="615">
        <f>'[1]Bal UPIS'!Q19</f>
        <v>40546421.319353327</v>
      </c>
      <c r="R19" s="615">
        <f>'[1]Bal UPIS'!R19</f>
        <v>40765597.355264433</v>
      </c>
      <c r="S19" s="615">
        <f>'[1]Bal UPIS'!S19</f>
        <v>40875119.476595543</v>
      </c>
      <c r="T19" s="615">
        <f>'[1]Bal UPIS'!T19</f>
        <v>40988968.095206656</v>
      </c>
      <c r="U19" s="615">
        <f>'[1]Bal UPIS'!U19</f>
        <v>41023285.513817765</v>
      </c>
      <c r="V19" s="615">
        <f>'[1]Bal UPIS'!V19</f>
        <v>41057602.932428874</v>
      </c>
      <c r="W19" s="615">
        <f>'[1]Bal UPIS'!W19</f>
        <v>41245942.751039982</v>
      </c>
      <c r="X19" s="615">
        <f>'[1]Bal UPIS'!X19</f>
        <v>42290718.002879396</v>
      </c>
      <c r="Y19" s="615">
        <f>'[1]Bal UPIS'!Y19</f>
        <v>45486086.522433467</v>
      </c>
      <c r="Z19" s="615">
        <f>'[1]Bal UPIS'!Z19</f>
        <v>45809720.971344575</v>
      </c>
      <c r="AA19" s="615">
        <f>'[1]Bal UPIS'!AA19</f>
        <v>46116290.789955683</v>
      </c>
      <c r="AB19" s="615">
        <f>'[1]Bal UPIS'!AB19</f>
        <v>46409605.408566795</v>
      </c>
      <c r="AC19" s="615">
        <f>'[1]Bal UPIS'!AC19</f>
        <v>46621243.454361908</v>
      </c>
      <c r="AD19" s="615">
        <f>'[1]Bal UPIS'!AD19</f>
        <v>46657770.07297302</v>
      </c>
      <c r="AE19" s="615">
        <f>'[1]Bal UPIS'!AE19</f>
        <v>46692087.49158413</v>
      </c>
      <c r="AF19" s="615">
        <f>'[1]Bal UPIS'!AF19</f>
        <v>46715358.910195239</v>
      </c>
      <c r="AG19" s="615">
        <f>'[1]Bal UPIS'!AG19</f>
        <v>46751885.528806351</v>
      </c>
      <c r="AH19" s="615">
        <f>'[1]Bal UPIS'!AH19</f>
        <v>46790621.347417459</v>
      </c>
      <c r="AI19" s="615">
        <f>'[1]Bal UPIS'!AI19</f>
        <v>46855867.566028565</v>
      </c>
      <c r="AJ19" s="615">
        <f>'[1]Bal UPIS'!AJ19</f>
        <v>46945414.984639674</v>
      </c>
      <c r="AK19" s="619"/>
      <c r="AL19" s="616">
        <f t="shared" si="1"/>
        <v>40988968.095206656</v>
      </c>
      <c r="AM19" s="615"/>
      <c r="AN19" s="615">
        <f t="shared" si="2"/>
        <v>46164820.850091249</v>
      </c>
      <c r="AP19" s="620">
        <v>304.3</v>
      </c>
      <c r="AQ19" s="889">
        <f>'[1]Bal UPIS'!AO19</f>
        <v>304.3</v>
      </c>
      <c r="AR19" s="892">
        <f>'[1]Bal UPIS'!AP19</f>
        <v>2.7099999999999999E-2</v>
      </c>
      <c r="AS19" s="889">
        <f>'[1]Bal UPIS'!AQ19</f>
        <v>304.3</v>
      </c>
      <c r="AT19" s="892">
        <f>'[1]Bal UPIS'!AR19</f>
        <v>2.7099999999999999E-2</v>
      </c>
    </row>
    <row r="20" spans="1:46" s="605" customFormat="1">
      <c r="A20" s="617"/>
      <c r="B20" s="610">
        <v>10</v>
      </c>
      <c r="D20" s="603" t="str">
        <f>'[1]Bal UPIS'!D20</f>
        <v>Water</v>
      </c>
      <c r="E20" s="601"/>
      <c r="F20" s="601" t="str">
        <f>'[1]Bal UPIS'!F20</f>
        <v>304400-Struct &amp; Imp-T&amp;D</v>
      </c>
      <c r="G20" s="601"/>
      <c r="H20" s="603">
        <f>'[1]Bal UPIS'!H20</f>
        <v>304400</v>
      </c>
      <c r="I20" s="601"/>
      <c r="J20" s="603" t="str">
        <f>'[1]Bal UPIS'!J20</f>
        <v>10130440</v>
      </c>
      <c r="K20" s="601"/>
      <c r="L20" s="611">
        <f>'[1]Bal UPIS'!L20</f>
        <v>304.39999999999998</v>
      </c>
      <c r="M20" s="601"/>
      <c r="N20" s="615">
        <f>'[1]Bal UPIS'!N20</f>
        <v>1501124.17</v>
      </c>
      <c r="O20" s="615">
        <f>'[1]Bal UPIS'!O20</f>
        <v>1501060.2502777777</v>
      </c>
      <c r="P20" s="615">
        <f>'[1]Bal UPIS'!P20</f>
        <v>1500996.3305555554</v>
      </c>
      <c r="Q20" s="615">
        <f>'[1]Bal UPIS'!Q20</f>
        <v>1500932.4108333332</v>
      </c>
      <c r="R20" s="615">
        <f>'[1]Bal UPIS'!R20</f>
        <v>1500868.4911111109</v>
      </c>
      <c r="S20" s="615">
        <f>'[1]Bal UPIS'!S20</f>
        <v>1500804.5713888886</v>
      </c>
      <c r="T20" s="615">
        <f>'[1]Bal UPIS'!T20</f>
        <v>1500740.6516666664</v>
      </c>
      <c r="U20" s="615">
        <f>'[1]Bal UPIS'!U20</f>
        <v>1500676.7319444441</v>
      </c>
      <c r="V20" s="615">
        <f>'[1]Bal UPIS'!V20</f>
        <v>1500612.8122222219</v>
      </c>
      <c r="W20" s="615">
        <f>'[1]Bal UPIS'!W20</f>
        <v>1500548.8924999996</v>
      </c>
      <c r="X20" s="615">
        <f>'[1]Bal UPIS'!X20</f>
        <v>1500484.9727777774</v>
      </c>
      <c r="Y20" s="615">
        <f>'[1]Bal UPIS'!Y20</f>
        <v>1500421.0530555551</v>
      </c>
      <c r="Z20" s="615">
        <f>'[1]Bal UPIS'!Z20</f>
        <v>1500357.1333333328</v>
      </c>
      <c r="AA20" s="615">
        <f>'[1]Bal UPIS'!AA20</f>
        <v>1500293.2136111106</v>
      </c>
      <c r="AB20" s="615">
        <f>'[1]Bal UPIS'!AB20</f>
        <v>1500229.2938888883</v>
      </c>
      <c r="AC20" s="615">
        <f>'[1]Bal UPIS'!AC20</f>
        <v>1500165.3741666661</v>
      </c>
      <c r="AD20" s="615">
        <f>'[1]Bal UPIS'!AD20</f>
        <v>1500101.4544444438</v>
      </c>
      <c r="AE20" s="615">
        <f>'[1]Bal UPIS'!AE20</f>
        <v>1500037.5347222215</v>
      </c>
      <c r="AF20" s="615">
        <f>'[1]Bal UPIS'!AF20</f>
        <v>1499973.6149999993</v>
      </c>
      <c r="AG20" s="615">
        <f>'[1]Bal UPIS'!AG20</f>
        <v>1499909.695277777</v>
      </c>
      <c r="AH20" s="615">
        <f>'[1]Bal UPIS'!AH20</f>
        <v>1499845.7755555548</v>
      </c>
      <c r="AI20" s="615">
        <f>'[1]Bal UPIS'!AI20</f>
        <v>1499781.8558333325</v>
      </c>
      <c r="AJ20" s="615">
        <f>'[1]Bal UPIS'!AJ20</f>
        <v>1499717.9361111103</v>
      </c>
      <c r="AK20" s="619"/>
      <c r="AL20" s="616">
        <f t="shared" si="1"/>
        <v>1500740.6516666664</v>
      </c>
      <c r="AM20" s="615"/>
      <c r="AN20" s="615">
        <f t="shared" si="2"/>
        <v>1500101.454444444</v>
      </c>
      <c r="AP20" s="620">
        <v>304.39999999999998</v>
      </c>
      <c r="AQ20" s="889">
        <f>'[1]Bal UPIS'!AO20</f>
        <v>304.39999999999998</v>
      </c>
      <c r="AR20" s="892">
        <f>'[1]Bal UPIS'!AP20</f>
        <v>1.3899999999999999E-2</v>
      </c>
      <c r="AS20" s="889">
        <f>'[1]Bal UPIS'!AQ20</f>
        <v>304.39999999999998</v>
      </c>
      <c r="AT20" s="892">
        <f>'[1]Bal UPIS'!AR20</f>
        <v>1.3899999999999999E-2</v>
      </c>
    </row>
    <row r="21" spans="1:46" s="605" customFormat="1">
      <c r="A21" s="617"/>
      <c r="B21" s="610">
        <v>11</v>
      </c>
      <c r="D21" s="603" t="str">
        <f>'[1]Bal UPIS'!D21</f>
        <v>Water</v>
      </c>
      <c r="E21" s="601"/>
      <c r="F21" s="601" t="str">
        <f>'[1]Bal UPIS'!F21</f>
        <v>304500-Struct &amp; Imp-General</v>
      </c>
      <c r="G21" s="601"/>
      <c r="H21" s="603">
        <f>'[1]Bal UPIS'!H21</f>
        <v>304500</v>
      </c>
      <c r="I21" s="601"/>
      <c r="J21" s="603" t="str">
        <f>'[1]Bal UPIS'!J21</f>
        <v>10130450</v>
      </c>
      <c r="K21" s="601"/>
      <c r="L21" s="611">
        <f>'[1]Bal UPIS'!L21</f>
        <v>304.5</v>
      </c>
      <c r="M21" s="601"/>
      <c r="N21" s="615">
        <f>'[1]Bal UPIS'!N21</f>
        <v>8523038.5399999991</v>
      </c>
      <c r="O21" s="615">
        <f>'[1]Bal UPIS'!O21</f>
        <v>8531455.4474342652</v>
      </c>
      <c r="P21" s="615">
        <f>'[1]Bal UPIS'!P21</f>
        <v>8603762.1956564877</v>
      </c>
      <c r="Q21" s="615">
        <f>'[1]Bal UPIS'!Q21</f>
        <v>8603984.9570787102</v>
      </c>
      <c r="R21" s="615">
        <f>'[1]Bal UPIS'!R21</f>
        <v>8603922.7317009326</v>
      </c>
      <c r="S21" s="615">
        <f>'[1]Bal UPIS'!S21</f>
        <v>8603480.5239231549</v>
      </c>
      <c r="T21" s="615">
        <f>'[1]Bal UPIS'!T21</f>
        <v>8608561.3161453772</v>
      </c>
      <c r="U21" s="615">
        <f>'[1]Bal UPIS'!U21</f>
        <v>8646780.1083675995</v>
      </c>
      <c r="V21" s="615">
        <f>'[1]Bal UPIS'!V21</f>
        <v>8684998.9005898219</v>
      </c>
      <c r="W21" s="615">
        <f>'[1]Bal UPIS'!W21</f>
        <v>8745309.6928120442</v>
      </c>
      <c r="X21" s="615">
        <f>'[1]Bal UPIS'!X21</f>
        <v>8833235.4850342665</v>
      </c>
      <c r="Y21" s="615">
        <f>'[1]Bal UPIS'!Y21</f>
        <v>8965345.2772564888</v>
      </c>
      <c r="Z21" s="615">
        <f>'[1]Bal UPIS'!Z21</f>
        <v>9085011.750478711</v>
      </c>
      <c r="AA21" s="615">
        <f>'[1]Bal UPIS'!AA21</f>
        <v>9178460.5427009333</v>
      </c>
      <c r="AB21" s="615">
        <f>'[1]Bal UPIS'!AB21</f>
        <v>9233248.3349231556</v>
      </c>
      <c r="AC21" s="615">
        <f>'[1]Bal UPIS'!AC21</f>
        <v>9260421.1271453779</v>
      </c>
      <c r="AD21" s="615">
        <f>'[1]Bal UPIS'!AD21</f>
        <v>9270213.0383676011</v>
      </c>
      <c r="AE21" s="615">
        <f>'[1]Bal UPIS'!AE21</f>
        <v>9269770.8305898234</v>
      </c>
      <c r="AF21" s="615">
        <f>'[1]Bal UPIS'!AF21</f>
        <v>9274851.6228120457</v>
      </c>
      <c r="AG21" s="615">
        <f>'[1]Bal UPIS'!AG21</f>
        <v>9290978.4150342681</v>
      </c>
      <c r="AH21" s="615">
        <f>'[1]Bal UPIS'!AH21</f>
        <v>9307105.2072564904</v>
      </c>
      <c r="AI21" s="615">
        <f>'[1]Bal UPIS'!AI21</f>
        <v>9323231.9994787127</v>
      </c>
      <c r="AJ21" s="615">
        <f>'[1]Bal UPIS'!AJ21</f>
        <v>9356480.0917009357</v>
      </c>
      <c r="AK21" s="619"/>
      <c r="AL21" s="616">
        <f t="shared" si="1"/>
        <v>8608561.3161453772</v>
      </c>
      <c r="AM21" s="615"/>
      <c r="AN21" s="615">
        <f t="shared" si="2"/>
        <v>9203719.5171368327</v>
      </c>
      <c r="AP21" s="620">
        <v>304.60000000000002</v>
      </c>
      <c r="AQ21" s="889">
        <f>'[1]Bal UPIS'!AO21</f>
        <v>304.60000000000002</v>
      </c>
      <c r="AR21" s="892">
        <f>'[1]Bal UPIS'!AP21</f>
        <v>3.0700000000000002E-2</v>
      </c>
      <c r="AS21" s="889">
        <f>'[1]Bal UPIS'!AQ21</f>
        <v>304.60000000000002</v>
      </c>
      <c r="AT21" s="892">
        <f>'[1]Bal UPIS'!AR21</f>
        <v>3.0700000000000002E-2</v>
      </c>
    </row>
    <row r="22" spans="1:46" s="605" customFormat="1">
      <c r="A22" s="617"/>
      <c r="B22" s="610">
        <v>12</v>
      </c>
      <c r="D22" s="603" t="str">
        <f>'[1]Bal UPIS'!D22</f>
        <v>Water</v>
      </c>
      <c r="E22" s="601"/>
      <c r="F22" s="601" t="str">
        <f>'[1]Bal UPIS'!F22</f>
        <v>304600-Struct &amp; Imp-Offices</v>
      </c>
      <c r="G22" s="601"/>
      <c r="H22" s="603">
        <f>'[1]Bal UPIS'!H22</f>
        <v>304600</v>
      </c>
      <c r="I22" s="601"/>
      <c r="J22" s="603" t="str">
        <f>'[1]Bal UPIS'!J22</f>
        <v>10130450</v>
      </c>
      <c r="K22" s="601"/>
      <c r="L22" s="611">
        <f>'[1]Bal UPIS'!L22</f>
        <v>304.5</v>
      </c>
      <c r="M22" s="601"/>
      <c r="N22" s="615">
        <f>'[1]Bal UPIS'!N22</f>
        <v>5813787.3000000007</v>
      </c>
      <c r="O22" s="615">
        <f>'[1]Bal UPIS'!O22</f>
        <v>5810947.8863888895</v>
      </c>
      <c r="P22" s="615">
        <f>'[1]Bal UPIS'!P22</f>
        <v>5808108.4727777783</v>
      </c>
      <c r="Q22" s="615">
        <f>'[1]Bal UPIS'!Q22</f>
        <v>5805269.0591666671</v>
      </c>
      <c r="R22" s="615">
        <f>'[1]Bal UPIS'!R22</f>
        <v>5802429.6455555558</v>
      </c>
      <c r="S22" s="615">
        <f>'[1]Bal UPIS'!S22</f>
        <v>5799590.2319444446</v>
      </c>
      <c r="T22" s="615">
        <f>'[1]Bal UPIS'!T22</f>
        <v>5796750.8183333334</v>
      </c>
      <c r="U22" s="615">
        <f>'[1]Bal UPIS'!U22</f>
        <v>5793911.4047222221</v>
      </c>
      <c r="V22" s="615">
        <f>'[1]Bal UPIS'!V22</f>
        <v>5791071.9911111109</v>
      </c>
      <c r="W22" s="615">
        <f>'[1]Bal UPIS'!W22</f>
        <v>5788232.5774999997</v>
      </c>
      <c r="X22" s="615">
        <f>'[1]Bal UPIS'!X22</f>
        <v>5785393.1638888884</v>
      </c>
      <c r="Y22" s="615">
        <f>'[1]Bal UPIS'!Y22</f>
        <v>5782553.7502777772</v>
      </c>
      <c r="Z22" s="615">
        <f>'[1]Bal UPIS'!Z22</f>
        <v>5779714.336666666</v>
      </c>
      <c r="AA22" s="615">
        <f>'[1]Bal UPIS'!AA22</f>
        <v>5776874.9230555547</v>
      </c>
      <c r="AB22" s="615">
        <f>'[1]Bal UPIS'!AB22</f>
        <v>5774035.5094444435</v>
      </c>
      <c r="AC22" s="615">
        <f>'[1]Bal UPIS'!AC22</f>
        <v>5771196.0958333323</v>
      </c>
      <c r="AD22" s="615">
        <f>'[1]Bal UPIS'!AD22</f>
        <v>5768356.682222221</v>
      </c>
      <c r="AE22" s="615">
        <f>'[1]Bal UPIS'!AE22</f>
        <v>5765517.2686111098</v>
      </c>
      <c r="AF22" s="615">
        <f>'[1]Bal UPIS'!AF22</f>
        <v>5762677.8549999986</v>
      </c>
      <c r="AG22" s="615">
        <f>'[1]Bal UPIS'!AG22</f>
        <v>5759838.4413888874</v>
      </c>
      <c r="AH22" s="615">
        <f>'[1]Bal UPIS'!AH22</f>
        <v>5756999.0277777761</v>
      </c>
      <c r="AI22" s="615">
        <f>'[1]Bal UPIS'!AI22</f>
        <v>5754159.6141666649</v>
      </c>
      <c r="AJ22" s="615">
        <f>'[1]Bal UPIS'!AJ22</f>
        <v>5751320.2005555537</v>
      </c>
      <c r="AK22" s="619"/>
      <c r="AL22" s="616">
        <f t="shared" si="1"/>
        <v>5796750.8183333334</v>
      </c>
      <c r="AM22" s="615"/>
      <c r="AN22" s="615">
        <f t="shared" si="2"/>
        <v>5768356.682222221</v>
      </c>
      <c r="AP22" s="620">
        <v>304.61</v>
      </c>
      <c r="AQ22" s="889">
        <f>'[1]Bal UPIS'!AO22</f>
        <v>304.61</v>
      </c>
      <c r="AR22" s="892">
        <f>'[1]Bal UPIS'!AP22</f>
        <v>3.0700000000000002E-2</v>
      </c>
      <c r="AS22" s="889">
        <f>'[1]Bal UPIS'!AQ22</f>
        <v>304.61</v>
      </c>
      <c r="AT22" s="892">
        <f>'[1]Bal UPIS'!AR22</f>
        <v>3.0700000000000002E-2</v>
      </c>
    </row>
    <row r="23" spans="1:46" s="622" customFormat="1">
      <c r="A23" s="621"/>
      <c r="B23" s="610">
        <v>13</v>
      </c>
      <c r="D23" s="603" t="str">
        <f>'[1]Bal UPIS'!D23</f>
        <v>Water</v>
      </c>
      <c r="E23" s="601"/>
      <c r="F23" s="601" t="str">
        <f>'[1]Bal UPIS'!F23</f>
        <v>304610-Struct &amp; Imp-HVAC</v>
      </c>
      <c r="G23" s="601"/>
      <c r="H23" s="603">
        <f>'[1]Bal UPIS'!H23</f>
        <v>304610</v>
      </c>
      <c r="I23" s="601"/>
      <c r="J23" s="603" t="str">
        <f>'[1]Bal UPIS'!J23</f>
        <v>10130450</v>
      </c>
      <c r="K23" s="601"/>
      <c r="L23" s="611">
        <f>'[1]Bal UPIS'!L23</f>
        <v>304.5</v>
      </c>
      <c r="M23" s="601"/>
      <c r="N23" s="615">
        <f>'[1]Bal UPIS'!N23</f>
        <v>0</v>
      </c>
      <c r="O23" s="615">
        <f>'[1]Bal UPIS'!O23</f>
        <v>0</v>
      </c>
      <c r="P23" s="615">
        <f>'[1]Bal UPIS'!P23</f>
        <v>0</v>
      </c>
      <c r="Q23" s="615">
        <f>'[1]Bal UPIS'!Q23</f>
        <v>0</v>
      </c>
      <c r="R23" s="615">
        <f>'[1]Bal UPIS'!R23</f>
        <v>0</v>
      </c>
      <c r="S23" s="615">
        <f>'[1]Bal UPIS'!S23</f>
        <v>0</v>
      </c>
      <c r="T23" s="615">
        <f>'[1]Bal UPIS'!T23</f>
        <v>0</v>
      </c>
      <c r="U23" s="615">
        <f>'[1]Bal UPIS'!U23</f>
        <v>0</v>
      </c>
      <c r="V23" s="615">
        <f>'[1]Bal UPIS'!V23</f>
        <v>0</v>
      </c>
      <c r="W23" s="615">
        <f>'[1]Bal UPIS'!W23</f>
        <v>0</v>
      </c>
      <c r="X23" s="615">
        <f>'[1]Bal UPIS'!X23</f>
        <v>0</v>
      </c>
      <c r="Y23" s="615">
        <f>'[1]Bal UPIS'!Y23</f>
        <v>0</v>
      </c>
      <c r="Z23" s="615">
        <f>'[1]Bal UPIS'!Z23</f>
        <v>0</v>
      </c>
      <c r="AA23" s="615">
        <f>'[1]Bal UPIS'!AA23</f>
        <v>0</v>
      </c>
      <c r="AB23" s="615">
        <f>'[1]Bal UPIS'!AB23</f>
        <v>0</v>
      </c>
      <c r="AC23" s="615">
        <f>'[1]Bal UPIS'!AC23</f>
        <v>0</v>
      </c>
      <c r="AD23" s="615">
        <f>'[1]Bal UPIS'!AD23</f>
        <v>0</v>
      </c>
      <c r="AE23" s="615">
        <f>'[1]Bal UPIS'!AE23</f>
        <v>0</v>
      </c>
      <c r="AF23" s="615">
        <f>'[1]Bal UPIS'!AF23</f>
        <v>0</v>
      </c>
      <c r="AG23" s="615">
        <f>'[1]Bal UPIS'!AG23</f>
        <v>0</v>
      </c>
      <c r="AH23" s="615">
        <f>'[1]Bal UPIS'!AH23</f>
        <v>0</v>
      </c>
      <c r="AI23" s="615">
        <f>'[1]Bal UPIS'!AI23</f>
        <v>0</v>
      </c>
      <c r="AJ23" s="615">
        <f>'[1]Bal UPIS'!AJ23</f>
        <v>0</v>
      </c>
      <c r="AK23" s="623"/>
      <c r="AL23" s="616">
        <f t="shared" si="1"/>
        <v>0</v>
      </c>
      <c r="AM23" s="615"/>
      <c r="AN23" s="615">
        <f t="shared" si="2"/>
        <v>0</v>
      </c>
      <c r="AP23" s="624">
        <v>304.61</v>
      </c>
      <c r="AQ23" s="889">
        <f>'[1]Bal UPIS'!AO23</f>
        <v>304.61</v>
      </c>
      <c r="AR23" s="892">
        <f>'[1]Bal UPIS'!AP23</f>
        <v>3.0700000000000002E-2</v>
      </c>
      <c r="AS23" s="889">
        <f>'[1]Bal UPIS'!AQ23</f>
        <v>304.61</v>
      </c>
      <c r="AT23" s="892">
        <f>'[1]Bal UPIS'!AR23</f>
        <v>3.0700000000000002E-2</v>
      </c>
    </row>
    <row r="24" spans="1:46" s="605" customFormat="1">
      <c r="A24" s="617"/>
      <c r="B24" s="610">
        <v>14</v>
      </c>
      <c r="D24" s="603" t="str">
        <f>'[1]Bal UPIS'!D24</f>
        <v>Water</v>
      </c>
      <c r="E24" s="601"/>
      <c r="F24" s="601" t="str">
        <f>'[1]Bal UPIS'!F24</f>
        <v>304700-Struct &amp; Imp-Store,Shop,Gar</v>
      </c>
      <c r="G24" s="601"/>
      <c r="H24" s="603">
        <f>'[1]Bal UPIS'!H24</f>
        <v>304700</v>
      </c>
      <c r="I24" s="601"/>
      <c r="J24" s="603" t="str">
        <f>'[1]Bal UPIS'!J24</f>
        <v>10130450</v>
      </c>
      <c r="K24" s="601"/>
      <c r="L24" s="611">
        <f>'[1]Bal UPIS'!L24</f>
        <v>304.5</v>
      </c>
      <c r="M24" s="601"/>
      <c r="N24" s="615">
        <f>'[1]Bal UPIS'!N24</f>
        <v>1785137.0799999998</v>
      </c>
      <c r="O24" s="615">
        <f>'[1]Bal UPIS'!O24</f>
        <v>1784892.1997222221</v>
      </c>
      <c r="P24" s="615">
        <f>'[1]Bal UPIS'!P24</f>
        <v>1784647.3194444443</v>
      </c>
      <c r="Q24" s="615">
        <f>'[1]Bal UPIS'!Q24</f>
        <v>1784402.4391666665</v>
      </c>
      <c r="R24" s="615">
        <f>'[1]Bal UPIS'!R24</f>
        <v>1784157.5588888887</v>
      </c>
      <c r="S24" s="615">
        <f>'[1]Bal UPIS'!S24</f>
        <v>1783912.6786111109</v>
      </c>
      <c r="T24" s="615">
        <f>'[1]Bal UPIS'!T24</f>
        <v>1783667.7983333331</v>
      </c>
      <c r="U24" s="615">
        <f>'[1]Bal UPIS'!U24</f>
        <v>1783422.9180555553</v>
      </c>
      <c r="V24" s="615">
        <f>'[1]Bal UPIS'!V24</f>
        <v>1783178.0377777775</v>
      </c>
      <c r="W24" s="615">
        <f>'[1]Bal UPIS'!W24</f>
        <v>1782933.1574999997</v>
      </c>
      <c r="X24" s="615">
        <f>'[1]Bal UPIS'!X24</f>
        <v>1782688.277222222</v>
      </c>
      <c r="Y24" s="615">
        <f>'[1]Bal UPIS'!Y24</f>
        <v>1782443.3969444442</v>
      </c>
      <c r="Z24" s="615">
        <f>'[1]Bal UPIS'!Z24</f>
        <v>1782198.5166666664</v>
      </c>
      <c r="AA24" s="615">
        <f>'[1]Bal UPIS'!AA24</f>
        <v>1781953.6363888886</v>
      </c>
      <c r="AB24" s="615">
        <f>'[1]Bal UPIS'!AB24</f>
        <v>1781708.7561111108</v>
      </c>
      <c r="AC24" s="615">
        <f>'[1]Bal UPIS'!AC24</f>
        <v>1781463.875833333</v>
      </c>
      <c r="AD24" s="615">
        <f>'[1]Bal UPIS'!AD24</f>
        <v>1781218.9955555552</v>
      </c>
      <c r="AE24" s="615">
        <f>'[1]Bal UPIS'!AE24</f>
        <v>1780974.1152777774</v>
      </c>
      <c r="AF24" s="615">
        <f>'[1]Bal UPIS'!AF24</f>
        <v>1780729.2349999996</v>
      </c>
      <c r="AG24" s="615">
        <f>'[1]Bal UPIS'!AG24</f>
        <v>2620047.252187728</v>
      </c>
      <c r="AH24" s="615">
        <f>'[1]Bal UPIS'!AH24</f>
        <v>2652226.0276585664</v>
      </c>
      <c r="AI24" s="615">
        <f>'[1]Bal UPIS'!AI24</f>
        <v>2651981.1473807888</v>
      </c>
      <c r="AJ24" s="615">
        <f>'[1]Bal UPIS'!AJ24</f>
        <v>2651736.2671030113</v>
      </c>
      <c r="AK24" s="619"/>
      <c r="AL24" s="616">
        <f t="shared" si="1"/>
        <v>1783667.7983333331</v>
      </c>
      <c r="AM24" s="615"/>
      <c r="AN24" s="615">
        <f t="shared" si="2"/>
        <v>2047028.4230253918</v>
      </c>
      <c r="AP24" s="620">
        <v>304.7</v>
      </c>
      <c r="AQ24" s="889">
        <f>'[1]Bal UPIS'!AO24</f>
        <v>304.7</v>
      </c>
      <c r="AR24" s="892">
        <f>'[1]Bal UPIS'!AP24</f>
        <v>1.7600000000000001E-2</v>
      </c>
      <c r="AS24" s="889">
        <f>'[1]Bal UPIS'!AQ24</f>
        <v>304.7</v>
      </c>
      <c r="AT24" s="892">
        <f>'[1]Bal UPIS'!AR24</f>
        <v>1.7600000000000001E-2</v>
      </c>
    </row>
    <row r="25" spans="1:46" s="605" customFormat="1">
      <c r="A25" s="617"/>
      <c r="B25" s="610">
        <v>15</v>
      </c>
      <c r="D25" s="603" t="str">
        <f>'[1]Bal UPIS'!D25</f>
        <v>Water</v>
      </c>
      <c r="E25" s="601"/>
      <c r="F25" s="601" t="str">
        <f>'[1]Bal UPIS'!F25</f>
        <v>304800-Struct &amp; Imp-Misc</v>
      </c>
      <c r="G25" s="601"/>
      <c r="H25" s="603">
        <f>'[1]Bal UPIS'!H25</f>
        <v>304800</v>
      </c>
      <c r="I25" s="601"/>
      <c r="J25" s="603" t="str">
        <f>'[1]Bal UPIS'!J25</f>
        <v>10130450</v>
      </c>
      <c r="K25" s="601"/>
      <c r="L25" s="611">
        <f>'[1]Bal UPIS'!L25</f>
        <v>304.5</v>
      </c>
      <c r="M25" s="601"/>
      <c r="N25" s="615">
        <f>'[1]Bal UPIS'!N25</f>
        <v>1378233.21</v>
      </c>
      <c r="O25" s="615">
        <f>'[1]Bal UPIS'!O25</f>
        <v>1378001.7483333333</v>
      </c>
      <c r="P25" s="615">
        <f>'[1]Bal UPIS'!P25</f>
        <v>1377770.2866666666</v>
      </c>
      <c r="Q25" s="615">
        <f>'[1]Bal UPIS'!Q25</f>
        <v>1377538.825</v>
      </c>
      <c r="R25" s="615">
        <f>'[1]Bal UPIS'!R25</f>
        <v>1377307.3633333333</v>
      </c>
      <c r="S25" s="615">
        <f>'[1]Bal UPIS'!S25</f>
        <v>1377075.9016666666</v>
      </c>
      <c r="T25" s="615">
        <f>'[1]Bal UPIS'!T25</f>
        <v>1376844.44</v>
      </c>
      <c r="U25" s="615">
        <f>'[1]Bal UPIS'!U25</f>
        <v>1376612.9783333333</v>
      </c>
      <c r="V25" s="615">
        <f>'[1]Bal UPIS'!V25</f>
        <v>1376381.5166666666</v>
      </c>
      <c r="W25" s="615">
        <f>'[1]Bal UPIS'!W25</f>
        <v>1376150.0549999999</v>
      </c>
      <c r="X25" s="615">
        <f>'[1]Bal UPIS'!X25</f>
        <v>1375918.5933333333</v>
      </c>
      <c r="Y25" s="615">
        <f>'[1]Bal UPIS'!Y25</f>
        <v>1375687.1316666666</v>
      </c>
      <c r="Z25" s="615">
        <f>'[1]Bal UPIS'!Z25</f>
        <v>1375455.67</v>
      </c>
      <c r="AA25" s="615">
        <f>'[1]Bal UPIS'!AA25</f>
        <v>1375224.2083333333</v>
      </c>
      <c r="AB25" s="615">
        <f>'[1]Bal UPIS'!AB25</f>
        <v>1374992.7466666666</v>
      </c>
      <c r="AC25" s="615">
        <f>'[1]Bal UPIS'!AC25</f>
        <v>1374761.2849999999</v>
      </c>
      <c r="AD25" s="615">
        <f>'[1]Bal UPIS'!AD25</f>
        <v>1374529.8233333332</v>
      </c>
      <c r="AE25" s="615">
        <f>'[1]Bal UPIS'!AE25</f>
        <v>1374298.3616666666</v>
      </c>
      <c r="AF25" s="615">
        <f>'[1]Bal UPIS'!AF25</f>
        <v>1374066.9</v>
      </c>
      <c r="AG25" s="615">
        <f>'[1]Bal UPIS'!AG25</f>
        <v>1373835.4383333332</v>
      </c>
      <c r="AH25" s="615">
        <f>'[1]Bal UPIS'!AH25</f>
        <v>1373603.9766666666</v>
      </c>
      <c r="AI25" s="615">
        <f>'[1]Bal UPIS'!AI25</f>
        <v>1373372.5149999999</v>
      </c>
      <c r="AJ25" s="615">
        <f>'[1]Bal UPIS'!AJ25</f>
        <v>1373141.0533333332</v>
      </c>
      <c r="AK25" s="619"/>
      <c r="AL25" s="616">
        <f t="shared" si="1"/>
        <v>1376844.44</v>
      </c>
      <c r="AM25" s="615"/>
      <c r="AN25" s="615">
        <f t="shared" si="2"/>
        <v>1374529.8233333332</v>
      </c>
      <c r="AP25" s="620">
        <v>304.8</v>
      </c>
      <c r="AQ25" s="889">
        <f>'[1]Bal UPIS'!AO25</f>
        <v>304.8</v>
      </c>
      <c r="AR25" s="892">
        <f>'[1]Bal UPIS'!AP25</f>
        <v>6.1800000000000001E-2</v>
      </c>
      <c r="AS25" s="889">
        <f>'[1]Bal UPIS'!AQ25</f>
        <v>304.8</v>
      </c>
      <c r="AT25" s="892">
        <f>'[1]Bal UPIS'!AR25</f>
        <v>6.1800000000000001E-2</v>
      </c>
    </row>
    <row r="26" spans="1:46" s="605" customFormat="1">
      <c r="A26" s="617"/>
      <c r="B26" s="610">
        <v>16</v>
      </c>
      <c r="D26" s="603" t="str">
        <f>'[1]Bal UPIS'!D26</f>
        <v>Water</v>
      </c>
      <c r="E26" s="601"/>
      <c r="F26" s="601" t="str">
        <f>'[1]Bal UPIS'!F26</f>
        <v>305000-Collect &amp; Impound Reservoirs</v>
      </c>
      <c r="G26" s="601"/>
      <c r="H26" s="603">
        <f>'[1]Bal UPIS'!H26</f>
        <v>305000</v>
      </c>
      <c r="I26" s="601"/>
      <c r="J26" s="603" t="str">
        <f>'[1]Bal UPIS'!J26</f>
        <v>10130500</v>
      </c>
      <c r="K26" s="601"/>
      <c r="L26" s="611">
        <f>'[1]Bal UPIS'!L26</f>
        <v>305.2</v>
      </c>
      <c r="M26" s="601"/>
      <c r="N26" s="615">
        <f>'[1]Bal UPIS'!N26</f>
        <v>849851.28</v>
      </c>
      <c r="O26" s="615">
        <f>'[1]Bal UPIS'!O26</f>
        <v>849792.6688888889</v>
      </c>
      <c r="P26" s="615">
        <f>'[1]Bal UPIS'!P26</f>
        <v>849734.05777777778</v>
      </c>
      <c r="Q26" s="615">
        <f>'[1]Bal UPIS'!Q26</f>
        <v>849675.44666666666</v>
      </c>
      <c r="R26" s="615">
        <f>'[1]Bal UPIS'!R26</f>
        <v>849616.83555555553</v>
      </c>
      <c r="S26" s="615">
        <f>'[1]Bal UPIS'!S26</f>
        <v>849558.22444444441</v>
      </c>
      <c r="T26" s="615">
        <f>'[1]Bal UPIS'!T26</f>
        <v>849499.61333333328</v>
      </c>
      <c r="U26" s="615">
        <f>'[1]Bal UPIS'!U26</f>
        <v>849441.00222222216</v>
      </c>
      <c r="V26" s="615">
        <f>'[1]Bal UPIS'!V26</f>
        <v>849382.39111111104</v>
      </c>
      <c r="W26" s="615">
        <f>'[1]Bal UPIS'!W26</f>
        <v>849323.77999999991</v>
      </c>
      <c r="X26" s="615">
        <f>'[1]Bal UPIS'!X26</f>
        <v>849265.16888888879</v>
      </c>
      <c r="Y26" s="615">
        <f>'[1]Bal UPIS'!Y26</f>
        <v>849206.55777777766</v>
      </c>
      <c r="Z26" s="615">
        <f>'[1]Bal UPIS'!Z26</f>
        <v>849147.94666666654</v>
      </c>
      <c r="AA26" s="615">
        <f>'[1]Bal UPIS'!AA26</f>
        <v>849089.33555555542</v>
      </c>
      <c r="AB26" s="615">
        <f>'[1]Bal UPIS'!AB26</f>
        <v>849030.72444444429</v>
      </c>
      <c r="AC26" s="615">
        <f>'[1]Bal UPIS'!AC26</f>
        <v>848972.11333333317</v>
      </c>
      <c r="AD26" s="615">
        <f>'[1]Bal UPIS'!AD26</f>
        <v>848913.50222222204</v>
      </c>
      <c r="AE26" s="615">
        <f>'[1]Bal UPIS'!AE26</f>
        <v>848854.89111111092</v>
      </c>
      <c r="AF26" s="615">
        <f>'[1]Bal UPIS'!AF26</f>
        <v>848796.2799999998</v>
      </c>
      <c r="AG26" s="615">
        <f>'[1]Bal UPIS'!AG26</f>
        <v>848737.66888888867</v>
      </c>
      <c r="AH26" s="615">
        <f>'[1]Bal UPIS'!AH26</f>
        <v>848679.05777777755</v>
      </c>
      <c r="AI26" s="615">
        <f>'[1]Bal UPIS'!AI26</f>
        <v>848620.44666666642</v>
      </c>
      <c r="AJ26" s="615">
        <f>'[1]Bal UPIS'!AJ26</f>
        <v>848561.8355555553</v>
      </c>
      <c r="AK26" s="619"/>
      <c r="AL26" s="616">
        <f t="shared" si="1"/>
        <v>849499.61333333328</v>
      </c>
      <c r="AM26" s="615"/>
      <c r="AN26" s="615">
        <f t="shared" si="2"/>
        <v>848913.50222222216</v>
      </c>
      <c r="AP26" s="620">
        <v>305</v>
      </c>
      <c r="AQ26" s="889">
        <f>'[1]Bal UPIS'!AO26</f>
        <v>305</v>
      </c>
      <c r="AR26" s="892">
        <f>'[1]Bal UPIS'!AP26</f>
        <v>1.5800000000000002E-2</v>
      </c>
      <c r="AS26" s="889">
        <f>'[1]Bal UPIS'!AQ26</f>
        <v>305</v>
      </c>
      <c r="AT26" s="892">
        <f>'[1]Bal UPIS'!AR26</f>
        <v>1.5800000000000002E-2</v>
      </c>
    </row>
    <row r="27" spans="1:46" s="605" customFormat="1">
      <c r="A27" s="617"/>
      <c r="B27" s="610">
        <v>17</v>
      </c>
      <c r="D27" s="603" t="str">
        <f>'[1]Bal UPIS'!D27</f>
        <v>Water</v>
      </c>
      <c r="E27" s="601"/>
      <c r="F27" s="601" t="str">
        <f>'[1]Bal UPIS'!F27</f>
        <v>306000-Lake, River &amp; Other Intakes</v>
      </c>
      <c r="G27" s="601"/>
      <c r="H27" s="603">
        <f>'[1]Bal UPIS'!H27</f>
        <v>306000</v>
      </c>
      <c r="I27" s="601"/>
      <c r="J27" s="603" t="str">
        <f>'[1]Bal UPIS'!J27</f>
        <v>10130600</v>
      </c>
      <c r="K27" s="601"/>
      <c r="L27" s="611">
        <f>'[1]Bal UPIS'!L27</f>
        <v>306.2</v>
      </c>
      <c r="M27" s="601"/>
      <c r="N27" s="615">
        <f>'[1]Bal UPIS'!N27</f>
        <v>1680525.2</v>
      </c>
      <c r="O27" s="615">
        <f>'[1]Bal UPIS'!O27</f>
        <v>1680497.4222222222</v>
      </c>
      <c r="P27" s="615">
        <f>'[1]Bal UPIS'!P27</f>
        <v>1680469.6444444444</v>
      </c>
      <c r="Q27" s="615">
        <f>'[1]Bal UPIS'!Q27</f>
        <v>1708646.9439866666</v>
      </c>
      <c r="R27" s="615">
        <f>'[1]Bal UPIS'!R27</f>
        <v>1716724.7210088889</v>
      </c>
      <c r="S27" s="615">
        <f>'[1]Bal UPIS'!S27</f>
        <v>1761467.7067511112</v>
      </c>
      <c r="T27" s="615">
        <f>'[1]Bal UPIS'!T27</f>
        <v>1807833.1289733334</v>
      </c>
      <c r="U27" s="615">
        <f>'[1]Bal UPIS'!U27</f>
        <v>1824374.3511955556</v>
      </c>
      <c r="V27" s="615">
        <f>'[1]Bal UPIS'!V27</f>
        <v>1840915.5734177779</v>
      </c>
      <c r="W27" s="615">
        <f>'[1]Bal UPIS'!W27</f>
        <v>1867398.19564</v>
      </c>
      <c r="X27" s="615">
        <f>'[1]Bal UPIS'!X27</f>
        <v>1902165.3178622222</v>
      </c>
      <c r="Y27" s="615">
        <f>'[1]Bal UPIS'!Y27</f>
        <v>1931133.2900844445</v>
      </c>
      <c r="Z27" s="615">
        <f>'[1]Bal UPIS'!Z27</f>
        <v>1972528.0123066667</v>
      </c>
      <c r="AA27" s="615">
        <f>'[1]Bal UPIS'!AA27</f>
        <v>2012265.834528889</v>
      </c>
      <c r="AB27" s="615">
        <f>'[1]Bal UPIS'!AB27</f>
        <v>2047032.9567511112</v>
      </c>
      <c r="AC27" s="615">
        <f>'[1]Bal UPIS'!AC27</f>
        <v>2080143.1789733334</v>
      </c>
      <c r="AD27" s="615">
        <f>'[1]Bal UPIS'!AD27</f>
        <v>2097512.8511955556</v>
      </c>
      <c r="AE27" s="615">
        <f>'[1]Bal UPIS'!AE27</f>
        <v>2114054.0734177777</v>
      </c>
      <c r="AF27" s="615">
        <f>'[1]Bal UPIS'!AF27</f>
        <v>2126453.0456399997</v>
      </c>
      <c r="AG27" s="615">
        <f>'[1]Bal UPIS'!AG27</f>
        <v>2143822.7178622219</v>
      </c>
      <c r="AH27" s="615">
        <f>'[1]Bal UPIS'!AH27</f>
        <v>2162020.8400844438</v>
      </c>
      <c r="AI27" s="615">
        <f>'[1]Bal UPIS'!AI27</f>
        <v>2190160.3623066656</v>
      </c>
      <c r="AJ27" s="615">
        <f>'[1]Bal UPIS'!AJ27</f>
        <v>2227412.8345288876</v>
      </c>
      <c r="AK27" s="619"/>
      <c r="AL27" s="616">
        <f t="shared" si="1"/>
        <v>1807833.1289733334</v>
      </c>
      <c r="AM27" s="615"/>
      <c r="AN27" s="615">
        <f t="shared" si="2"/>
        <v>2077438.8704263247</v>
      </c>
      <c r="AP27" s="620">
        <v>306</v>
      </c>
      <c r="AQ27" s="889">
        <f>'[1]Bal UPIS'!AO27</f>
        <v>306</v>
      </c>
      <c r="AR27" s="892">
        <f>'[1]Bal UPIS'!AP27</f>
        <v>2.0199999999999999E-2</v>
      </c>
      <c r="AS27" s="889">
        <f>'[1]Bal UPIS'!AQ27</f>
        <v>306</v>
      </c>
      <c r="AT27" s="892">
        <f>'[1]Bal UPIS'!AR27</f>
        <v>2.0199999999999999E-2</v>
      </c>
    </row>
    <row r="28" spans="1:46" s="605" customFormat="1">
      <c r="A28" s="617"/>
      <c r="B28" s="610">
        <v>18</v>
      </c>
      <c r="D28" s="603" t="str">
        <f>'[1]Bal UPIS'!D28</f>
        <v>Water</v>
      </c>
      <c r="E28" s="601"/>
      <c r="F28" s="601" t="str">
        <f>'[1]Bal UPIS'!F28</f>
        <v>309000-Supply Mains</v>
      </c>
      <c r="G28" s="601"/>
      <c r="H28" s="603">
        <f>'[1]Bal UPIS'!H28</f>
        <v>309000</v>
      </c>
      <c r="I28" s="601"/>
      <c r="J28" s="603" t="str">
        <f>'[1]Bal UPIS'!J28</f>
        <v>10130900</v>
      </c>
      <c r="K28" s="601"/>
      <c r="L28" s="611">
        <f>'[1]Bal UPIS'!L28</f>
        <v>309.2</v>
      </c>
      <c r="M28" s="601"/>
      <c r="N28" s="615">
        <f>'[1]Bal UPIS'!N28</f>
        <v>18560602.259999998</v>
      </c>
      <c r="O28" s="615">
        <f>'[1]Bal UPIS'!O28</f>
        <v>18560581.806388889</v>
      </c>
      <c r="P28" s="615">
        <f>'[1]Bal UPIS'!P28</f>
        <v>18560561.352777779</v>
      </c>
      <c r="Q28" s="615">
        <f>'[1]Bal UPIS'!Q28</f>
        <v>18560540.89916667</v>
      </c>
      <c r="R28" s="615">
        <f>'[1]Bal UPIS'!R28</f>
        <v>18560520.44555556</v>
      </c>
      <c r="S28" s="615">
        <f>'[1]Bal UPIS'!S28</f>
        <v>18560499.991944451</v>
      </c>
      <c r="T28" s="615">
        <f>'[1]Bal UPIS'!T28</f>
        <v>18560479.538333341</v>
      </c>
      <c r="U28" s="615">
        <f>'[1]Bal UPIS'!U28</f>
        <v>18560459.084722232</v>
      </c>
      <c r="V28" s="615">
        <f>'[1]Bal UPIS'!V28</f>
        <v>18560438.631111123</v>
      </c>
      <c r="W28" s="615">
        <f>'[1]Bal UPIS'!W28</f>
        <v>18560418.177500013</v>
      </c>
      <c r="X28" s="615">
        <f>'[1]Bal UPIS'!X28</f>
        <v>18560397.723888904</v>
      </c>
      <c r="Y28" s="615">
        <f>'[1]Bal UPIS'!Y28</f>
        <v>18560377.270277794</v>
      </c>
      <c r="Z28" s="615">
        <f>'[1]Bal UPIS'!Z28</f>
        <v>18560356.816666685</v>
      </c>
      <c r="AA28" s="615">
        <f>'[1]Bal UPIS'!AA28</f>
        <v>18560336.363055576</v>
      </c>
      <c r="AB28" s="615">
        <f>'[1]Bal UPIS'!AB28</f>
        <v>18560315.909444466</v>
      </c>
      <c r="AC28" s="615">
        <f>'[1]Bal UPIS'!AC28</f>
        <v>18560295.455833357</v>
      </c>
      <c r="AD28" s="615">
        <f>'[1]Bal UPIS'!AD28</f>
        <v>18560275.002222247</v>
      </c>
      <c r="AE28" s="615">
        <f>'[1]Bal UPIS'!AE28</f>
        <v>18560254.548611138</v>
      </c>
      <c r="AF28" s="615">
        <f>'[1]Bal UPIS'!AF28</f>
        <v>18560234.095000029</v>
      </c>
      <c r="AG28" s="615">
        <f>'[1]Bal UPIS'!AG28</f>
        <v>18560213.641388919</v>
      </c>
      <c r="AH28" s="615">
        <f>'[1]Bal UPIS'!AH28</f>
        <v>18560193.18777781</v>
      </c>
      <c r="AI28" s="615">
        <f>'[1]Bal UPIS'!AI28</f>
        <v>18560172.7341667</v>
      </c>
      <c r="AJ28" s="615">
        <f>'[1]Bal UPIS'!AJ28</f>
        <v>18560152.280555591</v>
      </c>
      <c r="AK28" s="619"/>
      <c r="AL28" s="616">
        <f t="shared" si="1"/>
        <v>18560479.538333341</v>
      </c>
      <c r="AM28" s="615"/>
      <c r="AN28" s="615">
        <f t="shared" si="2"/>
        <v>18560275.002222247</v>
      </c>
      <c r="AP28" s="620">
        <v>309</v>
      </c>
      <c r="AQ28" s="889">
        <f>'[1]Bal UPIS'!AO28</f>
        <v>309</v>
      </c>
      <c r="AR28" s="892">
        <f>'[1]Bal UPIS'!AP28</f>
        <v>1.5299999999999999E-2</v>
      </c>
      <c r="AS28" s="889">
        <f>'[1]Bal UPIS'!AQ28</f>
        <v>309</v>
      </c>
      <c r="AT28" s="892">
        <f>'[1]Bal UPIS'!AR28</f>
        <v>1.5299999999999999E-2</v>
      </c>
    </row>
    <row r="29" spans="1:46" s="605" customFormat="1">
      <c r="A29" s="617"/>
      <c r="B29" s="610">
        <v>19</v>
      </c>
      <c r="D29" s="603" t="str">
        <f>'[1]Bal UPIS'!D29</f>
        <v>Water</v>
      </c>
      <c r="E29" s="601"/>
      <c r="F29" s="601" t="str">
        <f>'[1]Bal UPIS'!F29</f>
        <v>310000-Power Generation Equip</v>
      </c>
      <c r="G29" s="601"/>
      <c r="H29" s="603">
        <f>'[1]Bal UPIS'!H29</f>
        <v>310000</v>
      </c>
      <c r="I29" s="601"/>
      <c r="J29" s="603" t="str">
        <f>'[1]Bal UPIS'!J29</f>
        <v>10131000</v>
      </c>
      <c r="K29" s="601"/>
      <c r="L29" s="611">
        <f>'[1]Bal UPIS'!L29</f>
        <v>310.2</v>
      </c>
      <c r="M29" s="601"/>
      <c r="N29" s="615">
        <f>'[1]Bal UPIS'!N29</f>
        <v>5692556.790000001</v>
      </c>
      <c r="O29" s="615">
        <f>'[1]Bal UPIS'!O29</f>
        <v>5689209.4380555563</v>
      </c>
      <c r="P29" s="615">
        <f>'[1]Bal UPIS'!P29</f>
        <v>5685862.0861111116</v>
      </c>
      <c r="Q29" s="615">
        <f>'[1]Bal UPIS'!Q29</f>
        <v>5682514.7341666669</v>
      </c>
      <c r="R29" s="615">
        <f>'[1]Bal UPIS'!R29</f>
        <v>6854591.6077222228</v>
      </c>
      <c r="S29" s="615">
        <f>'[1]Bal UPIS'!S29</f>
        <v>6851244.2557777781</v>
      </c>
      <c r="T29" s="615">
        <f>'[1]Bal UPIS'!T29</f>
        <v>6847896.9038333334</v>
      </c>
      <c r="U29" s="615">
        <f>'[1]Bal UPIS'!U29</f>
        <v>6844549.5518888887</v>
      </c>
      <c r="V29" s="615">
        <f>'[1]Bal UPIS'!V29</f>
        <v>6841202.199944444</v>
      </c>
      <c r="W29" s="615">
        <f>'[1]Bal UPIS'!W29</f>
        <v>6837854.8479999993</v>
      </c>
      <c r="X29" s="615">
        <f>'[1]Bal UPIS'!X29</f>
        <v>6834507.4960555546</v>
      </c>
      <c r="Y29" s="615">
        <f>'[1]Bal UPIS'!Y29</f>
        <v>6831160.1441111099</v>
      </c>
      <c r="Z29" s="615">
        <f>'[1]Bal UPIS'!Z29</f>
        <v>6827812.7921666652</v>
      </c>
      <c r="AA29" s="615">
        <f>'[1]Bal UPIS'!AA29</f>
        <v>6824465.4402222205</v>
      </c>
      <c r="AB29" s="615">
        <f>'[1]Bal UPIS'!AB29</f>
        <v>6821118.0882777758</v>
      </c>
      <c r="AC29" s="615">
        <f>'[1]Bal UPIS'!AC29</f>
        <v>6817770.7363333311</v>
      </c>
      <c r="AD29" s="615">
        <f>'[1]Bal UPIS'!AD29</f>
        <v>6814423.3843888864</v>
      </c>
      <c r="AE29" s="615">
        <f>'[1]Bal UPIS'!AE29</f>
        <v>6811076.0324444417</v>
      </c>
      <c r="AF29" s="615">
        <f>'[1]Bal UPIS'!AF29</f>
        <v>6807728.680499997</v>
      </c>
      <c r="AG29" s="615">
        <f>'[1]Bal UPIS'!AG29</f>
        <v>7721046.0741555523</v>
      </c>
      <c r="AH29" s="615">
        <f>'[1]Bal UPIS'!AH29</f>
        <v>7717698.7222111076</v>
      </c>
      <c r="AI29" s="615">
        <f>'[1]Bal UPIS'!AI29</f>
        <v>7714351.3702666629</v>
      </c>
      <c r="AJ29" s="615">
        <f>'[1]Bal UPIS'!AJ29</f>
        <v>7711004.0183222182</v>
      </c>
      <c r="AK29" s="619"/>
      <c r="AL29" s="616">
        <f t="shared" si="1"/>
        <v>6847896.9038333334</v>
      </c>
      <c r="AM29" s="615"/>
      <c r="AN29" s="615">
        <f t="shared" si="2"/>
        <v>7096474.0753427316</v>
      </c>
      <c r="AP29" s="620">
        <v>310.10000000000002</v>
      </c>
      <c r="AQ29" s="889">
        <f>'[1]Bal UPIS'!AO29</f>
        <v>310.10000000000002</v>
      </c>
      <c r="AR29" s="892">
        <f>'[1]Bal UPIS'!AP29</f>
        <v>3.1200000000000002E-2</v>
      </c>
      <c r="AS29" s="889">
        <f>'[1]Bal UPIS'!AQ29</f>
        <v>310.10000000000002</v>
      </c>
      <c r="AT29" s="892">
        <f>'[1]Bal UPIS'!AR29</f>
        <v>3.1200000000000002E-2</v>
      </c>
    </row>
    <row r="30" spans="1:46" s="622" customFormat="1" ht="14.1" customHeight="1">
      <c r="A30" s="621"/>
      <c r="B30" s="610">
        <v>20</v>
      </c>
      <c r="D30" s="603" t="str">
        <f>'[1]Bal UPIS'!D30</f>
        <v>Water</v>
      </c>
      <c r="E30" s="601"/>
      <c r="F30" s="601" t="str">
        <f>'[1]Bal UPIS'!F30</f>
        <v>311000-Pumping Equipment</v>
      </c>
      <c r="G30" s="601"/>
      <c r="H30" s="603">
        <f>'[1]Bal UPIS'!H30</f>
        <v>311000</v>
      </c>
      <c r="I30" s="601"/>
      <c r="J30" s="603">
        <f>'[1]Bal UPIS'!J30</f>
        <v>10131100</v>
      </c>
      <c r="K30" s="601"/>
      <c r="L30" s="611">
        <f>'[1]Bal UPIS'!L30</f>
        <v>311.2</v>
      </c>
      <c r="M30" s="601"/>
      <c r="N30" s="615">
        <f>'[1]Bal UPIS'!N30</f>
        <v>0</v>
      </c>
      <c r="O30" s="615">
        <f>'[1]Bal UPIS'!O30</f>
        <v>0</v>
      </c>
      <c r="P30" s="615">
        <f>'[1]Bal UPIS'!P30</f>
        <v>0</v>
      </c>
      <c r="Q30" s="615">
        <f>'[1]Bal UPIS'!Q30</f>
        <v>0</v>
      </c>
      <c r="R30" s="615">
        <f>'[1]Bal UPIS'!R30</f>
        <v>0</v>
      </c>
      <c r="S30" s="615">
        <f>'[1]Bal UPIS'!S30</f>
        <v>0</v>
      </c>
      <c r="T30" s="615">
        <f>'[1]Bal UPIS'!T30</f>
        <v>0</v>
      </c>
      <c r="U30" s="615">
        <f>'[1]Bal UPIS'!U30</f>
        <v>0</v>
      </c>
      <c r="V30" s="615">
        <f>'[1]Bal UPIS'!V30</f>
        <v>0</v>
      </c>
      <c r="W30" s="615">
        <f>'[1]Bal UPIS'!W30</f>
        <v>0</v>
      </c>
      <c r="X30" s="615">
        <f>'[1]Bal UPIS'!X30</f>
        <v>0</v>
      </c>
      <c r="Y30" s="615">
        <f>'[1]Bal UPIS'!Y30</f>
        <v>0</v>
      </c>
      <c r="Z30" s="615">
        <f>'[1]Bal UPIS'!Z30</f>
        <v>0</v>
      </c>
      <c r="AA30" s="615">
        <f>'[1]Bal UPIS'!AA30</f>
        <v>0</v>
      </c>
      <c r="AB30" s="615">
        <f>'[1]Bal UPIS'!AB30</f>
        <v>0</v>
      </c>
      <c r="AC30" s="615">
        <f>'[1]Bal UPIS'!AC30</f>
        <v>0</v>
      </c>
      <c r="AD30" s="615">
        <f>'[1]Bal UPIS'!AD30</f>
        <v>0</v>
      </c>
      <c r="AE30" s="615">
        <f>'[1]Bal UPIS'!AE30</f>
        <v>0</v>
      </c>
      <c r="AF30" s="615">
        <f>'[1]Bal UPIS'!AF30</f>
        <v>0</v>
      </c>
      <c r="AG30" s="615">
        <f>'[1]Bal UPIS'!AG30</f>
        <v>0</v>
      </c>
      <c r="AH30" s="615">
        <f>'[1]Bal UPIS'!AH30</f>
        <v>0</v>
      </c>
      <c r="AI30" s="615">
        <f>'[1]Bal UPIS'!AI30</f>
        <v>0</v>
      </c>
      <c r="AJ30" s="615">
        <f>'[1]Bal UPIS'!AJ30</f>
        <v>0</v>
      </c>
      <c r="AK30" s="623"/>
      <c r="AL30" s="616">
        <f t="shared" si="1"/>
        <v>0</v>
      </c>
      <c r="AM30" s="615"/>
      <c r="AN30" s="615">
        <f t="shared" si="2"/>
        <v>0</v>
      </c>
      <c r="AP30" s="624"/>
      <c r="AQ30" s="889">
        <f>'[1]Bal UPIS'!AO30</f>
        <v>0</v>
      </c>
      <c r="AR30" s="892">
        <f>'[1]Bal UPIS'!AP30</f>
        <v>0</v>
      </c>
      <c r="AS30" s="889">
        <f>'[1]Bal UPIS'!AQ30</f>
        <v>0</v>
      </c>
      <c r="AT30" s="892">
        <f>'[1]Bal UPIS'!AR30</f>
        <v>0</v>
      </c>
    </row>
    <row r="31" spans="1:46" s="605" customFormat="1">
      <c r="A31" s="617"/>
      <c r="B31" s="610">
        <v>21</v>
      </c>
      <c r="D31" s="603" t="str">
        <f>'[1]Bal UPIS'!D31</f>
        <v>Water</v>
      </c>
      <c r="E31" s="601"/>
      <c r="F31" s="601" t="str">
        <f>'[1]Bal UPIS'!F31</f>
        <v>311200-Pump Eqp Electric</v>
      </c>
      <c r="G31" s="601"/>
      <c r="H31" s="603">
        <f>'[1]Bal UPIS'!H31</f>
        <v>311200</v>
      </c>
      <c r="I31" s="601"/>
      <c r="J31" s="603" t="str">
        <f>'[1]Bal UPIS'!J31</f>
        <v>10131120</v>
      </c>
      <c r="K31" s="601"/>
      <c r="L31" s="611">
        <f>'[1]Bal UPIS'!L31</f>
        <v>311.2</v>
      </c>
      <c r="M31" s="601"/>
      <c r="N31" s="615">
        <f>'[1]Bal UPIS'!N31</f>
        <v>17648303.220000003</v>
      </c>
      <c r="O31" s="615">
        <f>'[1]Bal UPIS'!O31</f>
        <v>19026025.550944448</v>
      </c>
      <c r="P31" s="615">
        <f>'[1]Bal UPIS'!P31</f>
        <v>19102003.102888893</v>
      </c>
      <c r="Q31" s="615">
        <f>'[1]Bal UPIS'!Q31</f>
        <v>19125229.537033338</v>
      </c>
      <c r="R31" s="615">
        <f>'[1]Bal UPIS'!R31</f>
        <v>19114956.766977783</v>
      </c>
      <c r="S31" s="615">
        <f>'[1]Bal UPIS'!S31</f>
        <v>19165792.67812223</v>
      </c>
      <c r="T31" s="615">
        <f>'[1]Bal UPIS'!T31</f>
        <v>19219332.650066674</v>
      </c>
      <c r="U31" s="615">
        <f>'[1]Bal UPIS'!U31</f>
        <v>19223110.835344452</v>
      </c>
      <c r="V31" s="615">
        <f>'[1]Bal UPIS'!V31</f>
        <v>19226889.020622231</v>
      </c>
      <c r="W31" s="615">
        <f>'[1]Bal UPIS'!W31</f>
        <v>19821040.20590001</v>
      </c>
      <c r="X31" s="615">
        <f>'[1]Bal UPIS'!X31</f>
        <v>21099008.161177788</v>
      </c>
      <c r="Y31" s="615">
        <f>'[1]Bal UPIS'!Y31</f>
        <v>21123497.596455567</v>
      </c>
      <c r="Z31" s="615">
        <f>'[1]Bal UPIS'!Z31</f>
        <v>21168698.281733345</v>
      </c>
      <c r="AA31" s="615">
        <f>'[1]Bal UPIS'!AA31</f>
        <v>21211137.467011124</v>
      </c>
      <c r="AB31" s="615">
        <f>'[1]Bal UPIS'!AB31</f>
        <v>21245292.152288903</v>
      </c>
      <c r="AC31" s="615">
        <f>'[1]Bal UPIS'!AC31</f>
        <v>21276685.337566681</v>
      </c>
      <c r="AD31" s="615">
        <f>'[1]Bal UPIS'!AD31</f>
        <v>22192643.931287777</v>
      </c>
      <c r="AE31" s="615">
        <f>'[1]Bal UPIS'!AE31</f>
        <v>22196422.116565555</v>
      </c>
      <c r="AF31" s="615">
        <f>'[1]Bal UPIS'!AF31</f>
        <v>22193296.551843334</v>
      </c>
      <c r="AG31" s="615">
        <f>'[1]Bal UPIS'!AG31</f>
        <v>23088057.186364427</v>
      </c>
      <c r="AH31" s="615">
        <f>'[1]Bal UPIS'!AH31</f>
        <v>23115794.830842204</v>
      </c>
      <c r="AI31" s="615">
        <f>'[1]Bal UPIS'!AI31</f>
        <v>23138903.516119983</v>
      </c>
      <c r="AJ31" s="615">
        <f>'[1]Bal UPIS'!AJ31</f>
        <v>23177200.451397762</v>
      </c>
      <c r="AK31" s="619"/>
      <c r="AL31" s="616">
        <f t="shared" si="1"/>
        <v>19219332.650066674</v>
      </c>
      <c r="AM31" s="615"/>
      <c r="AN31" s="615">
        <f t="shared" si="2"/>
        <v>22017433.66005034</v>
      </c>
      <c r="AP31" s="620">
        <v>311.2</v>
      </c>
      <c r="AQ31" s="889">
        <f>'[1]Bal UPIS'!AO31</f>
        <v>311.2</v>
      </c>
      <c r="AR31" s="892">
        <f>'[1]Bal UPIS'!AP31</f>
        <v>3.0300000000000001E-2</v>
      </c>
      <c r="AS31" s="889">
        <f>'[1]Bal UPIS'!AQ31</f>
        <v>311.2</v>
      </c>
      <c r="AT31" s="892">
        <f>'[1]Bal UPIS'!AR31</f>
        <v>3.0300000000000001E-2</v>
      </c>
    </row>
    <row r="32" spans="1:46" s="605" customFormat="1">
      <c r="A32" s="617"/>
      <c r="B32" s="610">
        <v>22</v>
      </c>
      <c r="D32" s="603" t="str">
        <f>'[1]Bal UPIS'!D32</f>
        <v>Water</v>
      </c>
      <c r="E32" s="601"/>
      <c r="F32" s="601" t="str">
        <f>'[1]Bal UPIS'!F32</f>
        <v>311300-Pump Eqp Diesel</v>
      </c>
      <c r="G32" s="601"/>
      <c r="H32" s="603">
        <f>'[1]Bal UPIS'!H32</f>
        <v>311300</v>
      </c>
      <c r="I32" s="601"/>
      <c r="J32" s="603" t="str">
        <f>'[1]Bal UPIS'!J32</f>
        <v>10131130</v>
      </c>
      <c r="K32" s="601"/>
      <c r="L32" s="611">
        <f>'[1]Bal UPIS'!L32</f>
        <v>311.2</v>
      </c>
      <c r="M32" s="601"/>
      <c r="N32" s="615">
        <f>'[1]Bal UPIS'!N32</f>
        <v>432456.17</v>
      </c>
      <c r="O32" s="615">
        <f>'[1]Bal UPIS'!O32</f>
        <v>432428.39222222223</v>
      </c>
      <c r="P32" s="615">
        <f>'[1]Bal UPIS'!P32</f>
        <v>432400.61444444448</v>
      </c>
      <c r="Q32" s="615">
        <f>'[1]Bal UPIS'!Q32</f>
        <v>432372.83666666673</v>
      </c>
      <c r="R32" s="615">
        <f>'[1]Bal UPIS'!R32</f>
        <v>432345.05888888898</v>
      </c>
      <c r="S32" s="615">
        <f>'[1]Bal UPIS'!S32</f>
        <v>432317.28111111122</v>
      </c>
      <c r="T32" s="615">
        <f>'[1]Bal UPIS'!T32</f>
        <v>432289.50333333347</v>
      </c>
      <c r="U32" s="615">
        <f>'[1]Bal UPIS'!U32</f>
        <v>432261.72555555572</v>
      </c>
      <c r="V32" s="615">
        <f>'[1]Bal UPIS'!V32</f>
        <v>432233.94777777797</v>
      </c>
      <c r="W32" s="615">
        <f>'[1]Bal UPIS'!W32</f>
        <v>432206.17000000022</v>
      </c>
      <c r="X32" s="615">
        <f>'[1]Bal UPIS'!X32</f>
        <v>432178.39222222246</v>
      </c>
      <c r="Y32" s="615">
        <f>'[1]Bal UPIS'!Y32</f>
        <v>432150.61444444471</v>
      </c>
      <c r="Z32" s="615">
        <f>'[1]Bal UPIS'!Z32</f>
        <v>432122.83666666696</v>
      </c>
      <c r="AA32" s="615">
        <f>'[1]Bal UPIS'!AA32</f>
        <v>432095.05888888921</v>
      </c>
      <c r="AB32" s="615">
        <f>'[1]Bal UPIS'!AB32</f>
        <v>432067.28111111146</v>
      </c>
      <c r="AC32" s="615">
        <f>'[1]Bal UPIS'!AC32</f>
        <v>432039.50333333371</v>
      </c>
      <c r="AD32" s="615">
        <f>'[1]Bal UPIS'!AD32</f>
        <v>432011.72555555595</v>
      </c>
      <c r="AE32" s="615">
        <f>'[1]Bal UPIS'!AE32</f>
        <v>431983.9477777782</v>
      </c>
      <c r="AF32" s="615">
        <f>'[1]Bal UPIS'!AF32</f>
        <v>431956.17000000045</v>
      </c>
      <c r="AG32" s="615">
        <f>'[1]Bal UPIS'!AG32</f>
        <v>431928.3922222227</v>
      </c>
      <c r="AH32" s="615">
        <f>'[1]Bal UPIS'!AH32</f>
        <v>431900.61444444495</v>
      </c>
      <c r="AI32" s="615">
        <f>'[1]Bal UPIS'!AI32</f>
        <v>431872.83666666719</v>
      </c>
      <c r="AJ32" s="615">
        <f>'[1]Bal UPIS'!AJ32</f>
        <v>431845.05888888944</v>
      </c>
      <c r="AK32" s="619"/>
      <c r="AL32" s="616">
        <f t="shared" si="1"/>
        <v>432289.50333333347</v>
      </c>
      <c r="AM32" s="615"/>
      <c r="AN32" s="615">
        <f t="shared" si="2"/>
        <v>432011.72555555595</v>
      </c>
      <c r="AP32" s="620">
        <v>311.3</v>
      </c>
      <c r="AQ32" s="889">
        <f>'[1]Bal UPIS'!AO32</f>
        <v>311.3</v>
      </c>
      <c r="AR32" s="892">
        <f>'[1]Bal UPIS'!AP32</f>
        <v>3.2300000000000002E-2</v>
      </c>
      <c r="AS32" s="889">
        <f>'[1]Bal UPIS'!AQ32</f>
        <v>311.3</v>
      </c>
      <c r="AT32" s="892">
        <f>'[1]Bal UPIS'!AR32</f>
        <v>3.2300000000000002E-2</v>
      </c>
    </row>
    <row r="33" spans="1:46" s="605" customFormat="1">
      <c r="A33" s="617"/>
      <c r="B33" s="610">
        <v>23</v>
      </c>
      <c r="D33" s="603" t="str">
        <f>'[1]Bal UPIS'!D33</f>
        <v>Water</v>
      </c>
      <c r="E33" s="601"/>
      <c r="F33" s="601" t="str">
        <f>'[1]Bal UPIS'!F33</f>
        <v>311400-Pump Eqp Hydraulic</v>
      </c>
      <c r="G33" s="601"/>
      <c r="H33" s="603">
        <f>'[1]Bal UPIS'!H33</f>
        <v>311400</v>
      </c>
      <c r="I33" s="601"/>
      <c r="J33" s="603" t="str">
        <f>'[1]Bal UPIS'!J33</f>
        <v>10131140</v>
      </c>
      <c r="K33" s="601"/>
      <c r="L33" s="611">
        <f>'[1]Bal UPIS'!L33</f>
        <v>311.2</v>
      </c>
      <c r="M33" s="601"/>
      <c r="N33" s="615">
        <f>'[1]Bal UPIS'!N33</f>
        <v>7727.88</v>
      </c>
      <c r="O33" s="615">
        <f>'[1]Bal UPIS'!O33</f>
        <v>7727.88</v>
      </c>
      <c r="P33" s="615">
        <f>'[1]Bal UPIS'!P33</f>
        <v>7727.88</v>
      </c>
      <c r="Q33" s="615">
        <f>'[1]Bal UPIS'!Q33</f>
        <v>7727.88</v>
      </c>
      <c r="R33" s="615">
        <f>'[1]Bal UPIS'!R33</f>
        <v>7727.88</v>
      </c>
      <c r="S33" s="615">
        <f>'[1]Bal UPIS'!S33</f>
        <v>7727.88</v>
      </c>
      <c r="T33" s="615">
        <f>'[1]Bal UPIS'!T33</f>
        <v>7727.88</v>
      </c>
      <c r="U33" s="615">
        <f>'[1]Bal UPIS'!U33</f>
        <v>7727.88</v>
      </c>
      <c r="V33" s="615">
        <f>'[1]Bal UPIS'!V33</f>
        <v>7727.88</v>
      </c>
      <c r="W33" s="615">
        <f>'[1]Bal UPIS'!W33</f>
        <v>7727.88</v>
      </c>
      <c r="X33" s="615">
        <f>'[1]Bal UPIS'!X33</f>
        <v>7727.88</v>
      </c>
      <c r="Y33" s="615">
        <f>'[1]Bal UPIS'!Y33</f>
        <v>7727.88</v>
      </c>
      <c r="Z33" s="615">
        <f>'[1]Bal UPIS'!Z33</f>
        <v>7727.88</v>
      </c>
      <c r="AA33" s="615">
        <f>'[1]Bal UPIS'!AA33</f>
        <v>7727.88</v>
      </c>
      <c r="AB33" s="615">
        <f>'[1]Bal UPIS'!AB33</f>
        <v>7727.88</v>
      </c>
      <c r="AC33" s="615">
        <f>'[1]Bal UPIS'!AC33</f>
        <v>7727.88</v>
      </c>
      <c r="AD33" s="615">
        <f>'[1]Bal UPIS'!AD33</f>
        <v>7727.88</v>
      </c>
      <c r="AE33" s="615">
        <f>'[1]Bal UPIS'!AE33</f>
        <v>7727.88</v>
      </c>
      <c r="AF33" s="615">
        <f>'[1]Bal UPIS'!AF33</f>
        <v>7727.88</v>
      </c>
      <c r="AG33" s="615">
        <f>'[1]Bal UPIS'!AG33</f>
        <v>7727.88</v>
      </c>
      <c r="AH33" s="615">
        <f>'[1]Bal UPIS'!AH33</f>
        <v>7727.88</v>
      </c>
      <c r="AI33" s="615">
        <f>'[1]Bal UPIS'!AI33</f>
        <v>7727.88</v>
      </c>
      <c r="AJ33" s="615">
        <f>'[1]Bal UPIS'!AJ33</f>
        <v>7727.88</v>
      </c>
      <c r="AK33" s="619"/>
      <c r="AL33" s="616">
        <f t="shared" si="1"/>
        <v>7727.88</v>
      </c>
      <c r="AM33" s="615"/>
      <c r="AN33" s="615">
        <f t="shared" si="2"/>
        <v>7727.880000000001</v>
      </c>
      <c r="AP33" s="620">
        <v>311.39999999999998</v>
      </c>
      <c r="AQ33" s="889">
        <f>'[1]Bal UPIS'!AO33</f>
        <v>311.39999999999998</v>
      </c>
      <c r="AR33" s="892">
        <f>'[1]Bal UPIS'!AP33</f>
        <v>4.0799999999999996E-2</v>
      </c>
      <c r="AS33" s="889">
        <f>'[1]Bal UPIS'!AQ33</f>
        <v>311.39999999999998</v>
      </c>
      <c r="AT33" s="892">
        <f>'[1]Bal UPIS'!AR33</f>
        <v>4.0799999999999996E-2</v>
      </c>
    </row>
    <row r="34" spans="1:46" s="605" customFormat="1">
      <c r="A34" s="617"/>
      <c r="B34" s="610">
        <v>24</v>
      </c>
      <c r="D34" s="603" t="str">
        <f>'[1]Bal UPIS'!D34</f>
        <v>Water</v>
      </c>
      <c r="E34" s="601"/>
      <c r="F34" s="601" t="str">
        <f>'[1]Bal UPIS'!F34</f>
        <v>311500-Pump Eqp Other</v>
      </c>
      <c r="G34" s="601"/>
      <c r="H34" s="603">
        <f>'[1]Bal UPIS'!H34</f>
        <v>311500</v>
      </c>
      <c r="I34" s="601"/>
      <c r="J34" s="603" t="str">
        <f>'[1]Bal UPIS'!J34</f>
        <v>10131150</v>
      </c>
      <c r="K34" s="601"/>
      <c r="L34" s="611">
        <f>'[1]Bal UPIS'!L34</f>
        <v>311.2</v>
      </c>
      <c r="M34" s="601"/>
      <c r="N34" s="615">
        <f>'[1]Bal UPIS'!N34</f>
        <v>0</v>
      </c>
      <c r="O34" s="615">
        <f>'[1]Bal UPIS'!O34</f>
        <v>0</v>
      </c>
      <c r="P34" s="615">
        <f>'[1]Bal UPIS'!P34</f>
        <v>0</v>
      </c>
      <c r="Q34" s="615">
        <f>'[1]Bal UPIS'!Q34</f>
        <v>0</v>
      </c>
      <c r="R34" s="615">
        <f>'[1]Bal UPIS'!R34</f>
        <v>0</v>
      </c>
      <c r="S34" s="615">
        <f>'[1]Bal UPIS'!S34</f>
        <v>0</v>
      </c>
      <c r="T34" s="615">
        <f>'[1]Bal UPIS'!T34</f>
        <v>0</v>
      </c>
      <c r="U34" s="615">
        <f>'[1]Bal UPIS'!U34</f>
        <v>0</v>
      </c>
      <c r="V34" s="615">
        <f>'[1]Bal UPIS'!V34</f>
        <v>0</v>
      </c>
      <c r="W34" s="615">
        <f>'[1]Bal UPIS'!W34</f>
        <v>0</v>
      </c>
      <c r="X34" s="615">
        <f>'[1]Bal UPIS'!X34</f>
        <v>0</v>
      </c>
      <c r="Y34" s="615">
        <f>'[1]Bal UPIS'!Y34</f>
        <v>0</v>
      </c>
      <c r="Z34" s="615">
        <f>'[1]Bal UPIS'!Z34</f>
        <v>0</v>
      </c>
      <c r="AA34" s="615">
        <f>'[1]Bal UPIS'!AA34</f>
        <v>0</v>
      </c>
      <c r="AB34" s="615">
        <f>'[1]Bal UPIS'!AB34</f>
        <v>0</v>
      </c>
      <c r="AC34" s="615">
        <f>'[1]Bal UPIS'!AC34</f>
        <v>0</v>
      </c>
      <c r="AD34" s="615">
        <f>'[1]Bal UPIS'!AD34</f>
        <v>0</v>
      </c>
      <c r="AE34" s="615">
        <f>'[1]Bal UPIS'!AE34</f>
        <v>0</v>
      </c>
      <c r="AF34" s="615">
        <f>'[1]Bal UPIS'!AF34</f>
        <v>0</v>
      </c>
      <c r="AG34" s="615">
        <f>'[1]Bal UPIS'!AG34</f>
        <v>0</v>
      </c>
      <c r="AH34" s="615">
        <f>'[1]Bal UPIS'!AH34</f>
        <v>0</v>
      </c>
      <c r="AI34" s="615">
        <f>'[1]Bal UPIS'!AI34</f>
        <v>0</v>
      </c>
      <c r="AJ34" s="615">
        <f>'[1]Bal UPIS'!AJ34</f>
        <v>0</v>
      </c>
      <c r="AK34" s="619"/>
      <c r="AL34" s="616">
        <f t="shared" si="1"/>
        <v>0</v>
      </c>
      <c r="AM34" s="615"/>
      <c r="AN34" s="615">
        <f t="shared" si="2"/>
        <v>0</v>
      </c>
      <c r="AP34" s="620"/>
      <c r="AQ34" s="889">
        <f>'[1]Bal UPIS'!AO34</f>
        <v>0</v>
      </c>
      <c r="AR34" s="892">
        <f>'[1]Bal UPIS'!AP34</f>
        <v>0</v>
      </c>
      <c r="AS34" s="889">
        <f>'[1]Bal UPIS'!AQ34</f>
        <v>0</v>
      </c>
      <c r="AT34" s="892">
        <f>'[1]Bal UPIS'!AR34</f>
        <v>0</v>
      </c>
    </row>
    <row r="35" spans="1:46" s="605" customFormat="1">
      <c r="A35" s="617"/>
      <c r="B35" s="610">
        <v>25</v>
      </c>
      <c r="D35" s="603" t="str">
        <f>'[1]Bal UPIS'!D35</f>
        <v>Water</v>
      </c>
      <c r="E35" s="601"/>
      <c r="F35" s="601" t="str">
        <f>'[1]Bal UPIS'!F35</f>
        <v>311520-Pump Eqp-SOS &amp; Pumping</v>
      </c>
      <c r="G35" s="601"/>
      <c r="H35" s="603">
        <f>'[1]Bal UPIS'!H35</f>
        <v>311520</v>
      </c>
      <c r="I35" s="601"/>
      <c r="J35" s="603" t="str">
        <f>'[1]Bal UPIS'!J35</f>
        <v>10131152</v>
      </c>
      <c r="K35" s="601"/>
      <c r="L35" s="611">
        <f>'[1]Bal UPIS'!L35</f>
        <v>311.2</v>
      </c>
      <c r="M35" s="601"/>
      <c r="N35" s="615">
        <f>'[1]Bal UPIS'!N35</f>
        <v>17437148.639999997</v>
      </c>
      <c r="O35" s="615">
        <f>'[1]Bal UPIS'!O35</f>
        <v>17432479.824166663</v>
      </c>
      <c r="P35" s="615">
        <f>'[1]Bal UPIS'!P35</f>
        <v>17427811.008333329</v>
      </c>
      <c r="Q35" s="615">
        <f>'[1]Bal UPIS'!Q35</f>
        <v>17423142.192499995</v>
      </c>
      <c r="R35" s="615">
        <f>'[1]Bal UPIS'!R35</f>
        <v>17418473.376666661</v>
      </c>
      <c r="S35" s="615">
        <f>'[1]Bal UPIS'!S35</f>
        <v>17413804.560833327</v>
      </c>
      <c r="T35" s="615">
        <f>'[1]Bal UPIS'!T35</f>
        <v>17409135.744999994</v>
      </c>
      <c r="U35" s="615">
        <f>'[1]Bal UPIS'!U35</f>
        <v>17404466.92916666</v>
      </c>
      <c r="V35" s="615">
        <f>'[1]Bal UPIS'!V35</f>
        <v>17399798.113333326</v>
      </c>
      <c r="W35" s="615">
        <f>'[1]Bal UPIS'!W35</f>
        <v>17395129.297499992</v>
      </c>
      <c r="X35" s="615">
        <f>'[1]Bal UPIS'!X35</f>
        <v>17390460.481666658</v>
      </c>
      <c r="Y35" s="615">
        <f>'[1]Bal UPIS'!Y35</f>
        <v>17385791.665833324</v>
      </c>
      <c r="Z35" s="615">
        <f>'[1]Bal UPIS'!Z35</f>
        <v>17381122.84999999</v>
      </c>
      <c r="AA35" s="615">
        <f>'[1]Bal UPIS'!AA35</f>
        <v>17376454.034166656</v>
      </c>
      <c r="AB35" s="615">
        <f>'[1]Bal UPIS'!AB35</f>
        <v>17371785.218333323</v>
      </c>
      <c r="AC35" s="615">
        <f>'[1]Bal UPIS'!AC35</f>
        <v>17367116.402499989</v>
      </c>
      <c r="AD35" s="615">
        <f>'[1]Bal UPIS'!AD35</f>
        <v>17362447.586666655</v>
      </c>
      <c r="AE35" s="615">
        <f>'[1]Bal UPIS'!AE35</f>
        <v>17357778.770833321</v>
      </c>
      <c r="AF35" s="615">
        <f>'[1]Bal UPIS'!AF35</f>
        <v>17353109.954999987</v>
      </c>
      <c r="AG35" s="615">
        <f>'[1]Bal UPIS'!AG35</f>
        <v>17348441.139166653</v>
      </c>
      <c r="AH35" s="615">
        <f>'[1]Bal UPIS'!AH35</f>
        <v>17343772.323333319</v>
      </c>
      <c r="AI35" s="615">
        <f>'[1]Bal UPIS'!AI35</f>
        <v>17339103.507499985</v>
      </c>
      <c r="AJ35" s="615">
        <f>'[1]Bal UPIS'!AJ35</f>
        <v>17334434.691666652</v>
      </c>
      <c r="AK35" s="619"/>
      <c r="AL35" s="616">
        <f t="shared" si="1"/>
        <v>17409135.744999994</v>
      </c>
      <c r="AM35" s="615"/>
      <c r="AN35" s="615">
        <f t="shared" si="2"/>
        <v>17362447.586666659</v>
      </c>
      <c r="AP35" s="620">
        <v>311.52</v>
      </c>
      <c r="AQ35" s="889">
        <f>'[1]Bal UPIS'!AO35</f>
        <v>311.52</v>
      </c>
      <c r="AR35" s="892">
        <f>'[1]Bal UPIS'!AP35</f>
        <v>2.7300000000000001E-2</v>
      </c>
      <c r="AS35" s="889">
        <f>'[1]Bal UPIS'!AQ35</f>
        <v>311.52</v>
      </c>
      <c r="AT35" s="892">
        <f>'[1]Bal UPIS'!AR35</f>
        <v>2.7300000000000001E-2</v>
      </c>
    </row>
    <row r="36" spans="1:46" s="605" customFormat="1">
      <c r="A36" s="617"/>
      <c r="B36" s="610">
        <v>26</v>
      </c>
      <c r="D36" s="603" t="str">
        <f>'[1]Bal UPIS'!D36</f>
        <v>Water</v>
      </c>
      <c r="E36" s="601"/>
      <c r="F36" s="601" t="str">
        <f>'[1]Bal UPIS'!F36</f>
        <v>311530-Pump Eqp Wtr Treatment</v>
      </c>
      <c r="G36" s="601"/>
      <c r="H36" s="603">
        <f>'[1]Bal UPIS'!H36</f>
        <v>311530</v>
      </c>
      <c r="I36" s="601"/>
      <c r="J36" s="603" t="str">
        <f>'[1]Bal UPIS'!J36</f>
        <v>10131153</v>
      </c>
      <c r="K36" s="601"/>
      <c r="L36" s="611">
        <f>'[1]Bal UPIS'!L36</f>
        <v>311.3</v>
      </c>
      <c r="M36" s="601"/>
      <c r="N36" s="615">
        <f>'[1]Bal UPIS'!N36</f>
        <v>669900.51</v>
      </c>
      <c r="O36" s="615">
        <f>'[1]Bal UPIS'!O36</f>
        <v>669900.51</v>
      </c>
      <c r="P36" s="615">
        <f>'[1]Bal UPIS'!P36</f>
        <v>669900.51</v>
      </c>
      <c r="Q36" s="615">
        <f>'[1]Bal UPIS'!Q36</f>
        <v>669900.51</v>
      </c>
      <c r="R36" s="615">
        <f>'[1]Bal UPIS'!R36</f>
        <v>669900.51</v>
      </c>
      <c r="S36" s="615">
        <f>'[1]Bal UPIS'!S36</f>
        <v>669900.51</v>
      </c>
      <c r="T36" s="615">
        <f>'[1]Bal UPIS'!T36</f>
        <v>669900.51</v>
      </c>
      <c r="U36" s="615">
        <f>'[1]Bal UPIS'!U36</f>
        <v>669900.51</v>
      </c>
      <c r="V36" s="615">
        <f>'[1]Bal UPIS'!V36</f>
        <v>669900.51</v>
      </c>
      <c r="W36" s="615">
        <f>'[1]Bal UPIS'!W36</f>
        <v>669900.51</v>
      </c>
      <c r="X36" s="615">
        <f>'[1]Bal UPIS'!X36</f>
        <v>669900.51</v>
      </c>
      <c r="Y36" s="615">
        <f>'[1]Bal UPIS'!Y36</f>
        <v>669900.51</v>
      </c>
      <c r="Z36" s="615">
        <f>'[1]Bal UPIS'!Z36</f>
        <v>669900.51</v>
      </c>
      <c r="AA36" s="615">
        <f>'[1]Bal UPIS'!AA36</f>
        <v>669900.51</v>
      </c>
      <c r="AB36" s="615">
        <f>'[1]Bal UPIS'!AB36</f>
        <v>669900.51</v>
      </c>
      <c r="AC36" s="615">
        <f>'[1]Bal UPIS'!AC36</f>
        <v>669900.51</v>
      </c>
      <c r="AD36" s="615">
        <f>'[1]Bal UPIS'!AD36</f>
        <v>669900.51</v>
      </c>
      <c r="AE36" s="615">
        <f>'[1]Bal UPIS'!AE36</f>
        <v>669900.51</v>
      </c>
      <c r="AF36" s="615">
        <f>'[1]Bal UPIS'!AF36</f>
        <v>669900.51</v>
      </c>
      <c r="AG36" s="615">
        <f>'[1]Bal UPIS'!AG36</f>
        <v>669900.51</v>
      </c>
      <c r="AH36" s="615">
        <f>'[1]Bal UPIS'!AH36</f>
        <v>669900.51</v>
      </c>
      <c r="AI36" s="615">
        <f>'[1]Bal UPIS'!AI36</f>
        <v>669900.51</v>
      </c>
      <c r="AJ36" s="615">
        <f>'[1]Bal UPIS'!AJ36</f>
        <v>669900.51</v>
      </c>
      <c r="AK36" s="619"/>
      <c r="AL36" s="616">
        <f t="shared" si="1"/>
        <v>669900.51</v>
      </c>
      <c r="AM36" s="615"/>
      <c r="AN36" s="615">
        <f t="shared" si="2"/>
        <v>669900.50999999989</v>
      </c>
      <c r="AP36" s="620">
        <v>311.52999999999997</v>
      </c>
      <c r="AQ36" s="889">
        <f>'[1]Bal UPIS'!AO36</f>
        <v>311.52999999999997</v>
      </c>
      <c r="AR36" s="892">
        <f>'[1]Bal UPIS'!AP36</f>
        <v>2.7300000000000001E-2</v>
      </c>
      <c r="AS36" s="889">
        <f>'[1]Bal UPIS'!AQ36</f>
        <v>311.52999999999997</v>
      </c>
      <c r="AT36" s="892">
        <f>'[1]Bal UPIS'!AR36</f>
        <v>2.7300000000000001E-2</v>
      </c>
    </row>
    <row r="37" spans="1:46" s="605" customFormat="1">
      <c r="A37" s="617"/>
      <c r="B37" s="610">
        <v>27</v>
      </c>
      <c r="D37" s="603" t="str">
        <f>'[1]Bal UPIS'!D37</f>
        <v>Water</v>
      </c>
      <c r="E37" s="601"/>
      <c r="F37" s="601" t="str">
        <f>'[1]Bal UPIS'!F37</f>
        <v>311540-Pumping Equipment TD</v>
      </c>
      <c r="G37" s="601"/>
      <c r="H37" s="603">
        <f>'[1]Bal UPIS'!H37</f>
        <v>311540</v>
      </c>
      <c r="I37" s="601"/>
      <c r="J37" s="603" t="str">
        <f>'[1]Bal UPIS'!J37</f>
        <v>10131154</v>
      </c>
      <c r="K37" s="601"/>
      <c r="L37" s="611">
        <f>'[1]Bal UPIS'!L37</f>
        <v>311.39999999999998</v>
      </c>
      <c r="M37" s="601"/>
      <c r="N37" s="615">
        <f>'[1]Bal UPIS'!N37</f>
        <v>1246508.2999999998</v>
      </c>
      <c r="O37" s="615">
        <f>'[1]Bal UPIS'!O37</f>
        <v>1630774.4134444438</v>
      </c>
      <c r="P37" s="615">
        <f>'[1]Bal UPIS'!P37</f>
        <v>1650205.3728888882</v>
      </c>
      <c r="Q37" s="615">
        <f>'[1]Bal UPIS'!Q37</f>
        <v>1649143.3323333326</v>
      </c>
      <c r="R37" s="615">
        <f>'[1]Bal UPIS'!R37</f>
        <v>1648081.291777777</v>
      </c>
      <c r="S37" s="615">
        <f>'[1]Bal UPIS'!S37</f>
        <v>1647019.2512222214</v>
      </c>
      <c r="T37" s="615">
        <f>'[1]Bal UPIS'!T37</f>
        <v>1645957.2106666658</v>
      </c>
      <c r="U37" s="615">
        <f>'[1]Bal UPIS'!U37</f>
        <v>1644895.1701111102</v>
      </c>
      <c r="V37" s="615">
        <f>'[1]Bal UPIS'!V37</f>
        <v>1643833.1295555546</v>
      </c>
      <c r="W37" s="615">
        <f>'[1]Bal UPIS'!W37</f>
        <v>1642771.088999999</v>
      </c>
      <c r="X37" s="615">
        <f>'[1]Bal UPIS'!X37</f>
        <v>1641709.0484444434</v>
      </c>
      <c r="Y37" s="615">
        <f>'[1]Bal UPIS'!Y37</f>
        <v>1640647.0078888878</v>
      </c>
      <c r="Z37" s="615">
        <f>'[1]Bal UPIS'!Z37</f>
        <v>1639584.9673333322</v>
      </c>
      <c r="AA37" s="615">
        <f>'[1]Bal UPIS'!AA37</f>
        <v>1638522.9267777766</v>
      </c>
      <c r="AB37" s="615">
        <f>'[1]Bal UPIS'!AB37</f>
        <v>1637460.886222221</v>
      </c>
      <c r="AC37" s="615">
        <f>'[1]Bal UPIS'!AC37</f>
        <v>1636398.8456666654</v>
      </c>
      <c r="AD37" s="615">
        <f>'[1]Bal UPIS'!AD37</f>
        <v>1635336.8051111097</v>
      </c>
      <c r="AE37" s="615">
        <f>'[1]Bal UPIS'!AE37</f>
        <v>1634274.7645555541</v>
      </c>
      <c r="AF37" s="615">
        <f>'[1]Bal UPIS'!AF37</f>
        <v>1633212.7239999985</v>
      </c>
      <c r="AG37" s="615">
        <f>'[1]Bal UPIS'!AG37</f>
        <v>1632150.6834444429</v>
      </c>
      <c r="AH37" s="615">
        <f>'[1]Bal UPIS'!AH37</f>
        <v>1631088.6428888873</v>
      </c>
      <c r="AI37" s="615">
        <f>'[1]Bal UPIS'!AI37</f>
        <v>1630026.6023333317</v>
      </c>
      <c r="AJ37" s="615">
        <f>'[1]Bal UPIS'!AJ37</f>
        <v>1628964.5617777761</v>
      </c>
      <c r="AK37" s="619"/>
      <c r="AL37" s="616">
        <f t="shared" si="1"/>
        <v>1645957.2106666658</v>
      </c>
      <c r="AM37" s="615"/>
      <c r="AN37" s="615">
        <f t="shared" si="2"/>
        <v>1635336.8051111097</v>
      </c>
      <c r="AP37" s="620">
        <v>311.54000000000002</v>
      </c>
      <c r="AQ37" s="889">
        <f>'[1]Bal UPIS'!AO37</f>
        <v>311.54000000000002</v>
      </c>
      <c r="AR37" s="892">
        <f>'[1]Bal UPIS'!AP37</f>
        <v>3.0200000000000001E-2</v>
      </c>
      <c r="AS37" s="889">
        <f>'[1]Bal UPIS'!AQ37</f>
        <v>311.54000000000002</v>
      </c>
      <c r="AT37" s="892">
        <f>'[1]Bal UPIS'!AR37</f>
        <v>3.0200000000000001E-2</v>
      </c>
    </row>
    <row r="38" spans="1:46" s="605" customFormat="1">
      <c r="A38" s="617"/>
      <c r="B38" s="610">
        <v>28</v>
      </c>
      <c r="D38" s="603" t="str">
        <f>'[1]Bal UPIS'!D38</f>
        <v>Water</v>
      </c>
      <c r="E38" s="601"/>
      <c r="F38" s="601" t="str">
        <f>'[1]Bal UPIS'!F38</f>
        <v>320100-WT Equip Non-Media</v>
      </c>
      <c r="G38" s="601"/>
      <c r="H38" s="603">
        <f>'[1]Bal UPIS'!H38</f>
        <v>320100</v>
      </c>
      <c r="I38" s="601"/>
      <c r="J38" s="603" t="str">
        <f>'[1]Bal UPIS'!J38</f>
        <v>10132010</v>
      </c>
      <c r="K38" s="601"/>
      <c r="L38" s="611">
        <f>'[1]Bal UPIS'!L38</f>
        <v>320.3</v>
      </c>
      <c r="M38" s="601"/>
      <c r="N38" s="615">
        <f>'[1]Bal UPIS'!N38</f>
        <v>54816327.370000027</v>
      </c>
      <c r="O38" s="615">
        <f>'[1]Bal UPIS'!O38</f>
        <v>55174204.515055589</v>
      </c>
      <c r="P38" s="615">
        <f>'[1]Bal UPIS'!P38</f>
        <v>55216289.558111146</v>
      </c>
      <c r="Q38" s="615">
        <f>'[1]Bal UPIS'!Q38</f>
        <v>55208988.556046702</v>
      </c>
      <c r="R38" s="615">
        <f>'[1]Bal UPIS'!R38</f>
        <v>55188287.872302264</v>
      </c>
      <c r="S38" s="615">
        <f>'[1]Bal UPIS'!S38</f>
        <v>55192030.661037825</v>
      </c>
      <c r="T38" s="615">
        <f>'[1]Bal UPIS'!T38</f>
        <v>55196855.074093387</v>
      </c>
      <c r="U38" s="615">
        <f>'[1]Bal UPIS'!U38</f>
        <v>55180592.450482279</v>
      </c>
      <c r="V38" s="615">
        <f>'[1]Bal UPIS'!V38</f>
        <v>55164329.826871172</v>
      </c>
      <c r="W38" s="615">
        <f>'[1]Bal UPIS'!W38</f>
        <v>55537230.803260066</v>
      </c>
      <c r="X38" s="615">
        <f>'[1]Bal UPIS'!X38</f>
        <v>56253350.003814995</v>
      </c>
      <c r="Y38" s="615">
        <f>'[1]Bal UPIS'!Y38</f>
        <v>60517698.814000458</v>
      </c>
      <c r="Z38" s="615">
        <f>'[1]Bal UPIS'!Z38</f>
        <v>60816495.298789352</v>
      </c>
      <c r="AA38" s="615">
        <f>'[1]Bal UPIS'!AA38</f>
        <v>61104989.925178245</v>
      </c>
      <c r="AB38" s="615">
        <f>'[1]Bal UPIS'!AB38</f>
        <v>61390170.75156714</v>
      </c>
      <c r="AC38" s="615">
        <f>'[1]Bal UPIS'!AC38</f>
        <v>61568016.990334034</v>
      </c>
      <c r="AD38" s="615">
        <f>'[1]Bal UPIS'!AD38</f>
        <v>61552306.666722924</v>
      </c>
      <c r="AE38" s="615">
        <f>'[1]Bal UPIS'!AE38</f>
        <v>61536044.043111816</v>
      </c>
      <c r="AF38" s="615">
        <f>'[1]Bal UPIS'!AF38</f>
        <v>61517019.919500709</v>
      </c>
      <c r="AG38" s="615">
        <f>'[1]Bal UPIS'!AG38</f>
        <v>69020528.605535671</v>
      </c>
      <c r="AH38" s="615">
        <f>'[1]Bal UPIS'!AH38</f>
        <v>69182976.581924558</v>
      </c>
      <c r="AI38" s="615">
        <f>'[1]Bal UPIS'!AI38</f>
        <v>69224540.158313453</v>
      </c>
      <c r="AJ38" s="615">
        <f>'[1]Bal UPIS'!AJ38</f>
        <v>69272179.034702346</v>
      </c>
      <c r="AK38" s="619"/>
      <c r="AL38" s="616">
        <f t="shared" si="1"/>
        <v>55196855.074093387</v>
      </c>
      <c r="AM38" s="615"/>
      <c r="AN38" s="615">
        <f t="shared" si="2"/>
        <v>63304332.061038129</v>
      </c>
      <c r="AP38" s="620">
        <v>320.11</v>
      </c>
      <c r="AQ38" s="889">
        <f>'[1]Bal UPIS'!AO38</f>
        <v>320.11</v>
      </c>
      <c r="AR38" s="892">
        <f>'[1]Bal UPIS'!AP38</f>
        <v>2.7700000000000002E-2</v>
      </c>
      <c r="AS38" s="889">
        <f>'[1]Bal UPIS'!AQ38</f>
        <v>320.11</v>
      </c>
      <c r="AT38" s="892">
        <f>'[1]Bal UPIS'!AR38</f>
        <v>2.7700000000000002E-2</v>
      </c>
    </row>
    <row r="39" spans="1:46" s="605" customFormat="1">
      <c r="A39" s="617"/>
      <c r="B39" s="610">
        <v>29</v>
      </c>
      <c r="D39" s="603" t="str">
        <f>'[1]Bal UPIS'!D39</f>
        <v>Water</v>
      </c>
      <c r="E39" s="601"/>
      <c r="F39" s="601" t="str">
        <f>'[1]Bal UPIS'!F39</f>
        <v>320200-WT Equip Filter Media</v>
      </c>
      <c r="G39" s="601"/>
      <c r="H39" s="603">
        <f>'[1]Bal UPIS'!H39</f>
        <v>320200</v>
      </c>
      <c r="I39" s="601"/>
      <c r="J39" s="603" t="str">
        <f>'[1]Bal UPIS'!J39</f>
        <v>10132010</v>
      </c>
      <c r="K39" s="601"/>
      <c r="L39" s="611">
        <f>'[1]Bal UPIS'!L39</f>
        <v>320.3</v>
      </c>
      <c r="M39" s="601"/>
      <c r="N39" s="615">
        <f>'[1]Bal UPIS'!N39</f>
        <v>833279.0199999999</v>
      </c>
      <c r="O39" s="615">
        <f>'[1]Bal UPIS'!O39</f>
        <v>830015.67027777771</v>
      </c>
      <c r="P39" s="615">
        <f>'[1]Bal UPIS'!P39</f>
        <v>826752.32055555552</v>
      </c>
      <c r="Q39" s="615">
        <f>'[1]Bal UPIS'!Q39</f>
        <v>823488.97083333333</v>
      </c>
      <c r="R39" s="615">
        <f>'[1]Bal UPIS'!R39</f>
        <v>820225.62111111113</v>
      </c>
      <c r="S39" s="615">
        <f>'[1]Bal UPIS'!S39</f>
        <v>816962.27138888894</v>
      </c>
      <c r="T39" s="615">
        <f>'[1]Bal UPIS'!T39</f>
        <v>813698.92166666675</v>
      </c>
      <c r="U39" s="615">
        <f>'[1]Bal UPIS'!U39</f>
        <v>810435.57194444456</v>
      </c>
      <c r="V39" s="615">
        <f>'[1]Bal UPIS'!V39</f>
        <v>807172.22222222236</v>
      </c>
      <c r="W39" s="615">
        <f>'[1]Bal UPIS'!W39</f>
        <v>803908.87250000017</v>
      </c>
      <c r="X39" s="615">
        <f>'[1]Bal UPIS'!X39</f>
        <v>800645.52277777798</v>
      </c>
      <c r="Y39" s="615">
        <f>'[1]Bal UPIS'!Y39</f>
        <v>797382.17305555579</v>
      </c>
      <c r="Z39" s="615">
        <f>'[1]Bal UPIS'!Z39</f>
        <v>794118.8233333336</v>
      </c>
      <c r="AA39" s="615">
        <f>'[1]Bal UPIS'!AA39</f>
        <v>790855.4736111114</v>
      </c>
      <c r="AB39" s="615">
        <f>'[1]Bal UPIS'!AB39</f>
        <v>787592.12388888921</v>
      </c>
      <c r="AC39" s="615">
        <f>'[1]Bal UPIS'!AC39</f>
        <v>784328.77416666702</v>
      </c>
      <c r="AD39" s="615">
        <f>'[1]Bal UPIS'!AD39</f>
        <v>781065.42444444483</v>
      </c>
      <c r="AE39" s="615">
        <f>'[1]Bal UPIS'!AE39</f>
        <v>777802.07472222263</v>
      </c>
      <c r="AF39" s="615">
        <f>'[1]Bal UPIS'!AF39</f>
        <v>774538.72500000044</v>
      </c>
      <c r="AG39" s="615">
        <f>'[1]Bal UPIS'!AG39</f>
        <v>771275.37527777825</v>
      </c>
      <c r="AH39" s="615">
        <f>'[1]Bal UPIS'!AH39</f>
        <v>768012.02555555606</v>
      </c>
      <c r="AI39" s="615">
        <f>'[1]Bal UPIS'!AI39</f>
        <v>764748.67583333387</v>
      </c>
      <c r="AJ39" s="615">
        <f>'[1]Bal UPIS'!AJ39</f>
        <v>761485.32611111167</v>
      </c>
      <c r="AK39" s="619"/>
      <c r="AL39" s="616">
        <f t="shared" si="1"/>
        <v>813698.92166666675</v>
      </c>
      <c r="AM39" s="615"/>
      <c r="AN39" s="615">
        <f t="shared" si="2"/>
        <v>781065.42444444471</v>
      </c>
      <c r="AP39" s="620">
        <v>320.2</v>
      </c>
      <c r="AQ39" s="889">
        <f>'[1]Bal UPIS'!AO39</f>
        <v>320.2</v>
      </c>
      <c r="AR39" s="892">
        <f>'[1]Bal UPIS'!AP39</f>
        <v>2.6499999999999999E-2</v>
      </c>
      <c r="AS39" s="889">
        <f>'[1]Bal UPIS'!AQ39</f>
        <v>320.2</v>
      </c>
      <c r="AT39" s="892">
        <f>'[1]Bal UPIS'!AR39</f>
        <v>2.6499999999999999E-2</v>
      </c>
    </row>
    <row r="40" spans="1:46" s="605" customFormat="1">
      <c r="A40" s="617"/>
      <c r="B40" s="610">
        <v>30</v>
      </c>
      <c r="D40" s="603" t="str">
        <f>'[1]Bal UPIS'!D40</f>
        <v>Water</v>
      </c>
      <c r="E40" s="601"/>
      <c r="F40" s="601" t="str">
        <f>'[1]Bal UPIS'!F40</f>
        <v>330000-Dist Reservoirs &amp; Standpipes</v>
      </c>
      <c r="G40" s="601"/>
      <c r="H40" s="603">
        <f>'[1]Bal UPIS'!H40</f>
        <v>330000</v>
      </c>
      <c r="I40" s="601"/>
      <c r="J40" s="603" t="str">
        <f>'[1]Bal UPIS'!J40</f>
        <v>10133000</v>
      </c>
      <c r="K40" s="601"/>
      <c r="L40" s="611">
        <f>'[1]Bal UPIS'!L40</f>
        <v>330.4</v>
      </c>
      <c r="M40" s="601"/>
      <c r="N40" s="615">
        <f>'[1]Bal UPIS'!N40</f>
        <v>1771358.24</v>
      </c>
      <c r="O40" s="615">
        <f>'[1]Bal UPIS'!O40</f>
        <v>1771358.24</v>
      </c>
      <c r="P40" s="615">
        <f>'[1]Bal UPIS'!P40</f>
        <v>1771358.24</v>
      </c>
      <c r="Q40" s="615">
        <f>'[1]Bal UPIS'!Q40</f>
        <v>1771358.24</v>
      </c>
      <c r="R40" s="615">
        <f>'[1]Bal UPIS'!R40</f>
        <v>1771358.24</v>
      </c>
      <c r="S40" s="615">
        <f>'[1]Bal UPIS'!S40</f>
        <v>1771358.24</v>
      </c>
      <c r="T40" s="615">
        <f>'[1]Bal UPIS'!T40</f>
        <v>1771358.24</v>
      </c>
      <c r="U40" s="615">
        <f>'[1]Bal UPIS'!U40</f>
        <v>1771358.24</v>
      </c>
      <c r="V40" s="615">
        <f>'[1]Bal UPIS'!V40</f>
        <v>1771358.24</v>
      </c>
      <c r="W40" s="615">
        <f>'[1]Bal UPIS'!W40</f>
        <v>1771358.24</v>
      </c>
      <c r="X40" s="615">
        <f>'[1]Bal UPIS'!X40</f>
        <v>1771358.24</v>
      </c>
      <c r="Y40" s="615">
        <f>'[1]Bal UPIS'!Y40</f>
        <v>1771358.24</v>
      </c>
      <c r="Z40" s="615">
        <f>'[1]Bal UPIS'!Z40</f>
        <v>1771358.24</v>
      </c>
      <c r="AA40" s="615">
        <f>'[1]Bal UPIS'!AA40</f>
        <v>1771358.24</v>
      </c>
      <c r="AB40" s="615">
        <f>'[1]Bal UPIS'!AB40</f>
        <v>1771358.24</v>
      </c>
      <c r="AC40" s="615">
        <f>'[1]Bal UPIS'!AC40</f>
        <v>1771358.24</v>
      </c>
      <c r="AD40" s="615">
        <f>'[1]Bal UPIS'!AD40</f>
        <v>1771358.24</v>
      </c>
      <c r="AE40" s="615">
        <f>'[1]Bal UPIS'!AE40</f>
        <v>1771358.24</v>
      </c>
      <c r="AF40" s="615">
        <f>'[1]Bal UPIS'!AF40</f>
        <v>1771358.24</v>
      </c>
      <c r="AG40" s="615">
        <f>'[1]Bal UPIS'!AG40</f>
        <v>1771358.24</v>
      </c>
      <c r="AH40" s="615">
        <f>'[1]Bal UPIS'!AH40</f>
        <v>1771358.24</v>
      </c>
      <c r="AI40" s="615">
        <f>'[1]Bal UPIS'!AI40</f>
        <v>1771358.24</v>
      </c>
      <c r="AJ40" s="615">
        <f>'[1]Bal UPIS'!AJ40</f>
        <v>1771358.24</v>
      </c>
      <c r="AK40" s="619"/>
      <c r="AL40" s="616">
        <f t="shared" si="1"/>
        <v>1771358.24</v>
      </c>
      <c r="AM40" s="615"/>
      <c r="AN40" s="615">
        <f t="shared" si="2"/>
        <v>1771358.2399999995</v>
      </c>
      <c r="AP40" s="620">
        <v>330</v>
      </c>
      <c r="AQ40" s="889">
        <f>'[1]Bal UPIS'!AO40</f>
        <v>330</v>
      </c>
      <c r="AR40" s="892">
        <f>'[1]Bal UPIS'!AP40</f>
        <v>2.0199999999999999E-2</v>
      </c>
      <c r="AS40" s="889">
        <f>'[1]Bal UPIS'!AQ40</f>
        <v>330</v>
      </c>
      <c r="AT40" s="892">
        <f>'[1]Bal UPIS'!AR40</f>
        <v>2.0199999999999999E-2</v>
      </c>
    </row>
    <row r="41" spans="1:46" s="605" customFormat="1">
      <c r="A41" s="617"/>
      <c r="B41" s="610">
        <v>31</v>
      </c>
      <c r="D41" s="603" t="str">
        <f>'[1]Bal UPIS'!D41</f>
        <v>Water</v>
      </c>
      <c r="E41" s="601"/>
      <c r="F41" s="601" t="str">
        <f>'[1]Bal UPIS'!F41</f>
        <v>330100-Elevated Tanks &amp; Standpipes</v>
      </c>
      <c r="G41" s="601"/>
      <c r="H41" s="603">
        <f>'[1]Bal UPIS'!H41</f>
        <v>330100</v>
      </c>
      <c r="I41" s="601"/>
      <c r="J41" s="603" t="str">
        <f>'[1]Bal UPIS'!J41</f>
        <v>10133000</v>
      </c>
      <c r="K41" s="601"/>
      <c r="L41" s="611">
        <f>'[1]Bal UPIS'!L41</f>
        <v>330.4</v>
      </c>
      <c r="M41" s="601"/>
      <c r="N41" s="615">
        <f>'[1]Bal UPIS'!N41</f>
        <v>13774305.43</v>
      </c>
      <c r="O41" s="615">
        <f>'[1]Bal UPIS'!O41</f>
        <v>13769056.269444443</v>
      </c>
      <c r="P41" s="615">
        <f>'[1]Bal UPIS'!P41</f>
        <v>13763807.108888887</v>
      </c>
      <c r="Q41" s="615">
        <f>'[1]Bal UPIS'!Q41</f>
        <v>13758557.94833333</v>
      </c>
      <c r="R41" s="615">
        <f>'[1]Bal UPIS'!R41</f>
        <v>13753308.787777774</v>
      </c>
      <c r="S41" s="615">
        <f>'[1]Bal UPIS'!S41</f>
        <v>13748059.627222218</v>
      </c>
      <c r="T41" s="615">
        <f>'[1]Bal UPIS'!T41</f>
        <v>13742810.466666661</v>
      </c>
      <c r="U41" s="615">
        <f>'[1]Bal UPIS'!U41</f>
        <v>13737561.306111105</v>
      </c>
      <c r="V41" s="615">
        <f>'[1]Bal UPIS'!V41</f>
        <v>13732312.145555548</v>
      </c>
      <c r="W41" s="615">
        <f>'[1]Bal UPIS'!W41</f>
        <v>13727062.984999992</v>
      </c>
      <c r="X41" s="615">
        <f>'[1]Bal UPIS'!X41</f>
        <v>13721813.824444436</v>
      </c>
      <c r="Y41" s="615">
        <f>'[1]Bal UPIS'!Y41</f>
        <v>13716564.663888879</v>
      </c>
      <c r="Z41" s="615">
        <f>'[1]Bal UPIS'!Z41</f>
        <v>13711315.503333323</v>
      </c>
      <c r="AA41" s="615">
        <f>'[1]Bal UPIS'!AA41</f>
        <v>13706066.342777766</v>
      </c>
      <c r="AB41" s="615">
        <f>'[1]Bal UPIS'!AB41</f>
        <v>13700817.18222221</v>
      </c>
      <c r="AC41" s="615">
        <f>'[1]Bal UPIS'!AC41</f>
        <v>13695568.021666653</v>
      </c>
      <c r="AD41" s="615">
        <f>'[1]Bal UPIS'!AD41</f>
        <v>13690318.861111097</v>
      </c>
      <c r="AE41" s="615">
        <f>'[1]Bal UPIS'!AE41</f>
        <v>13685069.700555541</v>
      </c>
      <c r="AF41" s="615">
        <f>'[1]Bal UPIS'!AF41</f>
        <v>13679820.539999984</v>
      </c>
      <c r="AG41" s="615">
        <f>'[1]Bal UPIS'!AG41</f>
        <v>13674571.379444428</v>
      </c>
      <c r="AH41" s="615">
        <f>'[1]Bal UPIS'!AH41</f>
        <v>13669322.218888871</v>
      </c>
      <c r="AI41" s="615">
        <f>'[1]Bal UPIS'!AI41</f>
        <v>13664073.058333315</v>
      </c>
      <c r="AJ41" s="615">
        <f>'[1]Bal UPIS'!AJ41</f>
        <v>13658823.897777759</v>
      </c>
      <c r="AK41" s="619"/>
      <c r="AL41" s="616">
        <f t="shared" si="1"/>
        <v>13742810.466666661</v>
      </c>
      <c r="AM41" s="615"/>
      <c r="AN41" s="615">
        <f t="shared" si="2"/>
        <v>13690318.861111097</v>
      </c>
      <c r="AP41" s="620">
        <v>330.1</v>
      </c>
      <c r="AQ41" s="889">
        <f>'[1]Bal UPIS'!AO41</f>
        <v>330.1</v>
      </c>
      <c r="AR41" s="892">
        <f>'[1]Bal UPIS'!AP41</f>
        <v>1.89E-2</v>
      </c>
      <c r="AS41" s="889">
        <f>'[1]Bal UPIS'!AQ41</f>
        <v>330.1</v>
      </c>
      <c r="AT41" s="892">
        <f>'[1]Bal UPIS'!AR41</f>
        <v>1.89E-2</v>
      </c>
    </row>
    <row r="42" spans="1:46" s="605" customFormat="1">
      <c r="A42" s="617"/>
      <c r="B42" s="610">
        <v>32</v>
      </c>
      <c r="D42" s="603" t="str">
        <f>'[1]Bal UPIS'!D42</f>
        <v>Water</v>
      </c>
      <c r="E42" s="601"/>
      <c r="F42" s="601" t="str">
        <f>'[1]Bal UPIS'!F42</f>
        <v>330200-Ground Level Tanks</v>
      </c>
      <c r="G42" s="601"/>
      <c r="H42" s="603">
        <f>'[1]Bal UPIS'!H42</f>
        <v>330200</v>
      </c>
      <c r="I42" s="601"/>
      <c r="J42" s="603" t="str">
        <f>'[1]Bal UPIS'!J42</f>
        <v>10133000</v>
      </c>
      <c r="K42" s="601"/>
      <c r="L42" s="611">
        <f>'[1]Bal UPIS'!L42</f>
        <v>330.4</v>
      </c>
      <c r="M42" s="601"/>
      <c r="N42" s="615">
        <f>'[1]Bal UPIS'!N42</f>
        <v>2912613.49</v>
      </c>
      <c r="O42" s="615">
        <f>'[1]Bal UPIS'!O42</f>
        <v>2912613.49</v>
      </c>
      <c r="P42" s="615">
        <f>'[1]Bal UPIS'!P42</f>
        <v>2912613.49</v>
      </c>
      <c r="Q42" s="615">
        <f>'[1]Bal UPIS'!Q42</f>
        <v>2931416.87488</v>
      </c>
      <c r="R42" s="615">
        <f>'[1]Bal UPIS'!R42</f>
        <v>2936820.5780799999</v>
      </c>
      <c r="S42" s="615">
        <f>'[1]Bal UPIS'!S42</f>
        <v>2966667.7537599998</v>
      </c>
      <c r="T42" s="615">
        <f>'[1]Bal UPIS'!T42</f>
        <v>2997596.5537599996</v>
      </c>
      <c r="U42" s="615">
        <f>'[1]Bal UPIS'!U42</f>
        <v>3008642.5537599996</v>
      </c>
      <c r="V42" s="615">
        <f>'[1]Bal UPIS'!V42</f>
        <v>3019688.5537599996</v>
      </c>
      <c r="W42" s="615">
        <f>'[1]Bal UPIS'!W42</f>
        <v>3037362.1537599997</v>
      </c>
      <c r="X42" s="615">
        <f>'[1]Bal UPIS'!X42</f>
        <v>3060558.7537599998</v>
      </c>
      <c r="Y42" s="615">
        <f>'[1]Bal UPIS'!Y42</f>
        <v>3079889.2537599998</v>
      </c>
      <c r="Z42" s="615">
        <f>'[1]Bal UPIS'!Z42</f>
        <v>3107504.2537599998</v>
      </c>
      <c r="AA42" s="615">
        <f>'[1]Bal UPIS'!AA42</f>
        <v>3134014.6537599997</v>
      </c>
      <c r="AB42" s="615">
        <f>'[1]Bal UPIS'!AB42</f>
        <v>3157211.2537599998</v>
      </c>
      <c r="AC42" s="615">
        <f>'[1]Bal UPIS'!AC42</f>
        <v>3179303.2537599998</v>
      </c>
      <c r="AD42" s="615">
        <f>'[1]Bal UPIS'!AD42</f>
        <v>3190901.5537599996</v>
      </c>
      <c r="AE42" s="615">
        <f>'[1]Bal UPIS'!AE42</f>
        <v>3201947.5537599996</v>
      </c>
      <c r="AF42" s="615">
        <f>'[1]Bal UPIS'!AF42</f>
        <v>3210232.0537599996</v>
      </c>
      <c r="AG42" s="615">
        <f>'[1]Bal UPIS'!AG42</f>
        <v>3221830.3537599994</v>
      </c>
      <c r="AH42" s="615">
        <f>'[1]Bal UPIS'!AH42</f>
        <v>3233980.9537599995</v>
      </c>
      <c r="AI42" s="615">
        <f>'[1]Bal UPIS'!AI42</f>
        <v>3252759.1537599997</v>
      </c>
      <c r="AJ42" s="615">
        <f>'[1]Bal UPIS'!AJ42</f>
        <v>3277612.6537599997</v>
      </c>
      <c r="AK42" s="619"/>
      <c r="AL42" s="616">
        <f t="shared" si="1"/>
        <v>2997596.5537599996</v>
      </c>
      <c r="AM42" s="615"/>
      <c r="AN42" s="615">
        <f t="shared" si="2"/>
        <v>3177518.8999138465</v>
      </c>
      <c r="AP42" s="620">
        <v>330.2</v>
      </c>
      <c r="AQ42" s="889">
        <f>'[1]Bal UPIS'!AO42</f>
        <v>330.2</v>
      </c>
      <c r="AR42" s="892">
        <f>'[1]Bal UPIS'!AP42</f>
        <v>1.83E-2</v>
      </c>
      <c r="AS42" s="889">
        <f>'[1]Bal UPIS'!AQ42</f>
        <v>330.2</v>
      </c>
      <c r="AT42" s="892">
        <f>'[1]Bal UPIS'!AR42</f>
        <v>1.83E-2</v>
      </c>
    </row>
    <row r="43" spans="1:46" s="605" customFormat="1">
      <c r="A43" s="617"/>
      <c r="B43" s="610">
        <v>33</v>
      </c>
      <c r="D43" s="603" t="str">
        <f>'[1]Bal UPIS'!D43</f>
        <v>Water</v>
      </c>
      <c r="E43" s="601"/>
      <c r="F43" s="601" t="str">
        <f>'[1]Bal UPIS'!F43</f>
        <v>330400-Clearwell</v>
      </c>
      <c r="G43" s="601"/>
      <c r="H43" s="603">
        <f>'[1]Bal UPIS'!H43</f>
        <v>330400</v>
      </c>
      <c r="I43" s="601"/>
      <c r="J43" s="603" t="str">
        <f>'[1]Bal UPIS'!J43</f>
        <v>10133000</v>
      </c>
      <c r="K43" s="601"/>
      <c r="L43" s="611">
        <f>'[1]Bal UPIS'!L43</f>
        <v>330.4</v>
      </c>
      <c r="M43" s="601"/>
      <c r="N43" s="615">
        <f>'[1]Bal UPIS'!N43</f>
        <v>1096315.6100000001</v>
      </c>
      <c r="O43" s="615">
        <f>'[1]Bal UPIS'!O43</f>
        <v>1096315.6100000001</v>
      </c>
      <c r="P43" s="615">
        <f>'[1]Bal UPIS'!P43</f>
        <v>1096315.6100000001</v>
      </c>
      <c r="Q43" s="615">
        <f>'[1]Bal UPIS'!Q43</f>
        <v>1096315.6100000001</v>
      </c>
      <c r="R43" s="615">
        <f>'[1]Bal UPIS'!R43</f>
        <v>1096315.6100000001</v>
      </c>
      <c r="S43" s="615">
        <f>'[1]Bal UPIS'!S43</f>
        <v>1096315.6100000001</v>
      </c>
      <c r="T43" s="615">
        <f>'[1]Bal UPIS'!T43</f>
        <v>1096315.6100000001</v>
      </c>
      <c r="U43" s="615">
        <f>'[1]Bal UPIS'!U43</f>
        <v>1096315.6100000001</v>
      </c>
      <c r="V43" s="615">
        <f>'[1]Bal UPIS'!V43</f>
        <v>1096315.6100000001</v>
      </c>
      <c r="W43" s="615">
        <f>'[1]Bal UPIS'!W43</f>
        <v>1096315.6100000001</v>
      </c>
      <c r="X43" s="615">
        <f>'[1]Bal UPIS'!X43</f>
        <v>1096315.6100000001</v>
      </c>
      <c r="Y43" s="615">
        <f>'[1]Bal UPIS'!Y43</f>
        <v>1096315.6100000001</v>
      </c>
      <c r="Z43" s="615">
        <f>'[1]Bal UPIS'!Z43</f>
        <v>1096315.6100000001</v>
      </c>
      <c r="AA43" s="615">
        <f>'[1]Bal UPIS'!AA43</f>
        <v>1096315.6100000001</v>
      </c>
      <c r="AB43" s="615">
        <f>'[1]Bal UPIS'!AB43</f>
        <v>1096315.6100000001</v>
      </c>
      <c r="AC43" s="615">
        <f>'[1]Bal UPIS'!AC43</f>
        <v>1096315.6100000001</v>
      </c>
      <c r="AD43" s="615">
        <f>'[1]Bal UPIS'!AD43</f>
        <v>1096315.6100000001</v>
      </c>
      <c r="AE43" s="615">
        <f>'[1]Bal UPIS'!AE43</f>
        <v>1096315.6100000001</v>
      </c>
      <c r="AF43" s="615">
        <f>'[1]Bal UPIS'!AF43</f>
        <v>1096315.6100000001</v>
      </c>
      <c r="AG43" s="615">
        <f>'[1]Bal UPIS'!AG43</f>
        <v>1096315.6100000001</v>
      </c>
      <c r="AH43" s="615">
        <f>'[1]Bal UPIS'!AH43</f>
        <v>1096315.6100000001</v>
      </c>
      <c r="AI43" s="615">
        <f>'[1]Bal UPIS'!AI43</f>
        <v>1096315.6100000001</v>
      </c>
      <c r="AJ43" s="615">
        <f>'[1]Bal UPIS'!AJ43</f>
        <v>1096315.6100000001</v>
      </c>
      <c r="AK43" s="619"/>
      <c r="AL43" s="616">
        <f t="shared" si="1"/>
        <v>1096315.6100000001</v>
      </c>
      <c r="AM43" s="615"/>
      <c r="AN43" s="615">
        <f t="shared" si="2"/>
        <v>1096315.6099999999</v>
      </c>
      <c r="AP43" s="620">
        <v>330.4</v>
      </c>
      <c r="AQ43" s="889">
        <f>'[1]Bal UPIS'!AO43</f>
        <v>330.4</v>
      </c>
      <c r="AR43" s="892">
        <f>'[1]Bal UPIS'!AP43</f>
        <v>1.7399999999999999E-2</v>
      </c>
      <c r="AS43" s="889">
        <f>'[1]Bal UPIS'!AQ43</f>
        <v>330.4</v>
      </c>
      <c r="AT43" s="892">
        <f>'[1]Bal UPIS'!AR43</f>
        <v>1.7399999999999999E-2</v>
      </c>
    </row>
    <row r="44" spans="1:46" s="605" customFormat="1">
      <c r="A44" s="617"/>
      <c r="B44" s="610">
        <v>34</v>
      </c>
      <c r="D44" s="603" t="str">
        <f>'[1]Bal UPIS'!D44</f>
        <v>Water</v>
      </c>
      <c r="E44" s="601"/>
      <c r="F44" s="601" t="str">
        <f>'[1]Bal UPIS'!F44</f>
        <v>331001-TD Mains</v>
      </c>
      <c r="G44" s="601"/>
      <c r="H44" s="603">
        <f>'[1]Bal UPIS'!H44</f>
        <v>331001</v>
      </c>
      <c r="I44" s="601"/>
      <c r="J44" s="603" t="str">
        <f>'[1]Bal UPIS'!J44</f>
        <v>10133100</v>
      </c>
      <c r="K44" s="601"/>
      <c r="L44" s="611">
        <f>'[1]Bal UPIS'!L44</f>
        <v>331.4</v>
      </c>
      <c r="M44" s="601"/>
      <c r="N44" s="615">
        <f>'[1]Bal UPIS'!N44</f>
        <v>150683141.40000001</v>
      </c>
      <c r="O44" s="615">
        <f>'[1]Bal UPIS'!O44</f>
        <v>151873936.59268498</v>
      </c>
      <c r="P44" s="615">
        <f>'[1]Bal UPIS'!P44</f>
        <v>152919083.22330981</v>
      </c>
      <c r="Q44" s="615">
        <f>'[1]Bal UPIS'!Q44</f>
        <v>153422410.44937646</v>
      </c>
      <c r="R44" s="615">
        <f>'[1]Bal UPIS'!R44</f>
        <v>153721844.42168313</v>
      </c>
      <c r="S44" s="615">
        <f>'[1]Bal UPIS'!S44</f>
        <v>153899496.68582979</v>
      </c>
      <c r="T44" s="615">
        <f>'[1]Bal UPIS'!T44</f>
        <v>154110779.82249644</v>
      </c>
      <c r="U44" s="615">
        <f>'[1]Bal UPIS'!U44</f>
        <v>154682880.5491631</v>
      </c>
      <c r="V44" s="615">
        <f>'[1]Bal UPIS'!V44</f>
        <v>155187600.67582977</v>
      </c>
      <c r="W44" s="615">
        <f>'[1]Bal UPIS'!W44</f>
        <v>155772956.60249642</v>
      </c>
      <c r="X44" s="615">
        <f>'[1]Bal UPIS'!X44</f>
        <v>156507985.82916307</v>
      </c>
      <c r="Y44" s="615">
        <f>'[1]Bal UPIS'!Y44</f>
        <v>158336275.04406413</v>
      </c>
      <c r="Z44" s="615">
        <f>'[1]Bal UPIS'!Z44</f>
        <v>160209459.86572167</v>
      </c>
      <c r="AA44" s="615">
        <f>'[1]Bal UPIS'!AA44</f>
        <v>161224322.59906834</v>
      </c>
      <c r="AB44" s="615">
        <f>'[1]Bal UPIS'!AB44</f>
        <v>162194432.79773501</v>
      </c>
      <c r="AC44" s="615">
        <f>'[1]Bal UPIS'!AC44</f>
        <v>163050614.55240166</v>
      </c>
      <c r="AD44" s="615">
        <f>'[1]Bal UPIS'!AD44</f>
        <v>163726879.05906832</v>
      </c>
      <c r="AE44" s="615">
        <f>'[1]Bal UPIS'!AE44</f>
        <v>164347012.21213499</v>
      </c>
      <c r="AF44" s="615">
        <f>'[1]Bal UPIS'!AF44</f>
        <v>164964727.39580163</v>
      </c>
      <c r="AG44" s="615">
        <f>'[1]Bal UPIS'!AG44</f>
        <v>165672693.9224683</v>
      </c>
      <c r="AH44" s="615">
        <f>'[1]Bal UPIS'!AH44</f>
        <v>166404298.88913497</v>
      </c>
      <c r="AI44" s="615">
        <f>'[1]Bal UPIS'!AI44</f>
        <v>167219853.45580164</v>
      </c>
      <c r="AJ44" s="615">
        <f>'[1]Bal UPIS'!AJ44</f>
        <v>168043029.76246831</v>
      </c>
      <c r="AK44" s="619"/>
      <c r="AL44" s="616">
        <f t="shared" si="1"/>
        <v>154110779.82249644</v>
      </c>
      <c r="AM44" s="615"/>
      <c r="AN44" s="615">
        <f t="shared" si="2"/>
        <v>163223198.8757717</v>
      </c>
      <c r="AP44" s="620">
        <v>331</v>
      </c>
      <c r="AQ44" s="889">
        <f>'[1]Bal UPIS'!AO44</f>
        <v>331</v>
      </c>
      <c r="AR44" s="892">
        <f>'[1]Bal UPIS'!AP44</f>
        <v>1.5300000000000001E-2</v>
      </c>
      <c r="AS44" s="889">
        <f>'[1]Bal UPIS'!AQ44</f>
        <v>331</v>
      </c>
      <c r="AT44" s="892">
        <f>'[1]Bal UPIS'!AR44</f>
        <v>1.5300000000000001E-2</v>
      </c>
    </row>
    <row r="45" spans="1:46" s="605" customFormat="1">
      <c r="A45" s="617"/>
      <c r="B45" s="610">
        <v>35</v>
      </c>
      <c r="D45" s="603" t="str">
        <f>'[1]Bal UPIS'!D45</f>
        <v>Water</v>
      </c>
      <c r="E45" s="601"/>
      <c r="F45" s="601" t="str">
        <f>'[1]Bal UPIS'!F45</f>
        <v>331100-TD Mains 4in &amp; Less</v>
      </c>
      <c r="G45" s="601"/>
      <c r="H45" s="603">
        <f>'[1]Bal UPIS'!H45</f>
        <v>331100</v>
      </c>
      <c r="I45" s="601"/>
      <c r="J45" s="603" t="str">
        <f>'[1]Bal UPIS'!J45</f>
        <v>10133100</v>
      </c>
      <c r="K45" s="601"/>
      <c r="L45" s="611">
        <f>'[1]Bal UPIS'!L45</f>
        <v>331.4</v>
      </c>
      <c r="M45" s="601"/>
      <c r="N45" s="615">
        <f>'[1]Bal UPIS'!N45</f>
        <v>10222725.569999998</v>
      </c>
      <c r="O45" s="615">
        <f>'[1]Bal UPIS'!O45</f>
        <v>10221172.529999999</v>
      </c>
      <c r="P45" s="615">
        <f>'[1]Bal UPIS'!P45</f>
        <v>10219619.49</v>
      </c>
      <c r="Q45" s="615">
        <f>'[1]Bal UPIS'!Q45</f>
        <v>10218066.450000001</v>
      </c>
      <c r="R45" s="615">
        <f>'[1]Bal UPIS'!R45</f>
        <v>10216513.410000002</v>
      </c>
      <c r="S45" s="615">
        <f>'[1]Bal UPIS'!S45</f>
        <v>10214960.370000003</v>
      </c>
      <c r="T45" s="615">
        <f>'[1]Bal UPIS'!T45</f>
        <v>10213407.330000004</v>
      </c>
      <c r="U45" s="615">
        <f>'[1]Bal UPIS'!U45</f>
        <v>10211854.290000005</v>
      </c>
      <c r="V45" s="615">
        <f>'[1]Bal UPIS'!V45</f>
        <v>10210301.250000006</v>
      </c>
      <c r="W45" s="615">
        <f>'[1]Bal UPIS'!W45</f>
        <v>10208748.210000006</v>
      </c>
      <c r="X45" s="615">
        <f>'[1]Bal UPIS'!X45</f>
        <v>10207195.170000007</v>
      </c>
      <c r="Y45" s="615">
        <f>'[1]Bal UPIS'!Y45</f>
        <v>10205642.130000008</v>
      </c>
      <c r="Z45" s="615">
        <f>'[1]Bal UPIS'!Z45</f>
        <v>10204089.090000009</v>
      </c>
      <c r="AA45" s="615">
        <f>'[1]Bal UPIS'!AA45</f>
        <v>10202536.05000001</v>
      </c>
      <c r="AB45" s="615">
        <f>'[1]Bal UPIS'!AB45</f>
        <v>10200983.010000011</v>
      </c>
      <c r="AC45" s="615">
        <f>'[1]Bal UPIS'!AC45</f>
        <v>10199429.970000012</v>
      </c>
      <c r="AD45" s="615">
        <f>'[1]Bal UPIS'!AD45</f>
        <v>10197876.930000013</v>
      </c>
      <c r="AE45" s="615">
        <f>'[1]Bal UPIS'!AE45</f>
        <v>10196323.890000014</v>
      </c>
      <c r="AF45" s="615">
        <f>'[1]Bal UPIS'!AF45</f>
        <v>10194770.850000015</v>
      </c>
      <c r="AG45" s="615">
        <f>'[1]Bal UPIS'!AG45</f>
        <v>10193217.810000015</v>
      </c>
      <c r="AH45" s="615">
        <f>'[1]Bal UPIS'!AH45</f>
        <v>10191664.770000016</v>
      </c>
      <c r="AI45" s="615">
        <f>'[1]Bal UPIS'!AI45</f>
        <v>10190111.730000017</v>
      </c>
      <c r="AJ45" s="615">
        <f>'[1]Bal UPIS'!AJ45</f>
        <v>10188558.690000018</v>
      </c>
      <c r="AK45" s="619"/>
      <c r="AL45" s="616">
        <f t="shared" si="1"/>
        <v>10213407.330000004</v>
      </c>
      <c r="AM45" s="615"/>
      <c r="AN45" s="615">
        <f t="shared" si="2"/>
        <v>10197876.930000011</v>
      </c>
      <c r="AP45" s="620">
        <v>331</v>
      </c>
      <c r="AQ45" s="889">
        <f>'[1]Bal UPIS'!AO45</f>
        <v>331</v>
      </c>
      <c r="AR45" s="892">
        <f>'[1]Bal UPIS'!AP45</f>
        <v>1.5300000000000001E-2</v>
      </c>
      <c r="AS45" s="889">
        <f>'[1]Bal UPIS'!AQ45</f>
        <v>331</v>
      </c>
      <c r="AT45" s="892">
        <f>'[1]Bal UPIS'!AR45</f>
        <v>1.5300000000000001E-2</v>
      </c>
    </row>
    <row r="46" spans="1:46" s="605" customFormat="1">
      <c r="A46" s="617"/>
      <c r="B46" s="610">
        <v>36</v>
      </c>
      <c r="D46" s="603" t="str">
        <f>'[1]Bal UPIS'!D46</f>
        <v>Water</v>
      </c>
      <c r="E46" s="601"/>
      <c r="F46" s="601" t="str">
        <f>'[1]Bal UPIS'!F46</f>
        <v>331200-TD Mains 6in to 8in</v>
      </c>
      <c r="G46" s="601"/>
      <c r="H46" s="603">
        <f>'[1]Bal UPIS'!H46</f>
        <v>331200</v>
      </c>
      <c r="I46" s="601"/>
      <c r="J46" s="603" t="str">
        <f>'[1]Bal UPIS'!J46</f>
        <v>10133100</v>
      </c>
      <c r="K46" s="601"/>
      <c r="L46" s="611">
        <f>'[1]Bal UPIS'!L46</f>
        <v>331.4</v>
      </c>
      <c r="M46" s="601"/>
      <c r="N46" s="615">
        <f>'[1]Bal UPIS'!N46</f>
        <v>53422547.419999987</v>
      </c>
      <c r="O46" s="615">
        <f>'[1]Bal UPIS'!O46</f>
        <v>53418605.520833321</v>
      </c>
      <c r="P46" s="615">
        <f>'[1]Bal UPIS'!P46</f>
        <v>53414663.621666655</v>
      </c>
      <c r="Q46" s="615">
        <f>'[1]Bal UPIS'!Q46</f>
        <v>53410721.722499989</v>
      </c>
      <c r="R46" s="615">
        <f>'[1]Bal UPIS'!R46</f>
        <v>53406779.823333323</v>
      </c>
      <c r="S46" s="615">
        <f>'[1]Bal UPIS'!S46</f>
        <v>53402837.924166657</v>
      </c>
      <c r="T46" s="615">
        <f>'[1]Bal UPIS'!T46</f>
        <v>53398896.024999991</v>
      </c>
      <c r="U46" s="615">
        <f>'[1]Bal UPIS'!U46</f>
        <v>53394954.125833325</v>
      </c>
      <c r="V46" s="615">
        <f>'[1]Bal UPIS'!V46</f>
        <v>53391012.226666659</v>
      </c>
      <c r="W46" s="615">
        <f>'[1]Bal UPIS'!W46</f>
        <v>53387070.327499993</v>
      </c>
      <c r="X46" s="615">
        <f>'[1]Bal UPIS'!X46</f>
        <v>53383128.428333327</v>
      </c>
      <c r="Y46" s="615">
        <f>'[1]Bal UPIS'!Y46</f>
        <v>53379186.529166661</v>
      </c>
      <c r="Z46" s="615">
        <f>'[1]Bal UPIS'!Z46</f>
        <v>53375244.629999995</v>
      </c>
      <c r="AA46" s="615">
        <f>'[1]Bal UPIS'!AA46</f>
        <v>53371302.730833329</v>
      </c>
      <c r="AB46" s="615">
        <f>'[1]Bal UPIS'!AB46</f>
        <v>53367360.831666663</v>
      </c>
      <c r="AC46" s="615">
        <f>'[1]Bal UPIS'!AC46</f>
        <v>53363418.932499997</v>
      </c>
      <c r="AD46" s="615">
        <f>'[1]Bal UPIS'!AD46</f>
        <v>53359477.033333331</v>
      </c>
      <c r="AE46" s="615">
        <f>'[1]Bal UPIS'!AE46</f>
        <v>53355535.134166665</v>
      </c>
      <c r="AF46" s="615">
        <f>'[1]Bal UPIS'!AF46</f>
        <v>53351593.234999999</v>
      </c>
      <c r="AG46" s="615">
        <f>'[1]Bal UPIS'!AG46</f>
        <v>53347651.335833333</v>
      </c>
      <c r="AH46" s="615">
        <f>'[1]Bal UPIS'!AH46</f>
        <v>53343709.436666667</v>
      </c>
      <c r="AI46" s="615">
        <f>'[1]Bal UPIS'!AI46</f>
        <v>53339767.537500001</v>
      </c>
      <c r="AJ46" s="615">
        <f>'[1]Bal UPIS'!AJ46</f>
        <v>53335825.638333336</v>
      </c>
      <c r="AK46" s="619"/>
      <c r="AL46" s="616">
        <f t="shared" si="1"/>
        <v>53398896.024999991</v>
      </c>
      <c r="AM46" s="615"/>
      <c r="AN46" s="615">
        <f t="shared" si="2"/>
        <v>53359477.033333331</v>
      </c>
      <c r="AP46" s="620">
        <v>331</v>
      </c>
      <c r="AQ46" s="889">
        <f>'[1]Bal UPIS'!AO46</f>
        <v>331</v>
      </c>
      <c r="AR46" s="892">
        <f>'[1]Bal UPIS'!AP46</f>
        <v>1.5300000000000001E-2</v>
      </c>
      <c r="AS46" s="889">
        <f>'[1]Bal UPIS'!AQ46</f>
        <v>331</v>
      </c>
      <c r="AT46" s="892">
        <f>'[1]Bal UPIS'!AR46</f>
        <v>1.5300000000000001E-2</v>
      </c>
    </row>
    <row r="47" spans="1:46" s="605" customFormat="1">
      <c r="A47" s="617"/>
      <c r="B47" s="610">
        <v>37</v>
      </c>
      <c r="D47" s="603" t="str">
        <f>'[1]Bal UPIS'!D47</f>
        <v>Water</v>
      </c>
      <c r="E47" s="601"/>
      <c r="F47" s="601" t="str">
        <f>'[1]Bal UPIS'!F47</f>
        <v>331300-TD Mains 10in to 16in</v>
      </c>
      <c r="G47" s="601"/>
      <c r="H47" s="603">
        <f>'[1]Bal UPIS'!H47</f>
        <v>331300</v>
      </c>
      <c r="I47" s="601"/>
      <c r="J47" s="603" t="str">
        <f>'[1]Bal UPIS'!J47</f>
        <v>10133100</v>
      </c>
      <c r="K47" s="601"/>
      <c r="L47" s="611">
        <f>'[1]Bal UPIS'!L47</f>
        <v>331.4</v>
      </c>
      <c r="M47" s="601"/>
      <c r="N47" s="615">
        <f>'[1]Bal UPIS'!N47</f>
        <v>31572411.869999997</v>
      </c>
      <c r="O47" s="615">
        <f>'[1]Bal UPIS'!O47</f>
        <v>31571570.758611109</v>
      </c>
      <c r="P47" s="615">
        <f>'[1]Bal UPIS'!P47</f>
        <v>31570729.647222221</v>
      </c>
      <c r="Q47" s="615">
        <f>'[1]Bal UPIS'!Q47</f>
        <v>31569888.535833333</v>
      </c>
      <c r="R47" s="615">
        <f>'[1]Bal UPIS'!R47</f>
        <v>31569047.424444444</v>
      </c>
      <c r="S47" s="615">
        <f>'[1]Bal UPIS'!S47</f>
        <v>31568206.313055556</v>
      </c>
      <c r="T47" s="615">
        <f>'[1]Bal UPIS'!T47</f>
        <v>31567365.201666668</v>
      </c>
      <c r="U47" s="615">
        <f>'[1]Bal UPIS'!U47</f>
        <v>31566524.09027778</v>
      </c>
      <c r="V47" s="615">
        <f>'[1]Bal UPIS'!V47</f>
        <v>31565682.978888892</v>
      </c>
      <c r="W47" s="615">
        <f>'[1]Bal UPIS'!W47</f>
        <v>31564841.867500003</v>
      </c>
      <c r="X47" s="615">
        <f>'[1]Bal UPIS'!X47</f>
        <v>31564000.756111115</v>
      </c>
      <c r="Y47" s="615">
        <f>'[1]Bal UPIS'!Y47</f>
        <v>31563159.644722227</v>
      </c>
      <c r="Z47" s="615">
        <f>'[1]Bal UPIS'!Z47</f>
        <v>31562318.533333339</v>
      </c>
      <c r="AA47" s="615">
        <f>'[1]Bal UPIS'!AA47</f>
        <v>31561477.421944451</v>
      </c>
      <c r="AB47" s="615">
        <f>'[1]Bal UPIS'!AB47</f>
        <v>31560636.310555562</v>
      </c>
      <c r="AC47" s="615">
        <f>'[1]Bal UPIS'!AC47</f>
        <v>31559795.199166674</v>
      </c>
      <c r="AD47" s="615">
        <f>'[1]Bal UPIS'!AD47</f>
        <v>31558954.087777786</v>
      </c>
      <c r="AE47" s="615">
        <f>'[1]Bal UPIS'!AE47</f>
        <v>31558112.976388898</v>
      </c>
      <c r="AF47" s="615">
        <f>'[1]Bal UPIS'!AF47</f>
        <v>31557271.86500001</v>
      </c>
      <c r="AG47" s="615">
        <f>'[1]Bal UPIS'!AG47</f>
        <v>31556430.753611121</v>
      </c>
      <c r="AH47" s="615">
        <f>'[1]Bal UPIS'!AH47</f>
        <v>31555589.642222233</v>
      </c>
      <c r="AI47" s="615">
        <f>'[1]Bal UPIS'!AI47</f>
        <v>31554748.530833345</v>
      </c>
      <c r="AJ47" s="615">
        <f>'[1]Bal UPIS'!AJ47</f>
        <v>31553907.419444457</v>
      </c>
      <c r="AK47" s="619"/>
      <c r="AL47" s="616">
        <f t="shared" si="1"/>
        <v>31567365.201666668</v>
      </c>
      <c r="AM47" s="615"/>
      <c r="AN47" s="615">
        <f t="shared" si="2"/>
        <v>31558954.08777779</v>
      </c>
      <c r="AP47" s="620">
        <v>331</v>
      </c>
      <c r="AQ47" s="889">
        <f>'[1]Bal UPIS'!AO47</f>
        <v>331</v>
      </c>
      <c r="AR47" s="892">
        <f>'[1]Bal UPIS'!AP47</f>
        <v>1.5300000000000001E-2</v>
      </c>
      <c r="AS47" s="889">
        <f>'[1]Bal UPIS'!AQ47</f>
        <v>331</v>
      </c>
      <c r="AT47" s="892">
        <f>'[1]Bal UPIS'!AR47</f>
        <v>1.5300000000000001E-2</v>
      </c>
    </row>
    <row r="48" spans="1:46" s="605" customFormat="1">
      <c r="A48" s="617"/>
      <c r="B48" s="610">
        <v>38</v>
      </c>
      <c r="D48" s="603" t="str">
        <f>'[1]Bal UPIS'!D48</f>
        <v>Water</v>
      </c>
      <c r="E48" s="601"/>
      <c r="F48" s="601" t="str">
        <f>'[1]Bal UPIS'!F48</f>
        <v>331400-TD Mains 18in &amp; Grtr</v>
      </c>
      <c r="G48" s="601"/>
      <c r="H48" s="603">
        <f>'[1]Bal UPIS'!H48</f>
        <v>331400</v>
      </c>
      <c r="I48" s="601"/>
      <c r="J48" s="603" t="str">
        <f>'[1]Bal UPIS'!J48</f>
        <v>10133100</v>
      </c>
      <c r="K48" s="601"/>
      <c r="L48" s="611">
        <f>'[1]Bal UPIS'!L48</f>
        <v>331.4</v>
      </c>
      <c r="M48" s="601"/>
      <c r="N48" s="615">
        <f>'[1]Bal UPIS'!N48</f>
        <v>79171929.200000003</v>
      </c>
      <c r="O48" s="615">
        <f>'[1]Bal UPIS'!O48</f>
        <v>79170588.289166674</v>
      </c>
      <c r="P48" s="615">
        <f>'[1]Bal UPIS'!P48</f>
        <v>79169247.378333345</v>
      </c>
      <c r="Q48" s="615">
        <f>'[1]Bal UPIS'!Q48</f>
        <v>79167906.467500016</v>
      </c>
      <c r="R48" s="615">
        <f>'[1]Bal UPIS'!R48</f>
        <v>79166565.556666687</v>
      </c>
      <c r="S48" s="615">
        <f>'[1]Bal UPIS'!S48</f>
        <v>79165224.645833358</v>
      </c>
      <c r="T48" s="615">
        <f>'[1]Bal UPIS'!T48</f>
        <v>79163883.735000029</v>
      </c>
      <c r="U48" s="615">
        <f>'[1]Bal UPIS'!U48</f>
        <v>79162542.8241667</v>
      </c>
      <c r="V48" s="615">
        <f>'[1]Bal UPIS'!V48</f>
        <v>79161201.913333371</v>
      </c>
      <c r="W48" s="615">
        <f>'[1]Bal UPIS'!W48</f>
        <v>79159861.002500042</v>
      </c>
      <c r="X48" s="615">
        <f>'[1]Bal UPIS'!X48</f>
        <v>79158520.091666713</v>
      </c>
      <c r="Y48" s="615">
        <f>'[1]Bal UPIS'!Y48</f>
        <v>79157179.180833384</v>
      </c>
      <c r="Z48" s="615">
        <f>'[1]Bal UPIS'!Z48</f>
        <v>79155838.270000055</v>
      </c>
      <c r="AA48" s="615">
        <f>'[1]Bal UPIS'!AA48</f>
        <v>79154497.359166726</v>
      </c>
      <c r="AB48" s="615">
        <f>'[1]Bal UPIS'!AB48</f>
        <v>79153156.448333398</v>
      </c>
      <c r="AC48" s="615">
        <f>'[1]Bal UPIS'!AC48</f>
        <v>79151815.537500069</v>
      </c>
      <c r="AD48" s="615">
        <f>'[1]Bal UPIS'!AD48</f>
        <v>79150474.62666674</v>
      </c>
      <c r="AE48" s="615">
        <f>'[1]Bal UPIS'!AE48</f>
        <v>79149133.715833411</v>
      </c>
      <c r="AF48" s="615">
        <f>'[1]Bal UPIS'!AF48</f>
        <v>79147792.805000082</v>
      </c>
      <c r="AG48" s="615">
        <f>'[1]Bal UPIS'!AG48</f>
        <v>79146451.894166753</v>
      </c>
      <c r="AH48" s="615">
        <f>'[1]Bal UPIS'!AH48</f>
        <v>79145110.983333424</v>
      </c>
      <c r="AI48" s="615">
        <f>'[1]Bal UPIS'!AI48</f>
        <v>79143770.072500095</v>
      </c>
      <c r="AJ48" s="615">
        <f>'[1]Bal UPIS'!AJ48</f>
        <v>79142429.161666766</v>
      </c>
      <c r="AK48" s="619"/>
      <c r="AL48" s="616">
        <f t="shared" si="1"/>
        <v>79163883.735000029</v>
      </c>
      <c r="AM48" s="615"/>
      <c r="AN48" s="615">
        <f t="shared" si="2"/>
        <v>79150474.62666674</v>
      </c>
      <c r="AP48" s="620">
        <v>331</v>
      </c>
      <c r="AQ48" s="889">
        <f>'[1]Bal UPIS'!AO48</f>
        <v>331</v>
      </c>
      <c r="AR48" s="892">
        <f>'[1]Bal UPIS'!AP48</f>
        <v>1.5300000000000001E-2</v>
      </c>
      <c r="AS48" s="889">
        <f>'[1]Bal UPIS'!AQ48</f>
        <v>331</v>
      </c>
      <c r="AT48" s="892">
        <f>'[1]Bal UPIS'!AR48</f>
        <v>1.5300000000000001E-2</v>
      </c>
    </row>
    <row r="49" spans="1:46" s="605" customFormat="1">
      <c r="A49" s="617"/>
      <c r="B49" s="610">
        <v>39</v>
      </c>
      <c r="D49" s="603" t="str">
        <f>'[1]Bal UPIS'!D49</f>
        <v>Water</v>
      </c>
      <c r="E49" s="601"/>
      <c r="F49" s="601" t="str">
        <f>'[1]Bal UPIS'!F49</f>
        <v>333000-Services</v>
      </c>
      <c r="G49" s="601"/>
      <c r="H49" s="603">
        <f>'[1]Bal UPIS'!H49</f>
        <v>333000</v>
      </c>
      <c r="I49" s="601"/>
      <c r="J49" s="603" t="str">
        <f>'[1]Bal UPIS'!J49</f>
        <v>10133300</v>
      </c>
      <c r="K49" s="601"/>
      <c r="L49" s="611">
        <f>'[1]Bal UPIS'!L49</f>
        <v>333.4</v>
      </c>
      <c r="M49" s="601"/>
      <c r="N49" s="615">
        <f>'[1]Bal UPIS'!N49</f>
        <v>54044407.080000021</v>
      </c>
      <c r="O49" s="615">
        <f>'[1]Bal UPIS'!O49</f>
        <v>54035571.167579189</v>
      </c>
      <c r="P49" s="615">
        <f>'[1]Bal UPIS'!P49</f>
        <v>54124556.774418488</v>
      </c>
      <c r="Q49" s="615">
        <f>'[1]Bal UPIS'!Q49</f>
        <v>54207547.024640709</v>
      </c>
      <c r="R49" s="615">
        <f>'[1]Bal UPIS'!R49</f>
        <v>54278187.846862935</v>
      </c>
      <c r="S49" s="615">
        <f>'[1]Bal UPIS'!S49</f>
        <v>54324074.583085157</v>
      </c>
      <c r="T49" s="615">
        <f>'[1]Bal UPIS'!T49</f>
        <v>54390628.385307379</v>
      </c>
      <c r="U49" s="615">
        <f>'[1]Bal UPIS'!U49</f>
        <v>54519150.247529604</v>
      </c>
      <c r="V49" s="615">
        <f>'[1]Bal UPIS'!V49</f>
        <v>54644910.609751828</v>
      </c>
      <c r="W49" s="615">
        <f>'[1]Bal UPIS'!W49</f>
        <v>54789449.171974048</v>
      </c>
      <c r="X49" s="615">
        <f>'[1]Bal UPIS'!X49</f>
        <v>54951771.79419627</v>
      </c>
      <c r="Y49" s="615">
        <f>'[1]Bal UPIS'!Y49</f>
        <v>55166010.616418496</v>
      </c>
      <c r="Z49" s="615">
        <f>'[1]Bal UPIS'!Z49</f>
        <v>55386877.038640715</v>
      </c>
      <c r="AA49" s="615">
        <f>'[1]Bal UPIS'!AA49</f>
        <v>55630277.300862938</v>
      </c>
      <c r="AB49" s="615">
        <f>'[1]Bal UPIS'!AB49</f>
        <v>55856666.723085158</v>
      </c>
      <c r="AC49" s="615">
        <f>'[1]Bal UPIS'!AC49</f>
        <v>56077400.593307383</v>
      </c>
      <c r="AD49" s="615">
        <f>'[1]Bal UPIS'!AD49</f>
        <v>56235304.815529607</v>
      </c>
      <c r="AE49" s="615">
        <f>'[1]Bal UPIS'!AE49</f>
        <v>56351924.612751827</v>
      </c>
      <c r="AF49" s="615">
        <f>'[1]Bal UPIS'!AF49</f>
        <v>56440570.414974049</v>
      </c>
      <c r="AG49" s="615">
        <f>'[1]Bal UPIS'!AG49</f>
        <v>56582347.477196269</v>
      </c>
      <c r="AH49" s="615">
        <f>'[1]Bal UPIS'!AH49</f>
        <v>56730199.839418493</v>
      </c>
      <c r="AI49" s="615">
        <f>'[1]Bal UPIS'!AI49</f>
        <v>56896830.401640713</v>
      </c>
      <c r="AJ49" s="615">
        <f>'[1]Bal UPIS'!AJ49</f>
        <v>57070640.863862939</v>
      </c>
      <c r="AK49" s="619"/>
      <c r="AL49" s="616">
        <f t="shared" si="1"/>
        <v>54390628.385307379</v>
      </c>
      <c r="AM49" s="615"/>
      <c r="AN49" s="615">
        <f t="shared" si="2"/>
        <v>56105909.422452688</v>
      </c>
      <c r="AP49" s="620">
        <v>333</v>
      </c>
      <c r="AQ49" s="889">
        <f>'[1]Bal UPIS'!AO49</f>
        <v>333</v>
      </c>
      <c r="AR49" s="892">
        <f>'[1]Bal UPIS'!AP49</f>
        <v>3.2399999999999998E-2</v>
      </c>
      <c r="AS49" s="889">
        <f>'[1]Bal UPIS'!AQ49</f>
        <v>333</v>
      </c>
      <c r="AT49" s="892">
        <f>'[1]Bal UPIS'!AR49</f>
        <v>3.2399999999999998E-2</v>
      </c>
    </row>
    <row r="50" spans="1:46" s="605" customFormat="1">
      <c r="A50" s="617"/>
      <c r="B50" s="610">
        <v>40</v>
      </c>
      <c r="D50" s="603" t="str">
        <f>'[1]Bal UPIS'!D50</f>
        <v>Water</v>
      </c>
      <c r="E50" s="601"/>
      <c r="F50" s="601" t="str">
        <f>'[1]Bal UPIS'!F50</f>
        <v>334100-Meters</v>
      </c>
      <c r="G50" s="601"/>
      <c r="H50" s="603">
        <f>'[1]Bal UPIS'!H50</f>
        <v>334100</v>
      </c>
      <c r="I50" s="601"/>
      <c r="J50" s="603" t="str">
        <f>'[1]Bal UPIS'!J50</f>
        <v>10133410</v>
      </c>
      <c r="K50" s="601"/>
      <c r="L50" s="611">
        <f>'[1]Bal UPIS'!L50</f>
        <v>334.4</v>
      </c>
      <c r="M50" s="601"/>
      <c r="N50" s="615">
        <f>'[1]Bal UPIS'!N50</f>
        <v>16894352.900000002</v>
      </c>
      <c r="O50" s="615">
        <f>'[1]Bal UPIS'!O50</f>
        <v>16967382.827222224</v>
      </c>
      <c r="P50" s="615">
        <f>'[1]Bal UPIS'!P50</f>
        <v>17353236.787844446</v>
      </c>
      <c r="Q50" s="615">
        <f>'[1]Bal UPIS'!Q50</f>
        <v>18093438.696266666</v>
      </c>
      <c r="R50" s="615">
        <f>'[1]Bal UPIS'!R50</f>
        <v>18361068.423488885</v>
      </c>
      <c r="S50" s="615">
        <f>'[1]Bal UPIS'!S50</f>
        <v>18614879.604711108</v>
      </c>
      <c r="T50" s="615">
        <f>'[1]Bal UPIS'!T50</f>
        <v>18737585.811933327</v>
      </c>
      <c r="U50" s="615">
        <f>'[1]Bal UPIS'!U50</f>
        <v>18882273.55915555</v>
      </c>
      <c r="V50" s="615">
        <f>'[1]Bal UPIS'!V50</f>
        <v>19048927.38197777</v>
      </c>
      <c r="W50" s="615">
        <f>'[1]Bal UPIS'!W50</f>
        <v>19262928.779199991</v>
      </c>
      <c r="X50" s="615">
        <f>'[1]Bal UPIS'!X50</f>
        <v>19543703.246422213</v>
      </c>
      <c r="Y50" s="615">
        <f>'[1]Bal UPIS'!Y50</f>
        <v>19837042.538644433</v>
      </c>
      <c r="Z50" s="615">
        <f>'[1]Bal UPIS'!Z50</f>
        <v>20137092.275866654</v>
      </c>
      <c r="AA50" s="615">
        <f>'[1]Bal UPIS'!AA50</f>
        <v>20431453.323088873</v>
      </c>
      <c r="AB50" s="615">
        <f>'[1]Bal UPIS'!AB50</f>
        <v>20725482.990311094</v>
      </c>
      <c r="AC50" s="615">
        <f>'[1]Bal UPIS'!AC50</f>
        <v>20997187.586933315</v>
      </c>
      <c r="AD50" s="615">
        <f>'[1]Bal UPIS'!AD50</f>
        <v>21251451.654155537</v>
      </c>
      <c r="AE50" s="615">
        <f>'[1]Bal UPIS'!AE50</f>
        <v>21454671.050777759</v>
      </c>
      <c r="AF50" s="615">
        <f>'[1]Bal UPIS'!AF50</f>
        <v>21593946.257999979</v>
      </c>
      <c r="AG50" s="615">
        <f>'[1]Bal UPIS'!AG50</f>
        <v>21748575.4052222</v>
      </c>
      <c r="AH50" s="615">
        <f>'[1]Bal UPIS'!AH50</f>
        <v>21931798.22804442</v>
      </c>
      <c r="AI50" s="615">
        <f>'[1]Bal UPIS'!AI50</f>
        <v>22162368.625266641</v>
      </c>
      <c r="AJ50" s="615">
        <f>'[1]Bal UPIS'!AJ50</f>
        <v>22418620.972488862</v>
      </c>
      <c r="AK50" s="619"/>
      <c r="AL50" s="616">
        <f t="shared" si="1"/>
        <v>18737585.811933327</v>
      </c>
      <c r="AM50" s="615"/>
      <c r="AN50" s="615">
        <f t="shared" si="2"/>
        <v>21094876.473478615</v>
      </c>
      <c r="AP50" s="620">
        <v>334.1</v>
      </c>
      <c r="AQ50" s="889">
        <f>'[1]Bal UPIS'!AO50</f>
        <v>334.1</v>
      </c>
      <c r="AR50" s="892">
        <f>'[1]Bal UPIS'!AP50</f>
        <v>3.5000000000000003E-2</v>
      </c>
      <c r="AS50" s="889">
        <f>'[1]Bal UPIS'!AQ50</f>
        <v>334.1</v>
      </c>
      <c r="AT50" s="892">
        <f>'[1]Bal UPIS'!AR50</f>
        <v>3.5000000000000003E-2</v>
      </c>
    </row>
    <row r="51" spans="1:46" s="605" customFormat="1">
      <c r="A51" s="617"/>
      <c r="B51" s="610">
        <v>41</v>
      </c>
      <c r="D51" s="603" t="str">
        <f>'[1]Bal UPIS'!D51</f>
        <v>Water</v>
      </c>
      <c r="E51" s="601"/>
      <c r="F51" s="601" t="str">
        <f>'[1]Bal UPIS'!F51</f>
        <v>334110-Meters Bronze Case</v>
      </c>
      <c r="G51" s="601"/>
      <c r="H51" s="603">
        <f>'[1]Bal UPIS'!H51</f>
        <v>334110</v>
      </c>
      <c r="I51" s="601"/>
      <c r="J51" s="603" t="str">
        <f>'[1]Bal UPIS'!J51</f>
        <v>10133410</v>
      </c>
      <c r="K51" s="601"/>
      <c r="L51" s="611">
        <f>'[1]Bal UPIS'!L51</f>
        <v>334.4</v>
      </c>
      <c r="M51" s="601"/>
      <c r="N51" s="615">
        <f>'[1]Bal UPIS'!N51</f>
        <v>2268992.3199999998</v>
      </c>
      <c r="O51" s="615">
        <f>'[1]Bal UPIS'!O51</f>
        <v>2268991.105</v>
      </c>
      <c r="P51" s="615">
        <f>'[1]Bal UPIS'!P51</f>
        <v>2268989.89</v>
      </c>
      <c r="Q51" s="615">
        <f>'[1]Bal UPIS'!Q51</f>
        <v>2268988.6750000003</v>
      </c>
      <c r="R51" s="615">
        <f>'[1]Bal UPIS'!R51</f>
        <v>2268987.4600000004</v>
      </c>
      <c r="S51" s="615">
        <f>'[1]Bal UPIS'!S51</f>
        <v>2268986.2450000006</v>
      </c>
      <c r="T51" s="615">
        <f>'[1]Bal UPIS'!T51</f>
        <v>2268985.0300000007</v>
      </c>
      <c r="U51" s="615">
        <f>'[1]Bal UPIS'!U51</f>
        <v>2268983.8150000009</v>
      </c>
      <c r="V51" s="615">
        <f>'[1]Bal UPIS'!V51</f>
        <v>2268982.600000001</v>
      </c>
      <c r="W51" s="615">
        <f>'[1]Bal UPIS'!W51</f>
        <v>2268981.3850000012</v>
      </c>
      <c r="X51" s="615">
        <f>'[1]Bal UPIS'!X51</f>
        <v>2268980.1700000013</v>
      </c>
      <c r="Y51" s="615">
        <f>'[1]Bal UPIS'!Y51</f>
        <v>2268978.9550000015</v>
      </c>
      <c r="Z51" s="615">
        <f>'[1]Bal UPIS'!Z51</f>
        <v>2268977.7400000016</v>
      </c>
      <c r="AA51" s="615">
        <f>'[1]Bal UPIS'!AA51</f>
        <v>2268976.5250000018</v>
      </c>
      <c r="AB51" s="615">
        <f>'[1]Bal UPIS'!AB51</f>
        <v>2268975.3100000019</v>
      </c>
      <c r="AC51" s="615">
        <f>'[1]Bal UPIS'!AC51</f>
        <v>2268974.0950000021</v>
      </c>
      <c r="AD51" s="615">
        <f>'[1]Bal UPIS'!AD51</f>
        <v>2268972.8800000022</v>
      </c>
      <c r="AE51" s="615">
        <f>'[1]Bal UPIS'!AE51</f>
        <v>2268971.6650000024</v>
      </c>
      <c r="AF51" s="615">
        <f>'[1]Bal UPIS'!AF51</f>
        <v>2268970.4500000025</v>
      </c>
      <c r="AG51" s="615">
        <f>'[1]Bal UPIS'!AG51</f>
        <v>2268969.2350000027</v>
      </c>
      <c r="AH51" s="615">
        <f>'[1]Bal UPIS'!AH51</f>
        <v>2268968.0200000028</v>
      </c>
      <c r="AI51" s="615">
        <f>'[1]Bal UPIS'!AI51</f>
        <v>2268966.805000003</v>
      </c>
      <c r="AJ51" s="615">
        <f>'[1]Bal UPIS'!AJ51</f>
        <v>2268965.5900000031</v>
      </c>
      <c r="AK51" s="619"/>
      <c r="AL51" s="616">
        <f t="shared" si="1"/>
        <v>2268985.0300000007</v>
      </c>
      <c r="AM51" s="615"/>
      <c r="AN51" s="615">
        <f t="shared" si="2"/>
        <v>2268972.8800000022</v>
      </c>
      <c r="AP51" s="620">
        <v>334.11</v>
      </c>
      <c r="AQ51" s="889">
        <f>'[1]Bal UPIS'!AO51</f>
        <v>334.11</v>
      </c>
      <c r="AR51" s="892">
        <f>'[1]Bal UPIS'!AP51</f>
        <v>2.8999999999999998E-2</v>
      </c>
      <c r="AS51" s="889">
        <f>'[1]Bal UPIS'!AQ51</f>
        <v>334.11</v>
      </c>
      <c r="AT51" s="892">
        <f>'[1]Bal UPIS'!AR51</f>
        <v>2.8999999999999998E-2</v>
      </c>
    </row>
    <row r="52" spans="1:46" s="605" customFormat="1">
      <c r="A52" s="617"/>
      <c r="B52" s="610">
        <v>42</v>
      </c>
      <c r="D52" s="603" t="str">
        <f>'[1]Bal UPIS'!D52</f>
        <v>Water</v>
      </c>
      <c r="E52" s="601"/>
      <c r="F52" s="601" t="str">
        <f>'[1]Bal UPIS'!F52</f>
        <v>334120-Meters Plastic Case</v>
      </c>
      <c r="G52" s="601"/>
      <c r="H52" s="603">
        <f>'[1]Bal UPIS'!H52</f>
        <v>334120</v>
      </c>
      <c r="I52" s="601"/>
      <c r="J52" s="603" t="str">
        <f>'[1]Bal UPIS'!J52</f>
        <v>10133410</v>
      </c>
      <c r="K52" s="601"/>
      <c r="L52" s="611">
        <f>'[1]Bal UPIS'!L52</f>
        <v>334.4</v>
      </c>
      <c r="M52" s="601"/>
      <c r="N52" s="615">
        <f>'[1]Bal UPIS'!N52</f>
        <v>396889.47000000003</v>
      </c>
      <c r="O52" s="615">
        <f>'[1]Bal UPIS'!O52</f>
        <v>396849.81611111114</v>
      </c>
      <c r="P52" s="615">
        <f>'[1]Bal UPIS'!P52</f>
        <v>396810.16222222225</v>
      </c>
      <c r="Q52" s="615">
        <f>'[1]Bal UPIS'!Q52</f>
        <v>396770.50833333336</v>
      </c>
      <c r="R52" s="615">
        <f>'[1]Bal UPIS'!R52</f>
        <v>396730.85444444447</v>
      </c>
      <c r="S52" s="615">
        <f>'[1]Bal UPIS'!S52</f>
        <v>396691.20055555558</v>
      </c>
      <c r="T52" s="615">
        <f>'[1]Bal UPIS'!T52</f>
        <v>396651.54666666669</v>
      </c>
      <c r="U52" s="615">
        <f>'[1]Bal UPIS'!U52</f>
        <v>396611.8927777778</v>
      </c>
      <c r="V52" s="615">
        <f>'[1]Bal UPIS'!V52</f>
        <v>396572.23888888891</v>
      </c>
      <c r="W52" s="615">
        <f>'[1]Bal UPIS'!W52</f>
        <v>396532.58500000002</v>
      </c>
      <c r="X52" s="615">
        <f>'[1]Bal UPIS'!X52</f>
        <v>396492.93111111113</v>
      </c>
      <c r="Y52" s="615">
        <f>'[1]Bal UPIS'!Y52</f>
        <v>396453.27722222224</v>
      </c>
      <c r="Z52" s="615">
        <f>'[1]Bal UPIS'!Z52</f>
        <v>396413.62333333335</v>
      </c>
      <c r="AA52" s="615">
        <f>'[1]Bal UPIS'!AA52</f>
        <v>396373.96944444446</v>
      </c>
      <c r="AB52" s="615">
        <f>'[1]Bal UPIS'!AB52</f>
        <v>396334.31555555557</v>
      </c>
      <c r="AC52" s="615">
        <f>'[1]Bal UPIS'!AC52</f>
        <v>396294.66166666668</v>
      </c>
      <c r="AD52" s="615">
        <f>'[1]Bal UPIS'!AD52</f>
        <v>396255.00777777779</v>
      </c>
      <c r="AE52" s="615">
        <f>'[1]Bal UPIS'!AE52</f>
        <v>396215.3538888889</v>
      </c>
      <c r="AF52" s="615">
        <f>'[1]Bal UPIS'!AF52</f>
        <v>396175.7</v>
      </c>
      <c r="AG52" s="615">
        <f>'[1]Bal UPIS'!AG52</f>
        <v>396136.04611111112</v>
      </c>
      <c r="AH52" s="615">
        <f>'[1]Bal UPIS'!AH52</f>
        <v>396096.39222222223</v>
      </c>
      <c r="AI52" s="615">
        <f>'[1]Bal UPIS'!AI52</f>
        <v>396056.73833333334</v>
      </c>
      <c r="AJ52" s="615">
        <f>'[1]Bal UPIS'!AJ52</f>
        <v>396017.08444444445</v>
      </c>
      <c r="AK52" s="619"/>
      <c r="AL52" s="616">
        <f t="shared" si="1"/>
        <v>396651.54666666669</v>
      </c>
      <c r="AM52" s="615"/>
      <c r="AN52" s="615">
        <f t="shared" si="2"/>
        <v>396255.00777777779</v>
      </c>
      <c r="AP52" s="624">
        <v>334.12</v>
      </c>
      <c r="AQ52" s="889">
        <f>'[1]Bal UPIS'!AO52</f>
        <v>334.12</v>
      </c>
      <c r="AR52" s="892">
        <f>'[1]Bal UPIS'!AP52</f>
        <v>4.3900000000000002E-2</v>
      </c>
      <c r="AS52" s="889">
        <f>'[1]Bal UPIS'!AQ52</f>
        <v>334.12</v>
      </c>
      <c r="AT52" s="892">
        <f>'[1]Bal UPIS'!AR52</f>
        <v>4.3900000000000002E-2</v>
      </c>
    </row>
    <row r="53" spans="1:46" s="605" customFormat="1">
      <c r="A53" s="617"/>
      <c r="B53" s="610">
        <v>43</v>
      </c>
      <c r="D53" s="603" t="str">
        <f>'[1]Bal UPIS'!D53</f>
        <v>Water</v>
      </c>
      <c r="E53" s="601"/>
      <c r="F53" s="601" t="str">
        <f>'[1]Bal UPIS'!F53</f>
        <v>334130-Meters Other</v>
      </c>
      <c r="G53" s="601"/>
      <c r="H53" s="603">
        <f>'[1]Bal UPIS'!H53</f>
        <v>334130</v>
      </c>
      <c r="I53" s="601"/>
      <c r="J53" s="603" t="str">
        <f>'[1]Bal UPIS'!J53</f>
        <v>10133410</v>
      </c>
      <c r="K53" s="601"/>
      <c r="L53" s="611">
        <f>'[1]Bal UPIS'!L53</f>
        <v>334.4</v>
      </c>
      <c r="M53" s="601"/>
      <c r="N53" s="615">
        <f>'[1]Bal UPIS'!N53</f>
        <v>6511362.5500000007</v>
      </c>
      <c r="O53" s="615">
        <f>'[1]Bal UPIS'!O53</f>
        <v>6511359.1594444448</v>
      </c>
      <c r="P53" s="615">
        <f>'[1]Bal UPIS'!P53</f>
        <v>6511355.7688888889</v>
      </c>
      <c r="Q53" s="615">
        <f>'[1]Bal UPIS'!Q53</f>
        <v>6511352.3783333329</v>
      </c>
      <c r="R53" s="615">
        <f>'[1]Bal UPIS'!R53</f>
        <v>6511348.987777777</v>
      </c>
      <c r="S53" s="615">
        <f>'[1]Bal UPIS'!S53</f>
        <v>6511345.5972222211</v>
      </c>
      <c r="T53" s="615">
        <f>'[1]Bal UPIS'!T53</f>
        <v>6511342.2066666652</v>
      </c>
      <c r="U53" s="615">
        <f>'[1]Bal UPIS'!U53</f>
        <v>6511338.8161111092</v>
      </c>
      <c r="V53" s="615">
        <f>'[1]Bal UPIS'!V53</f>
        <v>6511335.4255555533</v>
      </c>
      <c r="W53" s="615">
        <f>'[1]Bal UPIS'!W53</f>
        <v>6511332.0349999974</v>
      </c>
      <c r="X53" s="615">
        <f>'[1]Bal UPIS'!X53</f>
        <v>6511328.6444444414</v>
      </c>
      <c r="Y53" s="615">
        <f>'[1]Bal UPIS'!Y53</f>
        <v>6511325.2538888855</v>
      </c>
      <c r="Z53" s="615">
        <f>'[1]Bal UPIS'!Z53</f>
        <v>6511321.8633333296</v>
      </c>
      <c r="AA53" s="615">
        <f>'[1]Bal UPIS'!AA53</f>
        <v>6511318.4727777736</v>
      </c>
      <c r="AB53" s="615">
        <f>'[1]Bal UPIS'!AB53</f>
        <v>6511315.0822222177</v>
      </c>
      <c r="AC53" s="615">
        <f>'[1]Bal UPIS'!AC53</f>
        <v>6511311.6916666618</v>
      </c>
      <c r="AD53" s="615">
        <f>'[1]Bal UPIS'!AD53</f>
        <v>6511308.3011111058</v>
      </c>
      <c r="AE53" s="615">
        <f>'[1]Bal UPIS'!AE53</f>
        <v>6511304.9105555499</v>
      </c>
      <c r="AF53" s="615">
        <f>'[1]Bal UPIS'!AF53</f>
        <v>6511301.519999994</v>
      </c>
      <c r="AG53" s="615">
        <f>'[1]Bal UPIS'!AG53</f>
        <v>6511298.129444438</v>
      </c>
      <c r="AH53" s="615">
        <f>'[1]Bal UPIS'!AH53</f>
        <v>6511294.7388888821</v>
      </c>
      <c r="AI53" s="615">
        <f>'[1]Bal UPIS'!AI53</f>
        <v>6511291.3483333262</v>
      </c>
      <c r="AJ53" s="615">
        <f>'[1]Bal UPIS'!AJ53</f>
        <v>6511287.9577777702</v>
      </c>
      <c r="AK53" s="619"/>
      <c r="AL53" s="616">
        <f t="shared" si="1"/>
        <v>6511342.2066666652</v>
      </c>
      <c r="AM53" s="615"/>
      <c r="AN53" s="615">
        <f t="shared" si="2"/>
        <v>6511308.3011111058</v>
      </c>
      <c r="AP53" s="624">
        <v>334.13</v>
      </c>
      <c r="AQ53" s="889">
        <f>'[1]Bal UPIS'!AO53</f>
        <v>334.13</v>
      </c>
      <c r="AR53" s="892">
        <f>'[1]Bal UPIS'!AP53</f>
        <v>3.6999999999999998E-2</v>
      </c>
      <c r="AS53" s="889">
        <f>'[1]Bal UPIS'!AQ53</f>
        <v>334.13</v>
      </c>
      <c r="AT53" s="892">
        <f>'[1]Bal UPIS'!AR53</f>
        <v>3.6999999999999998E-2</v>
      </c>
    </row>
    <row r="54" spans="1:46" s="605" customFormat="1">
      <c r="A54" s="617"/>
      <c r="B54" s="610">
        <v>44</v>
      </c>
      <c r="D54" s="603" t="str">
        <f>'[1]Bal UPIS'!D54</f>
        <v>Water</v>
      </c>
      <c r="E54" s="601"/>
      <c r="F54" s="601" t="str">
        <f>'[1]Bal UPIS'!F54</f>
        <v>334131-Meter Reading Units</v>
      </c>
      <c r="G54" s="601"/>
      <c r="H54" s="603">
        <f>'[1]Bal UPIS'!H54</f>
        <v>334131</v>
      </c>
      <c r="I54" s="601"/>
      <c r="J54" s="603" t="str">
        <f>'[1]Bal UPIS'!J54</f>
        <v>10133410</v>
      </c>
      <c r="K54" s="601"/>
      <c r="L54" s="611">
        <f>'[1]Bal UPIS'!L54</f>
        <v>334.4</v>
      </c>
      <c r="M54" s="601"/>
      <c r="N54" s="615">
        <f>'[1]Bal UPIS'!N54</f>
        <v>439289.77999999997</v>
      </c>
      <c r="O54" s="615">
        <f>'[1]Bal UPIS'!O54</f>
        <v>439289.77999999997</v>
      </c>
      <c r="P54" s="615">
        <f>'[1]Bal UPIS'!P54</f>
        <v>439289.77999999997</v>
      </c>
      <c r="Q54" s="615">
        <f>'[1]Bal UPIS'!Q54</f>
        <v>439289.77999999997</v>
      </c>
      <c r="R54" s="615">
        <f>'[1]Bal UPIS'!R54</f>
        <v>439289.77999999997</v>
      </c>
      <c r="S54" s="615">
        <f>'[1]Bal UPIS'!S54</f>
        <v>439289.77999999997</v>
      </c>
      <c r="T54" s="615">
        <f>'[1]Bal UPIS'!T54</f>
        <v>439289.77999999997</v>
      </c>
      <c r="U54" s="615">
        <f>'[1]Bal UPIS'!U54</f>
        <v>439289.77999999997</v>
      </c>
      <c r="V54" s="615">
        <f>'[1]Bal UPIS'!V54</f>
        <v>439289.77999999997</v>
      </c>
      <c r="W54" s="615">
        <f>'[1]Bal UPIS'!W54</f>
        <v>439289.77999999997</v>
      </c>
      <c r="X54" s="615">
        <f>'[1]Bal UPIS'!X54</f>
        <v>439289.77999999997</v>
      </c>
      <c r="Y54" s="615">
        <f>'[1]Bal UPIS'!Y54</f>
        <v>439289.77999999997</v>
      </c>
      <c r="Z54" s="615">
        <f>'[1]Bal UPIS'!Z54</f>
        <v>439289.77999999997</v>
      </c>
      <c r="AA54" s="615">
        <f>'[1]Bal UPIS'!AA54</f>
        <v>439289.77999999997</v>
      </c>
      <c r="AB54" s="615">
        <f>'[1]Bal UPIS'!AB54</f>
        <v>439289.77999999997</v>
      </c>
      <c r="AC54" s="615">
        <f>'[1]Bal UPIS'!AC54</f>
        <v>439289.77999999997</v>
      </c>
      <c r="AD54" s="615">
        <f>'[1]Bal UPIS'!AD54</f>
        <v>439289.77999999997</v>
      </c>
      <c r="AE54" s="615">
        <f>'[1]Bal UPIS'!AE54</f>
        <v>439289.77999999997</v>
      </c>
      <c r="AF54" s="615">
        <f>'[1]Bal UPIS'!AF54</f>
        <v>439289.77999999997</v>
      </c>
      <c r="AG54" s="615">
        <f>'[1]Bal UPIS'!AG54</f>
        <v>439289.77999999997</v>
      </c>
      <c r="AH54" s="615">
        <f>'[1]Bal UPIS'!AH54</f>
        <v>439289.77999999997</v>
      </c>
      <c r="AI54" s="615">
        <f>'[1]Bal UPIS'!AI54</f>
        <v>439289.77999999997</v>
      </c>
      <c r="AJ54" s="615">
        <f>'[1]Bal UPIS'!AJ54</f>
        <v>439289.77999999997</v>
      </c>
      <c r="AK54" s="619"/>
      <c r="AL54" s="616">
        <f t="shared" si="1"/>
        <v>439289.77999999997</v>
      </c>
      <c r="AM54" s="615"/>
      <c r="AN54" s="615">
        <f t="shared" si="2"/>
        <v>439289.77999999997</v>
      </c>
      <c r="AP54" s="624">
        <v>334.13</v>
      </c>
      <c r="AQ54" s="889">
        <f>'[1]Bal UPIS'!AO54</f>
        <v>334.13</v>
      </c>
      <c r="AR54" s="892">
        <f>'[1]Bal UPIS'!AP54</f>
        <v>3.6999999999999998E-2</v>
      </c>
      <c r="AS54" s="889">
        <f>'[1]Bal UPIS'!AQ54</f>
        <v>334.13</v>
      </c>
      <c r="AT54" s="892">
        <f>'[1]Bal UPIS'!AR54</f>
        <v>3.6999999999999998E-2</v>
      </c>
    </row>
    <row r="55" spans="1:46" s="605" customFormat="1">
      <c r="A55" s="617"/>
      <c r="B55" s="610">
        <v>45</v>
      </c>
      <c r="D55" s="603" t="str">
        <f>'[1]Bal UPIS'!D55</f>
        <v>Water</v>
      </c>
      <c r="E55" s="601"/>
      <c r="F55" s="601" t="str">
        <f>'[1]Bal UPIS'!F55</f>
        <v>334200-Meter Installations</v>
      </c>
      <c r="G55" s="601"/>
      <c r="H55" s="603">
        <f>'[1]Bal UPIS'!H55</f>
        <v>334200</v>
      </c>
      <c r="I55" s="601"/>
      <c r="J55" s="603" t="str">
        <f>'[1]Bal UPIS'!J55</f>
        <v>10133420</v>
      </c>
      <c r="K55" s="601"/>
      <c r="L55" s="611">
        <f>'[1]Bal UPIS'!L55</f>
        <v>334.4</v>
      </c>
      <c r="M55" s="601"/>
      <c r="N55" s="615">
        <f>'[1]Bal UPIS'!N55</f>
        <v>28416119.219999991</v>
      </c>
      <c r="O55" s="615">
        <f>'[1]Bal UPIS'!O55</f>
        <v>28411896.253611103</v>
      </c>
      <c r="P55" s="615">
        <f>'[1]Bal UPIS'!P55</f>
        <v>28407673.287222214</v>
      </c>
      <c r="Q55" s="615">
        <f>'[1]Bal UPIS'!Q55</f>
        <v>28403450.320833325</v>
      </c>
      <c r="R55" s="615">
        <f>'[1]Bal UPIS'!R55</f>
        <v>28399227.354444437</v>
      </c>
      <c r="S55" s="615">
        <f>'[1]Bal UPIS'!S55</f>
        <v>28395004.388055548</v>
      </c>
      <c r="T55" s="615">
        <f>'[1]Bal UPIS'!T55</f>
        <v>28390781.421666659</v>
      </c>
      <c r="U55" s="615">
        <f>'[1]Bal UPIS'!U55</f>
        <v>28386558.455277771</v>
      </c>
      <c r="V55" s="615">
        <f>'[1]Bal UPIS'!V55</f>
        <v>28382335.488888882</v>
      </c>
      <c r="W55" s="615">
        <f>'[1]Bal UPIS'!W55</f>
        <v>28378112.522499993</v>
      </c>
      <c r="X55" s="615">
        <f>'[1]Bal UPIS'!X55</f>
        <v>28373889.556111105</v>
      </c>
      <c r="Y55" s="615">
        <f>'[1]Bal UPIS'!Y55</f>
        <v>28369666.589722216</v>
      </c>
      <c r="Z55" s="615">
        <f>'[1]Bal UPIS'!Z55</f>
        <v>28365443.623333327</v>
      </c>
      <c r="AA55" s="615">
        <f>'[1]Bal UPIS'!AA55</f>
        <v>28361220.656944439</v>
      </c>
      <c r="AB55" s="615">
        <f>'[1]Bal UPIS'!AB55</f>
        <v>28356997.69055555</v>
      </c>
      <c r="AC55" s="615">
        <f>'[1]Bal UPIS'!AC55</f>
        <v>28352774.724166662</v>
      </c>
      <c r="AD55" s="615">
        <f>'[1]Bal UPIS'!AD55</f>
        <v>28348551.757777773</v>
      </c>
      <c r="AE55" s="615">
        <f>'[1]Bal UPIS'!AE55</f>
        <v>28344328.791388884</v>
      </c>
      <c r="AF55" s="615">
        <f>'[1]Bal UPIS'!AF55</f>
        <v>28340105.824999996</v>
      </c>
      <c r="AG55" s="615">
        <f>'[1]Bal UPIS'!AG55</f>
        <v>28335882.858611107</v>
      </c>
      <c r="AH55" s="615">
        <f>'[1]Bal UPIS'!AH55</f>
        <v>28331659.892222218</v>
      </c>
      <c r="AI55" s="615">
        <f>'[1]Bal UPIS'!AI55</f>
        <v>28327436.92583333</v>
      </c>
      <c r="AJ55" s="615">
        <f>'[1]Bal UPIS'!AJ55</f>
        <v>28323213.959444441</v>
      </c>
      <c r="AK55" s="619"/>
      <c r="AL55" s="616">
        <f t="shared" si="1"/>
        <v>28390781.421666659</v>
      </c>
      <c r="AM55" s="615"/>
      <c r="AN55" s="615">
        <f t="shared" si="2"/>
        <v>28348551.757777777</v>
      </c>
      <c r="AP55" s="624">
        <v>334.2</v>
      </c>
      <c r="AQ55" s="889">
        <f>'[1]Bal UPIS'!AO55</f>
        <v>334.2</v>
      </c>
      <c r="AR55" s="892">
        <f>'[1]Bal UPIS'!AP55</f>
        <v>2.8899999999999999E-2</v>
      </c>
      <c r="AS55" s="889">
        <f>'[1]Bal UPIS'!AQ55</f>
        <v>334.2</v>
      </c>
      <c r="AT55" s="892">
        <f>'[1]Bal UPIS'!AR55</f>
        <v>2.8899999999999999E-2</v>
      </c>
    </row>
    <row r="56" spans="1:46" s="605" customFormat="1">
      <c r="A56" s="617"/>
      <c r="B56" s="610">
        <v>46</v>
      </c>
      <c r="D56" s="603" t="str">
        <f>'[1]Bal UPIS'!D56</f>
        <v>Water</v>
      </c>
      <c r="E56" s="601"/>
      <c r="F56" s="601" t="str">
        <f>'[1]Bal UPIS'!F56</f>
        <v>334300-Meter Vaults</v>
      </c>
      <c r="G56" s="601"/>
      <c r="H56" s="603">
        <f>'[1]Bal UPIS'!H56</f>
        <v>334300</v>
      </c>
      <c r="I56" s="601"/>
      <c r="J56" s="603" t="str">
        <f>'[1]Bal UPIS'!J56</f>
        <v>10133410</v>
      </c>
      <c r="K56" s="601"/>
      <c r="L56" s="611">
        <f>'[1]Bal UPIS'!L56</f>
        <v>334.4</v>
      </c>
      <c r="M56" s="601"/>
      <c r="N56" s="615">
        <f>'[1]Bal UPIS'!N56</f>
        <v>1336851.8400000001</v>
      </c>
      <c r="O56" s="615">
        <f>'[1]Bal UPIS'!O56</f>
        <v>1335292.8330555556</v>
      </c>
      <c r="P56" s="615">
        <f>'[1]Bal UPIS'!P56</f>
        <v>1333733.8261111111</v>
      </c>
      <c r="Q56" s="615">
        <f>'[1]Bal UPIS'!Q56</f>
        <v>1332174.8191666666</v>
      </c>
      <c r="R56" s="615">
        <f>'[1]Bal UPIS'!R56</f>
        <v>1330615.8122222221</v>
      </c>
      <c r="S56" s="615">
        <f>'[1]Bal UPIS'!S56</f>
        <v>1329056.8052777776</v>
      </c>
      <c r="T56" s="615">
        <f>'[1]Bal UPIS'!T56</f>
        <v>1327497.7983333331</v>
      </c>
      <c r="U56" s="615">
        <f>'[1]Bal UPIS'!U56</f>
        <v>1325938.7913888886</v>
      </c>
      <c r="V56" s="615">
        <f>'[1]Bal UPIS'!V56</f>
        <v>1324379.7844444441</v>
      </c>
      <c r="W56" s="615">
        <f>'[1]Bal UPIS'!W56</f>
        <v>1322820.7774999996</v>
      </c>
      <c r="X56" s="615">
        <f>'[1]Bal UPIS'!X56</f>
        <v>1321261.7705555551</v>
      </c>
      <c r="Y56" s="615">
        <f>'[1]Bal UPIS'!Y56</f>
        <v>1319702.7636111106</v>
      </c>
      <c r="Z56" s="615">
        <f>'[1]Bal UPIS'!Z56</f>
        <v>1318143.7566666661</v>
      </c>
      <c r="AA56" s="615">
        <f>'[1]Bal UPIS'!AA56</f>
        <v>1316584.7497222216</v>
      </c>
      <c r="AB56" s="615">
        <f>'[1]Bal UPIS'!AB56</f>
        <v>1315025.7427777771</v>
      </c>
      <c r="AC56" s="615">
        <f>'[1]Bal UPIS'!AC56</f>
        <v>1313466.7358333326</v>
      </c>
      <c r="AD56" s="615">
        <f>'[1]Bal UPIS'!AD56</f>
        <v>1311907.7288888881</v>
      </c>
      <c r="AE56" s="615">
        <f>'[1]Bal UPIS'!AE56</f>
        <v>1310348.7219444436</v>
      </c>
      <c r="AF56" s="615">
        <f>'[1]Bal UPIS'!AF56</f>
        <v>1308789.7149999992</v>
      </c>
      <c r="AG56" s="615">
        <f>'[1]Bal UPIS'!AG56</f>
        <v>1307230.7080555547</v>
      </c>
      <c r="AH56" s="615">
        <f>'[1]Bal UPIS'!AH56</f>
        <v>1305671.7011111102</v>
      </c>
      <c r="AI56" s="615">
        <f>'[1]Bal UPIS'!AI56</f>
        <v>1304112.6941666657</v>
      </c>
      <c r="AJ56" s="615">
        <f>'[1]Bal UPIS'!AJ56</f>
        <v>1302553.6872222212</v>
      </c>
      <c r="AK56" s="619"/>
      <c r="AL56" s="616">
        <f t="shared" si="1"/>
        <v>1327497.7983333331</v>
      </c>
      <c r="AM56" s="615"/>
      <c r="AN56" s="615">
        <f t="shared" si="2"/>
        <v>1311907.7288888881</v>
      </c>
      <c r="AP56" s="624">
        <v>334.3</v>
      </c>
      <c r="AQ56" s="889">
        <f>'[1]Bal UPIS'!AO56</f>
        <v>334.3</v>
      </c>
      <c r="AR56" s="892">
        <f>'[1]Bal UPIS'!AP56</f>
        <v>3.3099999999999997E-2</v>
      </c>
      <c r="AS56" s="889">
        <f>'[1]Bal UPIS'!AQ56</f>
        <v>334.3</v>
      </c>
      <c r="AT56" s="892">
        <f>'[1]Bal UPIS'!AR56</f>
        <v>3.3099999999999997E-2</v>
      </c>
    </row>
    <row r="57" spans="1:46" s="605" customFormat="1">
      <c r="A57" s="617"/>
      <c r="B57" s="610">
        <v>47</v>
      </c>
      <c r="D57" s="603" t="str">
        <f>'[1]Bal UPIS'!D57</f>
        <v>Water</v>
      </c>
      <c r="E57" s="601"/>
      <c r="F57" s="601" t="str">
        <f>'[1]Bal UPIS'!F57</f>
        <v>335000-Hydrants</v>
      </c>
      <c r="G57" s="601"/>
      <c r="H57" s="603">
        <f>'[1]Bal UPIS'!H57</f>
        <v>335000</v>
      </c>
      <c r="I57" s="601"/>
      <c r="J57" s="603" t="str">
        <f>'[1]Bal UPIS'!J57</f>
        <v>10133500</v>
      </c>
      <c r="K57" s="601"/>
      <c r="L57" s="611">
        <f>'[1]Bal UPIS'!L57</f>
        <v>335.4</v>
      </c>
      <c r="M57" s="601"/>
      <c r="N57" s="615">
        <f>'[1]Bal UPIS'!N57</f>
        <v>23123525.649999995</v>
      </c>
      <c r="O57" s="615">
        <f>'[1]Bal UPIS'!O57</f>
        <v>23156443.260013629</v>
      </c>
      <c r="P57" s="615">
        <f>'[1]Bal UPIS'!P57</f>
        <v>23192818.138227262</v>
      </c>
      <c r="Q57" s="615">
        <f>'[1]Bal UPIS'!Q57</f>
        <v>23259224.403616149</v>
      </c>
      <c r="R57" s="615">
        <f>'[1]Bal UPIS'!R57</f>
        <v>23283624.498365037</v>
      </c>
      <c r="S57" s="615">
        <f>'[1]Bal UPIS'!S57</f>
        <v>23293665.455873925</v>
      </c>
      <c r="T57" s="615">
        <f>'[1]Bal UPIS'!T57</f>
        <v>23322029.297262814</v>
      </c>
      <c r="U57" s="615">
        <f>'[1]Bal UPIS'!U57</f>
        <v>23383310.218651701</v>
      </c>
      <c r="V57" s="615">
        <f>'[1]Bal UPIS'!V57</f>
        <v>23452875.640040588</v>
      </c>
      <c r="W57" s="615">
        <f>'[1]Bal UPIS'!W57</f>
        <v>23536800.861429475</v>
      </c>
      <c r="X57" s="615">
        <f>'[1]Bal UPIS'!X57</f>
        <v>23644972.052818365</v>
      </c>
      <c r="Y57" s="615">
        <f>'[1]Bal UPIS'!Y57</f>
        <v>23758169.174207255</v>
      </c>
      <c r="Z57" s="615">
        <f>'[1]Bal UPIS'!Z57</f>
        <v>23878325.275596142</v>
      </c>
      <c r="AA57" s="615">
        <f>'[1]Bal UPIS'!AA57</f>
        <v>24001132.416985031</v>
      </c>
      <c r="AB57" s="615">
        <f>'[1]Bal UPIS'!AB57</f>
        <v>24119499.066373918</v>
      </c>
      <c r="AC57" s="615">
        <f>'[1]Bal UPIS'!AC57</f>
        <v>24224433.779762808</v>
      </c>
      <c r="AD57" s="615">
        <f>'[1]Bal UPIS'!AD57</f>
        <v>24297754.841151696</v>
      </c>
      <c r="AE57" s="615">
        <f>'[1]Bal UPIS'!AE57</f>
        <v>24356192.522140585</v>
      </c>
      <c r="AF57" s="615">
        <f>'[1]Bal UPIS'!AF57</f>
        <v>24421400.296529472</v>
      </c>
      <c r="AG57" s="615">
        <f>'[1]Bal UPIS'!AG57</f>
        <v>24492622.617918361</v>
      </c>
      <c r="AH57" s="615">
        <f>'[1]Bal UPIS'!AH57</f>
        <v>24579419.799307249</v>
      </c>
      <c r="AI57" s="615">
        <f>'[1]Bal UPIS'!AI57</f>
        <v>24680576.780696139</v>
      </c>
      <c r="AJ57" s="615">
        <f>'[1]Bal UPIS'!AJ57</f>
        <v>24794270.972085029</v>
      </c>
      <c r="AK57" s="619"/>
      <c r="AL57" s="616">
        <f t="shared" si="1"/>
        <v>23322029.297262814</v>
      </c>
      <c r="AM57" s="615"/>
      <c r="AN57" s="615">
        <f t="shared" si="2"/>
        <v>24249905.353505548</v>
      </c>
      <c r="AP57" s="624">
        <v>335</v>
      </c>
      <c r="AQ57" s="889">
        <f>'[1]Bal UPIS'!AO57</f>
        <v>335</v>
      </c>
      <c r="AR57" s="892">
        <f>'[1]Bal UPIS'!AP57</f>
        <v>2.1500000000000002E-2</v>
      </c>
      <c r="AS57" s="889">
        <f>'[1]Bal UPIS'!AQ57</f>
        <v>335</v>
      </c>
      <c r="AT57" s="892">
        <f>'[1]Bal UPIS'!AR57</f>
        <v>2.1500000000000002E-2</v>
      </c>
    </row>
    <row r="58" spans="1:46" s="605" customFormat="1">
      <c r="A58" s="617"/>
      <c r="B58" s="610">
        <v>48</v>
      </c>
      <c r="D58" s="603" t="str">
        <f>'[1]Bal UPIS'!D58</f>
        <v>Water</v>
      </c>
      <c r="E58" s="601"/>
      <c r="F58" s="601" t="str">
        <f>'[1]Bal UPIS'!F58</f>
        <v>339100-Other P/E-Intangible</v>
      </c>
      <c r="G58" s="601"/>
      <c r="H58" s="603">
        <f>'[1]Bal UPIS'!H58</f>
        <v>339100</v>
      </c>
      <c r="I58" s="601"/>
      <c r="J58" s="603" t="str">
        <f>'[1]Bal UPIS'!J58</f>
        <v>10133910</v>
      </c>
      <c r="K58" s="601"/>
      <c r="L58" s="611">
        <f>'[1]Bal UPIS'!L58</f>
        <v>339.1</v>
      </c>
      <c r="M58" s="601"/>
      <c r="N58" s="615">
        <f>'[1]Bal UPIS'!N58</f>
        <v>93268.21</v>
      </c>
      <c r="O58" s="615">
        <f>'[1]Bal UPIS'!O58</f>
        <v>136788.70805555556</v>
      </c>
      <c r="P58" s="615">
        <f>'[1]Bal UPIS'!P58</f>
        <v>180309.2061111111</v>
      </c>
      <c r="Q58" s="615">
        <f>'[1]Bal UPIS'!Q58</f>
        <v>223829.70416666663</v>
      </c>
      <c r="R58" s="615">
        <f>'[1]Bal UPIS'!R58</f>
        <v>267350.20222222223</v>
      </c>
      <c r="S58" s="615">
        <f>'[1]Bal UPIS'!S58</f>
        <v>310870.7002777778</v>
      </c>
      <c r="T58" s="615">
        <f>'[1]Bal UPIS'!T58</f>
        <v>354391.19833333336</v>
      </c>
      <c r="U58" s="615">
        <f>'[1]Bal UPIS'!U58</f>
        <v>354158.56472222228</v>
      </c>
      <c r="V58" s="615">
        <f>'[1]Bal UPIS'!V58</f>
        <v>353925.93111111119</v>
      </c>
      <c r="W58" s="615">
        <f>'[1]Bal UPIS'!W58</f>
        <v>353693.2975000001</v>
      </c>
      <c r="X58" s="615">
        <f>'[1]Bal UPIS'!X58</f>
        <v>353460.66388888902</v>
      </c>
      <c r="Y58" s="615">
        <f>'[1]Bal UPIS'!Y58</f>
        <v>353228.03027777793</v>
      </c>
      <c r="Z58" s="615">
        <f>'[1]Bal UPIS'!Z58</f>
        <v>352995.39666666684</v>
      </c>
      <c r="AA58" s="615">
        <f>'[1]Bal UPIS'!AA58</f>
        <v>352762.76305555576</v>
      </c>
      <c r="AB58" s="615">
        <f>'[1]Bal UPIS'!AB58</f>
        <v>352530.12944444467</v>
      </c>
      <c r="AC58" s="615">
        <f>'[1]Bal UPIS'!AC58</f>
        <v>352297.49583333358</v>
      </c>
      <c r="AD58" s="615">
        <f>'[1]Bal UPIS'!AD58</f>
        <v>352064.86222222249</v>
      </c>
      <c r="AE58" s="615">
        <f>'[1]Bal UPIS'!AE58</f>
        <v>351832.22861111141</v>
      </c>
      <c r="AF58" s="615">
        <f>'[1]Bal UPIS'!AF58</f>
        <v>351599.59500000032</v>
      </c>
      <c r="AG58" s="615">
        <f>'[1]Bal UPIS'!AG58</f>
        <v>351366.96138888923</v>
      </c>
      <c r="AH58" s="615">
        <f>'[1]Bal UPIS'!AH58</f>
        <v>351134.32777777815</v>
      </c>
      <c r="AI58" s="615">
        <f>'[1]Bal UPIS'!AI58</f>
        <v>350901.69416666706</v>
      </c>
      <c r="AJ58" s="615">
        <f>'[1]Bal UPIS'!AJ58</f>
        <v>350669.06055555597</v>
      </c>
      <c r="AK58" s="619"/>
      <c r="AL58" s="616">
        <f t="shared" si="1"/>
        <v>354391.19833333336</v>
      </c>
      <c r="AM58" s="615"/>
      <c r="AN58" s="615">
        <f t="shared" si="2"/>
        <v>352064.86222222255</v>
      </c>
      <c r="AP58" s="624">
        <v>339.1</v>
      </c>
      <c r="AQ58" s="889">
        <f>'[1]Bal UPIS'!AO58</f>
        <v>339.1</v>
      </c>
      <c r="AR58" s="892">
        <f>'[1]Bal UPIS'!AP58</f>
        <v>0.1</v>
      </c>
      <c r="AS58" s="889">
        <f>'[1]Bal UPIS'!AQ58</f>
        <v>339.1</v>
      </c>
      <c r="AT58" s="892">
        <f>'[1]Bal UPIS'!AR58</f>
        <v>0.1</v>
      </c>
    </row>
    <row r="59" spans="1:46" s="605" customFormat="1">
      <c r="A59" s="617"/>
      <c r="B59" s="610">
        <v>49</v>
      </c>
      <c r="D59" s="603" t="str">
        <f>'[1]Bal UPIS'!D59</f>
        <v>Water</v>
      </c>
      <c r="E59" s="601"/>
      <c r="F59" s="601" t="str">
        <f>'[1]Bal UPIS'!F59</f>
        <v>339600-Other P/E-CPS</v>
      </c>
      <c r="G59" s="601"/>
      <c r="H59" s="603">
        <f>'[1]Bal UPIS'!H59</f>
        <v>339600</v>
      </c>
      <c r="I59" s="601"/>
      <c r="J59" s="603" t="str">
        <f>'[1]Bal UPIS'!J59</f>
        <v>10133910</v>
      </c>
      <c r="K59" s="601"/>
      <c r="L59" s="611">
        <f>'[1]Bal UPIS'!L59</f>
        <v>339.1</v>
      </c>
      <c r="M59" s="601"/>
      <c r="N59" s="615">
        <f>'[1]Bal UPIS'!N59</f>
        <v>736691.57</v>
      </c>
      <c r="O59" s="615">
        <f>'[1]Bal UPIS'!O59</f>
        <v>734926.16166666662</v>
      </c>
      <c r="P59" s="615">
        <f>'[1]Bal UPIS'!P59</f>
        <v>733160.7533333333</v>
      </c>
      <c r="Q59" s="615">
        <f>'[1]Bal UPIS'!Q59</f>
        <v>731395.34499999997</v>
      </c>
      <c r="R59" s="615">
        <f>'[1]Bal UPIS'!R59</f>
        <v>729629.93666666665</v>
      </c>
      <c r="S59" s="615">
        <f>'[1]Bal UPIS'!S59</f>
        <v>727864.52833333332</v>
      </c>
      <c r="T59" s="615">
        <f>'[1]Bal UPIS'!T59</f>
        <v>726099.12</v>
      </c>
      <c r="U59" s="615">
        <f>'[1]Bal UPIS'!U59</f>
        <v>727150.44166666665</v>
      </c>
      <c r="V59" s="615">
        <f>'[1]Bal UPIS'!V59</f>
        <v>728201.76333333331</v>
      </c>
      <c r="W59" s="615">
        <f>'[1]Bal UPIS'!W59</f>
        <v>729253.08499999996</v>
      </c>
      <c r="X59" s="615">
        <f>'[1]Bal UPIS'!X59</f>
        <v>730304.40666666662</v>
      </c>
      <c r="Y59" s="615">
        <f>'[1]Bal UPIS'!Y59</f>
        <v>731825.18333333335</v>
      </c>
      <c r="Z59" s="615">
        <f>'[1]Bal UPIS'!Z59</f>
        <v>733345.96000000008</v>
      </c>
      <c r="AA59" s="615">
        <f>'[1]Bal UPIS'!AA59</f>
        <v>734866.73666666681</v>
      </c>
      <c r="AB59" s="615">
        <f>'[1]Bal UPIS'!AB59</f>
        <v>737326.42333333346</v>
      </c>
      <c r="AC59" s="615">
        <f>'[1]Bal UPIS'!AC59</f>
        <v>744950.11500000011</v>
      </c>
      <c r="AD59" s="615">
        <f>'[1]Bal UPIS'!AD59</f>
        <v>752573.80666666676</v>
      </c>
      <c r="AE59" s="615">
        <f>'[1]Bal UPIS'!AE59</f>
        <v>760197.49833333341</v>
      </c>
      <c r="AF59" s="615">
        <f>'[1]Bal UPIS'!AF59</f>
        <v>767821.19000000006</v>
      </c>
      <c r="AG59" s="615">
        <f>'[1]Bal UPIS'!AG59</f>
        <v>770750.33166666678</v>
      </c>
      <c r="AH59" s="615">
        <f>'[1]Bal UPIS'!AH59</f>
        <v>773679.4733333335</v>
      </c>
      <c r="AI59" s="615">
        <f>'[1]Bal UPIS'!AI59</f>
        <v>776608.61500000022</v>
      </c>
      <c r="AJ59" s="615">
        <f>'[1]Bal UPIS'!AJ59</f>
        <v>779537.75666666694</v>
      </c>
      <c r="AK59" s="619"/>
      <c r="AL59" s="616">
        <f t="shared" si="1"/>
        <v>726099.12</v>
      </c>
      <c r="AM59" s="615"/>
      <c r="AN59" s="615">
        <f t="shared" si="2"/>
        <v>753368.26897435926</v>
      </c>
      <c r="AP59" s="624">
        <v>339.6</v>
      </c>
      <c r="AQ59" s="889">
        <f>'[1]Bal UPIS'!AO59</f>
        <v>339.6</v>
      </c>
      <c r="AR59" s="892">
        <f>'[1]Bal UPIS'!AP59</f>
        <v>0.1</v>
      </c>
      <c r="AS59" s="889">
        <f>'[1]Bal UPIS'!AQ59</f>
        <v>339.6</v>
      </c>
      <c r="AT59" s="892">
        <f>'[1]Bal UPIS'!AR59</f>
        <v>0.1</v>
      </c>
    </row>
    <row r="60" spans="1:46" s="605" customFormat="1">
      <c r="A60" s="617"/>
      <c r="B60" s="610">
        <v>50</v>
      </c>
      <c r="C60" s="622"/>
      <c r="D60" s="603" t="str">
        <f>'[1]Bal UPIS'!D60</f>
        <v>Water</v>
      </c>
      <c r="E60" s="601"/>
      <c r="F60" s="601" t="str">
        <f>'[1]Bal UPIS'!F60</f>
        <v>340100-Office Furniture &amp; Equip</v>
      </c>
      <c r="G60" s="601"/>
      <c r="H60" s="603">
        <f>'[1]Bal UPIS'!H60</f>
        <v>340100</v>
      </c>
      <c r="I60" s="601"/>
      <c r="J60" s="603" t="str">
        <f>'[1]Bal UPIS'!J60</f>
        <v>10134010</v>
      </c>
      <c r="K60" s="601"/>
      <c r="L60" s="611">
        <f>'[1]Bal UPIS'!L60</f>
        <v>340.5</v>
      </c>
      <c r="M60" s="601"/>
      <c r="N60" s="615">
        <f>'[1]Bal UPIS'!N60</f>
        <v>709051.32999999984</v>
      </c>
      <c r="O60" s="615">
        <f>'[1]Bal UPIS'!O60</f>
        <v>1792191.8088888887</v>
      </c>
      <c r="P60" s="615">
        <f>'[1]Bal UPIS'!P60</f>
        <v>2728668.922777778</v>
      </c>
      <c r="Q60" s="615">
        <f>'[1]Bal UPIS'!Q60</f>
        <v>2723561.2466666671</v>
      </c>
      <c r="R60" s="615">
        <f>'[1]Bal UPIS'!R60</f>
        <v>2718453.5705555561</v>
      </c>
      <c r="S60" s="615">
        <f>'[1]Bal UPIS'!S60</f>
        <v>2713345.8944444451</v>
      </c>
      <c r="T60" s="615">
        <f>'[1]Bal UPIS'!T60</f>
        <v>2708238.2183333342</v>
      </c>
      <c r="U60" s="615">
        <f>'[1]Bal UPIS'!U60</f>
        <v>2703130.5422222232</v>
      </c>
      <c r="V60" s="615">
        <f>'[1]Bal UPIS'!V60</f>
        <v>2698022.8661111123</v>
      </c>
      <c r="W60" s="615">
        <f>'[1]Bal UPIS'!W60</f>
        <v>2692915.1900000013</v>
      </c>
      <c r="X60" s="615">
        <f>'[1]Bal UPIS'!X60</f>
        <v>2687807.5138888904</v>
      </c>
      <c r="Y60" s="615">
        <f>'[1]Bal UPIS'!Y60</f>
        <v>2682699.8377777794</v>
      </c>
      <c r="Z60" s="615">
        <f>'[1]Bal UPIS'!Z60</f>
        <v>2677592.1616666685</v>
      </c>
      <c r="AA60" s="615">
        <f>'[1]Bal UPIS'!AA60</f>
        <v>2672484.4855555575</v>
      </c>
      <c r="AB60" s="615">
        <f>'[1]Bal UPIS'!AB60</f>
        <v>2667376.8094444466</v>
      </c>
      <c r="AC60" s="615">
        <f>'[1]Bal UPIS'!AC60</f>
        <v>2662269.1333333356</v>
      </c>
      <c r="AD60" s="615">
        <f>'[1]Bal UPIS'!AD60</f>
        <v>2657161.4572222247</v>
      </c>
      <c r="AE60" s="615">
        <f>'[1]Bal UPIS'!AE60</f>
        <v>2652053.7811111137</v>
      </c>
      <c r="AF60" s="615">
        <f>'[1]Bal UPIS'!AF60</f>
        <v>2646946.1050000028</v>
      </c>
      <c r="AG60" s="615">
        <f>'[1]Bal UPIS'!AG60</f>
        <v>2641838.4288888918</v>
      </c>
      <c r="AH60" s="615">
        <f>'[1]Bal UPIS'!AH60</f>
        <v>2636730.7527777809</v>
      </c>
      <c r="AI60" s="615">
        <f>'[1]Bal UPIS'!AI60</f>
        <v>2631623.0766666699</v>
      </c>
      <c r="AJ60" s="615">
        <f>'[1]Bal UPIS'!AJ60</f>
        <v>2626515.400555559</v>
      </c>
      <c r="AK60" s="619"/>
      <c r="AL60" s="616">
        <f t="shared" si="1"/>
        <v>2708238.2183333342</v>
      </c>
      <c r="AM60" s="615"/>
      <c r="AN60" s="615">
        <f t="shared" si="2"/>
        <v>2657161.4572222242</v>
      </c>
      <c r="AP60" s="624">
        <v>340.1</v>
      </c>
      <c r="AQ60" s="889">
        <f>'[1]Bal UPIS'!AO60</f>
        <v>340.1</v>
      </c>
      <c r="AR60" s="892">
        <f>'[1]Bal UPIS'!AP60</f>
        <v>0.05</v>
      </c>
      <c r="AS60" s="889">
        <f>'[1]Bal UPIS'!AQ60</f>
        <v>340.1</v>
      </c>
      <c r="AT60" s="892">
        <f>'[1]Bal UPIS'!AR60</f>
        <v>0.05</v>
      </c>
    </row>
    <row r="61" spans="1:46" s="605" customFormat="1">
      <c r="A61" s="617"/>
      <c r="B61" s="610">
        <v>51</v>
      </c>
      <c r="D61" s="603" t="str">
        <f>'[1]Bal UPIS'!D61</f>
        <v>Water</v>
      </c>
      <c r="E61" s="601"/>
      <c r="F61" s="601" t="str">
        <f>'[1]Bal UPIS'!F61</f>
        <v>340200-Comp &amp; Periph Equip</v>
      </c>
      <c r="G61" s="601"/>
      <c r="H61" s="603">
        <f>'[1]Bal UPIS'!H61</f>
        <v>340200</v>
      </c>
      <c r="I61" s="601"/>
      <c r="J61" s="603" t="str">
        <f>'[1]Bal UPIS'!J61</f>
        <v>10134010</v>
      </c>
      <c r="K61" s="601"/>
      <c r="L61" s="611">
        <f>'[1]Bal UPIS'!L61</f>
        <v>340.5</v>
      </c>
      <c r="M61" s="601"/>
      <c r="N61" s="615">
        <f>'[1]Bal UPIS'!N61</f>
        <v>11231.43</v>
      </c>
      <c r="O61" s="615">
        <f>'[1]Bal UPIS'!O61</f>
        <v>28194.453055555558</v>
      </c>
      <c r="P61" s="615">
        <f>'[1]Bal UPIS'!P61</f>
        <v>33728.518911111118</v>
      </c>
      <c r="Q61" s="615">
        <f>'[1]Bal UPIS'!Q61</f>
        <v>142760.29096666668</v>
      </c>
      <c r="R61" s="615">
        <f>'[1]Bal UPIS'!R61</f>
        <v>185748.02902222224</v>
      </c>
      <c r="S61" s="615">
        <f>'[1]Bal UPIS'!S61</f>
        <v>184551.7670777778</v>
      </c>
      <c r="T61" s="615">
        <f>'[1]Bal UPIS'!T61</f>
        <v>183355.50513333335</v>
      </c>
      <c r="U61" s="615">
        <f>'[1]Bal UPIS'!U61</f>
        <v>237389.24318888891</v>
      </c>
      <c r="V61" s="615">
        <f>'[1]Bal UPIS'!V61</f>
        <v>236192.98124444447</v>
      </c>
      <c r="W61" s="615">
        <f>'[1]Bal UPIS'!W61</f>
        <v>323364.71930000006</v>
      </c>
      <c r="X61" s="615">
        <f>'[1]Bal UPIS'!X61</f>
        <v>322168.45735555561</v>
      </c>
      <c r="Y61" s="615">
        <f>'[1]Bal UPIS'!Y61</f>
        <v>320972.19541111117</v>
      </c>
      <c r="Z61" s="615">
        <f>'[1]Bal UPIS'!Z61</f>
        <v>419189.93346666673</v>
      </c>
      <c r="AA61" s="615">
        <f>'[1]Bal UPIS'!AA61</f>
        <v>417993.67152222228</v>
      </c>
      <c r="AB61" s="615">
        <f>'[1]Bal UPIS'!AB61</f>
        <v>416797.40957777784</v>
      </c>
      <c r="AC61" s="615">
        <f>'[1]Bal UPIS'!AC61</f>
        <v>445170.18503333343</v>
      </c>
      <c r="AD61" s="615">
        <f>'[1]Bal UPIS'!AD61</f>
        <v>443973.92308888899</v>
      </c>
      <c r="AE61" s="615">
        <f>'[1]Bal UPIS'!AE61</f>
        <v>442777.66114444454</v>
      </c>
      <c r="AF61" s="615">
        <f>'[1]Bal UPIS'!AF61</f>
        <v>441581.3992000001</v>
      </c>
      <c r="AG61" s="615">
        <f>'[1]Bal UPIS'!AG61</f>
        <v>495615.13725555566</v>
      </c>
      <c r="AH61" s="615">
        <f>'[1]Bal UPIS'!AH61</f>
        <v>494418.87531111122</v>
      </c>
      <c r="AI61" s="615">
        <f>'[1]Bal UPIS'!AI61</f>
        <v>581590.61336666672</v>
      </c>
      <c r="AJ61" s="615">
        <f>'[1]Bal UPIS'!AJ61</f>
        <v>580394.35142222221</v>
      </c>
      <c r="AK61" s="619"/>
      <c r="AL61" s="616">
        <f t="shared" si="1"/>
        <v>183355.50513333335</v>
      </c>
      <c r="AM61" s="615"/>
      <c r="AN61" s="615">
        <f t="shared" si="2"/>
        <v>447895.67793504294</v>
      </c>
      <c r="AP61" s="624">
        <v>340.22</v>
      </c>
      <c r="AQ61" s="889">
        <f>'[1]Bal UPIS'!AO61</f>
        <v>340.22</v>
      </c>
      <c r="AR61" s="892">
        <f>'[1]Bal UPIS'!AP61</f>
        <v>0.1</v>
      </c>
      <c r="AS61" s="889">
        <f>'[1]Bal UPIS'!AQ61</f>
        <v>340.22</v>
      </c>
      <c r="AT61" s="892">
        <f>'[1]Bal UPIS'!AR61</f>
        <v>0.1</v>
      </c>
    </row>
    <row r="62" spans="1:46" s="605" customFormat="1">
      <c r="A62" s="617"/>
      <c r="B62" s="610">
        <v>52</v>
      </c>
      <c r="D62" s="603" t="str">
        <f>'[1]Bal UPIS'!D62</f>
        <v>Water</v>
      </c>
      <c r="E62" s="601"/>
      <c r="F62" s="601" t="str">
        <f>'[1]Bal UPIS'!F62</f>
        <v>340210-Comp &amp; Periph Mainframe</v>
      </c>
      <c r="G62" s="601"/>
      <c r="H62" s="603">
        <f>'[1]Bal UPIS'!H62</f>
        <v>340210</v>
      </c>
      <c r="I62" s="601"/>
      <c r="J62" s="603" t="str">
        <f>'[1]Bal UPIS'!J62</f>
        <v>10134010</v>
      </c>
      <c r="K62" s="601"/>
      <c r="L62" s="611">
        <f>'[1]Bal UPIS'!L62</f>
        <v>340.5</v>
      </c>
      <c r="M62" s="601"/>
      <c r="N62" s="615">
        <f>'[1]Bal UPIS'!N62</f>
        <v>99167.31</v>
      </c>
      <c r="O62" s="615">
        <f>'[1]Bal UPIS'!O62</f>
        <v>99167.31</v>
      </c>
      <c r="P62" s="615">
        <f>'[1]Bal UPIS'!P62</f>
        <v>99167.31</v>
      </c>
      <c r="Q62" s="615">
        <f>'[1]Bal UPIS'!Q62</f>
        <v>99167.31</v>
      </c>
      <c r="R62" s="615">
        <f>'[1]Bal UPIS'!R62</f>
        <v>99167.31</v>
      </c>
      <c r="S62" s="615">
        <f>'[1]Bal UPIS'!S62</f>
        <v>99167.31</v>
      </c>
      <c r="T62" s="615">
        <f>'[1]Bal UPIS'!T62</f>
        <v>99167.31</v>
      </c>
      <c r="U62" s="615">
        <f>'[1]Bal UPIS'!U62</f>
        <v>99167.31</v>
      </c>
      <c r="V62" s="615">
        <f>'[1]Bal UPIS'!V62</f>
        <v>99167.31</v>
      </c>
      <c r="W62" s="615">
        <f>'[1]Bal UPIS'!W62</f>
        <v>99167.31</v>
      </c>
      <c r="X62" s="615">
        <f>'[1]Bal UPIS'!X62</f>
        <v>99167.31</v>
      </c>
      <c r="Y62" s="615">
        <f>'[1]Bal UPIS'!Y62</f>
        <v>99167.31</v>
      </c>
      <c r="Z62" s="615">
        <f>'[1]Bal UPIS'!Z62</f>
        <v>99167.31</v>
      </c>
      <c r="AA62" s="615">
        <f>'[1]Bal UPIS'!AA62</f>
        <v>99167.31</v>
      </c>
      <c r="AB62" s="615">
        <f>'[1]Bal UPIS'!AB62</f>
        <v>99167.31</v>
      </c>
      <c r="AC62" s="615">
        <f>'[1]Bal UPIS'!AC62</f>
        <v>99167.31</v>
      </c>
      <c r="AD62" s="615">
        <f>'[1]Bal UPIS'!AD62</f>
        <v>99167.31</v>
      </c>
      <c r="AE62" s="615">
        <f>'[1]Bal UPIS'!AE62</f>
        <v>99167.31</v>
      </c>
      <c r="AF62" s="615">
        <f>'[1]Bal UPIS'!AF62</f>
        <v>99167.31</v>
      </c>
      <c r="AG62" s="615">
        <f>'[1]Bal UPIS'!AG62</f>
        <v>99167.31</v>
      </c>
      <c r="AH62" s="615">
        <f>'[1]Bal UPIS'!AH62</f>
        <v>99167.31</v>
      </c>
      <c r="AI62" s="615">
        <f>'[1]Bal UPIS'!AI62</f>
        <v>99167.31</v>
      </c>
      <c r="AJ62" s="615">
        <f>'[1]Bal UPIS'!AJ62</f>
        <v>99167.31</v>
      </c>
      <c r="AK62" s="619"/>
      <c r="AL62" s="616">
        <f t="shared" si="1"/>
        <v>99167.31</v>
      </c>
      <c r="AM62" s="615"/>
      <c r="AN62" s="615">
        <f t="shared" si="2"/>
        <v>99167.310000000027</v>
      </c>
      <c r="AP62" s="624">
        <v>340.21</v>
      </c>
      <c r="AQ62" s="889">
        <f>'[1]Bal UPIS'!AO62</f>
        <v>340.21</v>
      </c>
      <c r="AR62" s="892">
        <f>'[1]Bal UPIS'!AP62</f>
        <v>0.2</v>
      </c>
      <c r="AS62" s="889">
        <f>'[1]Bal UPIS'!AQ62</f>
        <v>340.21</v>
      </c>
      <c r="AT62" s="892">
        <f>'[1]Bal UPIS'!AR62</f>
        <v>0.2</v>
      </c>
    </row>
    <row r="63" spans="1:46" s="605" customFormat="1">
      <c r="A63" s="617"/>
      <c r="B63" s="610">
        <v>53</v>
      </c>
      <c r="D63" s="603" t="str">
        <f>'[1]Bal UPIS'!D63</f>
        <v>Water</v>
      </c>
      <c r="E63" s="601"/>
      <c r="F63" s="601" t="str">
        <f>'[1]Bal UPIS'!F63</f>
        <v>340220-Comp &amp; Periph Personal</v>
      </c>
      <c r="G63" s="601"/>
      <c r="H63" s="603">
        <f>'[1]Bal UPIS'!H63</f>
        <v>340220</v>
      </c>
      <c r="I63" s="601"/>
      <c r="J63" s="603" t="str">
        <f>'[1]Bal UPIS'!J63</f>
        <v>10134010</v>
      </c>
      <c r="K63" s="601"/>
      <c r="L63" s="611">
        <f>'[1]Bal UPIS'!L63</f>
        <v>340.5</v>
      </c>
      <c r="M63" s="601"/>
      <c r="N63" s="615">
        <f>'[1]Bal UPIS'!N63</f>
        <v>680343.93999999971</v>
      </c>
      <c r="O63" s="615">
        <f>'[1]Bal UPIS'!O63</f>
        <v>666408.74638888857</v>
      </c>
      <c r="P63" s="615">
        <f>'[1]Bal UPIS'!P63</f>
        <v>652473.55277777743</v>
      </c>
      <c r="Q63" s="615">
        <f>'[1]Bal UPIS'!Q63</f>
        <v>638538.35916666628</v>
      </c>
      <c r="R63" s="615">
        <f>'[1]Bal UPIS'!R63</f>
        <v>624603.16555555514</v>
      </c>
      <c r="S63" s="615">
        <f>'[1]Bal UPIS'!S63</f>
        <v>610667.971944444</v>
      </c>
      <c r="T63" s="615">
        <f>'[1]Bal UPIS'!T63</f>
        <v>596732.77833333286</v>
      </c>
      <c r="U63" s="615">
        <f>'[1]Bal UPIS'!U63</f>
        <v>582797.58472222171</v>
      </c>
      <c r="V63" s="615">
        <f>'[1]Bal UPIS'!V63</f>
        <v>568862.39111111057</v>
      </c>
      <c r="W63" s="615">
        <f>'[1]Bal UPIS'!W63</f>
        <v>554927.19749999943</v>
      </c>
      <c r="X63" s="615">
        <f>'[1]Bal UPIS'!X63</f>
        <v>540992.00388888828</v>
      </c>
      <c r="Y63" s="615">
        <f>'[1]Bal UPIS'!Y63</f>
        <v>527056.81027777714</v>
      </c>
      <c r="Z63" s="615">
        <f>'[1]Bal UPIS'!Z63</f>
        <v>513121.616666666</v>
      </c>
      <c r="AA63" s="615">
        <f>'[1]Bal UPIS'!AA63</f>
        <v>499186.42305555486</v>
      </c>
      <c r="AB63" s="615">
        <f>'[1]Bal UPIS'!AB63</f>
        <v>485251.22944444371</v>
      </c>
      <c r="AC63" s="615">
        <f>'[1]Bal UPIS'!AC63</f>
        <v>471316.03583333257</v>
      </c>
      <c r="AD63" s="615">
        <f>'[1]Bal UPIS'!AD63</f>
        <v>457380.84222222143</v>
      </c>
      <c r="AE63" s="615">
        <f>'[1]Bal UPIS'!AE63</f>
        <v>443445.64861111029</v>
      </c>
      <c r="AF63" s="615">
        <f>'[1]Bal UPIS'!AF63</f>
        <v>429510.45499999914</v>
      </c>
      <c r="AG63" s="615">
        <f>'[1]Bal UPIS'!AG63</f>
        <v>415575.261388888</v>
      </c>
      <c r="AH63" s="615">
        <f>'[1]Bal UPIS'!AH63</f>
        <v>401640.06777777686</v>
      </c>
      <c r="AI63" s="615">
        <f>'[1]Bal UPIS'!AI63</f>
        <v>387704.87416666572</v>
      </c>
      <c r="AJ63" s="615">
        <f>'[1]Bal UPIS'!AJ63</f>
        <v>373769.68055555457</v>
      </c>
      <c r="AK63" s="619"/>
      <c r="AL63" s="616">
        <f t="shared" si="1"/>
        <v>596732.77833333286</v>
      </c>
      <c r="AM63" s="615"/>
      <c r="AN63" s="615">
        <f t="shared" si="2"/>
        <v>457380.84222222149</v>
      </c>
      <c r="AP63" s="624">
        <v>340.23</v>
      </c>
      <c r="AQ63" s="889">
        <f>'[1]Bal UPIS'!AO63</f>
        <v>340.23</v>
      </c>
      <c r="AR63" s="892">
        <f>'[1]Bal UPIS'!AP63</f>
        <v>0.2</v>
      </c>
      <c r="AS63" s="889">
        <f>'[1]Bal UPIS'!AQ63</f>
        <v>340.23</v>
      </c>
      <c r="AT63" s="892">
        <f>'[1]Bal UPIS'!AR63</f>
        <v>0.2</v>
      </c>
    </row>
    <row r="64" spans="1:46" s="605" customFormat="1">
      <c r="A64" s="617"/>
      <c r="B64" s="610">
        <v>54</v>
      </c>
      <c r="D64" s="603" t="str">
        <f>'[1]Bal UPIS'!D64</f>
        <v>Water</v>
      </c>
      <c r="E64" s="601"/>
      <c r="F64" s="601" t="str">
        <f>'[1]Bal UPIS'!F64</f>
        <v>340230-Comp &amp; Periph Other</v>
      </c>
      <c r="G64" s="601"/>
      <c r="H64" s="603">
        <f>'[1]Bal UPIS'!H64</f>
        <v>340230</v>
      </c>
      <c r="I64" s="601"/>
      <c r="J64" s="603" t="str">
        <f>'[1]Bal UPIS'!J64</f>
        <v>10134010</v>
      </c>
      <c r="K64" s="601"/>
      <c r="L64" s="611">
        <f>'[1]Bal UPIS'!L64</f>
        <v>340.5</v>
      </c>
      <c r="M64" s="601"/>
      <c r="N64" s="615">
        <f>'[1]Bal UPIS'!N64</f>
        <v>1767417.1799999997</v>
      </c>
      <c r="O64" s="615">
        <f>'[1]Bal UPIS'!O64</f>
        <v>1750700.7727777774</v>
      </c>
      <c r="P64" s="615">
        <f>'[1]Bal UPIS'!P64</f>
        <v>1733984.3655555551</v>
      </c>
      <c r="Q64" s="615">
        <f>'[1]Bal UPIS'!Q64</f>
        <v>1717267.9583333328</v>
      </c>
      <c r="R64" s="615">
        <f>'[1]Bal UPIS'!R64</f>
        <v>1700551.5511111105</v>
      </c>
      <c r="S64" s="615">
        <f>'[1]Bal UPIS'!S64</f>
        <v>1683835.1438888882</v>
      </c>
      <c r="T64" s="615">
        <f>'[1]Bal UPIS'!T64</f>
        <v>1667118.7366666659</v>
      </c>
      <c r="U64" s="615">
        <f>'[1]Bal UPIS'!U64</f>
        <v>1650402.3294444436</v>
      </c>
      <c r="V64" s="615">
        <f>'[1]Bal UPIS'!V64</f>
        <v>1633685.9222222213</v>
      </c>
      <c r="W64" s="615">
        <f>'[1]Bal UPIS'!W64</f>
        <v>1616969.514999999</v>
      </c>
      <c r="X64" s="615">
        <f>'[1]Bal UPIS'!X64</f>
        <v>1600253.1077777767</v>
      </c>
      <c r="Y64" s="615">
        <f>'[1]Bal UPIS'!Y64</f>
        <v>1583536.7005555544</v>
      </c>
      <c r="Z64" s="615">
        <f>'[1]Bal UPIS'!Z64</f>
        <v>1566820.2933333321</v>
      </c>
      <c r="AA64" s="615">
        <f>'[1]Bal UPIS'!AA64</f>
        <v>1550103.8861111098</v>
      </c>
      <c r="AB64" s="615">
        <f>'[1]Bal UPIS'!AB64</f>
        <v>1533387.4788888874</v>
      </c>
      <c r="AC64" s="615">
        <f>'[1]Bal UPIS'!AC64</f>
        <v>1516671.0716666651</v>
      </c>
      <c r="AD64" s="615">
        <f>'[1]Bal UPIS'!AD64</f>
        <v>1499954.6644444428</v>
      </c>
      <c r="AE64" s="615">
        <f>'[1]Bal UPIS'!AE64</f>
        <v>1483238.2572222205</v>
      </c>
      <c r="AF64" s="615">
        <f>'[1]Bal UPIS'!AF64</f>
        <v>1466521.8499999982</v>
      </c>
      <c r="AG64" s="615">
        <f>'[1]Bal UPIS'!AG64</f>
        <v>1449805.4427777759</v>
      </c>
      <c r="AH64" s="615">
        <f>'[1]Bal UPIS'!AH64</f>
        <v>1433089.0355555536</v>
      </c>
      <c r="AI64" s="615">
        <f>'[1]Bal UPIS'!AI64</f>
        <v>1416372.6283333313</v>
      </c>
      <c r="AJ64" s="615">
        <f>'[1]Bal UPIS'!AJ64</f>
        <v>1399656.221111109</v>
      </c>
      <c r="AK64" s="619"/>
      <c r="AL64" s="616">
        <f t="shared" si="1"/>
        <v>1667118.7366666659</v>
      </c>
      <c r="AM64" s="615"/>
      <c r="AN64" s="615">
        <f t="shared" si="2"/>
        <v>1499954.6644444426</v>
      </c>
      <c r="AP64" s="624">
        <v>340.23</v>
      </c>
      <c r="AQ64" s="889">
        <f>'[1]Bal UPIS'!AO64</f>
        <v>340.23</v>
      </c>
      <c r="AR64" s="892">
        <f>'[1]Bal UPIS'!AP64</f>
        <v>0.2</v>
      </c>
      <c r="AS64" s="889">
        <f>'[1]Bal UPIS'!AQ64</f>
        <v>340.23</v>
      </c>
      <c r="AT64" s="892">
        <f>'[1]Bal UPIS'!AR64</f>
        <v>0.2</v>
      </c>
    </row>
    <row r="65" spans="1:46" s="605" customFormat="1">
      <c r="A65" s="617"/>
      <c r="B65" s="610">
        <v>55</v>
      </c>
      <c r="D65" s="603" t="str">
        <f>'[1]Bal UPIS'!D65</f>
        <v>Water</v>
      </c>
      <c r="E65" s="601"/>
      <c r="F65" s="601" t="str">
        <f>'[1]Bal UPIS'!F65</f>
        <v>340240-Comp &amp; Periph Capital Lease</v>
      </c>
      <c r="G65" s="601"/>
      <c r="H65" s="603">
        <f>'[1]Bal UPIS'!H65</f>
        <v>340240</v>
      </c>
      <c r="I65" s="601"/>
      <c r="J65" s="603" t="str">
        <f>'[1]Bal UPIS'!J65</f>
        <v>10134010</v>
      </c>
      <c r="K65" s="601"/>
      <c r="L65" s="611">
        <f>'[1]Bal UPIS'!L65</f>
        <v>340.5</v>
      </c>
      <c r="M65" s="601"/>
      <c r="N65" s="615">
        <f>'[1]Bal UPIS'!N65</f>
        <v>0</v>
      </c>
      <c r="O65" s="615">
        <f>'[1]Bal UPIS'!O65</f>
        <v>0</v>
      </c>
      <c r="P65" s="615">
        <f>'[1]Bal UPIS'!P65</f>
        <v>0</v>
      </c>
      <c r="Q65" s="615">
        <f>'[1]Bal UPIS'!Q65</f>
        <v>0</v>
      </c>
      <c r="R65" s="615">
        <f>'[1]Bal UPIS'!R65</f>
        <v>0</v>
      </c>
      <c r="S65" s="615">
        <f>'[1]Bal UPIS'!S65</f>
        <v>0</v>
      </c>
      <c r="T65" s="615">
        <f>'[1]Bal UPIS'!T65</f>
        <v>0</v>
      </c>
      <c r="U65" s="615">
        <f>'[1]Bal UPIS'!U65</f>
        <v>0</v>
      </c>
      <c r="V65" s="615">
        <f>'[1]Bal UPIS'!V65</f>
        <v>0</v>
      </c>
      <c r="W65" s="615">
        <f>'[1]Bal UPIS'!W65</f>
        <v>0</v>
      </c>
      <c r="X65" s="615">
        <f>'[1]Bal UPIS'!X65</f>
        <v>0</v>
      </c>
      <c r="Y65" s="615">
        <f>'[1]Bal UPIS'!Y65</f>
        <v>0</v>
      </c>
      <c r="Z65" s="615">
        <f>'[1]Bal UPIS'!Z65</f>
        <v>0</v>
      </c>
      <c r="AA65" s="615">
        <f>'[1]Bal UPIS'!AA65</f>
        <v>0</v>
      </c>
      <c r="AB65" s="615">
        <f>'[1]Bal UPIS'!AB65</f>
        <v>0</v>
      </c>
      <c r="AC65" s="615">
        <f>'[1]Bal UPIS'!AC65</f>
        <v>0</v>
      </c>
      <c r="AD65" s="615">
        <f>'[1]Bal UPIS'!AD65</f>
        <v>0</v>
      </c>
      <c r="AE65" s="615">
        <f>'[1]Bal UPIS'!AE65</f>
        <v>0</v>
      </c>
      <c r="AF65" s="615">
        <f>'[1]Bal UPIS'!AF65</f>
        <v>0</v>
      </c>
      <c r="AG65" s="615">
        <f>'[1]Bal UPIS'!AG65</f>
        <v>0</v>
      </c>
      <c r="AH65" s="615">
        <f>'[1]Bal UPIS'!AH65</f>
        <v>0</v>
      </c>
      <c r="AI65" s="615">
        <f>'[1]Bal UPIS'!AI65</f>
        <v>0</v>
      </c>
      <c r="AJ65" s="615">
        <f>'[1]Bal UPIS'!AJ65</f>
        <v>0</v>
      </c>
      <c r="AK65" s="619"/>
      <c r="AL65" s="616">
        <f t="shared" si="1"/>
        <v>0</v>
      </c>
      <c r="AM65" s="615"/>
      <c r="AN65" s="615">
        <f t="shared" si="2"/>
        <v>0</v>
      </c>
      <c r="AP65" s="624">
        <v>340.3</v>
      </c>
      <c r="AQ65" s="889">
        <f>'[1]Bal UPIS'!AO65</f>
        <v>0</v>
      </c>
      <c r="AR65" s="892">
        <f>'[1]Bal UPIS'!AP65</f>
        <v>0</v>
      </c>
      <c r="AS65" s="889">
        <f>'[1]Bal UPIS'!AQ65</f>
        <v>0</v>
      </c>
      <c r="AT65" s="892">
        <f>'[1]Bal UPIS'!AR65</f>
        <v>0</v>
      </c>
    </row>
    <row r="66" spans="1:46" s="605" customFormat="1">
      <c r="A66" s="617"/>
      <c r="B66" s="610">
        <v>56</v>
      </c>
      <c r="D66" s="603" t="str">
        <f>'[1]Bal UPIS'!D66</f>
        <v>Water</v>
      </c>
      <c r="E66" s="601"/>
      <c r="F66" s="601" t="str">
        <f>'[1]Bal UPIS'!F66</f>
        <v>340300-Computer Software</v>
      </c>
      <c r="G66" s="601"/>
      <c r="H66" s="603">
        <f>'[1]Bal UPIS'!H66</f>
        <v>340300</v>
      </c>
      <c r="I66" s="601"/>
      <c r="J66" s="603" t="str">
        <f>'[1]Bal UPIS'!J66</f>
        <v>10134010</v>
      </c>
      <c r="K66" s="601"/>
      <c r="L66" s="611">
        <f>'[1]Bal UPIS'!L66</f>
        <v>340.5</v>
      </c>
      <c r="M66" s="601"/>
      <c r="N66" s="615">
        <f>'[1]Bal UPIS'!N66</f>
        <v>2800743.7400000007</v>
      </c>
      <c r="O66" s="615">
        <f>'[1]Bal UPIS'!O66</f>
        <v>2795494.6894444451</v>
      </c>
      <c r="P66" s="615">
        <f>'[1]Bal UPIS'!P66</f>
        <v>2790245.6388888895</v>
      </c>
      <c r="Q66" s="615">
        <f>'[1]Bal UPIS'!Q66</f>
        <v>2961012.9048929764</v>
      </c>
      <c r="R66" s="615">
        <f>'[1]Bal UPIS'!R66</f>
        <v>3148134.3825316634</v>
      </c>
      <c r="S66" s="615">
        <f>'[1]Bal UPIS'!S66</f>
        <v>3302799.0301703503</v>
      </c>
      <c r="T66" s="615">
        <f>'[1]Bal UPIS'!T66</f>
        <v>3407872.9318927946</v>
      </c>
      <c r="U66" s="615">
        <f>'[1]Bal UPIS'!U66</f>
        <v>3652443.5587522388</v>
      </c>
      <c r="V66" s="615">
        <f>'[1]Bal UPIS'!V66</f>
        <v>3919486.7203116831</v>
      </c>
      <c r="W66" s="615">
        <f>'[1]Bal UPIS'!W66</f>
        <v>4254696.5704611279</v>
      </c>
      <c r="X66" s="615">
        <f>'[1]Bal UPIS'!X66</f>
        <v>4521739.7320205728</v>
      </c>
      <c r="Y66" s="615">
        <f>'[1]Bal UPIS'!Y66</f>
        <v>4856949.582170018</v>
      </c>
      <c r="Z66" s="615">
        <f>'[1]Bal UPIS'!Z66</f>
        <v>5192159.4323194632</v>
      </c>
      <c r="AA66" s="615">
        <f>'[1]Bal UPIS'!AA66</f>
        <v>5459202.5938789081</v>
      </c>
      <c r="AB66" s="615">
        <f>'[1]Bal UPIS'!AB66</f>
        <v>5794412.4440283533</v>
      </c>
      <c r="AC66" s="615">
        <f>'[1]Bal UPIS'!AC66</f>
        <v>6129622.2941777986</v>
      </c>
      <c r="AD66" s="615">
        <f>'[1]Bal UPIS'!AD66</f>
        <v>6396665.4557372434</v>
      </c>
      <c r="AE66" s="615">
        <f>'[1]Bal UPIS'!AE66</f>
        <v>6731875.3058866886</v>
      </c>
      <c r="AF66" s="615">
        <f>'[1]Bal UPIS'!AF66</f>
        <v>7090306.7752261339</v>
      </c>
      <c r="AG66" s="615">
        <f>'[1]Bal UPIS'!AG66</f>
        <v>7357452.0846705791</v>
      </c>
      <c r="AH66" s="615">
        <f>'[1]Bal UPIS'!AH66</f>
        <v>7624597.3941150242</v>
      </c>
      <c r="AI66" s="615">
        <f>'[1]Bal UPIS'!AI66</f>
        <v>7891742.7035594694</v>
      </c>
      <c r="AJ66" s="615">
        <f>'[1]Bal UPIS'!AJ66</f>
        <v>8158888.0130039146</v>
      </c>
      <c r="AK66" s="619"/>
      <c r="AL66" s="616">
        <f t="shared" si="1"/>
        <v>3407872.9318927946</v>
      </c>
      <c r="AM66" s="615"/>
      <c r="AN66" s="615">
        <f t="shared" si="2"/>
        <v>6400431.8315995522</v>
      </c>
      <c r="AP66" s="624">
        <v>340.32</v>
      </c>
      <c r="AQ66" s="889">
        <f>'[1]Bal UPIS'!AO66</f>
        <v>340.32</v>
      </c>
      <c r="AR66" s="892">
        <f>'[1]Bal UPIS'!AP66</f>
        <v>0.2</v>
      </c>
      <c r="AS66" s="889">
        <f>'[1]Bal UPIS'!AQ66</f>
        <v>340.32</v>
      </c>
      <c r="AT66" s="892">
        <f>'[1]Bal UPIS'!AR66</f>
        <v>0.2</v>
      </c>
    </row>
    <row r="67" spans="1:46" s="605" customFormat="1">
      <c r="A67" s="617"/>
      <c r="B67" s="610">
        <v>57</v>
      </c>
      <c r="D67" s="603" t="str">
        <f>'[1]Bal UPIS'!D67</f>
        <v>Water</v>
      </c>
      <c r="E67" s="601"/>
      <c r="F67" s="601" t="str">
        <f>'[1]Bal UPIS'!F67</f>
        <v>340315-Computer Software - BT</v>
      </c>
      <c r="G67" s="601"/>
      <c r="H67" s="603">
        <f>'[1]Bal UPIS'!H67</f>
        <v>340315</v>
      </c>
      <c r="I67" s="601"/>
      <c r="J67" s="603" t="str">
        <f>'[1]Bal UPIS'!J67</f>
        <v>10134010</v>
      </c>
      <c r="K67" s="601"/>
      <c r="L67" s="611">
        <f>'[1]Bal UPIS'!L67</f>
        <v>340.5</v>
      </c>
      <c r="M67" s="601"/>
      <c r="N67" s="615">
        <f>'[1]Bal UPIS'!N67</f>
        <v>12057003.65</v>
      </c>
      <c r="O67" s="615">
        <f>'[1]Bal UPIS'!O67</f>
        <v>12057003.65</v>
      </c>
      <c r="P67" s="615">
        <f>'[1]Bal UPIS'!P67</f>
        <v>12057003.65</v>
      </c>
      <c r="Q67" s="615">
        <f>'[1]Bal UPIS'!Q67</f>
        <v>12057003.65</v>
      </c>
      <c r="R67" s="615">
        <f>'[1]Bal UPIS'!R67</f>
        <v>12057003.65</v>
      </c>
      <c r="S67" s="615">
        <f>'[1]Bal UPIS'!S67</f>
        <v>12057003.65</v>
      </c>
      <c r="T67" s="615">
        <f>'[1]Bal UPIS'!T67</f>
        <v>12057003.65</v>
      </c>
      <c r="U67" s="615">
        <f>'[1]Bal UPIS'!U67</f>
        <v>12057003.65</v>
      </c>
      <c r="V67" s="615">
        <f>'[1]Bal UPIS'!V67</f>
        <v>12057003.65</v>
      </c>
      <c r="W67" s="615">
        <f>'[1]Bal UPIS'!W67</f>
        <v>12057003.65</v>
      </c>
      <c r="X67" s="615">
        <f>'[1]Bal UPIS'!X67</f>
        <v>12057003.65</v>
      </c>
      <c r="Y67" s="615">
        <f>'[1]Bal UPIS'!Y67</f>
        <v>12057003.65</v>
      </c>
      <c r="Z67" s="615">
        <f>'[1]Bal UPIS'!Z67</f>
        <v>12057003.65</v>
      </c>
      <c r="AA67" s="615">
        <f>'[1]Bal UPIS'!AA67</f>
        <v>12057003.65</v>
      </c>
      <c r="AB67" s="615">
        <f>'[1]Bal UPIS'!AB67</f>
        <v>12057003.65</v>
      </c>
      <c r="AC67" s="615">
        <f>'[1]Bal UPIS'!AC67</f>
        <v>12057003.65</v>
      </c>
      <c r="AD67" s="615">
        <f>'[1]Bal UPIS'!AD67</f>
        <v>12057003.65</v>
      </c>
      <c r="AE67" s="615">
        <f>'[1]Bal UPIS'!AE67</f>
        <v>12057003.65</v>
      </c>
      <c r="AF67" s="615">
        <f>'[1]Bal UPIS'!AF67</f>
        <v>12057003.65</v>
      </c>
      <c r="AG67" s="615">
        <f>'[1]Bal UPIS'!AG67</f>
        <v>12057003.65</v>
      </c>
      <c r="AH67" s="615">
        <f>'[1]Bal UPIS'!AH67</f>
        <v>12057003.65</v>
      </c>
      <c r="AI67" s="615">
        <f>'[1]Bal UPIS'!AI67</f>
        <v>12057003.65</v>
      </c>
      <c r="AJ67" s="615">
        <f>'[1]Bal UPIS'!AJ67</f>
        <v>12057003.65</v>
      </c>
      <c r="AK67" s="619"/>
      <c r="AL67" s="616">
        <f t="shared" si="1"/>
        <v>12057003.65</v>
      </c>
      <c r="AM67" s="615"/>
      <c r="AN67" s="615">
        <f t="shared" si="2"/>
        <v>12057003.650000004</v>
      </c>
      <c r="AP67" s="624">
        <v>340.3</v>
      </c>
      <c r="AQ67" s="889">
        <f>'[1]Bal UPIS'!AO67</f>
        <v>340.3</v>
      </c>
      <c r="AR67" s="892">
        <f>'[1]Bal UPIS'!AP67</f>
        <v>0.1</v>
      </c>
      <c r="AS67" s="889">
        <f>'[1]Bal UPIS'!AQ67</f>
        <v>340.3</v>
      </c>
      <c r="AT67" s="892">
        <f>'[1]Bal UPIS'!AR67</f>
        <v>0.1</v>
      </c>
    </row>
    <row r="68" spans="1:46" s="605" customFormat="1">
      <c r="A68" s="617"/>
      <c r="B68" s="610">
        <v>58</v>
      </c>
      <c r="D68" s="603" t="str">
        <f>'[1]Bal UPIS'!D68</f>
        <v>Water</v>
      </c>
      <c r="E68" s="601"/>
      <c r="F68" s="601" t="str">
        <f>'[1]Bal UPIS'!F68</f>
        <v>340320-Comp Software Personal</v>
      </c>
      <c r="G68" s="601"/>
      <c r="H68" s="603">
        <f>'[1]Bal UPIS'!H68</f>
        <v>340320</v>
      </c>
      <c r="I68" s="601"/>
      <c r="J68" s="603" t="str">
        <f>'[1]Bal UPIS'!J68</f>
        <v>10134010</v>
      </c>
      <c r="K68" s="601"/>
      <c r="L68" s="611">
        <f>'[1]Bal UPIS'!L68</f>
        <v>340.5</v>
      </c>
      <c r="M68" s="601"/>
      <c r="N68" s="615">
        <f>'[1]Bal UPIS'!N68</f>
        <v>0</v>
      </c>
      <c r="O68" s="615">
        <f>'[1]Bal UPIS'!O68</f>
        <v>0</v>
      </c>
      <c r="P68" s="615">
        <f>'[1]Bal UPIS'!P68</f>
        <v>0</v>
      </c>
      <c r="Q68" s="615">
        <f>'[1]Bal UPIS'!Q68</f>
        <v>0</v>
      </c>
      <c r="R68" s="615">
        <f>'[1]Bal UPIS'!R68</f>
        <v>0</v>
      </c>
      <c r="S68" s="615">
        <f>'[1]Bal UPIS'!S68</f>
        <v>0</v>
      </c>
      <c r="T68" s="615">
        <f>'[1]Bal UPIS'!T68</f>
        <v>0</v>
      </c>
      <c r="U68" s="615">
        <f>'[1]Bal UPIS'!U68</f>
        <v>0</v>
      </c>
      <c r="V68" s="615">
        <f>'[1]Bal UPIS'!V68</f>
        <v>0</v>
      </c>
      <c r="W68" s="615">
        <f>'[1]Bal UPIS'!W68</f>
        <v>0</v>
      </c>
      <c r="X68" s="615">
        <f>'[1]Bal UPIS'!X68</f>
        <v>0</v>
      </c>
      <c r="Y68" s="615">
        <f>'[1]Bal UPIS'!Y68</f>
        <v>0</v>
      </c>
      <c r="Z68" s="615">
        <f>'[1]Bal UPIS'!Z68</f>
        <v>0</v>
      </c>
      <c r="AA68" s="615">
        <f>'[1]Bal UPIS'!AA68</f>
        <v>0</v>
      </c>
      <c r="AB68" s="615">
        <f>'[1]Bal UPIS'!AB68</f>
        <v>0</v>
      </c>
      <c r="AC68" s="615">
        <f>'[1]Bal UPIS'!AC68</f>
        <v>0</v>
      </c>
      <c r="AD68" s="615">
        <f>'[1]Bal UPIS'!AD68</f>
        <v>0</v>
      </c>
      <c r="AE68" s="615">
        <f>'[1]Bal UPIS'!AE68</f>
        <v>0</v>
      </c>
      <c r="AF68" s="615">
        <f>'[1]Bal UPIS'!AF68</f>
        <v>0</v>
      </c>
      <c r="AG68" s="615">
        <f>'[1]Bal UPIS'!AG68</f>
        <v>0</v>
      </c>
      <c r="AH68" s="615">
        <f>'[1]Bal UPIS'!AH68</f>
        <v>0</v>
      </c>
      <c r="AI68" s="615">
        <f>'[1]Bal UPIS'!AI68</f>
        <v>0</v>
      </c>
      <c r="AJ68" s="615">
        <f>'[1]Bal UPIS'!AJ68</f>
        <v>0</v>
      </c>
      <c r="AK68" s="619"/>
      <c r="AL68" s="616">
        <f t="shared" si="1"/>
        <v>0</v>
      </c>
      <c r="AM68" s="615"/>
      <c r="AN68" s="615">
        <f t="shared" si="2"/>
        <v>0</v>
      </c>
      <c r="AP68" s="624">
        <v>340.33</v>
      </c>
      <c r="AQ68" s="889">
        <f>'[1]Bal UPIS'!AO68</f>
        <v>340.33</v>
      </c>
      <c r="AR68" s="892">
        <f>'[1]Bal UPIS'!AP68</f>
        <v>0.2</v>
      </c>
      <c r="AS68" s="889">
        <f>'[1]Bal UPIS'!AQ68</f>
        <v>340.33</v>
      </c>
      <c r="AT68" s="892">
        <f>'[1]Bal UPIS'!AR68</f>
        <v>0.2</v>
      </c>
    </row>
    <row r="69" spans="1:46" s="605" customFormat="1">
      <c r="A69" s="617"/>
      <c r="B69" s="610">
        <v>59</v>
      </c>
      <c r="D69" s="603" t="str">
        <f>'[1]Bal UPIS'!D69</f>
        <v>Water</v>
      </c>
      <c r="E69" s="601"/>
      <c r="F69" s="601" t="str">
        <f>'[1]Bal UPIS'!F69</f>
        <v>340325-Comp Software Customized</v>
      </c>
      <c r="G69" s="601"/>
      <c r="H69" s="603">
        <f>'[1]Bal UPIS'!H69</f>
        <v>340325</v>
      </c>
      <c r="I69" s="601"/>
      <c r="J69" s="603" t="str">
        <f>'[1]Bal UPIS'!J69</f>
        <v>10134010</v>
      </c>
      <c r="K69" s="601"/>
      <c r="L69" s="611">
        <f>'[1]Bal UPIS'!L69</f>
        <v>340.5</v>
      </c>
      <c r="M69" s="601"/>
      <c r="N69" s="615">
        <f>'[1]Bal UPIS'!N69</f>
        <v>1553359.89</v>
      </c>
      <c r="O69" s="615">
        <f>'[1]Bal UPIS'!O69</f>
        <v>1550712.5361111111</v>
      </c>
      <c r="P69" s="615">
        <f>'[1]Bal UPIS'!P69</f>
        <v>1548065.1822222222</v>
      </c>
      <c r="Q69" s="615">
        <f>'[1]Bal UPIS'!Q69</f>
        <v>1545417.8283333334</v>
      </c>
      <c r="R69" s="615">
        <f>'[1]Bal UPIS'!R69</f>
        <v>1542770.4744444445</v>
      </c>
      <c r="S69" s="615">
        <f>'[1]Bal UPIS'!S69</f>
        <v>1540123.1205555557</v>
      </c>
      <c r="T69" s="615">
        <f>'[1]Bal UPIS'!T69</f>
        <v>1537475.7666666668</v>
      </c>
      <c r="U69" s="615">
        <f>'[1]Bal UPIS'!U69</f>
        <v>1534828.412777778</v>
      </c>
      <c r="V69" s="615">
        <f>'[1]Bal UPIS'!V69</f>
        <v>1532181.0588888892</v>
      </c>
      <c r="W69" s="615">
        <f>'[1]Bal UPIS'!W69</f>
        <v>1529533.7050000003</v>
      </c>
      <c r="X69" s="615">
        <f>'[1]Bal UPIS'!X69</f>
        <v>1526886.3511111115</v>
      </c>
      <c r="Y69" s="615">
        <f>'[1]Bal UPIS'!Y69</f>
        <v>1524238.9972222226</v>
      </c>
      <c r="Z69" s="615">
        <f>'[1]Bal UPIS'!Z69</f>
        <v>1521591.6433333338</v>
      </c>
      <c r="AA69" s="615">
        <f>'[1]Bal UPIS'!AA69</f>
        <v>1518944.2894444449</v>
      </c>
      <c r="AB69" s="615">
        <f>'[1]Bal UPIS'!AB69</f>
        <v>1516296.9355555561</v>
      </c>
      <c r="AC69" s="615">
        <f>'[1]Bal UPIS'!AC69</f>
        <v>1513649.5816666672</v>
      </c>
      <c r="AD69" s="615">
        <f>'[1]Bal UPIS'!AD69</f>
        <v>1511002.2277777784</v>
      </c>
      <c r="AE69" s="615">
        <f>'[1]Bal UPIS'!AE69</f>
        <v>1508354.8738888896</v>
      </c>
      <c r="AF69" s="615">
        <f>'[1]Bal UPIS'!AF69</f>
        <v>1505707.5200000007</v>
      </c>
      <c r="AG69" s="615">
        <f>'[1]Bal UPIS'!AG69</f>
        <v>1503060.1661111119</v>
      </c>
      <c r="AH69" s="615">
        <f>'[1]Bal UPIS'!AH69</f>
        <v>1500412.812222223</v>
      </c>
      <c r="AI69" s="615">
        <f>'[1]Bal UPIS'!AI69</f>
        <v>1497765.4583333342</v>
      </c>
      <c r="AJ69" s="615">
        <f>'[1]Bal UPIS'!AJ69</f>
        <v>1495118.1044444453</v>
      </c>
      <c r="AK69" s="619"/>
      <c r="AL69" s="616">
        <f t="shared" si="1"/>
        <v>1537475.7666666668</v>
      </c>
      <c r="AM69" s="615"/>
      <c r="AN69" s="615">
        <f t="shared" si="2"/>
        <v>1511002.2277777786</v>
      </c>
      <c r="AP69" s="624">
        <v>340.33</v>
      </c>
      <c r="AQ69" s="889">
        <f>'[1]Bal UPIS'!AO69</f>
        <v>340.33</v>
      </c>
      <c r="AR69" s="892">
        <f>'[1]Bal UPIS'!AP69</f>
        <v>0.2</v>
      </c>
      <c r="AS69" s="889">
        <f>'[1]Bal UPIS'!AQ69</f>
        <v>340.33</v>
      </c>
      <c r="AT69" s="892">
        <f>'[1]Bal UPIS'!AR69</f>
        <v>0.2</v>
      </c>
    </row>
    <row r="70" spans="1:46" s="605" customFormat="1">
      <c r="A70" s="617"/>
      <c r="B70" s="610">
        <v>60</v>
      </c>
      <c r="D70" s="603" t="str">
        <f>'[1]Bal UPIS'!D70</f>
        <v>Water</v>
      </c>
      <c r="E70" s="601"/>
      <c r="F70" s="601" t="str">
        <f>'[1]Bal UPIS'!F70</f>
        <v>340330-Comp Software Other</v>
      </c>
      <c r="G70" s="601"/>
      <c r="H70" s="603">
        <f>'[1]Bal UPIS'!H70</f>
        <v>340330</v>
      </c>
      <c r="I70" s="601"/>
      <c r="J70" s="603" t="str">
        <f>'[1]Bal UPIS'!J70</f>
        <v>10134010</v>
      </c>
      <c r="K70" s="601"/>
      <c r="L70" s="611">
        <f>'[1]Bal UPIS'!L70</f>
        <v>340.5</v>
      </c>
      <c r="M70" s="601"/>
      <c r="N70" s="615">
        <f>'[1]Bal UPIS'!N70</f>
        <v>196249.75</v>
      </c>
      <c r="O70" s="615">
        <f>'[1]Bal UPIS'!O70</f>
        <v>196249.75</v>
      </c>
      <c r="P70" s="615">
        <f>'[1]Bal UPIS'!P70</f>
        <v>196249.75</v>
      </c>
      <c r="Q70" s="615">
        <f>'[1]Bal UPIS'!Q70</f>
        <v>196249.75</v>
      </c>
      <c r="R70" s="615">
        <f>'[1]Bal UPIS'!R70</f>
        <v>196249.75</v>
      </c>
      <c r="S70" s="615">
        <f>'[1]Bal UPIS'!S70</f>
        <v>196249.75</v>
      </c>
      <c r="T70" s="615">
        <f>'[1]Bal UPIS'!T70</f>
        <v>196249.75</v>
      </c>
      <c r="U70" s="615">
        <f>'[1]Bal UPIS'!U70</f>
        <v>196249.75</v>
      </c>
      <c r="V70" s="615">
        <f>'[1]Bal UPIS'!V70</f>
        <v>196249.75</v>
      </c>
      <c r="W70" s="615">
        <f>'[1]Bal UPIS'!W70</f>
        <v>196249.75</v>
      </c>
      <c r="X70" s="615">
        <f>'[1]Bal UPIS'!X70</f>
        <v>196249.75</v>
      </c>
      <c r="Y70" s="615">
        <f>'[1]Bal UPIS'!Y70</f>
        <v>196249.75</v>
      </c>
      <c r="Z70" s="615">
        <f>'[1]Bal UPIS'!Z70</f>
        <v>196249.75</v>
      </c>
      <c r="AA70" s="615">
        <f>'[1]Bal UPIS'!AA70</f>
        <v>196249.75</v>
      </c>
      <c r="AB70" s="615">
        <f>'[1]Bal UPIS'!AB70</f>
        <v>196249.75</v>
      </c>
      <c r="AC70" s="615">
        <f>'[1]Bal UPIS'!AC70</f>
        <v>196249.75</v>
      </c>
      <c r="AD70" s="615">
        <f>'[1]Bal UPIS'!AD70</f>
        <v>196249.75</v>
      </c>
      <c r="AE70" s="615">
        <f>'[1]Bal UPIS'!AE70</f>
        <v>196249.75</v>
      </c>
      <c r="AF70" s="615">
        <f>'[1]Bal UPIS'!AF70</f>
        <v>196249.75</v>
      </c>
      <c r="AG70" s="615">
        <f>'[1]Bal UPIS'!AG70</f>
        <v>196249.75</v>
      </c>
      <c r="AH70" s="615">
        <f>'[1]Bal UPIS'!AH70</f>
        <v>196249.75</v>
      </c>
      <c r="AI70" s="615">
        <f>'[1]Bal UPIS'!AI70</f>
        <v>196249.75</v>
      </c>
      <c r="AJ70" s="615">
        <f>'[1]Bal UPIS'!AJ70</f>
        <v>196249.75</v>
      </c>
      <c r="AK70" s="619"/>
      <c r="AL70" s="616">
        <f t="shared" si="1"/>
        <v>196249.75</v>
      </c>
      <c r="AM70" s="615"/>
      <c r="AN70" s="615">
        <f t="shared" si="2"/>
        <v>196249.75</v>
      </c>
      <c r="AP70" s="624">
        <v>340.33</v>
      </c>
      <c r="AQ70" s="889">
        <f>'[1]Bal UPIS'!AO70</f>
        <v>340.33</v>
      </c>
      <c r="AR70" s="892">
        <f>'[1]Bal UPIS'!AP70</f>
        <v>0.2</v>
      </c>
      <c r="AS70" s="889">
        <f>'[1]Bal UPIS'!AQ70</f>
        <v>340.33</v>
      </c>
      <c r="AT70" s="892">
        <f>'[1]Bal UPIS'!AR70</f>
        <v>0.2</v>
      </c>
    </row>
    <row r="71" spans="1:46" s="605" customFormat="1">
      <c r="A71" s="617"/>
      <c r="B71" s="610">
        <v>61</v>
      </c>
      <c r="D71" s="603" t="str">
        <f>'[1]Bal UPIS'!D71</f>
        <v>Water</v>
      </c>
      <c r="E71" s="601"/>
      <c r="F71" s="601" t="str">
        <f>'[1]Bal UPIS'!F71</f>
        <v>340500-Other Office Equipment</v>
      </c>
      <c r="G71" s="601"/>
      <c r="H71" s="603">
        <f>'[1]Bal UPIS'!H71</f>
        <v>340500</v>
      </c>
      <c r="I71" s="601"/>
      <c r="J71" s="603" t="str">
        <f>'[1]Bal UPIS'!J71</f>
        <v>10134010</v>
      </c>
      <c r="K71" s="601"/>
      <c r="L71" s="611">
        <f>'[1]Bal UPIS'!L71</f>
        <v>340.5</v>
      </c>
      <c r="M71" s="601"/>
      <c r="N71" s="615">
        <f>'[1]Bal UPIS'!N71</f>
        <v>0</v>
      </c>
      <c r="O71" s="615">
        <f>'[1]Bal UPIS'!O71</f>
        <v>0</v>
      </c>
      <c r="P71" s="615">
        <f>'[1]Bal UPIS'!P71</f>
        <v>0</v>
      </c>
      <c r="Q71" s="615">
        <f>'[1]Bal UPIS'!Q71</f>
        <v>0</v>
      </c>
      <c r="R71" s="615">
        <f>'[1]Bal UPIS'!R71</f>
        <v>0</v>
      </c>
      <c r="S71" s="615">
        <f>'[1]Bal UPIS'!S71</f>
        <v>0</v>
      </c>
      <c r="T71" s="615">
        <f>'[1]Bal UPIS'!T71</f>
        <v>0</v>
      </c>
      <c r="U71" s="615">
        <f>'[1]Bal UPIS'!U71</f>
        <v>0</v>
      </c>
      <c r="V71" s="615">
        <f>'[1]Bal UPIS'!V71</f>
        <v>0</v>
      </c>
      <c r="W71" s="615">
        <f>'[1]Bal UPIS'!W71</f>
        <v>0</v>
      </c>
      <c r="X71" s="615">
        <f>'[1]Bal UPIS'!X71</f>
        <v>0</v>
      </c>
      <c r="Y71" s="615">
        <f>'[1]Bal UPIS'!Y71</f>
        <v>0</v>
      </c>
      <c r="Z71" s="615">
        <f>'[1]Bal UPIS'!Z71</f>
        <v>0</v>
      </c>
      <c r="AA71" s="615">
        <f>'[1]Bal UPIS'!AA71</f>
        <v>0</v>
      </c>
      <c r="AB71" s="615">
        <f>'[1]Bal UPIS'!AB71</f>
        <v>0</v>
      </c>
      <c r="AC71" s="615">
        <f>'[1]Bal UPIS'!AC71</f>
        <v>0</v>
      </c>
      <c r="AD71" s="615">
        <f>'[1]Bal UPIS'!AD71</f>
        <v>0</v>
      </c>
      <c r="AE71" s="615">
        <f>'[1]Bal UPIS'!AE71</f>
        <v>0</v>
      </c>
      <c r="AF71" s="615">
        <f>'[1]Bal UPIS'!AF71</f>
        <v>0</v>
      </c>
      <c r="AG71" s="615">
        <f>'[1]Bal UPIS'!AG71</f>
        <v>0</v>
      </c>
      <c r="AH71" s="615">
        <f>'[1]Bal UPIS'!AH71</f>
        <v>0</v>
      </c>
      <c r="AI71" s="615">
        <f>'[1]Bal UPIS'!AI71</f>
        <v>0</v>
      </c>
      <c r="AJ71" s="615">
        <f>'[1]Bal UPIS'!AJ71</f>
        <v>0</v>
      </c>
      <c r="AK71" s="619"/>
      <c r="AL71" s="616">
        <f t="shared" si="1"/>
        <v>0</v>
      </c>
      <c r="AM71" s="615"/>
      <c r="AN71" s="615">
        <f t="shared" si="2"/>
        <v>0</v>
      </c>
      <c r="AP71" s="624">
        <v>340.5</v>
      </c>
      <c r="AQ71" s="889">
        <f>'[1]Bal UPIS'!AO71</f>
        <v>340.5</v>
      </c>
      <c r="AR71" s="892">
        <f>'[1]Bal UPIS'!AP71</f>
        <v>6.6699999999999995E-2</v>
      </c>
      <c r="AS71" s="889">
        <f>'[1]Bal UPIS'!AQ71</f>
        <v>340.5</v>
      </c>
      <c r="AT71" s="892">
        <f>'[1]Bal UPIS'!AR71</f>
        <v>6.6699999999999995E-2</v>
      </c>
    </row>
    <row r="72" spans="1:46" s="605" customFormat="1">
      <c r="A72" s="617"/>
      <c r="B72" s="610">
        <v>62</v>
      </c>
      <c r="D72" s="603" t="str">
        <f>'[1]Bal UPIS'!D72</f>
        <v>Water</v>
      </c>
      <c r="E72" s="601"/>
      <c r="F72" s="601" t="str">
        <f>'[1]Bal UPIS'!F72</f>
        <v>341100-Trans Equip Lt Duty Trks</v>
      </c>
      <c r="G72" s="601"/>
      <c r="H72" s="603">
        <f>'[1]Bal UPIS'!H72</f>
        <v>341100</v>
      </c>
      <c r="I72" s="601"/>
      <c r="J72" s="603" t="str">
        <f>'[1]Bal UPIS'!J72</f>
        <v>10134100</v>
      </c>
      <c r="K72" s="601"/>
      <c r="L72" s="611">
        <f>'[1]Bal UPIS'!L72</f>
        <v>341.5</v>
      </c>
      <c r="M72" s="601"/>
      <c r="N72" s="615">
        <f>'[1]Bal UPIS'!N72</f>
        <v>3024640.3599999994</v>
      </c>
      <c r="O72" s="615">
        <f>'[1]Bal UPIS'!O72</f>
        <v>3107406.3266666662</v>
      </c>
      <c r="P72" s="615">
        <f>'[1]Bal UPIS'!P72</f>
        <v>3152171.1233333331</v>
      </c>
      <c r="Q72" s="615">
        <f>'[1]Bal UPIS'!Q72</f>
        <v>3196935.92</v>
      </c>
      <c r="R72" s="615">
        <f>'[1]Bal UPIS'!R72</f>
        <v>3189784.5166666666</v>
      </c>
      <c r="S72" s="615">
        <f>'[1]Bal UPIS'!S72</f>
        <v>3182633.1133333333</v>
      </c>
      <c r="T72" s="615">
        <f>'[1]Bal UPIS'!T72</f>
        <v>3175481.71</v>
      </c>
      <c r="U72" s="615">
        <f>'[1]Bal UPIS'!U72</f>
        <v>3168330.3066666666</v>
      </c>
      <c r="V72" s="615">
        <f>'[1]Bal UPIS'!V72</f>
        <v>3161178.9033333333</v>
      </c>
      <c r="W72" s="615">
        <f>'[1]Bal UPIS'!W72</f>
        <v>3200752.08</v>
      </c>
      <c r="X72" s="615">
        <f>'[1]Bal UPIS'!X72</f>
        <v>3240325.2566666668</v>
      </c>
      <c r="Y72" s="615">
        <f>'[1]Bal UPIS'!Y72</f>
        <v>3285090.0533333337</v>
      </c>
      <c r="Z72" s="615">
        <f>'[1]Bal UPIS'!Z72</f>
        <v>3329854.8500000006</v>
      </c>
      <c r="AA72" s="615">
        <f>'[1]Bal UPIS'!AA72</f>
        <v>3374619.6466666674</v>
      </c>
      <c r="AB72" s="615">
        <f>'[1]Bal UPIS'!AB72</f>
        <v>3471300.643333334</v>
      </c>
      <c r="AC72" s="615">
        <f>'[1]Bal UPIS'!AC72</f>
        <v>3464149.2400000007</v>
      </c>
      <c r="AD72" s="615">
        <f>'[1]Bal UPIS'!AD72</f>
        <v>3456997.8366666674</v>
      </c>
      <c r="AE72" s="615">
        <f>'[1]Bal UPIS'!AE72</f>
        <v>3449846.433333334</v>
      </c>
      <c r="AF72" s="615">
        <f>'[1]Bal UPIS'!AF72</f>
        <v>3442695.0300000007</v>
      </c>
      <c r="AG72" s="615">
        <f>'[1]Bal UPIS'!AG72</f>
        <v>3435543.6266666674</v>
      </c>
      <c r="AH72" s="615">
        <f>'[1]Bal UPIS'!AH72</f>
        <v>3428392.2233333341</v>
      </c>
      <c r="AI72" s="615">
        <f>'[1]Bal UPIS'!AI72</f>
        <v>3467965.4000000008</v>
      </c>
      <c r="AJ72" s="615">
        <f>'[1]Bal UPIS'!AJ72</f>
        <v>3507538.5766666676</v>
      </c>
      <c r="AK72" s="619"/>
      <c r="AL72" s="616">
        <f t="shared" si="1"/>
        <v>3175481.71</v>
      </c>
      <c r="AM72" s="615"/>
      <c r="AN72" s="615">
        <f t="shared" si="2"/>
        <v>3411870.6782051292</v>
      </c>
      <c r="AP72" s="624">
        <v>341.1</v>
      </c>
      <c r="AQ72" s="889">
        <f>'[1]Bal UPIS'!AO72</f>
        <v>341.1</v>
      </c>
      <c r="AR72" s="892">
        <f>'[1]Bal UPIS'!AP72</f>
        <v>8.7599999999999997E-2</v>
      </c>
      <c r="AS72" s="889">
        <f>'[1]Bal UPIS'!AQ72</f>
        <v>341.1</v>
      </c>
      <c r="AT72" s="892">
        <f>'[1]Bal UPIS'!AR72</f>
        <v>8.7599999999999997E-2</v>
      </c>
    </row>
    <row r="73" spans="1:46" s="605" customFormat="1">
      <c r="A73" s="617"/>
      <c r="B73" s="610">
        <v>63</v>
      </c>
      <c r="D73" s="603" t="str">
        <f>'[1]Bal UPIS'!D73</f>
        <v>Water</v>
      </c>
      <c r="E73" s="601"/>
      <c r="F73" s="601" t="str">
        <f>'[1]Bal UPIS'!F73</f>
        <v>341200-Trans Equip Hvy Duty Trks</v>
      </c>
      <c r="G73" s="601"/>
      <c r="H73" s="603">
        <f>'[1]Bal UPIS'!H73</f>
        <v>341200</v>
      </c>
      <c r="I73" s="601"/>
      <c r="J73" s="603" t="str">
        <f>'[1]Bal UPIS'!J73</f>
        <v>10134100</v>
      </c>
      <c r="K73" s="601"/>
      <c r="L73" s="611">
        <f>'[1]Bal UPIS'!L73</f>
        <v>341.5</v>
      </c>
      <c r="M73" s="601"/>
      <c r="N73" s="615">
        <f>'[1]Bal UPIS'!N73</f>
        <v>2486443.1599999997</v>
      </c>
      <c r="O73" s="615">
        <f>'[1]Bal UPIS'!O73</f>
        <v>2484001.2219444443</v>
      </c>
      <c r="P73" s="615">
        <f>'[1]Bal UPIS'!P73</f>
        <v>2518011.0838888888</v>
      </c>
      <c r="Q73" s="615">
        <f>'[1]Bal UPIS'!Q73</f>
        <v>2552020.9458333333</v>
      </c>
      <c r="R73" s="615">
        <f>'[1]Bal UPIS'!R73</f>
        <v>2549579.007777778</v>
      </c>
      <c r="S73" s="615">
        <f>'[1]Bal UPIS'!S73</f>
        <v>2547137.0697222226</v>
      </c>
      <c r="T73" s="615">
        <f>'[1]Bal UPIS'!T73</f>
        <v>2544695.1316666673</v>
      </c>
      <c r="U73" s="615">
        <f>'[1]Bal UPIS'!U73</f>
        <v>2542253.193611112</v>
      </c>
      <c r="V73" s="615">
        <f>'[1]Bal UPIS'!V73</f>
        <v>2539811.2555555566</v>
      </c>
      <c r="W73" s="615">
        <f>'[1]Bal UPIS'!W73</f>
        <v>2570175.9375000014</v>
      </c>
      <c r="X73" s="615">
        <f>'[1]Bal UPIS'!X73</f>
        <v>2600540.6194444462</v>
      </c>
      <c r="Y73" s="615">
        <f>'[1]Bal UPIS'!Y73</f>
        <v>2634550.4813888907</v>
      </c>
      <c r="Z73" s="615">
        <f>'[1]Bal UPIS'!Z73</f>
        <v>2668560.3433333351</v>
      </c>
      <c r="AA73" s="615">
        <f>'[1]Bal UPIS'!AA73</f>
        <v>2702570.2052777796</v>
      </c>
      <c r="AB73" s="615">
        <f>'[1]Bal UPIS'!AB73</f>
        <v>2773031.8672222244</v>
      </c>
      <c r="AC73" s="615">
        <f>'[1]Bal UPIS'!AC73</f>
        <v>2770589.929166669</v>
      </c>
      <c r="AD73" s="615">
        <f>'[1]Bal UPIS'!AD73</f>
        <v>2768147.9911111137</v>
      </c>
      <c r="AE73" s="615">
        <f>'[1]Bal UPIS'!AE73</f>
        <v>2765706.0530555584</v>
      </c>
      <c r="AF73" s="615">
        <f>'[1]Bal UPIS'!AF73</f>
        <v>2763264.115000003</v>
      </c>
      <c r="AG73" s="615">
        <f>'[1]Bal UPIS'!AG73</f>
        <v>2760822.1769444477</v>
      </c>
      <c r="AH73" s="615">
        <f>'[1]Bal UPIS'!AH73</f>
        <v>2758380.2388888923</v>
      </c>
      <c r="AI73" s="615">
        <f>'[1]Bal UPIS'!AI73</f>
        <v>2788744.9208333371</v>
      </c>
      <c r="AJ73" s="615">
        <f>'[1]Bal UPIS'!AJ73</f>
        <v>2819109.6027777819</v>
      </c>
      <c r="AK73" s="619"/>
      <c r="AL73" s="616">
        <f t="shared" si="1"/>
        <v>2544695.1316666673</v>
      </c>
      <c r="AM73" s="615"/>
      <c r="AN73" s="615">
        <f t="shared" si="2"/>
        <v>2736462.9649572675</v>
      </c>
      <c r="AP73" s="624">
        <v>341.2</v>
      </c>
      <c r="AQ73" s="889">
        <f>'[1]Bal UPIS'!AO73</f>
        <v>341.2</v>
      </c>
      <c r="AR73" s="892">
        <f>'[1]Bal UPIS'!AP73</f>
        <v>8.1199999999999994E-2</v>
      </c>
      <c r="AS73" s="889">
        <f>'[1]Bal UPIS'!AQ73</f>
        <v>341.2</v>
      </c>
      <c r="AT73" s="892">
        <f>'[1]Bal UPIS'!AR73</f>
        <v>8.1199999999999994E-2</v>
      </c>
    </row>
    <row r="74" spans="1:46" s="605" customFormat="1">
      <c r="A74" s="617"/>
      <c r="B74" s="610">
        <v>64</v>
      </c>
      <c r="D74" s="603" t="str">
        <f>'[1]Bal UPIS'!D74</f>
        <v>Water</v>
      </c>
      <c r="E74" s="601"/>
      <c r="F74" s="601" t="str">
        <f>'[1]Bal UPIS'!F74</f>
        <v>341300-Trans Equip Autos</v>
      </c>
      <c r="G74" s="601"/>
      <c r="H74" s="603">
        <f>'[1]Bal UPIS'!H74</f>
        <v>341300</v>
      </c>
      <c r="I74" s="601"/>
      <c r="J74" s="603" t="str">
        <f>'[1]Bal UPIS'!J74</f>
        <v>10134100</v>
      </c>
      <c r="K74" s="601"/>
      <c r="L74" s="611">
        <f>'[1]Bal UPIS'!L74</f>
        <v>341.5</v>
      </c>
      <c r="M74" s="601"/>
      <c r="N74" s="615">
        <f>'[1]Bal UPIS'!N74</f>
        <v>31993.489999999998</v>
      </c>
      <c r="O74" s="615">
        <f>'[1]Bal UPIS'!O74</f>
        <v>31116.566388888888</v>
      </c>
      <c r="P74" s="615">
        <f>'[1]Bal UPIS'!P74</f>
        <v>52331.642777777779</v>
      </c>
      <c r="Q74" s="615">
        <f>'[1]Bal UPIS'!Q74</f>
        <v>73546.719166666662</v>
      </c>
      <c r="R74" s="615">
        <f>'[1]Bal UPIS'!R74</f>
        <v>72669.795555555553</v>
      </c>
      <c r="S74" s="615">
        <f>'[1]Bal UPIS'!S74</f>
        <v>71792.871944444443</v>
      </c>
      <c r="T74" s="615">
        <f>'[1]Bal UPIS'!T74</f>
        <v>70915.948333333334</v>
      </c>
      <c r="U74" s="615">
        <f>'[1]Bal UPIS'!U74</f>
        <v>70039.024722222224</v>
      </c>
      <c r="V74" s="615">
        <f>'[1]Bal UPIS'!V74</f>
        <v>69162.101111111115</v>
      </c>
      <c r="W74" s="615">
        <f>'[1]Bal UPIS'!W74</f>
        <v>88167.977500000008</v>
      </c>
      <c r="X74" s="615">
        <f>'[1]Bal UPIS'!X74</f>
        <v>107173.8538888889</v>
      </c>
      <c r="Y74" s="615">
        <f>'[1]Bal UPIS'!Y74</f>
        <v>128388.93027777779</v>
      </c>
      <c r="Z74" s="615">
        <f>'[1]Bal UPIS'!Z74</f>
        <v>149604.00666666665</v>
      </c>
      <c r="AA74" s="615">
        <f>'[1]Bal UPIS'!AA74</f>
        <v>170819.08305555553</v>
      </c>
      <c r="AB74" s="615">
        <f>'[1]Bal UPIS'!AB74</f>
        <v>214126.15944444441</v>
      </c>
      <c r="AC74" s="615">
        <f>'[1]Bal UPIS'!AC74</f>
        <v>213249.23583333328</v>
      </c>
      <c r="AD74" s="615">
        <f>'[1]Bal UPIS'!AD74</f>
        <v>212372.31222222216</v>
      </c>
      <c r="AE74" s="615">
        <f>'[1]Bal UPIS'!AE74</f>
        <v>211495.38861111103</v>
      </c>
      <c r="AF74" s="615">
        <f>'[1]Bal UPIS'!AF74</f>
        <v>210618.46499999991</v>
      </c>
      <c r="AG74" s="615">
        <f>'[1]Bal UPIS'!AG74</f>
        <v>209741.54138888879</v>
      </c>
      <c r="AH74" s="615">
        <f>'[1]Bal UPIS'!AH74</f>
        <v>208864.61777777766</v>
      </c>
      <c r="AI74" s="615">
        <f>'[1]Bal UPIS'!AI74</f>
        <v>227870.49416666653</v>
      </c>
      <c r="AJ74" s="615">
        <f>'[1]Bal UPIS'!AJ74</f>
        <v>246876.37055555539</v>
      </c>
      <c r="AK74" s="619"/>
      <c r="AL74" s="616">
        <f t="shared" si="1"/>
        <v>70915.948333333334</v>
      </c>
      <c r="AM74" s="615"/>
      <c r="AN74" s="615">
        <f t="shared" si="2"/>
        <v>193169.26606837599</v>
      </c>
      <c r="AP74" s="624">
        <v>341.3</v>
      </c>
      <c r="AQ74" s="889">
        <f>'[1]Bal UPIS'!AO74</f>
        <v>341.3</v>
      </c>
      <c r="AR74" s="892">
        <f>'[1]Bal UPIS'!AP74</f>
        <v>0.1011</v>
      </c>
      <c r="AS74" s="889">
        <f>'[1]Bal UPIS'!AQ74</f>
        <v>341.3</v>
      </c>
      <c r="AT74" s="892">
        <f>'[1]Bal UPIS'!AR74</f>
        <v>0.1011</v>
      </c>
    </row>
    <row r="75" spans="1:46" s="605" customFormat="1">
      <c r="A75" s="617"/>
      <c r="B75" s="610">
        <v>65</v>
      </c>
      <c r="D75" s="603" t="str">
        <f>'[1]Bal UPIS'!D75</f>
        <v>Water</v>
      </c>
      <c r="E75" s="601"/>
      <c r="F75" s="601" t="str">
        <f>'[1]Bal UPIS'!F75</f>
        <v>341400-Trans Equip Other</v>
      </c>
      <c r="G75" s="601"/>
      <c r="H75" s="603">
        <f>'[1]Bal UPIS'!H75</f>
        <v>341400</v>
      </c>
      <c r="I75" s="601"/>
      <c r="J75" s="603" t="str">
        <f>'[1]Bal UPIS'!J75</f>
        <v>10134100</v>
      </c>
      <c r="K75" s="601"/>
      <c r="L75" s="611">
        <f>'[1]Bal UPIS'!L75</f>
        <v>341.5</v>
      </c>
      <c r="M75" s="601"/>
      <c r="N75" s="615">
        <f>'[1]Bal UPIS'!N75</f>
        <v>1434212.73</v>
      </c>
      <c r="O75" s="615">
        <f>'[1]Bal UPIS'!O75</f>
        <v>1442008.4483333335</v>
      </c>
      <c r="P75" s="615">
        <f>'[1]Bal UPIS'!P75</f>
        <v>1441811.0566666669</v>
      </c>
      <c r="Q75" s="615">
        <f>'[1]Bal UPIS'!Q75</f>
        <v>1441613.6650000003</v>
      </c>
      <c r="R75" s="615">
        <f>'[1]Bal UPIS'!R75</f>
        <v>1441416.2733333337</v>
      </c>
      <c r="S75" s="615">
        <f>'[1]Bal UPIS'!S75</f>
        <v>1441218.8816666671</v>
      </c>
      <c r="T75" s="615">
        <f>'[1]Bal UPIS'!T75</f>
        <v>1441021.4900000005</v>
      </c>
      <c r="U75" s="615">
        <f>'[1]Bal UPIS'!U75</f>
        <v>1440824.0983333339</v>
      </c>
      <c r="V75" s="615">
        <f>'[1]Bal UPIS'!V75</f>
        <v>1440626.7066666672</v>
      </c>
      <c r="W75" s="615">
        <f>'[1]Bal UPIS'!W75</f>
        <v>1440429.3150000006</v>
      </c>
      <c r="X75" s="615">
        <f>'[1]Bal UPIS'!X75</f>
        <v>1440231.923333334</v>
      </c>
      <c r="Y75" s="615">
        <f>'[1]Bal UPIS'!Y75</f>
        <v>1440034.5316666674</v>
      </c>
      <c r="Z75" s="615">
        <f>'[1]Bal UPIS'!Z75</f>
        <v>1439837.1400000008</v>
      </c>
      <c r="AA75" s="615">
        <f>'[1]Bal UPIS'!AA75</f>
        <v>1439639.7483333342</v>
      </c>
      <c r="AB75" s="615">
        <f>'[1]Bal UPIS'!AB75</f>
        <v>1439442.3566666676</v>
      </c>
      <c r="AC75" s="615">
        <f>'[1]Bal UPIS'!AC75</f>
        <v>1439244.965000001</v>
      </c>
      <c r="AD75" s="615">
        <f>'[1]Bal UPIS'!AD75</f>
        <v>1439047.5733333344</v>
      </c>
      <c r="AE75" s="615">
        <f>'[1]Bal UPIS'!AE75</f>
        <v>1438850.1816666678</v>
      </c>
      <c r="AF75" s="615">
        <f>'[1]Bal UPIS'!AF75</f>
        <v>1438652.7900000012</v>
      </c>
      <c r="AG75" s="615">
        <f>'[1]Bal UPIS'!AG75</f>
        <v>1438455.3983333346</v>
      </c>
      <c r="AH75" s="615">
        <f>'[1]Bal UPIS'!AH75</f>
        <v>1438258.006666668</v>
      </c>
      <c r="AI75" s="615">
        <f>'[1]Bal UPIS'!AI75</f>
        <v>1438060.6150000014</v>
      </c>
      <c r="AJ75" s="615">
        <f>'[1]Bal UPIS'!AJ75</f>
        <v>1437863.2233333348</v>
      </c>
      <c r="AK75" s="619"/>
      <c r="AL75" s="616">
        <f t="shared" si="1"/>
        <v>1441021.4900000005</v>
      </c>
      <c r="AM75" s="615"/>
      <c r="AN75" s="615">
        <f t="shared" si="2"/>
        <v>1439047.5733333344</v>
      </c>
      <c r="AP75" s="624">
        <v>341.4</v>
      </c>
      <c r="AQ75" s="889">
        <f>'[1]Bal UPIS'!AO75</f>
        <v>341.4</v>
      </c>
      <c r="AR75" s="892">
        <f>'[1]Bal UPIS'!AP75</f>
        <v>0.10059999999999999</v>
      </c>
      <c r="AS75" s="889">
        <f>'[1]Bal UPIS'!AQ75</f>
        <v>341.4</v>
      </c>
      <c r="AT75" s="892">
        <f>'[1]Bal UPIS'!AR75</f>
        <v>0.10059999999999999</v>
      </c>
    </row>
    <row r="76" spans="1:46" s="605" customFormat="1">
      <c r="A76" s="617"/>
      <c r="B76" s="610">
        <v>66</v>
      </c>
      <c r="D76" s="603" t="str">
        <f>'[1]Bal UPIS'!D76</f>
        <v>Water</v>
      </c>
      <c r="E76" s="601"/>
      <c r="F76" s="601" t="str">
        <f>'[1]Bal UPIS'!F76</f>
        <v>342000-Stores Equipment</v>
      </c>
      <c r="G76" s="601"/>
      <c r="H76" s="603">
        <f>'[1]Bal UPIS'!H76</f>
        <v>342000</v>
      </c>
      <c r="I76" s="601"/>
      <c r="J76" s="603" t="str">
        <f>'[1]Bal UPIS'!J76</f>
        <v>10134200</v>
      </c>
      <c r="K76" s="601"/>
      <c r="L76" s="611">
        <f>'[1]Bal UPIS'!L76</f>
        <v>342.5</v>
      </c>
      <c r="M76" s="601"/>
      <c r="N76" s="615">
        <f>'[1]Bal UPIS'!N76</f>
        <v>68094.31</v>
      </c>
      <c r="O76" s="615">
        <f>'[1]Bal UPIS'!O76</f>
        <v>66692.234166666662</v>
      </c>
      <c r="P76" s="615">
        <f>'[1]Bal UPIS'!P76</f>
        <v>65290.158333333326</v>
      </c>
      <c r="Q76" s="615">
        <f>'[1]Bal UPIS'!Q76</f>
        <v>63888.08249999999</v>
      </c>
      <c r="R76" s="615">
        <f>'[1]Bal UPIS'!R76</f>
        <v>62486.006666666653</v>
      </c>
      <c r="S76" s="615">
        <f>'[1]Bal UPIS'!S76</f>
        <v>61083.930833333317</v>
      </c>
      <c r="T76" s="615">
        <f>'[1]Bal UPIS'!T76</f>
        <v>59681.854999999981</v>
      </c>
      <c r="U76" s="615">
        <f>'[1]Bal UPIS'!U76</f>
        <v>58279.779166666645</v>
      </c>
      <c r="V76" s="615">
        <f>'[1]Bal UPIS'!V76</f>
        <v>56877.703333333309</v>
      </c>
      <c r="W76" s="615">
        <f>'[1]Bal UPIS'!W76</f>
        <v>55475.627499999973</v>
      </c>
      <c r="X76" s="615">
        <f>'[1]Bal UPIS'!X76</f>
        <v>54073.551666666637</v>
      </c>
      <c r="Y76" s="615">
        <f>'[1]Bal UPIS'!Y76</f>
        <v>52671.475833333301</v>
      </c>
      <c r="Z76" s="615">
        <f>'[1]Bal UPIS'!Z76</f>
        <v>51269.399999999965</v>
      </c>
      <c r="AA76" s="615">
        <f>'[1]Bal UPIS'!AA76</f>
        <v>49867.324166666629</v>
      </c>
      <c r="AB76" s="615">
        <f>'[1]Bal UPIS'!AB76</f>
        <v>48465.248333333293</v>
      </c>
      <c r="AC76" s="615">
        <f>'[1]Bal UPIS'!AC76</f>
        <v>47063.172499999957</v>
      </c>
      <c r="AD76" s="615">
        <f>'[1]Bal UPIS'!AD76</f>
        <v>45661.096666666621</v>
      </c>
      <c r="AE76" s="615">
        <f>'[1]Bal UPIS'!AE76</f>
        <v>44259.020833333285</v>
      </c>
      <c r="AF76" s="615">
        <f>'[1]Bal UPIS'!AF76</f>
        <v>42856.944999999949</v>
      </c>
      <c r="AG76" s="615">
        <f>'[1]Bal UPIS'!AG76</f>
        <v>41454.869166666613</v>
      </c>
      <c r="AH76" s="615">
        <f>'[1]Bal UPIS'!AH76</f>
        <v>40052.793333333277</v>
      </c>
      <c r="AI76" s="615">
        <f>'[1]Bal UPIS'!AI76</f>
        <v>38650.717499999941</v>
      </c>
      <c r="AJ76" s="615">
        <f>'[1]Bal UPIS'!AJ76</f>
        <v>37248.641666666605</v>
      </c>
      <c r="AK76" s="619"/>
      <c r="AL76" s="616">
        <f t="shared" si="1"/>
        <v>59681.854999999981</v>
      </c>
      <c r="AM76" s="615"/>
      <c r="AN76" s="615">
        <f t="shared" si="2"/>
        <v>45661.096666666628</v>
      </c>
      <c r="AP76" s="624">
        <v>342</v>
      </c>
      <c r="AQ76" s="889">
        <f>'[1]Bal UPIS'!AO76</f>
        <v>342</v>
      </c>
      <c r="AR76" s="892">
        <f>'[1]Bal UPIS'!AP76</f>
        <v>0.04</v>
      </c>
      <c r="AS76" s="889">
        <f>'[1]Bal UPIS'!AQ76</f>
        <v>342</v>
      </c>
      <c r="AT76" s="892">
        <f>'[1]Bal UPIS'!AR76</f>
        <v>0.04</v>
      </c>
    </row>
    <row r="77" spans="1:46" s="605" customFormat="1">
      <c r="A77" s="617"/>
      <c r="B77" s="610">
        <v>67</v>
      </c>
      <c r="D77" s="603" t="str">
        <f>'[1]Bal UPIS'!D77</f>
        <v>Water</v>
      </c>
      <c r="E77" s="601"/>
      <c r="F77" s="601" t="str">
        <f>'[1]Bal UPIS'!F77</f>
        <v>343000-Tools,Shop,Garage Equip</v>
      </c>
      <c r="G77" s="601"/>
      <c r="H77" s="603">
        <f>'[1]Bal UPIS'!H77</f>
        <v>343000</v>
      </c>
      <c r="I77" s="601"/>
      <c r="J77" s="603" t="str">
        <f>'[1]Bal UPIS'!J77</f>
        <v>10134300</v>
      </c>
      <c r="K77" s="601"/>
      <c r="L77" s="611">
        <f>'[1]Bal UPIS'!L77</f>
        <v>343.5</v>
      </c>
      <c r="M77" s="601"/>
      <c r="N77" s="615">
        <f>'[1]Bal UPIS'!N77</f>
        <v>2575008.11</v>
      </c>
      <c r="O77" s="615">
        <f>'[1]Bal UPIS'!O77</f>
        <v>2674292.3699999996</v>
      </c>
      <c r="P77" s="615">
        <f>'[1]Bal UPIS'!P77</f>
        <v>2726823.7099999995</v>
      </c>
      <c r="Q77" s="615">
        <f>'[1]Bal UPIS'!Q77</f>
        <v>2737329.8899999992</v>
      </c>
      <c r="R77" s="615">
        <f>'[1]Bal UPIS'!R77</f>
        <v>2747836.0699999989</v>
      </c>
      <c r="S77" s="615">
        <f>'[1]Bal UPIS'!S77</f>
        <v>2757900.4099999988</v>
      </c>
      <c r="T77" s="615">
        <f>'[1]Bal UPIS'!T77</f>
        <v>2752058.5099999984</v>
      </c>
      <c r="U77" s="615">
        <f>'[1]Bal UPIS'!U77</f>
        <v>2746216.609999998</v>
      </c>
      <c r="V77" s="615">
        <f>'[1]Bal UPIS'!V77</f>
        <v>2740374.7099999976</v>
      </c>
      <c r="W77" s="615">
        <f>'[1]Bal UPIS'!W77</f>
        <v>2774298.4099999974</v>
      </c>
      <c r="X77" s="615">
        <f>'[1]Bal UPIS'!X77</f>
        <v>2802036.3499999973</v>
      </c>
      <c r="Y77" s="615">
        <f>'[1]Bal UPIS'!Y77</f>
        <v>2843029.489999997</v>
      </c>
      <c r="Z77" s="615">
        <f>'[1]Bal UPIS'!Z77</f>
        <v>2884022.6299999966</v>
      </c>
      <c r="AA77" s="615">
        <f>'[1]Bal UPIS'!AA77</f>
        <v>3322671.7699999968</v>
      </c>
      <c r="AB77" s="615">
        <f>'[1]Bal UPIS'!AB77</f>
        <v>3337154.5099999965</v>
      </c>
      <c r="AC77" s="615">
        <f>'[1]Bal UPIS'!AC77</f>
        <v>3348102.5299999965</v>
      </c>
      <c r="AD77" s="615">
        <f>'[1]Bal UPIS'!AD77</f>
        <v>3349771.9099999964</v>
      </c>
      <c r="AE77" s="615">
        <f>'[1]Bal UPIS'!AE77</f>
        <v>3347111.2579999962</v>
      </c>
      <c r="AF77" s="615">
        <f>'[1]Bal UPIS'!AF77</f>
        <v>3341269.3579999958</v>
      </c>
      <c r="AG77" s="615">
        <f>'[1]Bal UPIS'!AG77</f>
        <v>3335427.4579999954</v>
      </c>
      <c r="AH77" s="615">
        <f>'[1]Bal UPIS'!AH77</f>
        <v>3329585.5579999951</v>
      </c>
      <c r="AI77" s="615">
        <f>'[1]Bal UPIS'!AI77</f>
        <v>3363509.2579999948</v>
      </c>
      <c r="AJ77" s="615">
        <f>'[1]Bal UPIS'!AJ77</f>
        <v>3391247.1979999947</v>
      </c>
      <c r="AK77" s="619"/>
      <c r="AL77" s="616">
        <f t="shared" ref="AL77:AL84" si="3">T77</f>
        <v>2752058.5099999984</v>
      </c>
      <c r="AM77" s="615"/>
      <c r="AN77" s="615">
        <f t="shared" ref="AN77:AN84" si="4">AVERAGE(X77:AJ77)</f>
        <v>3230379.9444615343</v>
      </c>
      <c r="AP77" s="624">
        <v>343</v>
      </c>
      <c r="AQ77" s="889">
        <f>'[1]Bal UPIS'!AO77</f>
        <v>343</v>
      </c>
      <c r="AR77" s="892">
        <f>'[1]Bal UPIS'!AP77</f>
        <v>0.05</v>
      </c>
      <c r="AS77" s="889">
        <f>'[1]Bal UPIS'!AQ77</f>
        <v>343</v>
      </c>
      <c r="AT77" s="892">
        <f>'[1]Bal UPIS'!AR77</f>
        <v>0.05</v>
      </c>
    </row>
    <row r="78" spans="1:46" s="605" customFormat="1">
      <c r="A78" s="617"/>
      <c r="B78" s="610">
        <v>68</v>
      </c>
      <c r="D78" s="603" t="str">
        <f>'[1]Bal UPIS'!D78</f>
        <v>Water</v>
      </c>
      <c r="E78" s="601"/>
      <c r="F78" s="601" t="str">
        <f>'[1]Bal UPIS'!F78</f>
        <v>344000-Laboratory Equipment</v>
      </c>
      <c r="G78" s="601"/>
      <c r="H78" s="603">
        <f>'[1]Bal UPIS'!H78</f>
        <v>344000</v>
      </c>
      <c r="I78" s="601"/>
      <c r="J78" s="603" t="str">
        <f>'[1]Bal UPIS'!J78</f>
        <v>10134400</v>
      </c>
      <c r="K78" s="601"/>
      <c r="L78" s="611">
        <f>'[1]Bal UPIS'!L78</f>
        <v>344.5</v>
      </c>
      <c r="M78" s="601"/>
      <c r="N78" s="615">
        <f>'[1]Bal UPIS'!N78</f>
        <v>1400873.02</v>
      </c>
      <c r="O78" s="615">
        <f>'[1]Bal UPIS'!O78</f>
        <v>1401209.6425000001</v>
      </c>
      <c r="P78" s="615">
        <f>'[1]Bal UPIS'!P78</f>
        <v>1400836.2250000001</v>
      </c>
      <c r="Q78" s="615">
        <f>'[1]Bal UPIS'!Q78</f>
        <v>1397944.2725000002</v>
      </c>
      <c r="R78" s="615">
        <f>'[1]Bal UPIS'!R78</f>
        <v>1395052.3200000003</v>
      </c>
      <c r="S78" s="615">
        <f>'[1]Bal UPIS'!S78</f>
        <v>1392160.3675000004</v>
      </c>
      <c r="T78" s="615">
        <f>'[1]Bal UPIS'!T78</f>
        <v>1389268.4150000005</v>
      </c>
      <c r="U78" s="615">
        <f>'[1]Bal UPIS'!U78</f>
        <v>1386376.4625000006</v>
      </c>
      <c r="V78" s="615">
        <f>'[1]Bal UPIS'!V78</f>
        <v>1383484.5100000007</v>
      </c>
      <c r="W78" s="615">
        <f>'[1]Bal UPIS'!W78</f>
        <v>1380592.5575000008</v>
      </c>
      <c r="X78" s="615">
        <f>'[1]Bal UPIS'!X78</f>
        <v>1377700.6050000009</v>
      </c>
      <c r="Y78" s="615">
        <f>'[1]Bal UPIS'!Y78</f>
        <v>1374808.652500001</v>
      </c>
      <c r="Z78" s="615">
        <f>'[1]Bal UPIS'!Z78</f>
        <v>1371916.7000000011</v>
      </c>
      <c r="AA78" s="615">
        <f>'[1]Bal UPIS'!AA78</f>
        <v>1369024.7475000012</v>
      </c>
      <c r="AB78" s="615">
        <f>'[1]Bal UPIS'!AB78</f>
        <v>1366132.7950000013</v>
      </c>
      <c r="AC78" s="615">
        <f>'[1]Bal UPIS'!AC78</f>
        <v>1363240.8425000014</v>
      </c>
      <c r="AD78" s="615">
        <f>'[1]Bal UPIS'!AD78</f>
        <v>1360348.8900000015</v>
      </c>
      <c r="AE78" s="615">
        <f>'[1]Bal UPIS'!AE78</f>
        <v>1357456.9375000016</v>
      </c>
      <c r="AF78" s="615">
        <f>'[1]Bal UPIS'!AF78</f>
        <v>1354564.9850000017</v>
      </c>
      <c r="AG78" s="615">
        <f>'[1]Bal UPIS'!AG78</f>
        <v>1351673.0325000018</v>
      </c>
      <c r="AH78" s="615">
        <f>'[1]Bal UPIS'!AH78</f>
        <v>1348781.0800000019</v>
      </c>
      <c r="AI78" s="615">
        <f>'[1]Bal UPIS'!AI78</f>
        <v>1345889.127500002</v>
      </c>
      <c r="AJ78" s="615">
        <f>'[1]Bal UPIS'!AJ78</f>
        <v>1342997.1750000021</v>
      </c>
      <c r="AK78" s="619"/>
      <c r="AL78" s="616">
        <f t="shared" si="3"/>
        <v>1389268.4150000005</v>
      </c>
      <c r="AM78" s="615"/>
      <c r="AN78" s="615">
        <f t="shared" si="4"/>
        <v>1360348.8900000015</v>
      </c>
      <c r="AP78" s="624">
        <v>344</v>
      </c>
      <c r="AQ78" s="889">
        <f>'[1]Bal UPIS'!AO78</f>
        <v>344</v>
      </c>
      <c r="AR78" s="892">
        <f>'[1]Bal UPIS'!AP78</f>
        <v>6.6699999999999995E-2</v>
      </c>
      <c r="AS78" s="889">
        <f>'[1]Bal UPIS'!AQ78</f>
        <v>344</v>
      </c>
      <c r="AT78" s="892">
        <f>'[1]Bal UPIS'!AR78</f>
        <v>6.6699999999999995E-2</v>
      </c>
    </row>
    <row r="79" spans="1:46" s="605" customFormat="1">
      <c r="A79" s="617"/>
      <c r="B79" s="610">
        <v>69</v>
      </c>
      <c r="D79" s="603" t="str">
        <f>'[1]Bal UPIS'!D79</f>
        <v>Water</v>
      </c>
      <c r="E79" s="601"/>
      <c r="F79" s="601" t="str">
        <f>'[1]Bal UPIS'!F79</f>
        <v>345000-Power Operated Equipment</v>
      </c>
      <c r="G79" s="601"/>
      <c r="H79" s="603">
        <f>'[1]Bal UPIS'!H79</f>
        <v>345000</v>
      </c>
      <c r="I79" s="601"/>
      <c r="J79" s="603" t="str">
        <f>'[1]Bal UPIS'!J79</f>
        <v>10134500</v>
      </c>
      <c r="K79" s="601"/>
      <c r="L79" s="611">
        <f>'[1]Bal UPIS'!L79</f>
        <v>345.5</v>
      </c>
      <c r="M79" s="601"/>
      <c r="N79" s="615">
        <f>'[1]Bal UPIS'!N79</f>
        <v>1349188.39</v>
      </c>
      <c r="O79" s="615">
        <f>'[1]Bal UPIS'!O79</f>
        <v>1348917.1819444443</v>
      </c>
      <c r="P79" s="615">
        <f>'[1]Bal UPIS'!P79</f>
        <v>1348333.9588888888</v>
      </c>
      <c r="Q79" s="615">
        <f>'[1]Bal UPIS'!Q79</f>
        <v>1347750.7358333333</v>
      </c>
      <c r="R79" s="615">
        <f>'[1]Bal UPIS'!R79</f>
        <v>1347167.5127777779</v>
      </c>
      <c r="S79" s="615">
        <f>'[1]Bal UPIS'!S79</f>
        <v>1346584.2897222224</v>
      </c>
      <c r="T79" s="615">
        <f>'[1]Bal UPIS'!T79</f>
        <v>1346001.0666666669</v>
      </c>
      <c r="U79" s="615">
        <f>'[1]Bal UPIS'!U79</f>
        <v>1345417.8436111114</v>
      </c>
      <c r="V79" s="615">
        <f>'[1]Bal UPIS'!V79</f>
        <v>1344834.6205555559</v>
      </c>
      <c r="W79" s="615">
        <f>'[1]Bal UPIS'!W79</f>
        <v>1344251.3975000004</v>
      </c>
      <c r="X79" s="615">
        <f>'[1]Bal UPIS'!X79</f>
        <v>1343668.1744444449</v>
      </c>
      <c r="Y79" s="615">
        <f>'[1]Bal UPIS'!Y79</f>
        <v>1343084.9513888895</v>
      </c>
      <c r="Z79" s="615">
        <f>'[1]Bal UPIS'!Z79</f>
        <v>1342501.728333334</v>
      </c>
      <c r="AA79" s="615">
        <f>'[1]Bal UPIS'!AA79</f>
        <v>1341918.5052777785</v>
      </c>
      <c r="AB79" s="615">
        <f>'[1]Bal UPIS'!AB79</f>
        <v>1341335.282222223</v>
      </c>
      <c r="AC79" s="615">
        <f>'[1]Bal UPIS'!AC79</f>
        <v>1340752.0591666675</v>
      </c>
      <c r="AD79" s="615">
        <f>'[1]Bal UPIS'!AD79</f>
        <v>1340168.836111112</v>
      </c>
      <c r="AE79" s="615">
        <f>'[1]Bal UPIS'!AE79</f>
        <v>1339585.6130555565</v>
      </c>
      <c r="AF79" s="615">
        <f>'[1]Bal UPIS'!AF79</f>
        <v>1339002.3900000011</v>
      </c>
      <c r="AG79" s="615">
        <f>'[1]Bal UPIS'!AG79</f>
        <v>1338419.1669444456</v>
      </c>
      <c r="AH79" s="615">
        <f>'[1]Bal UPIS'!AH79</f>
        <v>1337835.9438888901</v>
      </c>
      <c r="AI79" s="615">
        <f>'[1]Bal UPIS'!AI79</f>
        <v>1337252.7208333346</v>
      </c>
      <c r="AJ79" s="615">
        <f>'[1]Bal UPIS'!AJ79</f>
        <v>1336669.4977777791</v>
      </c>
      <c r="AK79" s="619"/>
      <c r="AL79" s="616">
        <f t="shared" si="3"/>
        <v>1346001.0666666669</v>
      </c>
      <c r="AM79" s="615"/>
      <c r="AN79" s="615">
        <f t="shared" si="4"/>
        <v>1340168.836111112</v>
      </c>
      <c r="AP79" s="624">
        <v>345</v>
      </c>
      <c r="AQ79" s="889">
        <f>'[1]Bal UPIS'!AO79</f>
        <v>345</v>
      </c>
      <c r="AR79" s="892">
        <f>'[1]Bal UPIS'!AP79</f>
        <v>2.7300000000000001E-2</v>
      </c>
      <c r="AS79" s="889">
        <f>'[1]Bal UPIS'!AQ79</f>
        <v>345</v>
      </c>
      <c r="AT79" s="892">
        <f>'[1]Bal UPIS'!AR79</f>
        <v>2.7300000000000001E-2</v>
      </c>
    </row>
    <row r="80" spans="1:46" s="605" customFormat="1">
      <c r="A80" s="617"/>
      <c r="B80" s="610">
        <v>70</v>
      </c>
      <c r="D80" s="603" t="str">
        <f>'[1]Bal UPIS'!D80</f>
        <v>Water</v>
      </c>
      <c r="E80" s="601"/>
      <c r="F80" s="601" t="str">
        <f>'[1]Bal UPIS'!F80</f>
        <v>346100-Comm Equip Non-Telephone</v>
      </c>
      <c r="G80" s="601"/>
      <c r="H80" s="603">
        <f>'[1]Bal UPIS'!H80</f>
        <v>346100</v>
      </c>
      <c r="I80" s="601"/>
      <c r="J80" s="603" t="str">
        <f>'[1]Bal UPIS'!J80</f>
        <v>10134600</v>
      </c>
      <c r="K80" s="601"/>
      <c r="L80" s="611">
        <f>'[1]Bal UPIS'!L80</f>
        <v>346.5</v>
      </c>
      <c r="M80" s="601"/>
      <c r="N80" s="615">
        <f>'[1]Bal UPIS'!N80</f>
        <v>322821.37</v>
      </c>
      <c r="O80" s="615">
        <f>'[1]Bal UPIS'!O80</f>
        <v>317647.40444444446</v>
      </c>
      <c r="P80" s="615">
        <f>'[1]Bal UPIS'!P80</f>
        <v>312473.43888888892</v>
      </c>
      <c r="Q80" s="615">
        <f>'[1]Bal UPIS'!Q80</f>
        <v>307299.47333333339</v>
      </c>
      <c r="R80" s="615">
        <f>'[1]Bal UPIS'!R80</f>
        <v>302125.50777777785</v>
      </c>
      <c r="S80" s="615">
        <f>'[1]Bal UPIS'!S80</f>
        <v>296951.54222222231</v>
      </c>
      <c r="T80" s="615">
        <f>'[1]Bal UPIS'!T80</f>
        <v>291777.57666666678</v>
      </c>
      <c r="U80" s="615">
        <f>'[1]Bal UPIS'!U80</f>
        <v>286603.61111111124</v>
      </c>
      <c r="V80" s="615">
        <f>'[1]Bal UPIS'!V80</f>
        <v>281429.6455555557</v>
      </c>
      <c r="W80" s="615">
        <f>'[1]Bal UPIS'!W80</f>
        <v>276255.68000000017</v>
      </c>
      <c r="X80" s="615">
        <f>'[1]Bal UPIS'!X80</f>
        <v>271081.71444444463</v>
      </c>
      <c r="Y80" s="615">
        <f>'[1]Bal UPIS'!Y80</f>
        <v>265907.74888888909</v>
      </c>
      <c r="Z80" s="615">
        <f>'[1]Bal UPIS'!Z80</f>
        <v>260733.78333333353</v>
      </c>
      <c r="AA80" s="615">
        <f>'[1]Bal UPIS'!AA80</f>
        <v>255559.81777777796</v>
      </c>
      <c r="AB80" s="615">
        <f>'[1]Bal UPIS'!AB80</f>
        <v>250385.8522222224</v>
      </c>
      <c r="AC80" s="615">
        <f>'[1]Bal UPIS'!AC80</f>
        <v>245211.88666666683</v>
      </c>
      <c r="AD80" s="615">
        <f>'[1]Bal UPIS'!AD80</f>
        <v>240037.92111111127</v>
      </c>
      <c r="AE80" s="615">
        <f>'[1]Bal UPIS'!AE80</f>
        <v>234863.9555555557</v>
      </c>
      <c r="AF80" s="615">
        <f>'[1]Bal UPIS'!AF80</f>
        <v>229689.99000000014</v>
      </c>
      <c r="AG80" s="615">
        <f>'[1]Bal UPIS'!AG80</f>
        <v>224516.02444444457</v>
      </c>
      <c r="AH80" s="615">
        <f>'[1]Bal UPIS'!AH80</f>
        <v>219342.05888888901</v>
      </c>
      <c r="AI80" s="615">
        <f>'[1]Bal UPIS'!AI80</f>
        <v>214168.09333333344</v>
      </c>
      <c r="AJ80" s="615">
        <f>'[1]Bal UPIS'!AJ80</f>
        <v>208994.12777777787</v>
      </c>
      <c r="AK80" s="619"/>
      <c r="AL80" s="616">
        <f t="shared" si="3"/>
        <v>291777.57666666678</v>
      </c>
      <c r="AM80" s="615"/>
      <c r="AN80" s="615">
        <f t="shared" si="4"/>
        <v>240037.92111111127</v>
      </c>
      <c r="AP80" s="624">
        <v>346.1</v>
      </c>
      <c r="AQ80" s="889">
        <f>'[1]Bal UPIS'!AO80</f>
        <v>346.1</v>
      </c>
      <c r="AR80" s="892">
        <f>'[1]Bal UPIS'!AP80</f>
        <v>6.6699999999999995E-2</v>
      </c>
      <c r="AS80" s="889">
        <f>'[1]Bal UPIS'!AQ80</f>
        <v>346.1</v>
      </c>
      <c r="AT80" s="892">
        <f>'[1]Bal UPIS'!AR80</f>
        <v>6.6699999999999995E-2</v>
      </c>
    </row>
    <row r="81" spans="1:46" s="605" customFormat="1">
      <c r="A81" s="617"/>
      <c r="B81" s="610">
        <v>71</v>
      </c>
      <c r="D81" s="603" t="str">
        <f>'[1]Bal UPIS'!D81</f>
        <v>Water</v>
      </c>
      <c r="E81" s="601"/>
      <c r="F81" s="601" t="str">
        <f>'[1]Bal UPIS'!F81</f>
        <v>346190-Remote Control &amp; Instrument</v>
      </c>
      <c r="G81" s="601"/>
      <c r="H81" s="603">
        <f>'[1]Bal UPIS'!H81</f>
        <v>346190</v>
      </c>
      <c r="I81" s="601"/>
      <c r="J81" s="603" t="str">
        <f>'[1]Bal UPIS'!J81</f>
        <v>10134600</v>
      </c>
      <c r="K81" s="601"/>
      <c r="L81" s="611">
        <f>'[1]Bal UPIS'!L81</f>
        <v>346.5</v>
      </c>
      <c r="M81" s="601"/>
      <c r="N81" s="615">
        <f>'[1]Bal UPIS'!N81</f>
        <v>3354587.2100000004</v>
      </c>
      <c r="O81" s="615">
        <f>'[1]Bal UPIS'!O81</f>
        <v>3353003.8766666669</v>
      </c>
      <c r="P81" s="615">
        <f>'[1]Bal UPIS'!P81</f>
        <v>3351420.5433333335</v>
      </c>
      <c r="Q81" s="615">
        <f>'[1]Bal UPIS'!Q81</f>
        <v>3349837.21</v>
      </c>
      <c r="R81" s="615">
        <f>'[1]Bal UPIS'!R81</f>
        <v>3348253.8766666665</v>
      </c>
      <c r="S81" s="615">
        <f>'[1]Bal UPIS'!S81</f>
        <v>3346670.543333333</v>
      </c>
      <c r="T81" s="615">
        <f>'[1]Bal UPIS'!T81</f>
        <v>3345087.2099999995</v>
      </c>
      <c r="U81" s="615">
        <f>'[1]Bal UPIS'!U81</f>
        <v>3388067.8590666661</v>
      </c>
      <c r="V81" s="615">
        <f>'[1]Bal UPIS'!V81</f>
        <v>3396031.5835333327</v>
      </c>
      <c r="W81" s="615">
        <f>'[1]Bal UPIS'!W81</f>
        <v>3449678.2501999992</v>
      </c>
      <c r="X81" s="615">
        <f>'[1]Bal UPIS'!X81</f>
        <v>3503324.9168666657</v>
      </c>
      <c r="Y81" s="615">
        <f>'[1]Bal UPIS'!Y81</f>
        <v>3506712.2835333324</v>
      </c>
      <c r="Z81" s="615">
        <f>'[1]Bal UPIS'!Z81</f>
        <v>3509878.7301999987</v>
      </c>
      <c r="AA81" s="615">
        <f>'[1]Bal UPIS'!AA81</f>
        <v>3519341.3968666652</v>
      </c>
      <c r="AB81" s="615">
        <f>'[1]Bal UPIS'!AB81</f>
        <v>3539850.0635333317</v>
      </c>
      <c r="AC81" s="615">
        <f>'[1]Bal UPIS'!AC81</f>
        <v>3565881.7301999982</v>
      </c>
      <c r="AD81" s="615">
        <f>'[1]Bal UPIS'!AD81</f>
        <v>3602959.3968666648</v>
      </c>
      <c r="AE81" s="615">
        <f>'[1]Bal UPIS'!AE81</f>
        <v>3634514.0635333313</v>
      </c>
      <c r="AF81" s="615">
        <f>'[1]Bal UPIS'!AF81</f>
        <v>3666068.7301999978</v>
      </c>
      <c r="AG81" s="615">
        <f>'[1]Bal UPIS'!AG81</f>
        <v>3697623.3968666643</v>
      </c>
      <c r="AH81" s="615">
        <f>'[1]Bal UPIS'!AH81</f>
        <v>3723655.0635333308</v>
      </c>
      <c r="AI81" s="615">
        <f>'[1]Bal UPIS'!AI81</f>
        <v>3738640.7301999973</v>
      </c>
      <c r="AJ81" s="615">
        <f>'[1]Bal UPIS'!AJ81</f>
        <v>3741696.7168666637</v>
      </c>
      <c r="AK81" s="619"/>
      <c r="AL81" s="616">
        <f t="shared" si="3"/>
        <v>3345087.2099999995</v>
      </c>
      <c r="AM81" s="615"/>
      <c r="AN81" s="615">
        <f t="shared" si="4"/>
        <v>3611549.7860974343</v>
      </c>
      <c r="AP81" s="624">
        <v>346.19</v>
      </c>
      <c r="AQ81" s="889">
        <f>'[1]Bal UPIS'!AO81</f>
        <v>346.19</v>
      </c>
      <c r="AR81" s="892">
        <f>'[1]Bal UPIS'!AP81</f>
        <v>6.6699999999999995E-2</v>
      </c>
      <c r="AS81" s="889">
        <f>'[1]Bal UPIS'!AQ81</f>
        <v>346.19</v>
      </c>
      <c r="AT81" s="892">
        <f>'[1]Bal UPIS'!AR81</f>
        <v>6.6699999999999995E-2</v>
      </c>
    </row>
    <row r="82" spans="1:46" s="605" customFormat="1">
      <c r="A82" s="617"/>
      <c r="B82" s="610">
        <v>72</v>
      </c>
      <c r="D82" s="603" t="str">
        <f>'[1]Bal UPIS'!D82</f>
        <v>Water</v>
      </c>
      <c r="E82" s="601"/>
      <c r="F82" s="601" t="str">
        <f>'[1]Bal UPIS'!F82</f>
        <v>346200-Comm Equip Telephone</v>
      </c>
      <c r="G82" s="601"/>
      <c r="H82" s="603">
        <f>'[1]Bal UPIS'!H82</f>
        <v>346200</v>
      </c>
      <c r="I82" s="601"/>
      <c r="J82" s="603" t="str">
        <f>'[1]Bal UPIS'!J82</f>
        <v>10134600</v>
      </c>
      <c r="K82" s="601"/>
      <c r="L82" s="611">
        <f>'[1]Bal UPIS'!L82</f>
        <v>346.5</v>
      </c>
      <c r="M82" s="601"/>
      <c r="N82" s="615">
        <f>'[1]Bal UPIS'!N82</f>
        <v>177627.77000000008</v>
      </c>
      <c r="O82" s="615">
        <f>'[1]Bal UPIS'!O82</f>
        <v>177627.77000000008</v>
      </c>
      <c r="P82" s="615">
        <f>'[1]Bal UPIS'!P82</f>
        <v>177627.77000000008</v>
      </c>
      <c r="Q82" s="615">
        <f>'[1]Bal UPIS'!Q82</f>
        <v>177627.77000000008</v>
      </c>
      <c r="R82" s="615">
        <f>'[1]Bal UPIS'!R82</f>
        <v>177627.77000000008</v>
      </c>
      <c r="S82" s="615">
        <f>'[1]Bal UPIS'!S82</f>
        <v>177627.77000000008</v>
      </c>
      <c r="T82" s="615">
        <f>'[1]Bal UPIS'!T82</f>
        <v>177627.77000000008</v>
      </c>
      <c r="U82" s="615">
        <f>'[1]Bal UPIS'!U82</f>
        <v>177627.77000000008</v>
      </c>
      <c r="V82" s="615">
        <f>'[1]Bal UPIS'!V82</f>
        <v>177627.77000000008</v>
      </c>
      <c r="W82" s="615">
        <f>'[1]Bal UPIS'!W82</f>
        <v>177627.77000000008</v>
      </c>
      <c r="X82" s="615">
        <f>'[1]Bal UPIS'!X82</f>
        <v>177627.77000000008</v>
      </c>
      <c r="Y82" s="615">
        <f>'[1]Bal UPIS'!Y82</f>
        <v>177627.77000000008</v>
      </c>
      <c r="Z82" s="615">
        <f>'[1]Bal UPIS'!Z82</f>
        <v>177627.77000000008</v>
      </c>
      <c r="AA82" s="615">
        <f>'[1]Bal UPIS'!AA82</f>
        <v>177627.77000000008</v>
      </c>
      <c r="AB82" s="615">
        <f>'[1]Bal UPIS'!AB82</f>
        <v>177627.77000000008</v>
      </c>
      <c r="AC82" s="615">
        <f>'[1]Bal UPIS'!AC82</f>
        <v>177627.77000000008</v>
      </c>
      <c r="AD82" s="615">
        <f>'[1]Bal UPIS'!AD82</f>
        <v>177627.77000000008</v>
      </c>
      <c r="AE82" s="615">
        <f>'[1]Bal UPIS'!AE82</f>
        <v>177627.77000000008</v>
      </c>
      <c r="AF82" s="615">
        <f>'[1]Bal UPIS'!AF82</f>
        <v>177627.77000000008</v>
      </c>
      <c r="AG82" s="615">
        <f>'[1]Bal UPIS'!AG82</f>
        <v>177627.77000000008</v>
      </c>
      <c r="AH82" s="615">
        <f>'[1]Bal UPIS'!AH82</f>
        <v>177627.77000000008</v>
      </c>
      <c r="AI82" s="615">
        <f>'[1]Bal UPIS'!AI82</f>
        <v>177627.77000000008</v>
      </c>
      <c r="AJ82" s="615">
        <f>'[1]Bal UPIS'!AJ82</f>
        <v>177627.77000000008</v>
      </c>
      <c r="AK82" s="619"/>
      <c r="AL82" s="616">
        <f t="shared" si="3"/>
        <v>177627.77000000008</v>
      </c>
      <c r="AM82" s="615"/>
      <c r="AN82" s="615">
        <f t="shared" si="4"/>
        <v>177627.77000000005</v>
      </c>
      <c r="AP82" s="624">
        <v>346.2</v>
      </c>
      <c r="AQ82" s="889">
        <f>'[1]Bal UPIS'!AO82</f>
        <v>346.2</v>
      </c>
      <c r="AR82" s="892">
        <f>'[1]Bal UPIS'!AP82</f>
        <v>6.6699999999999995E-2</v>
      </c>
      <c r="AS82" s="889">
        <f>'[1]Bal UPIS'!AQ82</f>
        <v>346.2</v>
      </c>
      <c r="AT82" s="892">
        <f>'[1]Bal UPIS'!AR82</f>
        <v>6.6699999999999995E-2</v>
      </c>
    </row>
    <row r="83" spans="1:46" s="605" customFormat="1">
      <c r="A83" s="617"/>
      <c r="B83" s="610">
        <v>73</v>
      </c>
      <c r="D83" s="603" t="str">
        <f>'[1]Bal UPIS'!D83</f>
        <v>Water</v>
      </c>
      <c r="E83" s="601"/>
      <c r="F83" s="601" t="str">
        <f>'[1]Bal UPIS'!F83</f>
        <v>347000-Misc Equipment</v>
      </c>
      <c r="G83" s="601"/>
      <c r="H83" s="603">
        <f>'[1]Bal UPIS'!H83</f>
        <v>347000</v>
      </c>
      <c r="I83" s="601"/>
      <c r="J83" s="603" t="str">
        <f>'[1]Bal UPIS'!J83</f>
        <v>10134700</v>
      </c>
      <c r="K83" s="601"/>
      <c r="L83" s="611">
        <f>'[1]Bal UPIS'!L83</f>
        <v>347.5</v>
      </c>
      <c r="M83" s="601"/>
      <c r="N83" s="615">
        <f>'[1]Bal UPIS'!N83</f>
        <v>1889668.03</v>
      </c>
      <c r="O83" s="615">
        <f>'[1]Bal UPIS'!O83</f>
        <v>2731218.2890555556</v>
      </c>
      <c r="P83" s="615">
        <f>'[1]Bal UPIS'!P83</f>
        <v>3424435.8971111113</v>
      </c>
      <c r="Q83" s="615">
        <f>'[1]Bal UPIS'!Q83</f>
        <v>3422814.070166667</v>
      </c>
      <c r="R83" s="615">
        <f>'[1]Bal UPIS'!R83</f>
        <v>3421192.2432222227</v>
      </c>
      <c r="S83" s="615">
        <f>'[1]Bal UPIS'!S83</f>
        <v>3419570.4162777783</v>
      </c>
      <c r="T83" s="615">
        <f>'[1]Bal UPIS'!T83</f>
        <v>3417948.589333334</v>
      </c>
      <c r="U83" s="615">
        <f>'[1]Bal UPIS'!U83</f>
        <v>3416326.7623888897</v>
      </c>
      <c r="V83" s="615">
        <f>'[1]Bal UPIS'!V83</f>
        <v>3414704.9354444453</v>
      </c>
      <c r="W83" s="615">
        <f>'[1]Bal UPIS'!W83</f>
        <v>3604351.108500001</v>
      </c>
      <c r="X83" s="615">
        <f>'[1]Bal UPIS'!X83</f>
        <v>3703004.6845763116</v>
      </c>
      <c r="Y83" s="615">
        <f>'[1]Bal UPIS'!Y83</f>
        <v>4090869.1752497377</v>
      </c>
      <c r="Z83" s="615">
        <f>'[1]Bal UPIS'!Z83</f>
        <v>4116696.3556052935</v>
      </c>
      <c r="AA83" s="615">
        <f>'[1]Bal UPIS'!AA83</f>
        <v>5550285.3632960198</v>
      </c>
      <c r="AB83" s="615">
        <f>'[1]Bal UPIS'!AB83</f>
        <v>5574962.8863515751</v>
      </c>
      <c r="AC83" s="615">
        <f>'[1]Bal UPIS'!AC83</f>
        <v>5589983.1378051313</v>
      </c>
      <c r="AD83" s="615">
        <f>'[1]Bal UPIS'!AD83</f>
        <v>5588361.3108606869</v>
      </c>
      <c r="AE83" s="615">
        <f>'[1]Bal UPIS'!AE83</f>
        <v>5586739.4839162426</v>
      </c>
      <c r="AF83" s="615">
        <f>'[1]Bal UPIS'!AF83</f>
        <v>5585117.6569717983</v>
      </c>
      <c r="AG83" s="615">
        <f>'[1]Bal UPIS'!AG83</f>
        <v>5583495.8300273539</v>
      </c>
      <c r="AH83" s="615">
        <f>'[1]Bal UPIS'!AH83</f>
        <v>5581874.0030829096</v>
      </c>
      <c r="AI83" s="615">
        <f>'[1]Bal UPIS'!AI83</f>
        <v>5580252.1761384653</v>
      </c>
      <c r="AJ83" s="615">
        <f>'[1]Bal UPIS'!AJ83</f>
        <v>5578630.349194021</v>
      </c>
      <c r="AK83" s="619"/>
      <c r="AL83" s="616">
        <f t="shared" si="3"/>
        <v>3417948.589333334</v>
      </c>
      <c r="AM83" s="615"/>
      <c r="AN83" s="615">
        <f t="shared" si="4"/>
        <v>5208482.4933135044</v>
      </c>
      <c r="AP83" s="624">
        <v>347</v>
      </c>
      <c r="AQ83" s="889">
        <f>'[1]Bal UPIS'!AO83</f>
        <v>347</v>
      </c>
      <c r="AR83" s="892">
        <f>'[1]Bal UPIS'!AP83</f>
        <v>0.05</v>
      </c>
      <c r="AS83" s="889">
        <f>'[1]Bal UPIS'!AQ83</f>
        <v>347</v>
      </c>
      <c r="AT83" s="892">
        <f>'[1]Bal UPIS'!AR83</f>
        <v>0.05</v>
      </c>
    </row>
    <row r="84" spans="1:46" s="605" customFormat="1">
      <c r="A84" s="617"/>
      <c r="B84" s="610">
        <v>74</v>
      </c>
      <c r="D84" s="603" t="str">
        <f>'[1]Bal UPIS'!D84</f>
        <v>Water</v>
      </c>
      <c r="E84" s="601"/>
      <c r="F84" s="601" t="str">
        <f>'[1]Bal UPIS'!F84</f>
        <v>348000-Other Tangible Property</v>
      </c>
      <c r="G84" s="601"/>
      <c r="H84" s="603">
        <f>'[1]Bal UPIS'!H84</f>
        <v>348000</v>
      </c>
      <c r="I84" s="601"/>
      <c r="J84" s="603" t="str">
        <f>'[1]Bal UPIS'!J84</f>
        <v>10134800</v>
      </c>
      <c r="K84" s="601"/>
      <c r="L84" s="611">
        <f>'[1]Bal UPIS'!L84</f>
        <v>348.5</v>
      </c>
      <c r="M84" s="601"/>
      <c r="N84" s="615">
        <f>'[1]Bal UPIS'!N84</f>
        <v>117627.94</v>
      </c>
      <c r="O84" s="615">
        <f>'[1]Bal UPIS'!O84</f>
        <v>197701.82055555558</v>
      </c>
      <c r="P84" s="615">
        <f>'[1]Bal UPIS'!P84</f>
        <v>197406.31111111114</v>
      </c>
      <c r="Q84" s="615">
        <f>'[1]Bal UPIS'!Q84</f>
        <v>197110.8016666667</v>
      </c>
      <c r="R84" s="615">
        <f>'[1]Bal UPIS'!R84</f>
        <v>196815.29222222226</v>
      </c>
      <c r="S84" s="615">
        <f>'[1]Bal UPIS'!S84</f>
        <v>196519.78277777781</v>
      </c>
      <c r="T84" s="615">
        <f>'[1]Bal UPIS'!T84</f>
        <v>196224.27333333337</v>
      </c>
      <c r="U84" s="615">
        <f>'[1]Bal UPIS'!U84</f>
        <v>196425.83388888894</v>
      </c>
      <c r="V84" s="615">
        <f>'[1]Bal UPIS'!V84</f>
        <v>196627.39444444451</v>
      </c>
      <c r="W84" s="615">
        <f>'[1]Bal UPIS'!W84</f>
        <v>196828.95500000007</v>
      </c>
      <c r="X84" s="615">
        <f>'[1]Bal UPIS'!X84</f>
        <v>197030.51555555564</v>
      </c>
      <c r="Y84" s="615">
        <f>'[1]Bal UPIS'!Y84</f>
        <v>197314.92111111121</v>
      </c>
      <c r="Z84" s="615">
        <f>'[1]Bal UPIS'!Z84</f>
        <v>197599.32666666678</v>
      </c>
      <c r="AA84" s="615">
        <f>'[1]Bal UPIS'!AA84</f>
        <v>197883.73222222234</v>
      </c>
      <c r="AB84" s="615">
        <f>'[1]Bal UPIS'!AB84</f>
        <v>198333.82777777791</v>
      </c>
      <c r="AC84" s="615">
        <f>'[1]Bal UPIS'!AC84</f>
        <v>199695.21833333347</v>
      </c>
      <c r="AD84" s="615">
        <f>'[1]Bal UPIS'!AD84</f>
        <v>201056.60888888902</v>
      </c>
      <c r="AE84" s="615">
        <f>'[1]Bal UPIS'!AE84</f>
        <v>202417.99944444458</v>
      </c>
      <c r="AF84" s="615">
        <f>'[1]Bal UPIS'!AF84</f>
        <v>203779.39000000013</v>
      </c>
      <c r="AG84" s="615">
        <f>'[1]Bal UPIS'!AG84</f>
        <v>204312.3305555557</v>
      </c>
      <c r="AH84" s="615">
        <f>'[1]Bal UPIS'!AH84</f>
        <v>204845.27111111127</v>
      </c>
      <c r="AI84" s="615">
        <f>'[1]Bal UPIS'!AI84</f>
        <v>205378.21166666684</v>
      </c>
      <c r="AJ84" s="615">
        <f>'[1]Bal UPIS'!AJ84</f>
        <v>205911.15222222242</v>
      </c>
      <c r="AK84" s="619"/>
      <c r="AL84" s="616">
        <f t="shared" si="3"/>
        <v>196224.27333333337</v>
      </c>
      <c r="AM84" s="615"/>
      <c r="AN84" s="615">
        <f t="shared" si="4"/>
        <v>201196.80811965824</v>
      </c>
      <c r="AP84" s="624">
        <v>348</v>
      </c>
      <c r="AQ84" s="889">
        <f>'[1]Bal UPIS'!AO84</f>
        <v>348</v>
      </c>
      <c r="AR84" s="892">
        <f>'[1]Bal UPIS'!AP84</f>
        <v>0.05</v>
      </c>
      <c r="AS84" s="889">
        <f>'[1]Bal UPIS'!AQ84</f>
        <v>348</v>
      </c>
      <c r="AT84" s="892">
        <f>'[1]Bal UPIS'!AR84</f>
        <v>0.05</v>
      </c>
    </row>
    <row r="85" spans="1:46" s="605" customFormat="1">
      <c r="A85" s="617"/>
      <c r="B85" s="618"/>
      <c r="D85" s="601"/>
      <c r="F85" s="601"/>
      <c r="H85" s="603"/>
      <c r="J85" s="603"/>
      <c r="L85" s="28" t="s">
        <v>1006</v>
      </c>
      <c r="M85" s="23"/>
      <c r="N85" s="542">
        <f>SUM(N11:N84)</f>
        <v>736428716.55000019</v>
      </c>
      <c r="O85" s="542">
        <f t="shared" ref="O85:AJ85" si="5">SUM(O11:O84)</f>
        <v>742288821.20722198</v>
      </c>
      <c r="P85" s="542">
        <f t="shared" si="5"/>
        <v>745954940.31204414</v>
      </c>
      <c r="Q85" s="542">
        <f t="shared" si="5"/>
        <v>747904047.46042597</v>
      </c>
      <c r="R85" s="542">
        <f t="shared" si="5"/>
        <v>750210753.97924292</v>
      </c>
      <c r="S85" s="542">
        <f t="shared" si="5"/>
        <v>751126867.06305909</v>
      </c>
      <c r="T85" s="542">
        <f t="shared" si="5"/>
        <v>751935338.2525593</v>
      </c>
      <c r="U85" s="542">
        <f t="shared" si="5"/>
        <v>753167861.20793021</v>
      </c>
      <c r="V85" s="542">
        <f t="shared" si="5"/>
        <v>754292718.24900055</v>
      </c>
      <c r="W85" s="542">
        <f t="shared" si="5"/>
        <v>757283581.89526129</v>
      </c>
      <c r="X85" s="542">
        <f t="shared" si="5"/>
        <v>762204101.82334638</v>
      </c>
      <c r="Y85" s="542">
        <f t="shared" si="5"/>
        <v>773099223.60519874</v>
      </c>
      <c r="Z85" s="542">
        <f t="shared" si="5"/>
        <v>776988386.57345068</v>
      </c>
      <c r="AA85" s="542">
        <f t="shared" si="5"/>
        <v>781623749.83243585</v>
      </c>
      <c r="AB85" s="542">
        <f t="shared" si="5"/>
        <v>784478478.24869668</v>
      </c>
      <c r="AC85" s="542">
        <f t="shared" si="5"/>
        <v>786762771.84771729</v>
      </c>
      <c r="AD85" s="542">
        <f t="shared" si="5"/>
        <v>789114936.21283114</v>
      </c>
      <c r="AE85" s="542">
        <f t="shared" si="5"/>
        <v>790435513.62749171</v>
      </c>
      <c r="AF85" s="542">
        <f t="shared" si="5"/>
        <v>791666473.35294282</v>
      </c>
      <c r="AG85" s="542">
        <f t="shared" si="5"/>
        <v>803274024.88137197</v>
      </c>
      <c r="AH85" s="542">
        <f t="shared" si="5"/>
        <v>804923926.93567336</v>
      </c>
      <c r="AI85" s="542">
        <f t="shared" si="5"/>
        <v>806838201.64122951</v>
      </c>
      <c r="AJ85" s="542">
        <f t="shared" si="5"/>
        <v>808776888.0067848</v>
      </c>
      <c r="AK85" s="542">
        <f t="shared" ref="AK85" si="6">SUM(AK11:AK81)</f>
        <v>0</v>
      </c>
      <c r="AL85" s="542">
        <f>SUM(AL11:AL84)</f>
        <v>751935338.2525593</v>
      </c>
      <c r="AM85" s="542"/>
      <c r="AN85" s="542">
        <f>SUM(AN11:AN84)</f>
        <v>789245128.96839762</v>
      </c>
      <c r="AP85" s="622"/>
    </row>
    <row r="86" spans="1:46" s="605" customFormat="1">
      <c r="A86" s="617"/>
      <c r="B86" s="618"/>
      <c r="D86" s="601"/>
      <c r="F86" s="601"/>
      <c r="H86" s="603"/>
      <c r="J86" s="603"/>
      <c r="L86" s="603"/>
      <c r="N86" s="608"/>
      <c r="O86" s="625"/>
      <c r="P86" s="625"/>
      <c r="Q86" s="625"/>
      <c r="R86" s="625"/>
      <c r="S86" s="625"/>
      <c r="T86" s="625"/>
      <c r="U86" s="625"/>
      <c r="V86" s="625"/>
      <c r="W86" s="625"/>
      <c r="X86" s="625"/>
      <c r="Y86" s="625"/>
      <c r="Z86" s="625"/>
      <c r="AA86" s="625"/>
      <c r="AB86" s="625"/>
      <c r="AC86" s="625"/>
      <c r="AD86" s="625"/>
      <c r="AE86" s="625"/>
      <c r="AF86" s="625"/>
      <c r="AG86" s="625"/>
      <c r="AH86" s="625"/>
      <c r="AI86" s="625"/>
      <c r="AJ86" s="625"/>
      <c r="AK86" s="625"/>
      <c r="AL86" s="626"/>
      <c r="AM86" s="625"/>
      <c r="AN86" s="625"/>
      <c r="AP86" s="622"/>
    </row>
    <row r="87" spans="1:46" s="605" customFormat="1">
      <c r="A87" s="617"/>
      <c r="B87" s="618"/>
      <c r="D87" s="601"/>
      <c r="F87" s="601"/>
      <c r="H87" s="603"/>
      <c r="J87" s="603"/>
      <c r="L87" s="603"/>
      <c r="N87" s="608"/>
      <c r="O87" s="625"/>
      <c r="P87" s="625"/>
      <c r="Q87" s="625"/>
      <c r="R87" s="625"/>
      <c r="S87" s="625"/>
      <c r="T87" s="625"/>
      <c r="U87" s="625"/>
      <c r="V87" s="625"/>
      <c r="W87" s="625"/>
      <c r="X87" s="625"/>
      <c r="Y87" s="625"/>
      <c r="Z87" s="625"/>
      <c r="AA87" s="625"/>
      <c r="AB87" s="625"/>
      <c r="AC87" s="625"/>
      <c r="AD87" s="625"/>
      <c r="AE87" s="625"/>
      <c r="AF87" s="625"/>
      <c r="AG87" s="625"/>
      <c r="AH87" s="625"/>
      <c r="AI87" s="625"/>
      <c r="AJ87" s="625"/>
      <c r="AK87" s="625"/>
      <c r="AL87" s="626"/>
      <c r="AM87" s="625"/>
      <c r="AN87" s="625"/>
    </row>
    <row r="88" spans="1:46" s="605" customFormat="1">
      <c r="A88" s="617"/>
      <c r="B88" s="618"/>
      <c r="D88" s="601"/>
      <c r="F88" s="601"/>
      <c r="H88" s="603"/>
      <c r="J88" s="603"/>
      <c r="L88" s="603"/>
      <c r="N88" s="627"/>
      <c r="O88" s="628"/>
      <c r="P88" s="628"/>
      <c r="Q88" s="628"/>
      <c r="R88" s="628"/>
      <c r="S88" s="628"/>
      <c r="T88" s="628"/>
      <c r="U88" s="628"/>
      <c r="V88" s="628"/>
      <c r="W88" s="628"/>
      <c r="X88" s="628"/>
      <c r="Y88" s="628"/>
      <c r="Z88" s="628"/>
      <c r="AA88" s="628"/>
      <c r="AB88" s="628"/>
      <c r="AC88" s="628"/>
      <c r="AD88" s="628"/>
      <c r="AE88" s="628"/>
      <c r="AF88" s="628"/>
      <c r="AG88" s="628"/>
      <c r="AH88" s="628"/>
      <c r="AI88" s="628"/>
      <c r="AJ88" s="628"/>
      <c r="AK88" s="628"/>
      <c r="AL88" s="629"/>
      <c r="AM88" s="628"/>
      <c r="AN88" s="628"/>
    </row>
    <row r="89" spans="1:46" s="605" customFormat="1" ht="15" thickBot="1">
      <c r="A89" s="617"/>
      <c r="H89" s="607"/>
      <c r="J89" s="607"/>
      <c r="N89" s="630"/>
      <c r="O89" s="630"/>
      <c r="P89" s="630"/>
      <c r="Q89" s="630"/>
      <c r="R89" s="630"/>
      <c r="S89" s="630"/>
      <c r="T89" s="630"/>
      <c r="U89" s="630"/>
      <c r="V89" s="630"/>
      <c r="W89" s="630"/>
      <c r="X89" s="630"/>
      <c r="Y89" s="630"/>
      <c r="Z89" s="630"/>
      <c r="AA89" s="630"/>
      <c r="AB89" s="630"/>
      <c r="AC89" s="630"/>
      <c r="AD89" s="630"/>
      <c r="AE89" s="630"/>
      <c r="AF89" s="630"/>
      <c r="AG89" s="630"/>
      <c r="AH89" s="630"/>
      <c r="AI89" s="630"/>
      <c r="AJ89" s="630"/>
    </row>
    <row r="90" spans="1:46" s="605" customFormat="1">
      <c r="A90" s="617"/>
      <c r="B90" s="639"/>
      <c r="C90" s="640"/>
      <c r="D90" s="640"/>
      <c r="E90" s="640"/>
      <c r="F90" s="632" t="s">
        <v>1024</v>
      </c>
      <c r="G90" s="640"/>
      <c r="H90" s="641"/>
      <c r="I90" s="640"/>
      <c r="J90" s="641"/>
      <c r="K90" s="640"/>
      <c r="L90" s="641"/>
      <c r="M90" s="640"/>
      <c r="N90" s="633">
        <f>'[1]Bal UPIS'!N90</f>
        <v>736428716.55000019</v>
      </c>
      <c r="O90" s="633">
        <f>'[1]Bal UPIS'!O90</f>
        <v>742288821.20722234</v>
      </c>
      <c r="P90" s="633">
        <f>'[1]Bal UPIS'!P90</f>
        <v>745954940.31204414</v>
      </c>
      <c r="Q90" s="633">
        <f>'[1]Bal UPIS'!Q90</f>
        <v>747904047.46042597</v>
      </c>
      <c r="R90" s="633">
        <f>'[1]Bal UPIS'!R90</f>
        <v>750210753.97924244</v>
      </c>
      <c r="S90" s="633">
        <f>'[1]Bal UPIS'!S90</f>
        <v>751126867.06305933</v>
      </c>
      <c r="T90" s="633">
        <f>'[1]Bal UPIS'!T90</f>
        <v>751935338.2525593</v>
      </c>
      <c r="U90" s="633">
        <f>'[1]Bal UPIS'!U90</f>
        <v>753167861.20792985</v>
      </c>
      <c r="V90" s="633">
        <f>'[1]Bal UPIS'!V90</f>
        <v>754292718.24900067</v>
      </c>
      <c r="W90" s="633">
        <f>'[1]Bal UPIS'!W90</f>
        <v>757283581.89526105</v>
      </c>
      <c r="X90" s="633">
        <f>'[1]Bal UPIS'!X90</f>
        <v>762204101.82334685</v>
      </c>
      <c r="Y90" s="633">
        <f>'[1]Bal UPIS'!Y90</f>
        <v>773099223.60519874</v>
      </c>
      <c r="Z90" s="633">
        <f>'[1]Bal UPIS'!Z90</f>
        <v>776988386.57345009</v>
      </c>
      <c r="AA90" s="633">
        <f>'[1]Bal UPIS'!AA90</f>
        <v>781623749.83243632</v>
      </c>
      <c r="AB90" s="633">
        <f>'[1]Bal UPIS'!AB90</f>
        <v>784478478.24869633</v>
      </c>
      <c r="AC90" s="633">
        <f>'[1]Bal UPIS'!AC90</f>
        <v>786762771.84771717</v>
      </c>
      <c r="AD90" s="633">
        <f>'[1]Bal UPIS'!AD90</f>
        <v>789114936.21283114</v>
      </c>
      <c r="AE90" s="633">
        <f>'[1]Bal UPIS'!AE90</f>
        <v>790435513.62749159</v>
      </c>
      <c r="AF90" s="633">
        <f>'[1]Bal UPIS'!AF90</f>
        <v>791666473.35294223</v>
      </c>
      <c r="AG90" s="633">
        <f>'[1]Bal UPIS'!AG90</f>
        <v>803274024.88137245</v>
      </c>
      <c r="AH90" s="633">
        <f>'[1]Bal UPIS'!AH90</f>
        <v>804923926.93567336</v>
      </c>
      <c r="AI90" s="633">
        <f>'[1]Bal UPIS'!AI90</f>
        <v>806838201.64122891</v>
      </c>
      <c r="AJ90" s="634">
        <f>'[1]Bal UPIS'!AJ90</f>
        <v>808776888.00678504</v>
      </c>
      <c r="AK90" s="64"/>
      <c r="AL90" s="635">
        <f>'[1]Bal UPIS'!AL90</f>
        <v>751935338.2525593</v>
      </c>
      <c r="AM90" s="642"/>
      <c r="AN90" s="634">
        <f>'[1]Bal UPIS'!AN90</f>
        <v>789245128.96839774</v>
      </c>
    </row>
    <row r="91" spans="1:46" s="605" customFormat="1">
      <c r="A91" s="617"/>
      <c r="B91" s="643"/>
      <c r="C91" s="63"/>
      <c r="D91" s="63"/>
      <c r="E91" s="63"/>
      <c r="F91" s="63"/>
      <c r="G91" s="63"/>
      <c r="H91" s="644"/>
      <c r="I91" s="63"/>
      <c r="J91" s="644"/>
      <c r="K91" s="63"/>
      <c r="L91" s="644"/>
      <c r="M91" s="63"/>
      <c r="N91" s="64" t="b">
        <f t="shared" ref="N91:AJ91" si="7">N85=N90</f>
        <v>1</v>
      </c>
      <c r="O91" s="64" t="b">
        <f t="shared" si="7"/>
        <v>1</v>
      </c>
      <c r="P91" s="64" t="b">
        <f t="shared" si="7"/>
        <v>1</v>
      </c>
      <c r="Q91" s="64" t="b">
        <f t="shared" si="7"/>
        <v>1</v>
      </c>
      <c r="R91" s="64" t="b">
        <f t="shared" si="7"/>
        <v>0</v>
      </c>
      <c r="S91" s="64" t="b">
        <f t="shared" si="7"/>
        <v>1</v>
      </c>
      <c r="T91" s="64" t="b">
        <f t="shared" si="7"/>
        <v>1</v>
      </c>
      <c r="U91" s="64" t="b">
        <f t="shared" si="7"/>
        <v>1</v>
      </c>
      <c r="V91" s="64" t="b">
        <f t="shared" si="7"/>
        <v>1</v>
      </c>
      <c r="W91" s="64" t="b">
        <f t="shared" si="7"/>
        <v>1</v>
      </c>
      <c r="X91" s="64" t="b">
        <f t="shared" si="7"/>
        <v>0</v>
      </c>
      <c r="Y91" s="64" t="b">
        <f t="shared" si="7"/>
        <v>1</v>
      </c>
      <c r="Z91" s="64" t="b">
        <f t="shared" si="7"/>
        <v>0</v>
      </c>
      <c r="AA91" s="64" t="b">
        <f t="shared" si="7"/>
        <v>1</v>
      </c>
      <c r="AB91" s="64" t="b">
        <f t="shared" si="7"/>
        <v>0</v>
      </c>
      <c r="AC91" s="64" t="b">
        <f t="shared" si="7"/>
        <v>1</v>
      </c>
      <c r="AD91" s="64" t="b">
        <f t="shared" si="7"/>
        <v>1</v>
      </c>
      <c r="AE91" s="64" t="b">
        <f t="shared" si="7"/>
        <v>1</v>
      </c>
      <c r="AF91" s="64" t="b">
        <f t="shared" si="7"/>
        <v>0</v>
      </c>
      <c r="AG91" s="64" t="b">
        <f t="shared" si="7"/>
        <v>1</v>
      </c>
      <c r="AH91" s="64" t="b">
        <f t="shared" si="7"/>
        <v>1</v>
      </c>
      <c r="AI91" s="64" t="b">
        <f t="shared" si="7"/>
        <v>0</v>
      </c>
      <c r="AJ91" s="645" t="b">
        <f t="shared" si="7"/>
        <v>1</v>
      </c>
      <c r="AK91" s="64"/>
      <c r="AL91" s="646" t="b">
        <f>AL85=AL90</f>
        <v>1</v>
      </c>
      <c r="AM91" s="64"/>
      <c r="AN91" s="645" t="b">
        <f>AN85=AN90</f>
        <v>1</v>
      </c>
    </row>
    <row r="92" spans="1:46" s="605" customFormat="1">
      <c r="A92" s="617"/>
      <c r="B92" s="647"/>
      <c r="C92" s="63"/>
      <c r="D92" s="63"/>
      <c r="E92" s="63"/>
      <c r="F92" s="63"/>
      <c r="G92" s="63"/>
      <c r="H92" s="644"/>
      <c r="I92" s="63"/>
      <c r="J92" s="644"/>
      <c r="K92" s="63"/>
      <c r="L92" s="63"/>
      <c r="M92" s="63"/>
      <c r="N92" s="636">
        <f t="shared" ref="N92:AJ92" si="8">N85-N90</f>
        <v>0</v>
      </c>
      <c r="O92" s="636">
        <f t="shared" si="8"/>
        <v>0</v>
      </c>
      <c r="P92" s="636">
        <f t="shared" si="8"/>
        <v>0</v>
      </c>
      <c r="Q92" s="636">
        <f t="shared" si="8"/>
        <v>0</v>
      </c>
      <c r="R92" s="636">
        <f t="shared" si="8"/>
        <v>0</v>
      </c>
      <c r="S92" s="636">
        <f t="shared" si="8"/>
        <v>0</v>
      </c>
      <c r="T92" s="636">
        <f t="shared" si="8"/>
        <v>0</v>
      </c>
      <c r="U92" s="636">
        <f t="shared" si="8"/>
        <v>0</v>
      </c>
      <c r="V92" s="636">
        <f t="shared" si="8"/>
        <v>0</v>
      </c>
      <c r="W92" s="636">
        <f t="shared" si="8"/>
        <v>0</v>
      </c>
      <c r="X92" s="636">
        <f t="shared" si="8"/>
        <v>0</v>
      </c>
      <c r="Y92" s="636">
        <f t="shared" si="8"/>
        <v>0</v>
      </c>
      <c r="Z92" s="636">
        <f t="shared" si="8"/>
        <v>0</v>
      </c>
      <c r="AA92" s="636">
        <f t="shared" si="8"/>
        <v>0</v>
      </c>
      <c r="AB92" s="636">
        <f t="shared" si="8"/>
        <v>0</v>
      </c>
      <c r="AC92" s="636">
        <f t="shared" si="8"/>
        <v>0</v>
      </c>
      <c r="AD92" s="636">
        <f t="shared" si="8"/>
        <v>0</v>
      </c>
      <c r="AE92" s="636">
        <f t="shared" si="8"/>
        <v>0</v>
      </c>
      <c r="AF92" s="636">
        <f t="shared" si="8"/>
        <v>0</v>
      </c>
      <c r="AG92" s="636">
        <f t="shared" si="8"/>
        <v>0</v>
      </c>
      <c r="AH92" s="636">
        <f t="shared" si="8"/>
        <v>0</v>
      </c>
      <c r="AI92" s="636">
        <f t="shared" si="8"/>
        <v>0</v>
      </c>
      <c r="AJ92" s="637">
        <f t="shared" si="8"/>
        <v>0</v>
      </c>
      <c r="AK92" s="63"/>
      <c r="AL92" s="638">
        <f>AL85-AL90</f>
        <v>0</v>
      </c>
      <c r="AM92" s="63"/>
      <c r="AN92" s="637">
        <f>AN85-AN90</f>
        <v>0</v>
      </c>
    </row>
    <row r="93" spans="1:46" s="605" customFormat="1" ht="15" thickBot="1">
      <c r="A93" s="617"/>
      <c r="B93" s="648"/>
      <c r="C93" s="649"/>
      <c r="D93" s="649"/>
      <c r="E93" s="649"/>
      <c r="F93" s="649"/>
      <c r="G93" s="649"/>
      <c r="H93" s="650"/>
      <c r="I93" s="649"/>
      <c r="J93" s="650"/>
      <c r="K93" s="649"/>
      <c r="L93" s="649"/>
      <c r="M93" s="649"/>
      <c r="N93" s="651"/>
      <c r="O93" s="651"/>
      <c r="P93" s="651"/>
      <c r="Q93" s="651"/>
      <c r="R93" s="651"/>
      <c r="S93" s="651"/>
      <c r="T93" s="651"/>
      <c r="U93" s="651"/>
      <c r="V93" s="651"/>
      <c r="W93" s="651"/>
      <c r="X93" s="651"/>
      <c r="Y93" s="651"/>
      <c r="Z93" s="651"/>
      <c r="AA93" s="651"/>
      <c r="AB93" s="651"/>
      <c r="AC93" s="651"/>
      <c r="AD93" s="651"/>
      <c r="AE93" s="651"/>
      <c r="AF93" s="651"/>
      <c r="AG93" s="651"/>
      <c r="AH93" s="651"/>
      <c r="AI93" s="651"/>
      <c r="AJ93" s="652"/>
      <c r="AK93" s="63"/>
      <c r="AL93" s="648"/>
      <c r="AM93" s="649"/>
      <c r="AN93" s="653"/>
    </row>
    <row r="94" spans="1:46" s="605" customFormat="1">
      <c r="A94" s="617"/>
      <c r="H94" s="607"/>
      <c r="J94" s="607"/>
      <c r="N94" s="630"/>
      <c r="O94" s="630"/>
      <c r="P94" s="630"/>
      <c r="Q94" s="630"/>
      <c r="R94" s="630"/>
      <c r="S94" s="630"/>
      <c r="T94" s="630"/>
      <c r="U94" s="630"/>
      <c r="V94" s="630"/>
      <c r="W94" s="630"/>
      <c r="X94" s="630"/>
      <c r="Y94" s="630"/>
      <c r="Z94" s="630"/>
      <c r="AA94" s="630"/>
      <c r="AB94" s="630"/>
      <c r="AC94" s="630"/>
      <c r="AD94" s="630"/>
      <c r="AE94" s="630"/>
      <c r="AF94" s="630"/>
      <c r="AG94" s="630"/>
      <c r="AH94" s="630"/>
      <c r="AI94" s="630"/>
      <c r="AJ94" s="630"/>
    </row>
    <row r="95" spans="1:46" s="605" customFormat="1">
      <c r="A95" s="617"/>
      <c r="H95" s="607"/>
      <c r="J95" s="607"/>
      <c r="N95" s="630"/>
      <c r="O95" s="630"/>
      <c r="P95" s="630"/>
      <c r="Q95" s="630"/>
      <c r="R95" s="630"/>
      <c r="S95" s="630"/>
      <c r="T95" s="630"/>
      <c r="U95" s="630"/>
      <c r="V95" s="630"/>
      <c r="W95" s="630"/>
      <c r="X95" s="630"/>
      <c r="Y95" s="630"/>
      <c r="Z95" s="630"/>
      <c r="AA95" s="630"/>
      <c r="AB95" s="630"/>
      <c r="AC95" s="630"/>
      <c r="AD95" s="630"/>
      <c r="AE95" s="630"/>
      <c r="AF95" s="630"/>
      <c r="AG95" s="630"/>
      <c r="AH95" s="630"/>
      <c r="AI95" s="630"/>
      <c r="AJ95" s="630"/>
    </row>
    <row r="96" spans="1:46" s="605" customFormat="1">
      <c r="A96" s="617"/>
      <c r="H96" s="607"/>
      <c r="J96" s="607"/>
      <c r="N96" s="630"/>
      <c r="O96" s="630"/>
      <c r="P96" s="630"/>
      <c r="Q96" s="630"/>
      <c r="R96" s="630"/>
      <c r="S96" s="630"/>
      <c r="T96" s="630"/>
      <c r="U96" s="630"/>
      <c r="V96" s="630"/>
      <c r="W96" s="630"/>
      <c r="X96" s="630"/>
      <c r="Y96" s="630"/>
      <c r="Z96" s="630"/>
      <c r="AA96" s="630"/>
      <c r="AB96" s="630"/>
      <c r="AC96" s="630"/>
      <c r="AD96" s="630"/>
      <c r="AE96" s="630"/>
      <c r="AF96" s="630"/>
      <c r="AG96" s="630"/>
      <c r="AH96" s="630"/>
      <c r="AI96" s="630"/>
      <c r="AJ96" s="630"/>
    </row>
    <row r="97" spans="1:36" s="605" customFormat="1">
      <c r="A97" s="617"/>
      <c r="H97" s="607"/>
      <c r="J97" s="607"/>
      <c r="N97" s="630"/>
      <c r="O97" s="630"/>
      <c r="P97" s="630"/>
      <c r="Q97" s="630"/>
      <c r="R97" s="630"/>
      <c r="S97" s="630"/>
      <c r="T97" s="630"/>
      <c r="U97" s="630"/>
      <c r="V97" s="630"/>
      <c r="W97" s="630"/>
      <c r="X97" s="630"/>
      <c r="Y97" s="630"/>
      <c r="Z97" s="630"/>
      <c r="AA97" s="630"/>
      <c r="AB97" s="630"/>
      <c r="AC97" s="630"/>
      <c r="AD97" s="630"/>
      <c r="AE97" s="630"/>
      <c r="AF97" s="630"/>
      <c r="AG97" s="630"/>
      <c r="AH97" s="630"/>
      <c r="AI97" s="630"/>
      <c r="AJ97" s="630"/>
    </row>
    <row r="98" spans="1:36" s="605" customFormat="1">
      <c r="A98" s="617"/>
      <c r="H98" s="607"/>
      <c r="J98" s="607"/>
      <c r="N98" s="630"/>
      <c r="O98" s="630"/>
      <c r="P98" s="630"/>
      <c r="Q98" s="630"/>
      <c r="R98" s="630"/>
      <c r="S98" s="630"/>
      <c r="T98" s="630"/>
      <c r="U98" s="630"/>
      <c r="V98" s="630"/>
      <c r="W98" s="630"/>
      <c r="X98" s="630"/>
      <c r="Y98" s="630"/>
      <c r="Z98" s="630"/>
      <c r="AA98" s="630"/>
      <c r="AB98" s="630"/>
      <c r="AC98" s="630"/>
      <c r="AD98" s="630"/>
      <c r="AE98" s="630"/>
      <c r="AF98" s="630"/>
      <c r="AG98" s="630"/>
      <c r="AH98" s="630"/>
      <c r="AI98" s="630"/>
      <c r="AJ98" s="630"/>
    </row>
    <row r="99" spans="1:36" s="605" customFormat="1">
      <c r="A99" s="617"/>
      <c r="H99" s="607"/>
      <c r="J99" s="607"/>
      <c r="N99" s="630"/>
      <c r="O99" s="630"/>
      <c r="P99" s="630"/>
      <c r="Q99" s="630"/>
      <c r="R99" s="630"/>
      <c r="S99" s="630"/>
      <c r="T99" s="630"/>
      <c r="U99" s="630"/>
      <c r="V99" s="630"/>
      <c r="W99" s="630"/>
      <c r="X99" s="630"/>
      <c r="Y99" s="630"/>
      <c r="Z99" s="630"/>
      <c r="AA99" s="630"/>
      <c r="AB99" s="630"/>
      <c r="AC99" s="630"/>
      <c r="AD99" s="630"/>
      <c r="AE99" s="630"/>
      <c r="AF99" s="630"/>
      <c r="AG99" s="630"/>
      <c r="AH99" s="630"/>
      <c r="AI99" s="630"/>
      <c r="AJ99" s="630"/>
    </row>
    <row r="100" spans="1:36" s="605" customFormat="1">
      <c r="A100" s="617"/>
      <c r="H100" s="607"/>
      <c r="J100" s="607"/>
      <c r="N100" s="630"/>
      <c r="O100" s="630"/>
      <c r="P100" s="630"/>
      <c r="Q100" s="630"/>
      <c r="R100" s="630"/>
      <c r="S100" s="630"/>
      <c r="T100" s="630"/>
      <c r="U100" s="630"/>
      <c r="V100" s="630"/>
      <c r="W100" s="630"/>
      <c r="X100" s="630"/>
      <c r="Y100" s="630"/>
      <c r="Z100" s="630"/>
      <c r="AA100" s="630"/>
      <c r="AB100" s="630"/>
      <c r="AC100" s="630"/>
      <c r="AD100" s="630"/>
      <c r="AE100" s="630"/>
      <c r="AF100" s="630"/>
      <c r="AG100" s="630"/>
      <c r="AH100" s="630"/>
      <c r="AI100" s="630"/>
      <c r="AJ100" s="630"/>
    </row>
    <row r="101" spans="1:36" s="605" customFormat="1">
      <c r="A101" s="617"/>
      <c r="H101" s="607"/>
      <c r="J101" s="607"/>
      <c r="N101" s="630"/>
      <c r="O101" s="630"/>
      <c r="P101" s="630"/>
      <c r="Q101" s="630"/>
      <c r="R101" s="630"/>
      <c r="S101" s="630"/>
      <c r="T101" s="630"/>
      <c r="U101" s="630"/>
      <c r="V101" s="630"/>
      <c r="W101" s="630"/>
      <c r="X101" s="630"/>
      <c r="Y101" s="630"/>
      <c r="Z101" s="630"/>
      <c r="AA101" s="630"/>
      <c r="AB101" s="630"/>
      <c r="AC101" s="630"/>
      <c r="AD101" s="630"/>
      <c r="AE101" s="630"/>
      <c r="AF101" s="630"/>
      <c r="AG101" s="630"/>
      <c r="AH101" s="630"/>
      <c r="AI101" s="630"/>
      <c r="AJ101" s="630"/>
    </row>
    <row r="102" spans="1:36" s="605" customFormat="1">
      <c r="A102" s="617"/>
      <c r="H102" s="607"/>
      <c r="J102" s="607"/>
      <c r="N102" s="630"/>
      <c r="O102" s="630"/>
      <c r="P102" s="630"/>
      <c r="Q102" s="630"/>
      <c r="R102" s="630"/>
      <c r="S102" s="630"/>
      <c r="T102" s="630"/>
      <c r="U102" s="630"/>
      <c r="V102" s="630"/>
      <c r="W102" s="630"/>
      <c r="X102" s="630"/>
      <c r="Y102" s="630"/>
      <c r="Z102" s="630"/>
      <c r="AA102" s="630"/>
      <c r="AB102" s="630"/>
      <c r="AC102" s="630"/>
      <c r="AD102" s="630"/>
      <c r="AE102" s="630"/>
      <c r="AF102" s="630"/>
      <c r="AG102" s="630"/>
      <c r="AH102" s="630"/>
      <c r="AI102" s="630"/>
      <c r="AJ102" s="630"/>
    </row>
    <row r="103" spans="1:36" s="605" customFormat="1">
      <c r="A103" s="617"/>
      <c r="H103" s="607"/>
      <c r="J103" s="607"/>
      <c r="N103" s="630"/>
      <c r="O103" s="630"/>
      <c r="P103" s="630"/>
      <c r="Q103" s="630"/>
      <c r="R103" s="630"/>
      <c r="S103" s="630"/>
      <c r="T103" s="630"/>
      <c r="U103" s="630"/>
      <c r="V103" s="630"/>
      <c r="W103" s="630"/>
      <c r="X103" s="630"/>
      <c r="Y103" s="630"/>
      <c r="Z103" s="630"/>
      <c r="AA103" s="630"/>
      <c r="AB103" s="630"/>
      <c r="AC103" s="630"/>
      <c r="AD103" s="630"/>
      <c r="AE103" s="630"/>
      <c r="AF103" s="630"/>
      <c r="AG103" s="630"/>
      <c r="AH103" s="630"/>
      <c r="AI103" s="630"/>
      <c r="AJ103" s="630"/>
    </row>
    <row r="104" spans="1:36" s="605" customFormat="1">
      <c r="A104" s="617"/>
      <c r="H104" s="607"/>
      <c r="J104" s="607"/>
      <c r="N104" s="630"/>
      <c r="O104" s="630"/>
      <c r="P104" s="630"/>
      <c r="Q104" s="630"/>
      <c r="R104" s="630"/>
      <c r="S104" s="630"/>
      <c r="T104" s="630"/>
      <c r="U104" s="630"/>
      <c r="V104" s="630"/>
      <c r="W104" s="630"/>
      <c r="X104" s="630"/>
      <c r="Y104" s="630"/>
      <c r="Z104" s="630"/>
      <c r="AA104" s="630"/>
      <c r="AB104" s="630"/>
      <c r="AC104" s="630"/>
      <c r="AD104" s="630"/>
      <c r="AE104" s="630"/>
      <c r="AF104" s="630"/>
      <c r="AG104" s="630"/>
      <c r="AH104" s="630"/>
      <c r="AI104" s="630"/>
      <c r="AJ104" s="630"/>
    </row>
    <row r="105" spans="1:36" s="605" customFormat="1">
      <c r="A105" s="617"/>
      <c r="H105" s="607"/>
      <c r="J105" s="607"/>
      <c r="N105" s="630"/>
      <c r="O105" s="630"/>
      <c r="P105" s="630"/>
      <c r="Q105" s="630"/>
      <c r="R105" s="630"/>
      <c r="S105" s="630"/>
      <c r="T105" s="630"/>
      <c r="U105" s="630"/>
      <c r="V105" s="630"/>
      <c r="W105" s="630"/>
      <c r="X105" s="630"/>
      <c r="Y105" s="630"/>
      <c r="Z105" s="630"/>
      <c r="AA105" s="630"/>
      <c r="AB105" s="630"/>
      <c r="AC105" s="630"/>
      <c r="AD105" s="630"/>
      <c r="AE105" s="630"/>
      <c r="AF105" s="630"/>
      <c r="AG105" s="630"/>
      <c r="AH105" s="630"/>
      <c r="AI105" s="630"/>
      <c r="AJ105" s="630"/>
    </row>
    <row r="106" spans="1:36" s="605" customFormat="1">
      <c r="A106" s="617"/>
      <c r="H106" s="607"/>
      <c r="J106" s="607"/>
      <c r="N106" s="630"/>
      <c r="O106" s="630"/>
      <c r="P106" s="630"/>
      <c r="Q106" s="630"/>
      <c r="R106" s="630"/>
      <c r="S106" s="630"/>
      <c r="T106" s="630"/>
      <c r="U106" s="630"/>
      <c r="V106" s="630"/>
      <c r="W106" s="630"/>
      <c r="X106" s="630"/>
      <c r="Y106" s="630"/>
      <c r="Z106" s="630"/>
      <c r="AA106" s="630"/>
      <c r="AB106" s="630"/>
      <c r="AC106" s="630"/>
      <c r="AD106" s="630"/>
      <c r="AE106" s="630"/>
      <c r="AF106" s="630"/>
      <c r="AG106" s="630"/>
      <c r="AH106" s="630"/>
      <c r="AI106" s="630"/>
      <c r="AJ106" s="630"/>
    </row>
    <row r="107" spans="1:36" s="605" customFormat="1">
      <c r="A107" s="617"/>
      <c r="H107" s="607"/>
      <c r="J107" s="607"/>
      <c r="N107" s="630"/>
      <c r="O107" s="630"/>
      <c r="P107" s="630"/>
      <c r="Q107" s="630"/>
      <c r="R107" s="630"/>
      <c r="S107" s="630"/>
      <c r="T107" s="630"/>
      <c r="U107" s="630"/>
      <c r="V107" s="630"/>
      <c r="W107" s="630"/>
      <c r="X107" s="630"/>
      <c r="Y107" s="630"/>
      <c r="Z107" s="630"/>
      <c r="AA107" s="630"/>
      <c r="AB107" s="630"/>
      <c r="AC107" s="630"/>
      <c r="AD107" s="630"/>
      <c r="AE107" s="630"/>
      <c r="AF107" s="630"/>
      <c r="AG107" s="630"/>
      <c r="AH107" s="630"/>
      <c r="AI107" s="630"/>
      <c r="AJ107" s="630"/>
    </row>
    <row r="108" spans="1:36" s="605" customFormat="1">
      <c r="A108" s="617"/>
      <c r="H108" s="607"/>
      <c r="J108" s="607"/>
      <c r="N108" s="630"/>
      <c r="O108" s="630"/>
      <c r="P108" s="630"/>
      <c r="Q108" s="630"/>
      <c r="R108" s="630"/>
      <c r="S108" s="630"/>
      <c r="T108" s="630"/>
      <c r="U108" s="630"/>
      <c r="V108" s="630"/>
      <c r="W108" s="630"/>
      <c r="X108" s="630"/>
      <c r="Y108" s="630"/>
      <c r="Z108" s="630"/>
      <c r="AA108" s="630"/>
      <c r="AB108" s="630"/>
      <c r="AC108" s="630"/>
      <c r="AD108" s="630"/>
      <c r="AE108" s="630"/>
      <c r="AF108" s="630"/>
      <c r="AG108" s="630"/>
      <c r="AH108" s="630"/>
      <c r="AI108" s="630"/>
      <c r="AJ108" s="630"/>
    </row>
    <row r="109" spans="1:36" s="605" customFormat="1">
      <c r="A109" s="617"/>
      <c r="H109" s="607"/>
      <c r="J109" s="607"/>
      <c r="N109" s="630"/>
      <c r="O109" s="630"/>
      <c r="P109" s="630"/>
      <c r="Q109" s="630"/>
      <c r="R109" s="630"/>
      <c r="S109" s="630"/>
      <c r="T109" s="630"/>
      <c r="U109" s="630"/>
      <c r="V109" s="630"/>
      <c r="W109" s="630"/>
      <c r="X109" s="630"/>
      <c r="Y109" s="630"/>
      <c r="Z109" s="630"/>
      <c r="AA109" s="630"/>
      <c r="AB109" s="630"/>
      <c r="AC109" s="630"/>
      <c r="AD109" s="630"/>
      <c r="AE109" s="630"/>
      <c r="AF109" s="630"/>
      <c r="AG109" s="630"/>
      <c r="AH109" s="630"/>
      <c r="AI109" s="630"/>
      <c r="AJ109" s="630"/>
    </row>
    <row r="110" spans="1:36" s="605" customFormat="1">
      <c r="A110" s="617"/>
      <c r="H110" s="607"/>
      <c r="J110" s="607"/>
      <c r="N110" s="630"/>
      <c r="O110" s="630"/>
      <c r="P110" s="630"/>
      <c r="Q110" s="630"/>
      <c r="R110" s="630"/>
      <c r="S110" s="630"/>
      <c r="T110" s="630"/>
      <c r="U110" s="630"/>
      <c r="V110" s="630"/>
      <c r="W110" s="630"/>
      <c r="X110" s="630"/>
      <c r="Y110" s="630"/>
      <c r="Z110" s="630"/>
      <c r="AA110" s="630"/>
      <c r="AB110" s="630"/>
      <c r="AC110" s="630"/>
      <c r="AD110" s="630"/>
      <c r="AE110" s="630"/>
      <c r="AF110" s="630"/>
      <c r="AG110" s="630"/>
      <c r="AH110" s="630"/>
      <c r="AI110" s="630"/>
      <c r="AJ110" s="630"/>
    </row>
    <row r="111" spans="1:36" s="605" customFormat="1">
      <c r="A111" s="617"/>
      <c r="H111" s="607"/>
      <c r="J111" s="607"/>
      <c r="N111" s="630"/>
      <c r="O111" s="630"/>
      <c r="P111" s="630"/>
      <c r="Q111" s="630"/>
      <c r="R111" s="630"/>
      <c r="S111" s="630"/>
      <c r="T111" s="630"/>
      <c r="U111" s="630"/>
      <c r="V111" s="630"/>
      <c r="W111" s="630"/>
      <c r="X111" s="630"/>
      <c r="Y111" s="630"/>
      <c r="Z111" s="630"/>
      <c r="AA111" s="630"/>
      <c r="AB111" s="630"/>
      <c r="AC111" s="630"/>
      <c r="AD111" s="630"/>
      <c r="AE111" s="630"/>
      <c r="AF111" s="630"/>
      <c r="AG111" s="630"/>
      <c r="AH111" s="630"/>
      <c r="AI111" s="630"/>
      <c r="AJ111" s="630"/>
    </row>
    <row r="112" spans="1:36" s="605" customFormat="1">
      <c r="A112" s="617"/>
      <c r="H112" s="607"/>
      <c r="J112" s="607"/>
      <c r="N112" s="630"/>
      <c r="O112" s="630"/>
      <c r="P112" s="630"/>
      <c r="Q112" s="630"/>
      <c r="R112" s="630"/>
      <c r="S112" s="630"/>
      <c r="T112" s="630"/>
      <c r="U112" s="630"/>
      <c r="V112" s="630"/>
      <c r="W112" s="630"/>
      <c r="X112" s="630"/>
      <c r="Y112" s="630"/>
      <c r="Z112" s="630"/>
      <c r="AA112" s="630"/>
      <c r="AB112" s="630"/>
      <c r="AC112" s="630"/>
      <c r="AD112" s="630"/>
      <c r="AE112" s="630"/>
      <c r="AF112" s="630"/>
      <c r="AG112" s="630"/>
      <c r="AH112" s="630"/>
      <c r="AI112" s="630"/>
      <c r="AJ112" s="630"/>
    </row>
    <row r="113" spans="1:36" s="605" customFormat="1">
      <c r="A113" s="617"/>
      <c r="H113" s="607"/>
      <c r="J113" s="607"/>
      <c r="N113" s="630"/>
      <c r="O113" s="630"/>
      <c r="P113" s="630"/>
      <c r="Q113" s="630"/>
      <c r="R113" s="630"/>
      <c r="S113" s="630"/>
      <c r="T113" s="630"/>
      <c r="U113" s="630"/>
      <c r="V113" s="630"/>
      <c r="W113" s="630"/>
      <c r="X113" s="630"/>
      <c r="Y113" s="630"/>
      <c r="Z113" s="630"/>
      <c r="AA113" s="630"/>
      <c r="AB113" s="630"/>
      <c r="AC113" s="630"/>
      <c r="AD113" s="630"/>
      <c r="AE113" s="630"/>
      <c r="AF113" s="630"/>
      <c r="AG113" s="630"/>
      <c r="AH113" s="630"/>
      <c r="AI113" s="630"/>
      <c r="AJ113" s="630"/>
    </row>
    <row r="114" spans="1:36" s="605" customFormat="1">
      <c r="A114" s="617"/>
      <c r="H114" s="607"/>
      <c r="J114" s="607"/>
      <c r="N114" s="630"/>
      <c r="O114" s="630"/>
      <c r="P114" s="630"/>
      <c r="Q114" s="630"/>
      <c r="R114" s="630"/>
      <c r="S114" s="630"/>
      <c r="T114" s="630"/>
      <c r="U114" s="630"/>
      <c r="V114" s="630"/>
      <c r="W114" s="630"/>
      <c r="X114" s="630"/>
      <c r="Y114" s="630"/>
      <c r="Z114" s="630"/>
      <c r="AA114" s="630"/>
      <c r="AB114" s="630"/>
      <c r="AC114" s="630"/>
      <c r="AD114" s="630"/>
      <c r="AE114" s="630"/>
      <c r="AF114" s="630"/>
      <c r="AG114" s="630"/>
      <c r="AH114" s="630"/>
      <c r="AI114" s="630"/>
      <c r="AJ114" s="630"/>
    </row>
    <row r="115" spans="1:36" s="605" customFormat="1">
      <c r="A115" s="617"/>
      <c r="H115" s="607"/>
      <c r="J115" s="607"/>
      <c r="N115" s="630"/>
      <c r="O115" s="630"/>
      <c r="P115" s="630"/>
      <c r="Q115" s="630"/>
      <c r="R115" s="630"/>
      <c r="S115" s="630"/>
      <c r="T115" s="630"/>
      <c r="U115" s="630"/>
      <c r="V115" s="630"/>
      <c r="W115" s="630"/>
      <c r="X115" s="630"/>
      <c r="Y115" s="630"/>
      <c r="Z115" s="630"/>
      <c r="AA115" s="630"/>
      <c r="AB115" s="630"/>
      <c r="AC115" s="630"/>
      <c r="AD115" s="630"/>
      <c r="AE115" s="630"/>
      <c r="AF115" s="630"/>
      <c r="AG115" s="630"/>
      <c r="AH115" s="630"/>
      <c r="AI115" s="630"/>
      <c r="AJ115" s="630"/>
    </row>
    <row r="116" spans="1:36" s="605" customFormat="1">
      <c r="A116" s="617"/>
      <c r="H116" s="607"/>
      <c r="J116" s="25"/>
      <c r="N116" s="630"/>
      <c r="O116" s="43"/>
      <c r="P116" s="43"/>
      <c r="Q116" s="43"/>
      <c r="R116" s="43"/>
      <c r="S116" s="43"/>
      <c r="T116" s="43"/>
      <c r="U116" s="43"/>
      <c r="V116" s="43"/>
      <c r="W116" s="43"/>
      <c r="X116" s="43"/>
      <c r="Y116" s="43"/>
      <c r="Z116" s="43"/>
      <c r="AA116" s="43"/>
      <c r="AB116" s="43"/>
      <c r="AC116" s="43"/>
      <c r="AD116" s="43"/>
      <c r="AE116" s="43"/>
      <c r="AF116" s="43"/>
      <c r="AG116" s="43"/>
      <c r="AH116" s="43"/>
      <c r="AI116" s="43"/>
      <c r="AJ116" s="43"/>
    </row>
    <row r="117" spans="1:36" s="605" customFormat="1">
      <c r="A117" s="617"/>
      <c r="H117" s="607"/>
      <c r="J117" s="607"/>
      <c r="N117" s="630"/>
      <c r="O117" s="630"/>
      <c r="P117" s="630"/>
      <c r="Q117" s="630"/>
      <c r="R117" s="630"/>
      <c r="S117" s="630"/>
      <c r="T117" s="630"/>
      <c r="U117" s="630"/>
      <c r="V117" s="630"/>
      <c r="W117" s="630"/>
      <c r="X117" s="630"/>
      <c r="Y117" s="630"/>
      <c r="Z117" s="630"/>
      <c r="AA117" s="630"/>
      <c r="AB117" s="630"/>
      <c r="AC117" s="630"/>
      <c r="AD117" s="630"/>
      <c r="AE117" s="630"/>
      <c r="AF117" s="630"/>
      <c r="AG117" s="630"/>
      <c r="AH117" s="630"/>
      <c r="AI117" s="630"/>
      <c r="AJ117" s="630"/>
    </row>
    <row r="118" spans="1:36" s="605" customFormat="1">
      <c r="A118" s="617"/>
      <c r="H118" s="607"/>
      <c r="J118" s="607"/>
      <c r="N118" s="43"/>
      <c r="O118" s="630"/>
      <c r="P118" s="630"/>
      <c r="Q118" s="630"/>
      <c r="R118" s="630"/>
      <c r="S118" s="630"/>
      <c r="T118" s="630"/>
      <c r="U118" s="630"/>
      <c r="V118" s="630"/>
      <c r="W118" s="630"/>
      <c r="X118" s="630"/>
      <c r="Y118" s="630"/>
      <c r="Z118" s="630"/>
      <c r="AA118" s="630"/>
      <c r="AB118" s="630"/>
      <c r="AC118" s="630"/>
      <c r="AD118" s="630"/>
      <c r="AE118" s="630"/>
      <c r="AF118" s="630"/>
      <c r="AG118" s="630"/>
      <c r="AH118" s="630"/>
      <c r="AI118" s="630"/>
      <c r="AJ118" s="630"/>
    </row>
    <row r="119" spans="1:36" s="605" customFormat="1">
      <c r="A119" s="617"/>
      <c r="H119" s="607"/>
      <c r="J119" s="607"/>
      <c r="O119" s="630"/>
      <c r="P119" s="630"/>
      <c r="Q119" s="630"/>
      <c r="R119" s="630"/>
      <c r="S119" s="630"/>
      <c r="T119" s="630"/>
      <c r="U119" s="630"/>
      <c r="V119" s="630"/>
      <c r="W119" s="630"/>
      <c r="X119" s="630"/>
      <c r="Y119" s="630"/>
      <c r="Z119" s="630"/>
      <c r="AA119" s="630"/>
      <c r="AB119" s="630"/>
      <c r="AC119" s="630"/>
      <c r="AD119" s="630"/>
      <c r="AE119" s="630"/>
      <c r="AF119" s="630"/>
      <c r="AG119" s="630"/>
      <c r="AH119" s="630"/>
      <c r="AI119" s="630"/>
      <c r="AJ119" s="630"/>
    </row>
    <row r="120" spans="1:36" s="605" customFormat="1">
      <c r="A120" s="617"/>
      <c r="H120" s="607"/>
      <c r="J120" s="607"/>
      <c r="O120" s="630"/>
      <c r="P120" s="630"/>
      <c r="Q120" s="630"/>
      <c r="R120" s="630"/>
      <c r="S120" s="630"/>
      <c r="T120" s="630"/>
      <c r="U120" s="630"/>
      <c r="V120" s="630"/>
      <c r="W120" s="630"/>
      <c r="X120" s="630"/>
      <c r="Y120" s="630"/>
      <c r="Z120" s="630"/>
      <c r="AA120" s="630"/>
      <c r="AB120" s="630"/>
      <c r="AC120" s="630"/>
      <c r="AD120" s="630"/>
      <c r="AE120" s="630"/>
      <c r="AF120" s="630"/>
      <c r="AG120" s="630"/>
      <c r="AH120" s="630"/>
      <c r="AI120" s="630"/>
      <c r="AJ120" s="630"/>
    </row>
    <row r="121" spans="1:36" s="605" customFormat="1">
      <c r="A121" s="617"/>
      <c r="H121" s="607"/>
      <c r="J121" s="607"/>
      <c r="O121" s="630"/>
      <c r="P121" s="630"/>
      <c r="Q121" s="630"/>
      <c r="R121" s="630"/>
      <c r="S121" s="630"/>
      <c r="T121" s="630"/>
      <c r="U121" s="630"/>
      <c r="V121" s="630"/>
      <c r="W121" s="630"/>
      <c r="X121" s="630"/>
      <c r="Y121" s="630"/>
      <c r="Z121" s="630"/>
      <c r="AA121" s="630"/>
      <c r="AB121" s="630"/>
      <c r="AC121" s="630"/>
      <c r="AD121" s="630"/>
      <c r="AE121" s="630"/>
      <c r="AF121" s="630"/>
      <c r="AG121" s="630"/>
      <c r="AH121" s="630"/>
      <c r="AI121" s="630"/>
      <c r="AJ121" s="630"/>
    </row>
    <row r="122" spans="1:36" s="605" customFormat="1">
      <c r="A122" s="617"/>
      <c r="H122" s="607"/>
      <c r="J122" s="607"/>
      <c r="N122" s="630"/>
      <c r="O122" s="630"/>
      <c r="P122" s="630"/>
      <c r="Q122" s="630"/>
      <c r="R122" s="630"/>
      <c r="S122" s="630"/>
      <c r="T122" s="630"/>
      <c r="U122" s="630"/>
      <c r="V122" s="630"/>
      <c r="W122" s="630"/>
      <c r="X122" s="630"/>
      <c r="Y122" s="630"/>
      <c r="Z122" s="630"/>
      <c r="AA122" s="630"/>
      <c r="AB122" s="630"/>
      <c r="AC122" s="630"/>
      <c r="AD122" s="630"/>
      <c r="AE122" s="630"/>
      <c r="AF122" s="630"/>
      <c r="AG122" s="630"/>
      <c r="AH122" s="630"/>
      <c r="AI122" s="630"/>
      <c r="AJ122" s="630"/>
    </row>
    <row r="123" spans="1:36" s="605" customFormat="1">
      <c r="A123" s="617"/>
      <c r="H123" s="607"/>
      <c r="J123" s="607"/>
      <c r="N123" s="630"/>
      <c r="O123" s="630"/>
      <c r="P123" s="630"/>
      <c r="Q123" s="630"/>
      <c r="R123" s="630"/>
      <c r="S123" s="630"/>
      <c r="T123" s="630"/>
      <c r="U123" s="630"/>
      <c r="V123" s="630"/>
      <c r="W123" s="630"/>
      <c r="X123" s="630"/>
      <c r="Y123" s="630"/>
      <c r="Z123" s="630"/>
      <c r="AA123" s="630"/>
      <c r="AB123" s="630"/>
      <c r="AC123" s="630"/>
      <c r="AD123" s="630"/>
      <c r="AE123" s="630"/>
      <c r="AF123" s="630"/>
      <c r="AG123" s="630"/>
      <c r="AH123" s="630"/>
      <c r="AI123" s="630"/>
      <c r="AJ123" s="630"/>
    </row>
    <row r="124" spans="1:36" s="605" customFormat="1">
      <c r="A124" s="617"/>
      <c r="H124" s="607"/>
      <c r="J124" s="607"/>
      <c r="N124" s="630"/>
      <c r="O124" s="630"/>
      <c r="P124" s="630"/>
      <c r="Q124" s="630"/>
      <c r="R124" s="630"/>
      <c r="S124" s="630"/>
      <c r="T124" s="630"/>
      <c r="U124" s="630"/>
      <c r="V124" s="630"/>
      <c r="W124" s="630"/>
      <c r="X124" s="630"/>
      <c r="Y124" s="630"/>
      <c r="Z124" s="630"/>
      <c r="AA124" s="630"/>
      <c r="AB124" s="630"/>
      <c r="AC124" s="630"/>
      <c r="AD124" s="630"/>
      <c r="AE124" s="630"/>
      <c r="AF124" s="630"/>
      <c r="AG124" s="630"/>
      <c r="AH124" s="630"/>
      <c r="AI124" s="630"/>
      <c r="AJ124" s="630"/>
    </row>
    <row r="125" spans="1:36" s="605" customFormat="1">
      <c r="A125" s="617"/>
      <c r="H125" s="607"/>
      <c r="J125" s="607"/>
      <c r="N125" s="630"/>
      <c r="O125" s="630"/>
      <c r="P125" s="630"/>
      <c r="Q125" s="630"/>
      <c r="R125" s="630"/>
      <c r="S125" s="630"/>
      <c r="T125" s="630"/>
      <c r="U125" s="630"/>
      <c r="V125" s="630"/>
      <c r="W125" s="630"/>
      <c r="X125" s="630"/>
      <c r="Y125" s="630"/>
      <c r="Z125" s="630"/>
      <c r="AA125" s="630"/>
      <c r="AB125" s="630"/>
      <c r="AC125" s="630"/>
      <c r="AD125" s="630"/>
      <c r="AE125" s="630"/>
      <c r="AF125" s="630"/>
      <c r="AG125" s="630"/>
      <c r="AH125" s="630"/>
      <c r="AI125" s="630"/>
      <c r="AJ125" s="630"/>
    </row>
    <row r="126" spans="1:36" s="605" customFormat="1">
      <c r="A126" s="617"/>
      <c r="H126" s="607"/>
      <c r="J126" s="607"/>
      <c r="N126" s="630"/>
      <c r="O126" s="630"/>
      <c r="P126" s="630"/>
      <c r="Q126" s="630"/>
      <c r="R126" s="630"/>
      <c r="S126" s="630"/>
      <c r="T126" s="630"/>
      <c r="U126" s="630"/>
      <c r="V126" s="630"/>
      <c r="W126" s="630"/>
      <c r="X126" s="630"/>
      <c r="Y126" s="630"/>
      <c r="Z126" s="630"/>
      <c r="AA126" s="630"/>
      <c r="AB126" s="630"/>
      <c r="AC126" s="630"/>
      <c r="AD126" s="630"/>
      <c r="AE126" s="630"/>
      <c r="AF126" s="630"/>
      <c r="AG126" s="630"/>
      <c r="AH126" s="630"/>
      <c r="AI126" s="630"/>
      <c r="AJ126" s="630"/>
    </row>
    <row r="127" spans="1:36" s="605" customFormat="1">
      <c r="A127" s="617"/>
      <c r="H127" s="607"/>
      <c r="J127" s="607"/>
      <c r="N127" s="630"/>
      <c r="O127" s="630"/>
      <c r="P127" s="630"/>
      <c r="Q127" s="630"/>
      <c r="R127" s="630"/>
      <c r="S127" s="630"/>
      <c r="T127" s="630"/>
      <c r="U127" s="630"/>
      <c r="V127" s="630"/>
      <c r="W127" s="630"/>
      <c r="X127" s="630"/>
      <c r="Y127" s="630"/>
      <c r="Z127" s="630"/>
      <c r="AA127" s="630"/>
      <c r="AB127" s="630"/>
      <c r="AC127" s="630"/>
      <c r="AD127" s="630"/>
      <c r="AE127" s="630"/>
      <c r="AF127" s="630"/>
      <c r="AG127" s="630"/>
      <c r="AH127" s="630"/>
      <c r="AI127" s="630"/>
      <c r="AJ127" s="630"/>
    </row>
    <row r="128" spans="1:36" s="605" customFormat="1">
      <c r="A128" s="617"/>
      <c r="H128" s="607"/>
      <c r="J128" s="607"/>
      <c r="N128" s="630"/>
      <c r="O128" s="630"/>
      <c r="P128" s="630"/>
      <c r="Q128" s="630"/>
      <c r="R128" s="630"/>
      <c r="S128" s="630"/>
      <c r="T128" s="630"/>
      <c r="U128" s="630"/>
      <c r="V128" s="630"/>
      <c r="W128" s="630"/>
      <c r="X128" s="630"/>
      <c r="Y128" s="630"/>
      <c r="Z128" s="630"/>
      <c r="AA128" s="630"/>
      <c r="AB128" s="630"/>
      <c r="AC128" s="630"/>
      <c r="AD128" s="630"/>
      <c r="AE128" s="630"/>
      <c r="AF128" s="630"/>
      <c r="AG128" s="630"/>
      <c r="AH128" s="630"/>
      <c r="AI128" s="630"/>
      <c r="AJ128" s="630"/>
    </row>
    <row r="129" spans="1:36" s="605" customFormat="1">
      <c r="A129" s="617"/>
      <c r="H129" s="607"/>
      <c r="J129" s="607"/>
      <c r="N129" s="630"/>
      <c r="O129" s="630"/>
      <c r="P129" s="630"/>
      <c r="Q129" s="630"/>
      <c r="R129" s="630"/>
      <c r="S129" s="630"/>
      <c r="T129" s="630"/>
      <c r="U129" s="630"/>
      <c r="V129" s="630"/>
      <c r="W129" s="630"/>
      <c r="X129" s="630"/>
      <c r="Y129" s="630"/>
      <c r="Z129" s="630"/>
      <c r="AA129" s="630"/>
      <c r="AB129" s="630"/>
      <c r="AC129" s="630"/>
      <c r="AD129" s="630"/>
      <c r="AE129" s="630"/>
      <c r="AF129" s="630"/>
      <c r="AG129" s="630"/>
      <c r="AH129" s="630"/>
      <c r="AI129" s="630"/>
      <c r="AJ129" s="630"/>
    </row>
    <row r="130" spans="1:36" s="605" customFormat="1">
      <c r="A130" s="617"/>
      <c r="H130" s="607"/>
      <c r="J130" s="607"/>
      <c r="N130" s="630"/>
      <c r="O130" s="630"/>
      <c r="P130" s="630"/>
      <c r="Q130" s="630"/>
      <c r="R130" s="630"/>
      <c r="S130" s="630"/>
      <c r="T130" s="630"/>
      <c r="U130" s="630"/>
      <c r="V130" s="630"/>
      <c r="W130" s="630"/>
      <c r="X130" s="630"/>
      <c r="Y130" s="630"/>
      <c r="Z130" s="630"/>
      <c r="AA130" s="630"/>
      <c r="AB130" s="630"/>
      <c r="AC130" s="630"/>
      <c r="AD130" s="630"/>
      <c r="AE130" s="630"/>
      <c r="AF130" s="630"/>
      <c r="AG130" s="630"/>
      <c r="AH130" s="630"/>
      <c r="AI130" s="630"/>
      <c r="AJ130" s="630"/>
    </row>
    <row r="131" spans="1:36" s="605" customFormat="1">
      <c r="A131" s="617"/>
      <c r="H131" s="607"/>
      <c r="J131" s="607"/>
      <c r="N131" s="630"/>
      <c r="O131" s="630"/>
      <c r="P131" s="630"/>
      <c r="Q131" s="630"/>
      <c r="R131" s="630"/>
      <c r="S131" s="630"/>
      <c r="T131" s="630"/>
      <c r="U131" s="630"/>
      <c r="V131" s="630"/>
      <c r="W131" s="630"/>
      <c r="X131" s="630"/>
      <c r="Y131" s="630"/>
      <c r="Z131" s="630"/>
      <c r="AA131" s="630"/>
      <c r="AB131" s="630"/>
      <c r="AC131" s="630"/>
      <c r="AD131" s="630"/>
      <c r="AE131" s="630"/>
      <c r="AF131" s="630"/>
      <c r="AG131" s="630"/>
      <c r="AH131" s="630"/>
      <c r="AI131" s="630"/>
      <c r="AJ131" s="630"/>
    </row>
    <row r="132" spans="1:36" s="605" customFormat="1">
      <c r="A132" s="617"/>
      <c r="H132" s="607"/>
      <c r="J132" s="607"/>
      <c r="N132" s="630"/>
      <c r="O132" s="630"/>
      <c r="P132" s="630"/>
      <c r="Q132" s="630"/>
      <c r="R132" s="630"/>
      <c r="S132" s="630"/>
      <c r="T132" s="630"/>
      <c r="U132" s="630"/>
      <c r="V132" s="630"/>
      <c r="W132" s="630"/>
      <c r="X132" s="630"/>
      <c r="Y132" s="630"/>
      <c r="Z132" s="630"/>
      <c r="AA132" s="630"/>
      <c r="AB132" s="630"/>
      <c r="AC132" s="630"/>
      <c r="AD132" s="630"/>
      <c r="AE132" s="630"/>
      <c r="AF132" s="630"/>
      <c r="AG132" s="630"/>
      <c r="AH132" s="630"/>
      <c r="AI132" s="630"/>
      <c r="AJ132" s="630"/>
    </row>
    <row r="133" spans="1:36" s="605" customFormat="1">
      <c r="A133" s="617"/>
      <c r="H133" s="607"/>
      <c r="J133" s="607"/>
      <c r="N133" s="630"/>
      <c r="O133" s="630"/>
      <c r="P133" s="630"/>
      <c r="Q133" s="630"/>
      <c r="R133" s="630"/>
      <c r="S133" s="630"/>
      <c r="T133" s="630"/>
      <c r="U133" s="630"/>
      <c r="V133" s="630"/>
      <c r="W133" s="630"/>
      <c r="X133" s="630"/>
      <c r="Y133" s="630"/>
      <c r="Z133" s="630"/>
      <c r="AA133" s="630"/>
      <c r="AB133" s="630"/>
      <c r="AC133" s="630"/>
      <c r="AD133" s="630"/>
      <c r="AE133" s="630"/>
      <c r="AF133" s="630"/>
      <c r="AG133" s="630"/>
      <c r="AH133" s="630"/>
      <c r="AI133" s="630"/>
      <c r="AJ133" s="630"/>
    </row>
    <row r="134" spans="1:36" s="605" customFormat="1">
      <c r="A134" s="617"/>
      <c r="H134" s="607"/>
      <c r="J134" s="607"/>
      <c r="N134" s="630"/>
      <c r="O134" s="630"/>
      <c r="P134" s="630"/>
      <c r="Q134" s="630"/>
      <c r="R134" s="630"/>
      <c r="S134" s="630"/>
      <c r="T134" s="630"/>
      <c r="U134" s="630"/>
      <c r="V134" s="630"/>
      <c r="W134" s="630"/>
      <c r="X134" s="630"/>
      <c r="Y134" s="630"/>
      <c r="Z134" s="630"/>
      <c r="AA134" s="630"/>
      <c r="AB134" s="630"/>
      <c r="AC134" s="630"/>
      <c r="AD134" s="630"/>
      <c r="AE134" s="630"/>
      <c r="AF134" s="630"/>
      <c r="AG134" s="630"/>
      <c r="AH134" s="630"/>
      <c r="AI134" s="630"/>
      <c r="AJ134" s="630"/>
    </row>
    <row r="135" spans="1:36" s="605" customFormat="1">
      <c r="A135" s="617"/>
      <c r="H135" s="607"/>
      <c r="J135" s="607"/>
      <c r="N135" s="630"/>
      <c r="O135" s="630"/>
      <c r="P135" s="630"/>
      <c r="Q135" s="630"/>
      <c r="R135" s="630"/>
      <c r="S135" s="630"/>
      <c r="T135" s="630"/>
      <c r="U135" s="630"/>
      <c r="V135" s="630"/>
      <c r="W135" s="630"/>
      <c r="X135" s="630"/>
      <c r="Y135" s="630"/>
      <c r="Z135" s="630"/>
      <c r="AA135" s="630"/>
      <c r="AB135" s="630"/>
      <c r="AC135" s="630"/>
      <c r="AD135" s="630"/>
      <c r="AE135" s="630"/>
      <c r="AF135" s="630"/>
      <c r="AG135" s="630"/>
      <c r="AH135" s="630"/>
      <c r="AI135" s="630"/>
      <c r="AJ135" s="630"/>
    </row>
    <row r="136" spans="1:36" s="605" customFormat="1">
      <c r="A136" s="617"/>
      <c r="H136" s="607"/>
      <c r="J136" s="607"/>
      <c r="N136" s="630"/>
      <c r="O136" s="630"/>
      <c r="P136" s="630"/>
      <c r="Q136" s="630"/>
      <c r="R136" s="630"/>
      <c r="S136" s="630"/>
      <c r="T136" s="630"/>
      <c r="U136" s="630"/>
      <c r="V136" s="630"/>
      <c r="W136" s="630"/>
      <c r="X136" s="630"/>
      <c r="Y136" s="630"/>
      <c r="Z136" s="630"/>
      <c r="AA136" s="630"/>
      <c r="AB136" s="630"/>
      <c r="AC136" s="630"/>
      <c r="AD136" s="630"/>
      <c r="AE136" s="630"/>
      <c r="AF136" s="630"/>
      <c r="AG136" s="630"/>
      <c r="AH136" s="630"/>
      <c r="AI136" s="630"/>
      <c r="AJ136" s="630"/>
    </row>
    <row r="137" spans="1:36" s="605" customFormat="1">
      <c r="A137" s="617"/>
      <c r="H137" s="607"/>
      <c r="J137" s="607"/>
      <c r="N137" s="630"/>
      <c r="O137" s="630"/>
      <c r="P137" s="630"/>
      <c r="Q137" s="630"/>
      <c r="R137" s="630"/>
      <c r="S137" s="630"/>
      <c r="T137" s="630"/>
      <c r="U137" s="630"/>
      <c r="V137" s="630"/>
      <c r="W137" s="630"/>
      <c r="X137" s="630"/>
      <c r="Y137" s="630"/>
      <c r="Z137" s="630"/>
      <c r="AA137" s="630"/>
      <c r="AB137" s="630"/>
      <c r="AC137" s="630"/>
      <c r="AD137" s="630"/>
      <c r="AE137" s="630"/>
      <c r="AF137" s="630"/>
      <c r="AG137" s="630"/>
      <c r="AH137" s="630"/>
      <c r="AI137" s="630"/>
      <c r="AJ137" s="630"/>
    </row>
    <row r="138" spans="1:36" s="605" customFormat="1">
      <c r="A138" s="617"/>
      <c r="H138" s="607"/>
      <c r="J138" s="607"/>
      <c r="N138" s="630"/>
      <c r="O138" s="630"/>
      <c r="P138" s="630"/>
      <c r="Q138" s="630"/>
      <c r="R138" s="630"/>
      <c r="S138" s="630"/>
      <c r="T138" s="630"/>
      <c r="U138" s="630"/>
      <c r="V138" s="630"/>
      <c r="W138" s="630"/>
      <c r="X138" s="630"/>
      <c r="Y138" s="630"/>
      <c r="Z138" s="630"/>
      <c r="AA138" s="630"/>
      <c r="AB138" s="630"/>
      <c r="AC138" s="630"/>
      <c r="AD138" s="630"/>
      <c r="AE138" s="630"/>
      <c r="AF138" s="630"/>
      <c r="AG138" s="630"/>
      <c r="AH138" s="630"/>
      <c r="AI138" s="630"/>
      <c r="AJ138" s="630"/>
    </row>
    <row r="139" spans="1:36" s="605" customFormat="1">
      <c r="A139" s="617"/>
      <c r="H139" s="607"/>
      <c r="J139" s="607"/>
      <c r="N139" s="630"/>
      <c r="O139" s="630"/>
      <c r="P139" s="630"/>
      <c r="Q139" s="630"/>
      <c r="R139" s="630"/>
      <c r="S139" s="630"/>
      <c r="T139" s="630"/>
      <c r="U139" s="630"/>
      <c r="V139" s="630"/>
      <c r="W139" s="630"/>
      <c r="X139" s="630"/>
      <c r="Y139" s="630"/>
      <c r="Z139" s="630"/>
      <c r="AA139" s="630"/>
      <c r="AB139" s="630"/>
      <c r="AC139" s="630"/>
      <c r="AD139" s="630"/>
      <c r="AE139" s="630"/>
      <c r="AF139" s="630"/>
      <c r="AG139" s="630"/>
      <c r="AH139" s="630"/>
      <c r="AI139" s="630"/>
      <c r="AJ139" s="630"/>
    </row>
    <row r="140" spans="1:36" s="605" customFormat="1">
      <c r="A140" s="617"/>
      <c r="H140" s="607"/>
      <c r="J140" s="607"/>
      <c r="N140" s="630"/>
      <c r="O140" s="630"/>
      <c r="P140" s="630"/>
      <c r="Q140" s="630"/>
      <c r="R140" s="630"/>
      <c r="S140" s="630"/>
      <c r="T140" s="630"/>
      <c r="U140" s="630"/>
      <c r="V140" s="630"/>
      <c r="W140" s="630"/>
      <c r="X140" s="630"/>
      <c r="Y140" s="630"/>
      <c r="Z140" s="630"/>
      <c r="AA140" s="630"/>
      <c r="AB140" s="630"/>
      <c r="AC140" s="630"/>
      <c r="AD140" s="630"/>
      <c r="AE140" s="630"/>
      <c r="AF140" s="630"/>
      <c r="AG140" s="630"/>
      <c r="AH140" s="630"/>
      <c r="AI140" s="630"/>
      <c r="AJ140" s="630"/>
    </row>
    <row r="141" spans="1:36" s="605" customFormat="1">
      <c r="A141" s="617"/>
      <c r="H141" s="607"/>
      <c r="J141" s="607"/>
      <c r="N141" s="630"/>
      <c r="O141" s="630"/>
      <c r="P141" s="630"/>
      <c r="Q141" s="630"/>
      <c r="R141" s="630"/>
      <c r="S141" s="630"/>
      <c r="T141" s="630"/>
      <c r="U141" s="630"/>
      <c r="V141" s="630"/>
      <c r="W141" s="630"/>
      <c r="X141" s="630"/>
      <c r="Y141" s="630"/>
      <c r="Z141" s="630"/>
      <c r="AA141" s="630"/>
      <c r="AB141" s="630"/>
      <c r="AC141" s="630"/>
      <c r="AD141" s="630"/>
      <c r="AE141" s="630"/>
      <c r="AF141" s="630"/>
      <c r="AG141" s="630"/>
      <c r="AH141" s="630"/>
      <c r="AI141" s="630"/>
      <c r="AJ141" s="630"/>
    </row>
    <row r="142" spans="1:36" s="605" customFormat="1">
      <c r="A142" s="617"/>
      <c r="H142" s="607"/>
      <c r="J142" s="607"/>
      <c r="N142" s="630"/>
      <c r="O142" s="630"/>
      <c r="P142" s="630"/>
      <c r="Q142" s="630"/>
      <c r="R142" s="630"/>
      <c r="S142" s="630"/>
      <c r="T142" s="630"/>
      <c r="U142" s="630"/>
      <c r="V142" s="630"/>
      <c r="W142" s="630"/>
      <c r="X142" s="630"/>
      <c r="Y142" s="630"/>
      <c r="Z142" s="630"/>
      <c r="AA142" s="630"/>
      <c r="AB142" s="630"/>
      <c r="AC142" s="630"/>
      <c r="AD142" s="630"/>
      <c r="AE142" s="630"/>
      <c r="AF142" s="630"/>
      <c r="AG142" s="630"/>
      <c r="AH142" s="630"/>
      <c r="AI142" s="630"/>
      <c r="AJ142" s="630"/>
    </row>
    <row r="143" spans="1:36" s="605" customFormat="1">
      <c r="A143" s="617"/>
      <c r="H143" s="607"/>
      <c r="J143" s="607"/>
      <c r="N143" s="630"/>
      <c r="O143" s="630"/>
      <c r="P143" s="630"/>
      <c r="Q143" s="630"/>
      <c r="R143" s="630"/>
      <c r="S143" s="630"/>
      <c r="T143" s="630"/>
      <c r="U143" s="630"/>
      <c r="V143" s="630"/>
      <c r="W143" s="630"/>
      <c r="X143" s="630"/>
      <c r="Y143" s="630"/>
      <c r="Z143" s="630"/>
      <c r="AA143" s="630"/>
      <c r="AB143" s="630"/>
      <c r="AC143" s="630"/>
      <c r="AD143" s="630"/>
      <c r="AE143" s="630"/>
      <c r="AF143" s="630"/>
      <c r="AG143" s="630"/>
      <c r="AH143" s="630"/>
      <c r="AI143" s="630"/>
      <c r="AJ143" s="630"/>
    </row>
    <row r="144" spans="1:36" s="605" customFormat="1">
      <c r="A144" s="617"/>
      <c r="H144" s="607"/>
      <c r="J144" s="607"/>
      <c r="N144" s="630"/>
      <c r="O144" s="630"/>
      <c r="P144" s="630"/>
      <c r="Q144" s="630"/>
      <c r="R144" s="630"/>
      <c r="S144" s="630"/>
      <c r="T144" s="630"/>
      <c r="U144" s="630"/>
      <c r="V144" s="630"/>
      <c r="W144" s="630"/>
      <c r="X144" s="630"/>
      <c r="Y144" s="630"/>
      <c r="Z144" s="630"/>
      <c r="AA144" s="630"/>
      <c r="AB144" s="630"/>
      <c r="AC144" s="630"/>
      <c r="AD144" s="630"/>
      <c r="AE144" s="630"/>
      <c r="AF144" s="630"/>
      <c r="AG144" s="630"/>
      <c r="AH144" s="630"/>
      <c r="AI144" s="630"/>
      <c r="AJ144" s="630"/>
    </row>
    <row r="145" spans="1:36" s="605" customFormat="1">
      <c r="A145" s="617"/>
      <c r="H145" s="607"/>
      <c r="J145" s="607"/>
      <c r="N145" s="630"/>
      <c r="O145" s="630"/>
      <c r="P145" s="630"/>
      <c r="Q145" s="630"/>
      <c r="R145" s="630"/>
      <c r="S145" s="630"/>
      <c r="T145" s="630"/>
      <c r="U145" s="630"/>
      <c r="V145" s="630"/>
      <c r="W145" s="630"/>
      <c r="X145" s="630"/>
      <c r="Y145" s="630"/>
      <c r="Z145" s="630"/>
      <c r="AA145" s="630"/>
      <c r="AB145" s="630"/>
      <c r="AC145" s="630"/>
      <c r="AD145" s="630"/>
      <c r="AE145" s="630"/>
      <c r="AF145" s="630"/>
      <c r="AG145" s="630"/>
      <c r="AH145" s="630"/>
      <c r="AI145" s="630"/>
      <c r="AJ145" s="630"/>
    </row>
    <row r="146" spans="1:36" s="605" customFormat="1">
      <c r="A146" s="617"/>
      <c r="H146" s="607"/>
      <c r="J146" s="607"/>
      <c r="N146" s="630"/>
      <c r="O146" s="630"/>
      <c r="P146" s="630"/>
      <c r="Q146" s="630"/>
      <c r="R146" s="630"/>
      <c r="S146" s="630"/>
      <c r="T146" s="630"/>
      <c r="U146" s="630"/>
      <c r="V146" s="630"/>
      <c r="W146" s="630"/>
      <c r="X146" s="630"/>
      <c r="Y146" s="630"/>
      <c r="Z146" s="630"/>
      <c r="AA146" s="630"/>
      <c r="AB146" s="630"/>
      <c r="AC146" s="630"/>
      <c r="AD146" s="630"/>
      <c r="AE146" s="630"/>
      <c r="AF146" s="630"/>
      <c r="AG146" s="630"/>
      <c r="AH146" s="630"/>
      <c r="AI146" s="630"/>
      <c r="AJ146" s="630"/>
    </row>
    <row r="147" spans="1:36" s="605" customFormat="1">
      <c r="A147" s="617"/>
      <c r="H147" s="607"/>
      <c r="J147" s="607"/>
      <c r="N147" s="630"/>
      <c r="O147" s="630"/>
      <c r="P147" s="630"/>
      <c r="Q147" s="630"/>
      <c r="R147" s="630"/>
      <c r="S147" s="630"/>
      <c r="T147" s="630"/>
      <c r="U147" s="630"/>
      <c r="V147" s="630"/>
      <c r="W147" s="630"/>
      <c r="X147" s="630"/>
      <c r="Y147" s="630"/>
      <c r="Z147" s="630"/>
      <c r="AA147" s="630"/>
      <c r="AB147" s="630"/>
      <c r="AC147" s="630"/>
      <c r="AD147" s="630"/>
      <c r="AE147" s="630"/>
      <c r="AF147" s="630"/>
      <c r="AG147" s="630"/>
      <c r="AH147" s="630"/>
      <c r="AI147" s="630"/>
      <c r="AJ147" s="630"/>
    </row>
    <row r="148" spans="1:36" s="605" customFormat="1">
      <c r="A148" s="617"/>
      <c r="H148" s="607"/>
      <c r="J148" s="607"/>
      <c r="N148" s="630"/>
      <c r="O148" s="630"/>
      <c r="P148" s="630"/>
      <c r="Q148" s="630"/>
      <c r="R148" s="630"/>
      <c r="S148" s="630"/>
      <c r="T148" s="630"/>
      <c r="U148" s="630"/>
      <c r="V148" s="630"/>
      <c r="W148" s="630"/>
      <c r="X148" s="630"/>
      <c r="Y148" s="630"/>
      <c r="Z148" s="630"/>
      <c r="AA148" s="630"/>
      <c r="AB148" s="630"/>
      <c r="AC148" s="630"/>
      <c r="AD148" s="630"/>
      <c r="AE148" s="630"/>
      <c r="AF148" s="630"/>
      <c r="AG148" s="630"/>
      <c r="AH148" s="630"/>
      <c r="AI148" s="630"/>
      <c r="AJ148" s="630"/>
    </row>
    <row r="149" spans="1:36" s="605" customFormat="1">
      <c r="A149" s="617"/>
      <c r="H149" s="607"/>
      <c r="J149" s="607"/>
      <c r="N149" s="630"/>
      <c r="O149" s="630"/>
      <c r="P149" s="630"/>
      <c r="Q149" s="630"/>
      <c r="R149" s="630"/>
      <c r="S149" s="630"/>
      <c r="T149" s="630"/>
      <c r="U149" s="630"/>
      <c r="V149" s="630"/>
      <c r="W149" s="630"/>
      <c r="X149" s="630"/>
      <c r="Y149" s="630"/>
      <c r="Z149" s="630"/>
      <c r="AA149" s="630"/>
      <c r="AB149" s="630"/>
      <c r="AC149" s="630"/>
      <c r="AD149" s="630"/>
      <c r="AE149" s="630"/>
      <c r="AF149" s="630"/>
      <c r="AG149" s="630"/>
      <c r="AH149" s="630"/>
      <c r="AI149" s="630"/>
      <c r="AJ149" s="630"/>
    </row>
    <row r="150" spans="1:36" s="605" customFormat="1">
      <c r="A150" s="617"/>
      <c r="H150" s="607"/>
      <c r="J150" s="607"/>
      <c r="N150" s="630"/>
      <c r="O150" s="630"/>
      <c r="P150" s="630"/>
      <c r="Q150" s="630"/>
      <c r="R150" s="630"/>
      <c r="S150" s="630"/>
      <c r="T150" s="630"/>
      <c r="U150" s="630"/>
      <c r="V150" s="630"/>
      <c r="W150" s="630"/>
      <c r="X150" s="630"/>
      <c r="Y150" s="630"/>
      <c r="Z150" s="630"/>
      <c r="AA150" s="630"/>
      <c r="AB150" s="630"/>
      <c r="AC150" s="630"/>
      <c r="AD150" s="630"/>
      <c r="AE150" s="630"/>
      <c r="AF150" s="630"/>
      <c r="AG150" s="630"/>
      <c r="AH150" s="630"/>
      <c r="AI150" s="630"/>
      <c r="AJ150" s="630"/>
    </row>
    <row r="151" spans="1:36" s="605" customFormat="1">
      <c r="A151" s="617"/>
      <c r="H151" s="607"/>
      <c r="J151" s="607"/>
      <c r="N151" s="630"/>
      <c r="O151" s="630"/>
      <c r="P151" s="630"/>
      <c r="Q151" s="630"/>
      <c r="R151" s="630"/>
      <c r="S151" s="630"/>
      <c r="T151" s="630"/>
      <c r="U151" s="630"/>
      <c r="V151" s="630"/>
      <c r="W151" s="630"/>
      <c r="X151" s="630"/>
      <c r="Y151" s="630"/>
      <c r="Z151" s="630"/>
      <c r="AA151" s="630"/>
      <c r="AB151" s="630"/>
      <c r="AC151" s="630"/>
      <c r="AD151" s="630"/>
      <c r="AE151" s="630"/>
      <c r="AF151" s="630"/>
      <c r="AG151" s="630"/>
      <c r="AH151" s="630"/>
      <c r="AI151" s="630"/>
      <c r="AJ151" s="630"/>
    </row>
    <row r="152" spans="1:36" s="605" customFormat="1">
      <c r="A152" s="617"/>
      <c r="H152" s="607"/>
      <c r="J152" s="607"/>
      <c r="N152" s="630"/>
      <c r="O152" s="630"/>
      <c r="P152" s="630"/>
      <c r="Q152" s="630"/>
      <c r="R152" s="630"/>
      <c r="S152" s="630"/>
      <c r="T152" s="630"/>
      <c r="U152" s="630"/>
      <c r="V152" s="630"/>
      <c r="W152" s="630"/>
      <c r="X152" s="630"/>
      <c r="Y152" s="630"/>
      <c r="Z152" s="630"/>
      <c r="AA152" s="630"/>
      <c r="AB152" s="630"/>
      <c r="AC152" s="630"/>
      <c r="AD152" s="630"/>
      <c r="AE152" s="630"/>
      <c r="AF152" s="630"/>
      <c r="AG152" s="630"/>
      <c r="AH152" s="630"/>
      <c r="AI152" s="630"/>
      <c r="AJ152" s="630"/>
    </row>
    <row r="153" spans="1:36" s="605" customFormat="1">
      <c r="A153" s="617"/>
      <c r="H153" s="607"/>
      <c r="J153" s="607"/>
      <c r="N153" s="630"/>
      <c r="O153" s="630"/>
      <c r="P153" s="630"/>
      <c r="Q153" s="630"/>
      <c r="R153" s="630"/>
      <c r="S153" s="630"/>
      <c r="T153" s="630"/>
      <c r="U153" s="630"/>
      <c r="V153" s="630"/>
      <c r="W153" s="630"/>
      <c r="X153" s="630"/>
      <c r="Y153" s="630"/>
      <c r="Z153" s="630"/>
      <c r="AA153" s="630"/>
      <c r="AB153" s="630"/>
      <c r="AC153" s="630"/>
      <c r="AD153" s="630"/>
      <c r="AE153" s="630"/>
      <c r="AF153" s="630"/>
      <c r="AG153" s="630"/>
      <c r="AH153" s="630"/>
      <c r="AI153" s="630"/>
      <c r="AJ153" s="630"/>
    </row>
    <row r="154" spans="1:36" s="605" customFormat="1">
      <c r="A154" s="617"/>
      <c r="H154" s="607"/>
      <c r="J154" s="607"/>
      <c r="N154" s="630"/>
      <c r="O154" s="630"/>
      <c r="P154" s="630"/>
      <c r="Q154" s="630"/>
      <c r="R154" s="630"/>
      <c r="S154" s="630"/>
      <c r="T154" s="630"/>
      <c r="U154" s="630"/>
      <c r="V154" s="630"/>
      <c r="W154" s="630"/>
      <c r="X154" s="630"/>
      <c r="Y154" s="630"/>
      <c r="Z154" s="630"/>
      <c r="AA154" s="630"/>
      <c r="AB154" s="630"/>
      <c r="AC154" s="630"/>
      <c r="AD154" s="630"/>
      <c r="AE154" s="630"/>
      <c r="AF154" s="630"/>
      <c r="AG154" s="630"/>
      <c r="AH154" s="630"/>
      <c r="AI154" s="630"/>
      <c r="AJ154" s="630"/>
    </row>
    <row r="155" spans="1:36" s="605" customFormat="1">
      <c r="A155" s="617"/>
      <c r="H155" s="607"/>
      <c r="J155" s="607"/>
      <c r="N155" s="630"/>
      <c r="O155" s="630"/>
      <c r="P155" s="630"/>
      <c r="Q155" s="630"/>
      <c r="R155" s="630"/>
      <c r="S155" s="630"/>
      <c r="T155" s="630"/>
      <c r="U155" s="630"/>
      <c r="V155" s="630"/>
      <c r="W155" s="630"/>
      <c r="X155" s="630"/>
      <c r="Y155" s="630"/>
      <c r="Z155" s="630"/>
      <c r="AA155" s="630"/>
      <c r="AB155" s="630"/>
      <c r="AC155" s="630"/>
      <c r="AD155" s="630"/>
      <c r="AE155" s="630"/>
      <c r="AF155" s="630"/>
      <c r="AG155" s="630"/>
      <c r="AH155" s="630"/>
      <c r="AI155" s="630"/>
      <c r="AJ155" s="630"/>
    </row>
    <row r="156" spans="1:36" s="605" customFormat="1">
      <c r="A156" s="617"/>
      <c r="H156" s="607"/>
      <c r="J156" s="607"/>
      <c r="N156" s="630"/>
      <c r="O156" s="630"/>
      <c r="P156" s="630"/>
      <c r="Q156" s="630"/>
      <c r="R156" s="630"/>
      <c r="S156" s="630"/>
      <c r="T156" s="630"/>
      <c r="U156" s="630"/>
      <c r="V156" s="630"/>
      <c r="W156" s="630"/>
      <c r="X156" s="630"/>
      <c r="Y156" s="630"/>
      <c r="Z156" s="630"/>
      <c r="AA156" s="630"/>
      <c r="AB156" s="630"/>
      <c r="AC156" s="630"/>
      <c r="AD156" s="630"/>
      <c r="AE156" s="630"/>
      <c r="AF156" s="630"/>
      <c r="AG156" s="630"/>
      <c r="AH156" s="630"/>
      <c r="AI156" s="630"/>
      <c r="AJ156" s="630"/>
    </row>
    <row r="157" spans="1:36" s="605" customFormat="1">
      <c r="A157" s="617"/>
      <c r="H157" s="607"/>
      <c r="J157" s="607"/>
      <c r="N157" s="630"/>
      <c r="O157" s="630"/>
      <c r="P157" s="630"/>
      <c r="Q157" s="630"/>
      <c r="R157" s="630"/>
      <c r="S157" s="630"/>
      <c r="T157" s="630"/>
      <c r="U157" s="630"/>
      <c r="V157" s="630"/>
      <c r="W157" s="630"/>
      <c r="X157" s="630"/>
      <c r="Y157" s="630"/>
      <c r="Z157" s="630"/>
      <c r="AA157" s="630"/>
      <c r="AB157" s="630"/>
      <c r="AC157" s="630"/>
      <c r="AD157" s="630"/>
      <c r="AE157" s="630"/>
      <c r="AF157" s="630"/>
      <c r="AG157" s="630"/>
      <c r="AH157" s="630"/>
      <c r="AI157" s="630"/>
      <c r="AJ157" s="630"/>
    </row>
    <row r="158" spans="1:36" s="605" customFormat="1">
      <c r="A158" s="617"/>
      <c r="H158" s="607"/>
      <c r="J158" s="607"/>
      <c r="N158" s="630"/>
      <c r="O158" s="630"/>
      <c r="P158" s="630"/>
      <c r="Q158" s="630"/>
      <c r="R158" s="630"/>
      <c r="S158" s="630"/>
      <c r="T158" s="630"/>
      <c r="U158" s="630"/>
      <c r="V158" s="630"/>
      <c r="W158" s="630"/>
      <c r="X158" s="630"/>
      <c r="Y158" s="630"/>
      <c r="Z158" s="630"/>
      <c r="AA158" s="630"/>
      <c r="AB158" s="630"/>
      <c r="AC158" s="630"/>
      <c r="AD158" s="630"/>
      <c r="AE158" s="630"/>
      <c r="AF158" s="630"/>
      <c r="AG158" s="630"/>
      <c r="AH158" s="630"/>
      <c r="AI158" s="630"/>
      <c r="AJ158" s="630"/>
    </row>
    <row r="159" spans="1:36" s="605" customFormat="1">
      <c r="A159" s="617"/>
      <c r="H159" s="607"/>
      <c r="J159" s="607"/>
      <c r="N159" s="630"/>
      <c r="O159" s="630"/>
      <c r="P159" s="630"/>
      <c r="Q159" s="630"/>
      <c r="R159" s="630"/>
      <c r="S159" s="630"/>
      <c r="T159" s="630"/>
      <c r="U159" s="630"/>
      <c r="V159" s="630"/>
      <c r="W159" s="630"/>
      <c r="X159" s="630"/>
      <c r="Y159" s="630"/>
      <c r="Z159" s="630"/>
      <c r="AA159" s="630"/>
      <c r="AB159" s="630"/>
      <c r="AC159" s="630"/>
      <c r="AD159" s="630"/>
      <c r="AE159" s="630"/>
      <c r="AF159" s="630"/>
      <c r="AG159" s="630"/>
      <c r="AH159" s="630"/>
      <c r="AI159" s="630"/>
      <c r="AJ159" s="630"/>
    </row>
    <row r="160" spans="1:36" s="605" customFormat="1">
      <c r="A160" s="617"/>
      <c r="H160" s="607"/>
      <c r="J160" s="607"/>
      <c r="N160" s="630"/>
      <c r="O160" s="630"/>
      <c r="P160" s="630"/>
      <c r="Q160" s="630"/>
      <c r="R160" s="630"/>
      <c r="S160" s="630"/>
      <c r="T160" s="630"/>
      <c r="U160" s="630"/>
      <c r="V160" s="630"/>
      <c r="W160" s="630"/>
      <c r="X160" s="630"/>
      <c r="Y160" s="630"/>
      <c r="Z160" s="630"/>
      <c r="AA160" s="630"/>
      <c r="AB160" s="630"/>
      <c r="AC160" s="630"/>
      <c r="AD160" s="630"/>
      <c r="AE160" s="630"/>
      <c r="AF160" s="630"/>
      <c r="AG160" s="630"/>
      <c r="AH160" s="630"/>
      <c r="AI160" s="630"/>
      <c r="AJ160" s="630"/>
    </row>
    <row r="161" spans="1:36" s="605" customFormat="1">
      <c r="A161" s="617"/>
      <c r="H161" s="607"/>
      <c r="J161" s="607"/>
      <c r="N161" s="630"/>
      <c r="O161" s="630"/>
      <c r="P161" s="630"/>
      <c r="Q161" s="630"/>
      <c r="R161" s="630"/>
      <c r="S161" s="630"/>
      <c r="T161" s="630"/>
      <c r="U161" s="630"/>
      <c r="V161" s="630"/>
      <c r="W161" s="630"/>
      <c r="X161" s="630"/>
      <c r="Y161" s="630"/>
      <c r="Z161" s="630"/>
      <c r="AA161" s="630"/>
      <c r="AB161" s="630"/>
      <c r="AC161" s="630"/>
      <c r="AD161" s="630"/>
      <c r="AE161" s="630"/>
      <c r="AF161" s="630"/>
      <c r="AG161" s="630"/>
      <c r="AH161" s="630"/>
      <c r="AI161" s="630"/>
      <c r="AJ161" s="630"/>
    </row>
    <row r="162" spans="1:36" s="605" customFormat="1">
      <c r="A162" s="617"/>
      <c r="H162" s="607"/>
      <c r="J162" s="607"/>
      <c r="N162" s="630"/>
      <c r="O162" s="630"/>
      <c r="P162" s="630"/>
      <c r="Q162" s="630"/>
      <c r="R162" s="630"/>
      <c r="S162" s="630"/>
      <c r="T162" s="630"/>
      <c r="U162" s="630"/>
      <c r="V162" s="630"/>
      <c r="W162" s="630"/>
      <c r="X162" s="630"/>
      <c r="Y162" s="630"/>
      <c r="Z162" s="630"/>
      <c r="AA162" s="630"/>
      <c r="AB162" s="630"/>
      <c r="AC162" s="630"/>
      <c r="AD162" s="630"/>
      <c r="AE162" s="630"/>
      <c r="AF162" s="630"/>
      <c r="AG162" s="630"/>
      <c r="AH162" s="630"/>
      <c r="AI162" s="630"/>
      <c r="AJ162" s="630"/>
    </row>
    <row r="163" spans="1:36" s="605" customFormat="1">
      <c r="A163" s="617"/>
      <c r="H163" s="607"/>
      <c r="J163" s="607"/>
      <c r="N163" s="630"/>
      <c r="O163" s="630"/>
      <c r="P163" s="630"/>
      <c r="Q163" s="630"/>
      <c r="R163" s="630"/>
      <c r="S163" s="630"/>
      <c r="T163" s="630"/>
      <c r="U163" s="630"/>
      <c r="V163" s="630"/>
      <c r="W163" s="630"/>
      <c r="X163" s="630"/>
      <c r="Y163" s="630"/>
      <c r="Z163" s="630"/>
      <c r="AA163" s="630"/>
      <c r="AB163" s="630"/>
      <c r="AC163" s="630"/>
      <c r="AD163" s="630"/>
      <c r="AE163" s="630"/>
      <c r="AF163" s="630"/>
      <c r="AG163" s="630"/>
      <c r="AH163" s="630"/>
      <c r="AI163" s="630"/>
      <c r="AJ163" s="630"/>
    </row>
    <row r="164" spans="1:36" s="605" customFormat="1">
      <c r="A164" s="617"/>
      <c r="H164" s="607"/>
      <c r="J164" s="607"/>
      <c r="N164" s="630"/>
      <c r="O164" s="630"/>
      <c r="P164" s="630"/>
      <c r="Q164" s="630"/>
      <c r="R164" s="630"/>
      <c r="S164" s="630"/>
      <c r="T164" s="630"/>
      <c r="U164" s="630"/>
      <c r="V164" s="630"/>
      <c r="W164" s="630"/>
      <c r="X164" s="630"/>
      <c r="Y164" s="630"/>
      <c r="Z164" s="630"/>
      <c r="AA164" s="630"/>
      <c r="AB164" s="630"/>
      <c r="AC164" s="630"/>
      <c r="AD164" s="630"/>
      <c r="AE164" s="630"/>
      <c r="AF164" s="630"/>
      <c r="AG164" s="630"/>
      <c r="AH164" s="630"/>
      <c r="AI164" s="630"/>
      <c r="AJ164" s="630"/>
    </row>
    <row r="165" spans="1:36" s="605" customFormat="1">
      <c r="A165" s="617"/>
      <c r="H165" s="607"/>
      <c r="J165" s="607"/>
      <c r="N165" s="630"/>
      <c r="O165" s="630"/>
      <c r="P165" s="630"/>
      <c r="Q165" s="630"/>
      <c r="R165" s="630"/>
      <c r="S165" s="630"/>
      <c r="T165" s="630"/>
      <c r="U165" s="630"/>
      <c r="V165" s="630"/>
      <c r="W165" s="630"/>
      <c r="X165" s="630"/>
      <c r="Y165" s="630"/>
      <c r="Z165" s="630"/>
      <c r="AA165" s="630"/>
      <c r="AB165" s="630"/>
      <c r="AC165" s="630"/>
      <c r="AD165" s="630"/>
      <c r="AE165" s="630"/>
      <c r="AF165" s="630"/>
      <c r="AG165" s="630"/>
      <c r="AH165" s="630"/>
      <c r="AI165" s="630"/>
      <c r="AJ165" s="630"/>
    </row>
    <row r="166" spans="1:36" s="605" customFormat="1">
      <c r="A166" s="617"/>
      <c r="H166" s="607"/>
      <c r="J166" s="607"/>
      <c r="N166" s="630"/>
      <c r="O166" s="630"/>
      <c r="P166" s="630"/>
      <c r="Q166" s="630"/>
      <c r="R166" s="630"/>
      <c r="S166" s="630"/>
      <c r="T166" s="630"/>
      <c r="U166" s="630"/>
      <c r="V166" s="630"/>
      <c r="W166" s="630"/>
      <c r="X166" s="630"/>
      <c r="Y166" s="630"/>
      <c r="Z166" s="630"/>
      <c r="AA166" s="630"/>
      <c r="AB166" s="630"/>
      <c r="AC166" s="630"/>
      <c r="AD166" s="630"/>
      <c r="AE166" s="630"/>
      <c r="AF166" s="630"/>
      <c r="AG166" s="630"/>
      <c r="AH166" s="630"/>
      <c r="AI166" s="630"/>
      <c r="AJ166" s="630"/>
    </row>
    <row r="167" spans="1:36" s="605" customFormat="1">
      <c r="A167" s="617"/>
      <c r="H167" s="607"/>
      <c r="J167" s="607"/>
      <c r="N167" s="630"/>
      <c r="O167" s="630"/>
      <c r="P167" s="630"/>
      <c r="Q167" s="630"/>
      <c r="R167" s="630"/>
      <c r="S167" s="630"/>
      <c r="T167" s="630"/>
      <c r="U167" s="630"/>
      <c r="V167" s="630"/>
      <c r="W167" s="630"/>
      <c r="X167" s="630"/>
      <c r="Y167" s="630"/>
      <c r="Z167" s="630"/>
      <c r="AA167" s="630"/>
      <c r="AB167" s="630"/>
      <c r="AC167" s="630"/>
      <c r="AD167" s="630"/>
      <c r="AE167" s="630"/>
      <c r="AF167" s="630"/>
      <c r="AG167" s="630"/>
      <c r="AH167" s="630"/>
      <c r="AI167" s="630"/>
      <c r="AJ167" s="630"/>
    </row>
    <row r="168" spans="1:36" s="605" customFormat="1">
      <c r="A168" s="617"/>
      <c r="H168" s="607"/>
      <c r="J168" s="607"/>
      <c r="N168" s="630"/>
      <c r="O168" s="630"/>
      <c r="P168" s="630"/>
      <c r="Q168" s="630"/>
      <c r="R168" s="630"/>
      <c r="S168" s="630"/>
      <c r="T168" s="630"/>
      <c r="U168" s="630"/>
      <c r="V168" s="630"/>
      <c r="W168" s="630"/>
      <c r="X168" s="630"/>
      <c r="Y168" s="630"/>
      <c r="Z168" s="630"/>
      <c r="AA168" s="630"/>
      <c r="AB168" s="630"/>
      <c r="AC168" s="630"/>
      <c r="AD168" s="630"/>
      <c r="AE168" s="630"/>
      <c r="AF168" s="630"/>
      <c r="AG168" s="630"/>
      <c r="AH168" s="630"/>
      <c r="AI168" s="630"/>
      <c r="AJ168" s="630"/>
    </row>
    <row r="169" spans="1:36" s="605" customFormat="1">
      <c r="A169" s="617"/>
      <c r="H169" s="607"/>
      <c r="J169" s="607"/>
      <c r="N169" s="630"/>
      <c r="O169" s="630"/>
      <c r="P169" s="630"/>
      <c r="Q169" s="630"/>
      <c r="R169" s="630"/>
      <c r="S169" s="630"/>
      <c r="T169" s="630"/>
      <c r="U169" s="630"/>
      <c r="V169" s="630"/>
      <c r="W169" s="630"/>
      <c r="X169" s="630"/>
      <c r="Y169" s="630"/>
      <c r="Z169" s="630"/>
      <c r="AA169" s="630"/>
      <c r="AB169" s="630"/>
      <c r="AC169" s="630"/>
      <c r="AD169" s="630"/>
      <c r="AE169" s="630"/>
      <c r="AF169" s="630"/>
      <c r="AG169" s="630"/>
      <c r="AH169" s="630"/>
      <c r="AI169" s="630"/>
      <c r="AJ169" s="630"/>
    </row>
    <row r="170" spans="1:36" s="605" customFormat="1">
      <c r="A170" s="617"/>
      <c r="H170" s="607"/>
      <c r="J170" s="607"/>
      <c r="N170" s="630"/>
      <c r="O170" s="630"/>
      <c r="P170" s="630"/>
      <c r="Q170" s="630"/>
      <c r="R170" s="630"/>
      <c r="S170" s="630"/>
      <c r="T170" s="630"/>
      <c r="U170" s="630"/>
      <c r="V170" s="630"/>
      <c r="W170" s="630"/>
      <c r="X170" s="630"/>
      <c r="Y170" s="630"/>
      <c r="Z170" s="630"/>
      <c r="AA170" s="630"/>
      <c r="AB170" s="630"/>
      <c r="AC170" s="630"/>
      <c r="AD170" s="630"/>
      <c r="AE170" s="630"/>
      <c r="AF170" s="630"/>
      <c r="AG170" s="630"/>
      <c r="AH170" s="630"/>
      <c r="AI170" s="630"/>
      <c r="AJ170" s="630"/>
    </row>
    <row r="171" spans="1:36" s="605" customFormat="1">
      <c r="A171" s="617"/>
      <c r="H171" s="607"/>
      <c r="J171" s="607"/>
      <c r="N171" s="630"/>
      <c r="O171" s="630"/>
      <c r="P171" s="630"/>
      <c r="Q171" s="630"/>
      <c r="R171" s="630"/>
      <c r="S171" s="630"/>
      <c r="T171" s="630"/>
      <c r="U171" s="630"/>
      <c r="V171" s="630"/>
      <c r="W171" s="630"/>
      <c r="X171" s="630"/>
      <c r="Y171" s="630"/>
      <c r="Z171" s="630"/>
      <c r="AA171" s="630"/>
      <c r="AB171" s="630"/>
      <c r="AC171" s="630"/>
      <c r="AD171" s="630"/>
      <c r="AE171" s="630"/>
      <c r="AF171" s="630"/>
      <c r="AG171" s="630"/>
      <c r="AH171" s="630"/>
      <c r="AI171" s="630"/>
      <c r="AJ171" s="630"/>
    </row>
    <row r="172" spans="1:36" s="605" customFormat="1">
      <c r="A172" s="617"/>
      <c r="H172" s="607"/>
      <c r="J172" s="607"/>
      <c r="N172" s="630"/>
      <c r="O172" s="630"/>
      <c r="P172" s="630"/>
      <c r="Q172" s="630"/>
      <c r="R172" s="630"/>
      <c r="S172" s="630"/>
      <c r="T172" s="630"/>
      <c r="U172" s="630"/>
      <c r="V172" s="630"/>
      <c r="W172" s="630"/>
      <c r="X172" s="630"/>
      <c r="Y172" s="630"/>
      <c r="Z172" s="630"/>
      <c r="AA172" s="630"/>
      <c r="AB172" s="630"/>
      <c r="AC172" s="630"/>
      <c r="AD172" s="630"/>
      <c r="AE172" s="630"/>
      <c r="AF172" s="630"/>
      <c r="AG172" s="630"/>
      <c r="AH172" s="630"/>
      <c r="AI172" s="630"/>
      <c r="AJ172" s="630"/>
    </row>
    <row r="173" spans="1:36" s="605" customFormat="1">
      <c r="A173" s="617"/>
      <c r="H173" s="607"/>
      <c r="J173" s="607"/>
      <c r="N173" s="630"/>
      <c r="O173" s="630"/>
      <c r="P173" s="630"/>
      <c r="Q173" s="630"/>
      <c r="R173" s="630"/>
      <c r="S173" s="630"/>
      <c r="T173" s="630"/>
      <c r="U173" s="630"/>
      <c r="V173" s="630"/>
      <c r="W173" s="630"/>
      <c r="X173" s="630"/>
      <c r="Y173" s="630"/>
      <c r="Z173" s="630"/>
      <c r="AA173" s="630"/>
      <c r="AB173" s="630"/>
      <c r="AC173" s="630"/>
      <c r="AD173" s="630"/>
      <c r="AE173" s="630"/>
      <c r="AF173" s="630"/>
      <c r="AG173" s="630"/>
      <c r="AH173" s="630"/>
      <c r="AI173" s="630"/>
      <c r="AJ173" s="630"/>
    </row>
    <row r="174" spans="1:36" s="605" customFormat="1">
      <c r="A174" s="617"/>
      <c r="H174" s="607"/>
      <c r="J174" s="607"/>
      <c r="N174" s="630"/>
      <c r="O174" s="630"/>
      <c r="P174" s="630"/>
      <c r="Q174" s="630"/>
      <c r="R174" s="630"/>
      <c r="S174" s="630"/>
      <c r="T174" s="630"/>
      <c r="U174" s="630"/>
      <c r="V174" s="630"/>
      <c r="W174" s="630"/>
      <c r="X174" s="630"/>
      <c r="Y174" s="630"/>
      <c r="Z174" s="630"/>
      <c r="AA174" s="630"/>
      <c r="AB174" s="630"/>
      <c r="AC174" s="630"/>
      <c r="AD174" s="630"/>
      <c r="AE174" s="630"/>
      <c r="AF174" s="630"/>
      <c r="AG174" s="630"/>
      <c r="AH174" s="630"/>
      <c r="AI174" s="630"/>
      <c r="AJ174" s="630"/>
    </row>
    <row r="175" spans="1:36" s="605" customFormat="1">
      <c r="A175" s="617"/>
      <c r="H175" s="607"/>
      <c r="J175" s="607"/>
      <c r="N175" s="630"/>
      <c r="O175" s="630"/>
      <c r="P175" s="630"/>
      <c r="Q175" s="630"/>
      <c r="R175" s="630"/>
      <c r="S175" s="630"/>
      <c r="T175" s="630"/>
      <c r="U175" s="630"/>
      <c r="V175" s="630"/>
      <c r="W175" s="630"/>
      <c r="X175" s="630"/>
      <c r="Y175" s="630"/>
      <c r="Z175" s="630"/>
      <c r="AA175" s="630"/>
      <c r="AB175" s="630"/>
      <c r="AC175" s="630"/>
      <c r="AD175" s="630"/>
      <c r="AE175" s="630"/>
      <c r="AF175" s="630"/>
      <c r="AG175" s="630"/>
      <c r="AH175" s="630"/>
      <c r="AI175" s="630"/>
      <c r="AJ175" s="630"/>
    </row>
    <row r="176" spans="1:36" s="605" customFormat="1">
      <c r="A176" s="617"/>
      <c r="H176" s="607"/>
      <c r="J176" s="607"/>
      <c r="N176" s="630"/>
      <c r="O176" s="630"/>
      <c r="P176" s="630"/>
      <c r="Q176" s="630"/>
      <c r="R176" s="630"/>
      <c r="S176" s="630"/>
      <c r="T176" s="630"/>
      <c r="U176" s="630"/>
      <c r="V176" s="630"/>
      <c r="W176" s="630"/>
      <c r="X176" s="630"/>
      <c r="Y176" s="630"/>
      <c r="Z176" s="630"/>
      <c r="AA176" s="630"/>
      <c r="AB176" s="630"/>
      <c r="AC176" s="630"/>
      <c r="AD176" s="630"/>
      <c r="AE176" s="630"/>
      <c r="AF176" s="630"/>
      <c r="AG176" s="630"/>
      <c r="AH176" s="630"/>
      <c r="AI176" s="630"/>
      <c r="AJ176" s="630"/>
    </row>
    <row r="177" spans="1:36" s="605" customFormat="1">
      <c r="A177" s="617"/>
      <c r="H177" s="607"/>
      <c r="J177" s="607"/>
      <c r="N177" s="630"/>
      <c r="O177" s="630"/>
      <c r="P177" s="630"/>
      <c r="Q177" s="630"/>
      <c r="R177" s="630"/>
      <c r="S177" s="630"/>
      <c r="T177" s="630"/>
      <c r="U177" s="630"/>
      <c r="V177" s="630"/>
      <c r="W177" s="630"/>
      <c r="X177" s="630"/>
      <c r="Y177" s="630"/>
      <c r="Z177" s="630"/>
      <c r="AA177" s="630"/>
      <c r="AB177" s="630"/>
      <c r="AC177" s="630"/>
      <c r="AD177" s="630"/>
      <c r="AE177" s="630"/>
      <c r="AF177" s="630"/>
      <c r="AG177" s="630"/>
      <c r="AH177" s="630"/>
      <c r="AI177" s="630"/>
      <c r="AJ177" s="630"/>
    </row>
    <row r="178" spans="1:36" s="605" customFormat="1">
      <c r="A178" s="617"/>
      <c r="H178" s="607"/>
      <c r="J178" s="607"/>
      <c r="N178" s="630"/>
      <c r="O178" s="630"/>
      <c r="P178" s="630"/>
      <c r="Q178" s="630"/>
      <c r="R178" s="630"/>
      <c r="S178" s="630"/>
      <c r="T178" s="630"/>
      <c r="U178" s="630"/>
      <c r="V178" s="630"/>
      <c r="W178" s="630"/>
      <c r="X178" s="630"/>
      <c r="Y178" s="630"/>
      <c r="Z178" s="630"/>
      <c r="AA178" s="630"/>
      <c r="AB178" s="630"/>
      <c r="AC178" s="630"/>
      <c r="AD178" s="630"/>
      <c r="AE178" s="630"/>
      <c r="AF178" s="630"/>
      <c r="AG178" s="630"/>
      <c r="AH178" s="630"/>
      <c r="AI178" s="630"/>
      <c r="AJ178" s="630"/>
    </row>
    <row r="179" spans="1:36" s="605" customFormat="1">
      <c r="A179" s="617"/>
      <c r="H179" s="607"/>
      <c r="J179" s="607"/>
      <c r="N179" s="630"/>
      <c r="O179" s="630"/>
      <c r="P179" s="630"/>
      <c r="Q179" s="630"/>
      <c r="R179" s="630"/>
      <c r="S179" s="630"/>
      <c r="T179" s="630"/>
      <c r="U179" s="630"/>
      <c r="V179" s="630"/>
      <c r="W179" s="630"/>
      <c r="X179" s="630"/>
      <c r="Y179" s="630"/>
      <c r="Z179" s="630"/>
      <c r="AA179" s="630"/>
      <c r="AB179" s="630"/>
      <c r="AC179" s="630"/>
      <c r="AD179" s="630"/>
      <c r="AE179" s="630"/>
      <c r="AF179" s="630"/>
      <c r="AG179" s="630"/>
      <c r="AH179" s="630"/>
      <c r="AI179" s="630"/>
      <c r="AJ179" s="630"/>
    </row>
    <row r="180" spans="1:36" s="605" customFormat="1">
      <c r="A180" s="617"/>
      <c r="H180" s="607"/>
      <c r="J180" s="607"/>
      <c r="N180" s="630"/>
      <c r="O180" s="630"/>
      <c r="P180" s="630"/>
      <c r="Q180" s="630"/>
      <c r="R180" s="630"/>
      <c r="S180" s="630"/>
      <c r="T180" s="630"/>
      <c r="U180" s="630"/>
      <c r="V180" s="630"/>
      <c r="W180" s="630"/>
      <c r="X180" s="630"/>
      <c r="Y180" s="630"/>
      <c r="Z180" s="630"/>
      <c r="AA180" s="630"/>
      <c r="AB180" s="630"/>
      <c r="AC180" s="630"/>
      <c r="AD180" s="630"/>
      <c r="AE180" s="630"/>
      <c r="AF180" s="630"/>
      <c r="AG180" s="630"/>
      <c r="AH180" s="630"/>
      <c r="AI180" s="630"/>
      <c r="AJ180" s="630"/>
    </row>
    <row r="181" spans="1:36" s="605" customFormat="1">
      <c r="A181" s="617"/>
      <c r="H181" s="607"/>
      <c r="J181" s="607"/>
      <c r="N181" s="630"/>
      <c r="O181" s="630"/>
      <c r="P181" s="630"/>
      <c r="Q181" s="630"/>
      <c r="R181" s="630"/>
      <c r="S181" s="630"/>
      <c r="T181" s="630"/>
      <c r="U181" s="630"/>
      <c r="V181" s="630"/>
      <c r="W181" s="630"/>
      <c r="X181" s="630"/>
      <c r="Y181" s="630"/>
      <c r="Z181" s="630"/>
      <c r="AA181" s="630"/>
      <c r="AB181" s="630"/>
      <c r="AC181" s="630"/>
      <c r="AD181" s="630"/>
      <c r="AE181" s="630"/>
      <c r="AF181" s="630"/>
      <c r="AG181" s="630"/>
      <c r="AH181" s="630"/>
      <c r="AI181" s="630"/>
      <c r="AJ181" s="630"/>
    </row>
    <row r="182" spans="1:36" s="605" customFormat="1">
      <c r="A182" s="617"/>
      <c r="H182" s="607"/>
      <c r="J182" s="607"/>
      <c r="N182" s="630"/>
      <c r="O182" s="630"/>
      <c r="P182" s="630"/>
      <c r="Q182" s="630"/>
      <c r="R182" s="630"/>
      <c r="S182" s="630"/>
      <c r="T182" s="630"/>
      <c r="U182" s="630"/>
      <c r="V182" s="630"/>
      <c r="W182" s="630"/>
      <c r="X182" s="630"/>
      <c r="Y182" s="630"/>
      <c r="Z182" s="630"/>
      <c r="AA182" s="630"/>
      <c r="AB182" s="630"/>
      <c r="AC182" s="630"/>
      <c r="AD182" s="630"/>
      <c r="AE182" s="630"/>
      <c r="AF182" s="630"/>
      <c r="AG182" s="630"/>
      <c r="AH182" s="630"/>
      <c r="AI182" s="630"/>
      <c r="AJ182" s="630"/>
    </row>
    <row r="183" spans="1:36" s="605" customFormat="1">
      <c r="A183" s="617"/>
      <c r="H183" s="607"/>
      <c r="J183" s="607"/>
      <c r="N183" s="630"/>
      <c r="O183" s="630"/>
      <c r="P183" s="630"/>
      <c r="Q183" s="630"/>
      <c r="R183" s="630"/>
      <c r="S183" s="630"/>
      <c r="T183" s="630"/>
      <c r="U183" s="630"/>
      <c r="V183" s="630"/>
      <c r="W183" s="630"/>
      <c r="X183" s="630"/>
      <c r="Y183" s="630"/>
      <c r="Z183" s="630"/>
      <c r="AA183" s="630"/>
      <c r="AB183" s="630"/>
      <c r="AC183" s="630"/>
      <c r="AD183" s="630"/>
      <c r="AE183" s="630"/>
      <c r="AF183" s="630"/>
      <c r="AG183" s="630"/>
      <c r="AH183" s="630"/>
      <c r="AI183" s="630"/>
      <c r="AJ183" s="630"/>
    </row>
    <row r="184" spans="1:36" s="605" customFormat="1">
      <c r="A184" s="617"/>
      <c r="H184" s="607"/>
      <c r="J184" s="607"/>
      <c r="N184" s="630"/>
      <c r="O184" s="630"/>
      <c r="P184" s="630"/>
      <c r="Q184" s="630"/>
      <c r="R184" s="630"/>
      <c r="S184" s="630"/>
      <c r="T184" s="630"/>
      <c r="U184" s="630"/>
      <c r="V184" s="630"/>
      <c r="W184" s="630"/>
      <c r="X184" s="630"/>
      <c r="Y184" s="630"/>
      <c r="Z184" s="630"/>
      <c r="AA184" s="630"/>
      <c r="AB184" s="630"/>
      <c r="AC184" s="630"/>
      <c r="AD184" s="630"/>
      <c r="AE184" s="630"/>
      <c r="AF184" s="630"/>
      <c r="AG184" s="630"/>
      <c r="AH184" s="630"/>
      <c r="AI184" s="630"/>
      <c r="AJ184" s="630"/>
    </row>
    <row r="185" spans="1:36" s="605" customFormat="1">
      <c r="A185" s="617"/>
      <c r="H185" s="607"/>
      <c r="J185" s="607"/>
      <c r="N185" s="630"/>
      <c r="O185" s="630"/>
      <c r="P185" s="630"/>
      <c r="Q185" s="630"/>
      <c r="R185" s="630"/>
      <c r="S185" s="630"/>
      <c r="T185" s="630"/>
      <c r="U185" s="630"/>
      <c r="V185" s="630"/>
      <c r="W185" s="630"/>
      <c r="X185" s="630"/>
      <c r="Y185" s="630"/>
      <c r="Z185" s="630"/>
      <c r="AA185" s="630"/>
      <c r="AB185" s="630"/>
      <c r="AC185" s="630"/>
      <c r="AD185" s="630"/>
      <c r="AE185" s="630"/>
      <c r="AF185" s="630"/>
      <c r="AG185" s="630"/>
      <c r="AH185" s="630"/>
      <c r="AI185" s="630"/>
      <c r="AJ185" s="630"/>
    </row>
    <row r="186" spans="1:36" s="605" customFormat="1">
      <c r="A186" s="617"/>
      <c r="H186" s="607"/>
      <c r="J186" s="607"/>
      <c r="N186" s="630"/>
      <c r="O186" s="630"/>
      <c r="P186" s="630"/>
      <c r="Q186" s="630"/>
      <c r="R186" s="630"/>
      <c r="S186" s="630"/>
      <c r="T186" s="630"/>
      <c r="U186" s="630"/>
      <c r="V186" s="630"/>
      <c r="W186" s="630"/>
      <c r="X186" s="630"/>
      <c r="Y186" s="630"/>
      <c r="Z186" s="630"/>
      <c r="AA186" s="630"/>
      <c r="AB186" s="630"/>
      <c r="AC186" s="630"/>
      <c r="AD186" s="630"/>
      <c r="AE186" s="630"/>
      <c r="AF186" s="630"/>
      <c r="AG186" s="630"/>
      <c r="AH186" s="630"/>
      <c r="AI186" s="630"/>
      <c r="AJ186" s="630"/>
    </row>
    <row r="187" spans="1:36" s="605" customFormat="1">
      <c r="A187" s="617"/>
      <c r="H187" s="607"/>
      <c r="J187" s="607"/>
      <c r="N187" s="630"/>
      <c r="O187" s="630"/>
      <c r="P187" s="630"/>
      <c r="Q187" s="630"/>
      <c r="R187" s="630"/>
      <c r="S187" s="630"/>
      <c r="T187" s="630"/>
      <c r="U187" s="630"/>
      <c r="V187" s="630"/>
      <c r="W187" s="630"/>
      <c r="X187" s="630"/>
      <c r="Y187" s="630"/>
      <c r="Z187" s="630"/>
      <c r="AA187" s="630"/>
      <c r="AB187" s="630"/>
      <c r="AC187" s="630"/>
      <c r="AD187" s="630"/>
      <c r="AE187" s="630"/>
      <c r="AF187" s="630"/>
      <c r="AG187" s="630"/>
      <c r="AH187" s="630"/>
      <c r="AI187" s="630"/>
      <c r="AJ187" s="630"/>
    </row>
    <row r="188" spans="1:36" s="605" customFormat="1">
      <c r="A188" s="617"/>
      <c r="H188" s="607"/>
      <c r="J188" s="607"/>
      <c r="N188" s="630"/>
      <c r="O188" s="630"/>
      <c r="P188" s="630"/>
      <c r="Q188" s="630"/>
      <c r="R188" s="630"/>
      <c r="S188" s="630"/>
      <c r="T188" s="630"/>
      <c r="U188" s="630"/>
      <c r="V188" s="630"/>
      <c r="W188" s="630"/>
      <c r="X188" s="630"/>
      <c r="Y188" s="630"/>
      <c r="Z188" s="630"/>
      <c r="AA188" s="630"/>
      <c r="AB188" s="630"/>
      <c r="AC188" s="630"/>
      <c r="AD188" s="630"/>
      <c r="AE188" s="630"/>
      <c r="AF188" s="630"/>
      <c r="AG188" s="630"/>
      <c r="AH188" s="630"/>
      <c r="AI188" s="630"/>
      <c r="AJ188" s="630"/>
    </row>
    <row r="189" spans="1:36" s="605" customFormat="1">
      <c r="A189" s="617"/>
      <c r="H189" s="607"/>
      <c r="J189" s="607"/>
      <c r="N189" s="630"/>
      <c r="O189" s="630"/>
      <c r="P189" s="630"/>
      <c r="Q189" s="630"/>
      <c r="R189" s="630"/>
      <c r="S189" s="630"/>
      <c r="T189" s="630"/>
      <c r="U189" s="630"/>
      <c r="V189" s="630"/>
      <c r="W189" s="630"/>
      <c r="X189" s="630"/>
      <c r="Y189" s="630"/>
      <c r="Z189" s="630"/>
      <c r="AA189" s="630"/>
      <c r="AB189" s="630"/>
      <c r="AC189" s="630"/>
      <c r="AD189" s="630"/>
      <c r="AE189" s="630"/>
      <c r="AF189" s="630"/>
      <c r="AG189" s="630"/>
      <c r="AH189" s="630"/>
      <c r="AI189" s="630"/>
      <c r="AJ189" s="630"/>
    </row>
    <row r="190" spans="1:36" s="605" customFormat="1">
      <c r="A190" s="617"/>
      <c r="H190" s="607"/>
      <c r="J190" s="607"/>
      <c r="N190" s="630"/>
      <c r="O190" s="630"/>
      <c r="P190" s="630"/>
      <c r="Q190" s="630"/>
      <c r="R190" s="630"/>
      <c r="S190" s="630"/>
      <c r="T190" s="630"/>
      <c r="U190" s="630"/>
      <c r="V190" s="630"/>
      <c r="W190" s="630"/>
      <c r="X190" s="630"/>
      <c r="Y190" s="630"/>
      <c r="Z190" s="630"/>
      <c r="AA190" s="630"/>
      <c r="AB190" s="630"/>
      <c r="AC190" s="630"/>
      <c r="AD190" s="630"/>
      <c r="AE190" s="630"/>
      <c r="AF190" s="630"/>
      <c r="AG190" s="630"/>
      <c r="AH190" s="630"/>
      <c r="AI190" s="630"/>
      <c r="AJ190" s="630"/>
    </row>
    <row r="191" spans="1:36" s="605" customFormat="1">
      <c r="A191" s="617"/>
      <c r="H191" s="607"/>
      <c r="J191" s="607"/>
      <c r="N191" s="630"/>
      <c r="O191" s="630"/>
      <c r="P191" s="630"/>
      <c r="Q191" s="630"/>
      <c r="R191" s="630"/>
      <c r="S191" s="630"/>
      <c r="T191" s="630"/>
      <c r="U191" s="630"/>
      <c r="V191" s="630"/>
      <c r="W191" s="630"/>
      <c r="X191" s="630"/>
      <c r="Y191" s="630"/>
      <c r="Z191" s="630"/>
      <c r="AA191" s="630"/>
      <c r="AB191" s="630"/>
      <c r="AC191" s="630"/>
      <c r="AD191" s="630"/>
      <c r="AE191" s="630"/>
      <c r="AF191" s="630"/>
      <c r="AG191" s="630"/>
      <c r="AH191" s="630"/>
      <c r="AI191" s="630"/>
      <c r="AJ191" s="630"/>
    </row>
    <row r="192" spans="1:36" s="605" customFormat="1">
      <c r="A192" s="617"/>
      <c r="H192" s="607"/>
      <c r="J192" s="607"/>
      <c r="N192" s="630"/>
      <c r="O192" s="630"/>
      <c r="P192" s="630"/>
      <c r="Q192" s="630"/>
      <c r="R192" s="630"/>
      <c r="S192" s="630"/>
      <c r="T192" s="630"/>
      <c r="U192" s="630"/>
      <c r="V192" s="630"/>
      <c r="W192" s="630"/>
      <c r="X192" s="630"/>
      <c r="Y192" s="630"/>
      <c r="Z192" s="630"/>
      <c r="AA192" s="630"/>
      <c r="AB192" s="630"/>
      <c r="AC192" s="630"/>
      <c r="AD192" s="630"/>
      <c r="AE192" s="630"/>
      <c r="AF192" s="630"/>
      <c r="AG192" s="630"/>
      <c r="AH192" s="630"/>
      <c r="AI192" s="630"/>
      <c r="AJ192" s="630"/>
    </row>
    <row r="193" spans="1:36" s="605" customFormat="1">
      <c r="A193" s="617"/>
      <c r="H193" s="607"/>
      <c r="J193" s="607"/>
      <c r="N193" s="630"/>
      <c r="O193" s="630"/>
      <c r="P193" s="630"/>
      <c r="Q193" s="630"/>
      <c r="R193" s="630"/>
      <c r="S193" s="630"/>
      <c r="T193" s="630"/>
      <c r="U193" s="630"/>
      <c r="V193" s="630"/>
      <c r="W193" s="630"/>
      <c r="X193" s="630"/>
      <c r="Y193" s="630"/>
      <c r="Z193" s="630"/>
      <c r="AA193" s="630"/>
      <c r="AB193" s="630"/>
      <c r="AC193" s="630"/>
      <c r="AD193" s="630"/>
      <c r="AE193" s="630"/>
      <c r="AF193" s="630"/>
      <c r="AG193" s="630"/>
      <c r="AH193" s="630"/>
      <c r="AI193" s="630"/>
      <c r="AJ193" s="630"/>
    </row>
    <row r="194" spans="1:36" s="605" customFormat="1">
      <c r="A194" s="617"/>
      <c r="H194" s="607"/>
      <c r="J194" s="607"/>
      <c r="N194" s="630"/>
      <c r="O194" s="630"/>
      <c r="P194" s="630"/>
      <c r="Q194" s="630"/>
      <c r="R194" s="630"/>
      <c r="S194" s="630"/>
      <c r="T194" s="630"/>
      <c r="U194" s="630"/>
      <c r="V194" s="630"/>
      <c r="W194" s="630"/>
      <c r="X194" s="630"/>
      <c r="Y194" s="630"/>
      <c r="Z194" s="630"/>
      <c r="AA194" s="630"/>
      <c r="AB194" s="630"/>
      <c r="AC194" s="630"/>
      <c r="AD194" s="630"/>
      <c r="AE194" s="630"/>
      <c r="AF194" s="630"/>
      <c r="AG194" s="630"/>
      <c r="AH194" s="630"/>
      <c r="AI194" s="630"/>
      <c r="AJ194" s="630"/>
    </row>
    <row r="195" spans="1:36" s="605" customFormat="1">
      <c r="A195" s="617"/>
      <c r="H195" s="607"/>
      <c r="J195" s="607"/>
      <c r="N195" s="630"/>
      <c r="O195" s="630"/>
      <c r="P195" s="630"/>
      <c r="Q195" s="630"/>
      <c r="R195" s="630"/>
      <c r="S195" s="630"/>
      <c r="T195" s="630"/>
      <c r="U195" s="630"/>
      <c r="V195" s="630"/>
      <c r="W195" s="630"/>
      <c r="X195" s="630"/>
      <c r="Y195" s="630"/>
      <c r="Z195" s="630"/>
      <c r="AA195" s="630"/>
      <c r="AB195" s="630"/>
      <c r="AC195" s="630"/>
      <c r="AD195" s="630"/>
      <c r="AE195" s="630"/>
      <c r="AF195" s="630"/>
      <c r="AG195" s="630"/>
      <c r="AH195" s="630"/>
      <c r="AI195" s="630"/>
      <c r="AJ195" s="630"/>
    </row>
    <row r="196" spans="1:36" s="605" customFormat="1">
      <c r="A196" s="617"/>
      <c r="H196" s="607"/>
      <c r="J196" s="607"/>
      <c r="N196" s="630"/>
      <c r="O196" s="630"/>
      <c r="P196" s="630"/>
      <c r="Q196" s="630"/>
      <c r="R196" s="630"/>
      <c r="S196" s="630"/>
      <c r="T196" s="630"/>
      <c r="U196" s="630"/>
      <c r="V196" s="630"/>
      <c r="W196" s="630"/>
      <c r="X196" s="630"/>
      <c r="Y196" s="630"/>
      <c r="Z196" s="630"/>
      <c r="AA196" s="630"/>
      <c r="AB196" s="630"/>
      <c r="AC196" s="630"/>
      <c r="AD196" s="630"/>
      <c r="AE196" s="630"/>
      <c r="AF196" s="630"/>
      <c r="AG196" s="630"/>
      <c r="AH196" s="630"/>
      <c r="AI196" s="630"/>
      <c r="AJ196" s="630"/>
    </row>
    <row r="197" spans="1:36" ht="15" thickBot="1">
      <c r="J197" s="28"/>
      <c r="L197" s="605"/>
      <c r="N197" s="630"/>
      <c r="O197" s="44"/>
      <c r="P197" s="44"/>
      <c r="Q197" s="44"/>
      <c r="R197" s="44"/>
      <c r="S197" s="44"/>
      <c r="T197" s="44"/>
      <c r="U197" s="44"/>
      <c r="V197" s="44"/>
      <c r="W197" s="44"/>
      <c r="X197" s="44"/>
      <c r="Y197" s="44"/>
      <c r="Z197" s="44"/>
      <c r="AA197" s="44"/>
      <c r="AB197" s="44"/>
      <c r="AC197" s="44"/>
      <c r="AD197" s="44"/>
      <c r="AE197" s="44"/>
      <c r="AF197" s="44"/>
      <c r="AG197" s="44"/>
      <c r="AH197" s="44"/>
      <c r="AI197" s="44"/>
      <c r="AJ197" s="44"/>
    </row>
    <row r="198" spans="1:36" ht="15" thickTop="1">
      <c r="L198" s="605"/>
      <c r="N198" s="630"/>
    </row>
    <row r="199" spans="1:36" ht="15" thickBot="1">
      <c r="N199" s="44"/>
    </row>
    <row r="200" spans="1:36" ht="15" thickTop="1"/>
  </sheetData>
  <mergeCells count="5">
    <mergeCell ref="B4:F4"/>
    <mergeCell ref="AQ7:AR7"/>
    <mergeCell ref="AS7:AT7"/>
    <mergeCell ref="AQ8:AR8"/>
    <mergeCell ref="AS8:AT8"/>
  </mergeCells>
  <pageMargins left="0.17" right="0.17" top="0.75" bottom="0.75" header="0.3" footer="0.3"/>
  <pageSetup scale="50"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257"/>
  <sheetViews>
    <sheetView zoomScaleNormal="100" workbookViewId="0">
      <pane xSplit="16" ySplit="10" topLeftCell="Q11" activePane="bottomRight" state="frozen"/>
      <selection sqref="A1:XFD1048576"/>
      <selection pane="topRight" sqref="A1:XFD1048576"/>
      <selection pane="bottomLeft" sqref="A1:XFD1048576"/>
      <selection pane="bottomRight" activeCell="B1" sqref="B1"/>
    </sheetView>
  </sheetViews>
  <sheetFormatPr defaultColWidth="7.453125" defaultRowHeight="14.4"/>
  <cols>
    <col min="1" max="1" width="1.90625" style="676" customWidth="1"/>
    <col min="2" max="2" width="11" style="678" customWidth="1"/>
    <col min="3" max="3" width="1.36328125" style="678" customWidth="1"/>
    <col min="4" max="4" width="10.6328125" style="678" customWidth="1"/>
    <col min="5" max="5" width="1.36328125" style="678" customWidth="1"/>
    <col min="6" max="6" width="9.90625" style="678" bestFit="1" customWidth="1"/>
    <col min="7" max="7" width="1.36328125" style="678" customWidth="1"/>
    <col min="8" max="8" width="27.6328125" style="678" bestFit="1" customWidth="1"/>
    <col min="9" max="9" width="1.36328125" style="678" customWidth="1"/>
    <col min="10" max="10" width="8.90625" style="678" customWidth="1"/>
    <col min="11" max="11" width="1.36328125" style="678" customWidth="1"/>
    <col min="12" max="12" width="7.36328125" style="682" customWidth="1"/>
    <col min="13" max="13" width="1.36328125" style="678" customWidth="1"/>
    <col min="14" max="14" width="9.453125" style="682" customWidth="1"/>
    <col min="15" max="15" width="1.36328125" style="678" customWidth="1"/>
    <col min="16" max="16" width="11.08984375" style="678" bestFit="1" customWidth="1"/>
    <col min="17" max="17" width="12.54296875" style="678" bestFit="1" customWidth="1"/>
    <col min="18" max="38" width="13.90625" style="678" bestFit="1" customWidth="1"/>
    <col min="39" max="39" width="1.6328125" style="678" customWidth="1"/>
    <col min="40" max="40" width="13.08984375" style="678" customWidth="1"/>
    <col min="41" max="41" width="1.6328125" style="678" customWidth="1"/>
    <col min="42" max="42" width="13.453125" style="678" customWidth="1"/>
    <col min="43" max="43" width="2.08984375" style="678" customWidth="1"/>
    <col min="44" max="47" width="12.6328125" style="678" customWidth="1"/>
    <col min="48" max="16384" width="7.453125" style="678"/>
  </cols>
  <sheetData>
    <row r="1" spans="1:47">
      <c r="B1" s="598" t="str">
        <f>'[1]Bal Accum Dep&amp;COR'!B1</f>
        <v>Kentucky American Water Company</v>
      </c>
      <c r="C1" s="46"/>
      <c r="D1" s="47"/>
      <c r="E1" s="47"/>
      <c r="F1" s="47"/>
      <c r="G1" s="47"/>
      <c r="H1" s="507"/>
      <c r="I1" s="47"/>
      <c r="J1" s="719"/>
      <c r="K1" s="677"/>
      <c r="L1" s="677"/>
      <c r="N1" s="678"/>
      <c r="Q1" s="679"/>
      <c r="R1" s="680"/>
      <c r="T1" s="681"/>
      <c r="AE1" s="680"/>
      <c r="AF1" s="681"/>
    </row>
    <row r="2" spans="1:47">
      <c r="B2" s="270" t="str">
        <f>'[1]Bal Accum Dep&amp;COR'!B2</f>
        <v>Case No. 2018-00358</v>
      </c>
      <c r="C2" s="47"/>
      <c r="D2" s="47"/>
      <c r="E2" s="47"/>
      <c r="F2" s="47"/>
      <c r="G2" s="47"/>
      <c r="H2" s="48"/>
      <c r="I2" s="47"/>
      <c r="J2" s="682"/>
      <c r="L2" s="678"/>
      <c r="N2" s="678"/>
      <c r="Q2" s="683"/>
      <c r="R2" s="683"/>
      <c r="S2" s="683"/>
      <c r="T2" s="683"/>
      <c r="U2" s="683"/>
      <c r="V2" s="683"/>
      <c r="W2" s="683"/>
      <c r="X2" s="683"/>
      <c r="Y2" s="684"/>
      <c r="Z2" s="684"/>
      <c r="AA2" s="684"/>
      <c r="AB2" s="684"/>
      <c r="AC2" s="684"/>
      <c r="AD2" s="684"/>
      <c r="AE2" s="684"/>
      <c r="AF2" s="684"/>
      <c r="AG2" s="684"/>
      <c r="AH2" s="684"/>
      <c r="AI2" s="684"/>
      <c r="AJ2" s="684"/>
      <c r="AK2" s="684"/>
      <c r="AL2" s="684"/>
      <c r="AM2" s="684"/>
      <c r="AN2" s="18" t="s">
        <v>159</v>
      </c>
      <c r="AP2" s="18" t="s">
        <v>703</v>
      </c>
    </row>
    <row r="3" spans="1:47">
      <c r="B3" s="270" t="str">
        <f>'[1]Bal Accum Dep&amp;COR'!B3</f>
        <v>Accumulated Reserve Balances by Month, August 2018 - June 2020</v>
      </c>
      <c r="C3" s="47"/>
      <c r="D3" s="47"/>
      <c r="E3" s="47"/>
      <c r="F3" s="47"/>
      <c r="G3" s="47"/>
      <c r="H3" s="48"/>
      <c r="I3" s="47"/>
      <c r="J3" s="682"/>
      <c r="L3" s="678"/>
      <c r="N3" s="678"/>
      <c r="P3" s="18"/>
      <c r="Q3" s="685"/>
      <c r="R3" s="685"/>
      <c r="S3" s="685"/>
      <c r="T3" s="685"/>
      <c r="U3" s="685"/>
      <c r="V3" s="685"/>
      <c r="W3" s="685"/>
      <c r="X3" s="685"/>
      <c r="Y3" s="685"/>
      <c r="Z3" s="685"/>
      <c r="AA3" s="685"/>
      <c r="AB3" s="685"/>
      <c r="AC3" s="685"/>
      <c r="AD3" s="685"/>
      <c r="AE3" s="685"/>
      <c r="AF3" s="685"/>
      <c r="AG3" s="685"/>
      <c r="AH3" s="685"/>
      <c r="AI3" s="685"/>
      <c r="AJ3" s="685"/>
      <c r="AK3" s="685"/>
      <c r="AL3" s="684"/>
      <c r="AM3" s="684"/>
      <c r="AN3" s="18" t="s">
        <v>707</v>
      </c>
      <c r="AO3" s="21"/>
      <c r="AP3" s="21" t="s">
        <v>950</v>
      </c>
    </row>
    <row r="4" spans="1:47" ht="49.35" customHeight="1">
      <c r="B4" s="1008" t="s">
        <v>977</v>
      </c>
      <c r="C4" s="1009"/>
      <c r="D4" s="1009"/>
      <c r="E4" s="1009"/>
      <c r="F4" s="1009"/>
      <c r="G4" s="1009"/>
      <c r="H4" s="1010"/>
      <c r="I4" s="77"/>
      <c r="J4" s="77"/>
      <c r="K4" s="77"/>
      <c r="L4" s="77"/>
      <c r="N4" s="686"/>
      <c r="P4" s="22">
        <f>'[1]Bal Accum Dep&amp;COR'!P4</f>
        <v>43343</v>
      </c>
      <c r="Q4" s="22">
        <f>'[1]Bal Accum Dep&amp;COR'!Q4</f>
        <v>43373</v>
      </c>
      <c r="R4" s="22">
        <f>'[1]Bal Accum Dep&amp;COR'!R4</f>
        <v>43404</v>
      </c>
      <c r="S4" s="22">
        <f>'[1]Bal Accum Dep&amp;COR'!S4</f>
        <v>43434</v>
      </c>
      <c r="T4" s="22">
        <f>'[1]Bal Accum Dep&amp;COR'!T4</f>
        <v>43465</v>
      </c>
      <c r="U4" s="22">
        <f>'[1]Bal Accum Dep&amp;COR'!U4</f>
        <v>43496</v>
      </c>
      <c r="V4" s="22">
        <f>'[1]Bal Accum Dep&amp;COR'!V4</f>
        <v>43524</v>
      </c>
      <c r="W4" s="22">
        <f>'[1]Bal Accum Dep&amp;COR'!W4</f>
        <v>43555</v>
      </c>
      <c r="X4" s="22">
        <f>'[1]Bal Accum Dep&amp;COR'!X4</f>
        <v>43585</v>
      </c>
      <c r="Y4" s="22">
        <f>'[1]Bal Accum Dep&amp;COR'!Y4</f>
        <v>43616</v>
      </c>
      <c r="Z4" s="22">
        <f>'[1]Bal Accum Dep&amp;COR'!Z4</f>
        <v>43646</v>
      </c>
      <c r="AA4" s="22">
        <f>'[1]Bal Accum Dep&amp;COR'!AA4</f>
        <v>43677</v>
      </c>
      <c r="AB4" s="22">
        <f>'[1]Bal Accum Dep&amp;COR'!AB4</f>
        <v>43708</v>
      </c>
      <c r="AC4" s="22">
        <f>'[1]Bal Accum Dep&amp;COR'!AC4</f>
        <v>43738</v>
      </c>
      <c r="AD4" s="22">
        <f>'[1]Bal Accum Dep&amp;COR'!AD4</f>
        <v>43769</v>
      </c>
      <c r="AE4" s="22">
        <f>'[1]Bal Accum Dep&amp;COR'!AE4</f>
        <v>43799</v>
      </c>
      <c r="AF4" s="22">
        <f>'[1]Bal Accum Dep&amp;COR'!AF4</f>
        <v>43830</v>
      </c>
      <c r="AG4" s="22">
        <f>'[1]Bal Accum Dep&amp;COR'!AG4</f>
        <v>43861</v>
      </c>
      <c r="AH4" s="22">
        <f>'[1]Bal Accum Dep&amp;COR'!AH4</f>
        <v>43890</v>
      </c>
      <c r="AI4" s="22">
        <f>'[1]Bal Accum Dep&amp;COR'!AI4</f>
        <v>43921</v>
      </c>
      <c r="AJ4" s="22">
        <f>'[1]Bal Accum Dep&amp;COR'!AJ4</f>
        <v>43951</v>
      </c>
      <c r="AK4" s="22">
        <f>'[1]Bal Accum Dep&amp;COR'!AK4</f>
        <v>43982</v>
      </c>
      <c r="AL4" s="22">
        <f>'[1]Bal Accum Dep&amp;COR'!AL4</f>
        <v>44012</v>
      </c>
      <c r="AM4" s="22"/>
      <c r="AN4" s="22">
        <f>V4</f>
        <v>43524</v>
      </c>
      <c r="AO4" s="21"/>
      <c r="AP4" s="718">
        <f>AL4</f>
        <v>44012</v>
      </c>
    </row>
    <row r="5" spans="1:47">
      <c r="B5" s="598" t="s">
        <v>946</v>
      </c>
      <c r="C5" s="77"/>
      <c r="D5" s="657" t="str">
        <f>'[1]Bal Accum Dep&amp;COR'!D5</f>
        <v>W/P - 1-2</v>
      </c>
      <c r="E5" s="77"/>
      <c r="F5" s="77"/>
      <c r="G5" s="77"/>
      <c r="H5" s="77"/>
      <c r="I5" s="77"/>
      <c r="J5" s="78"/>
      <c r="K5" s="77"/>
      <c r="L5" s="77"/>
      <c r="N5" s="28" t="s">
        <v>981</v>
      </c>
      <c r="P5" s="687">
        <f>'[1]Bal Accum Dep&amp;COR'!P5</f>
        <v>-175477230.07999995</v>
      </c>
      <c r="Q5" s="687">
        <f>'[1]Bal Accum Dep&amp;COR'!Q5</f>
        <v>-176704097.96508792</v>
      </c>
      <c r="R5" s="687">
        <f>'[1]Bal Accum Dep&amp;COR'!R5</f>
        <v>-177947568.36065826</v>
      </c>
      <c r="S5" s="687">
        <f>'[1]Bal Accum Dep&amp;COR'!S5</f>
        <v>-179201829.92660981</v>
      </c>
      <c r="T5" s="687">
        <f>'[1]Bal Accum Dep&amp;COR'!T5</f>
        <v>-180463660.45058972</v>
      </c>
      <c r="U5" s="687">
        <f>'[1]Bal Accum Dep&amp;COR'!U5</f>
        <v>-181733456.4474594</v>
      </c>
      <c r="V5" s="687">
        <f>'[1]Bal Accum Dep&amp;COR'!V5</f>
        <v>-183007023.79942939</v>
      </c>
      <c r="W5" s="687">
        <f>'[1]Bal Accum Dep&amp;COR'!W5</f>
        <v>-184283256.44293079</v>
      </c>
      <c r="X5" s="687">
        <f>'[1]Bal Accum Dep&amp;COR'!X5</f>
        <v>-185565248.97507432</v>
      </c>
      <c r="Y5" s="687">
        <f>'[1]Bal Accum Dep&amp;COR'!Y5</f>
        <v>-186852706.59683344</v>
      </c>
      <c r="Z5" s="687">
        <f>'[1]Bal Accum Dep&amp;COR'!Z5</f>
        <v>-188152586.51657814</v>
      </c>
      <c r="AA5" s="687">
        <f>'[1]Bal Accum Dep&amp;COR'!AA5</f>
        <v>-189472773.03153789</v>
      </c>
      <c r="AB5" s="687">
        <f>'[1]Bal Accum Dep&amp;COR'!AB5</f>
        <v>-190821889.29709035</v>
      </c>
      <c r="AC5" s="687">
        <f>'[1]Bal Accum Dep&amp;COR'!AC5</f>
        <v>-192183776.08779719</v>
      </c>
      <c r="AD5" s="687">
        <f>'[1]Bal Accum Dep&amp;COR'!AD5</f>
        <v>-193562840.21369368</v>
      </c>
      <c r="AE5" s="687">
        <f>'[1]Bal Accum Dep&amp;COR'!AE5</f>
        <v>-194953178.90210345</v>
      </c>
      <c r="AF5" s="687">
        <f>'[1]Bal Accum Dep&amp;COR'!AF5</f>
        <v>-196352673.56224847</v>
      </c>
      <c r="AG5" s="687">
        <f>'[1]Bal Accum Dep&amp;COR'!AG5</f>
        <v>-197760692.83353227</v>
      </c>
      <c r="AH5" s="687">
        <f>'[1]Bal Accum Dep&amp;COR'!AH5</f>
        <v>-199175627.56655049</v>
      </c>
      <c r="AI5" s="687">
        <f>'[1]Bal Accum Dep&amp;COR'!AI5</f>
        <v>-200597552.73987591</v>
      </c>
      <c r="AJ5" s="687">
        <f>'[1]Bal Accum Dep&amp;COR'!AJ5</f>
        <v>-202048996.65568134</v>
      </c>
      <c r="AK5" s="687">
        <f>'[1]Bal Accum Dep&amp;COR'!AK5</f>
        <v>-203506931.45596823</v>
      </c>
      <c r="AL5" s="687">
        <f>'[1]Bal Accum Dep&amp;COR'!AL5</f>
        <v>-204972998.41561255</v>
      </c>
      <c r="AM5" s="687"/>
      <c r="AN5" s="688">
        <f>V5</f>
        <v>-183007023.79942939</v>
      </c>
      <c r="AO5" s="688"/>
      <c r="AP5" s="688">
        <f>AVERAGE(Z5:AL5)</f>
        <v>-196427885.94448233</v>
      </c>
    </row>
    <row r="6" spans="1:47" s="668" customFormat="1">
      <c r="A6" s="249"/>
      <c r="B6" s="23" t="s">
        <v>1025</v>
      </c>
      <c r="C6" s="689"/>
      <c r="D6" s="690"/>
      <c r="E6" s="690"/>
      <c r="F6" s="690"/>
      <c r="G6" s="690"/>
      <c r="H6" s="690"/>
      <c r="I6" s="250"/>
      <c r="J6" s="50"/>
      <c r="K6" s="251"/>
      <c r="L6" s="50"/>
      <c r="M6" s="52"/>
      <c r="N6" s="52" t="s">
        <v>982</v>
      </c>
      <c r="O6" s="52"/>
      <c r="P6" s="691">
        <f>'[1]Bal Accum Dep&amp;COR'!P6</f>
        <v>-153519115.18000001</v>
      </c>
      <c r="Q6" s="687">
        <f>'[1]Bal Accum Dep&amp;COR'!Q6</f>
        <v>-154618518.71673587</v>
      </c>
      <c r="R6" s="687">
        <f>'[1]Bal Accum Dep&amp;COR'!R6</f>
        <v>-155733439.05525425</v>
      </c>
      <c r="S6" s="687">
        <f>'[1]Bal Accum Dep&amp;COR'!S6</f>
        <v>-156858499.99367097</v>
      </c>
      <c r="T6" s="687">
        <f>'[1]Bal Accum Dep&amp;COR'!T6</f>
        <v>-157990492.95638406</v>
      </c>
      <c r="U6" s="687">
        <f>'[1]Bal Accum Dep&amp;COR'!U6</f>
        <v>-159129959.0934175</v>
      </c>
      <c r="V6" s="687">
        <f>'[1]Bal Accum Dep&amp;COR'!V6</f>
        <v>-160272923.11615056</v>
      </c>
      <c r="W6" s="687">
        <f>'[1]Bal Accum Dep&amp;COR'!W6</f>
        <v>-161418295.84189808</v>
      </c>
      <c r="X6" s="687">
        <f>'[1]Bal Accum Dep&amp;COR'!X6</f>
        <v>-162569018.57019886</v>
      </c>
      <c r="Y6" s="687">
        <f>'[1]Bal Accum Dep&amp;COR'!Y6</f>
        <v>-163724802.27919513</v>
      </c>
      <c r="Z6" s="687">
        <f>'[1]Bal Accum Dep&amp;COR'!Z6</f>
        <v>-164892162.1327008</v>
      </c>
      <c r="AA6" s="687">
        <f>'[1]Bal Accum Dep&amp;COR'!AA6</f>
        <v>-166078291.69486454</v>
      </c>
      <c r="AB6" s="687">
        <f>'[1]Bal Accum Dep&amp;COR'!AB6</f>
        <v>-167290163.52727917</v>
      </c>
      <c r="AC6" s="687">
        <f>'[1]Bal Accum Dep&amp;COR'!AC6</f>
        <v>-168513624.09860575</v>
      </c>
      <c r="AD6" s="687">
        <f>'[1]Bal Accum Dep&amp;COR'!AD6</f>
        <v>-169753295.171956</v>
      </c>
      <c r="AE6" s="687">
        <f>'[1]Bal Accum Dep&amp;COR'!AE6</f>
        <v>-171003328.82886499</v>
      </c>
      <c r="AF6" s="687">
        <f>'[1]Bal Accum Dep&amp;COR'!AF6</f>
        <v>-172261726.6899974</v>
      </c>
      <c r="AG6" s="687">
        <f>'[1]Bal Accum Dep&amp;COR'!AG6</f>
        <v>-173527823.74533466</v>
      </c>
      <c r="AH6" s="687">
        <f>'[1]Bal Accum Dep&amp;COR'!AH6</f>
        <v>-174800413.79651615</v>
      </c>
      <c r="AI6" s="687">
        <f>'[1]Bal Accum Dep&amp;COR'!AI6</f>
        <v>-176079637.37761164</v>
      </c>
      <c r="AJ6" s="687">
        <f>'[1]Bal Accum Dep&amp;COR'!AJ6</f>
        <v>-177385185.9443343</v>
      </c>
      <c r="AK6" s="687">
        <f>'[1]Bal Accum Dep&amp;COR'!AK6</f>
        <v>-178923434.95608121</v>
      </c>
      <c r="AL6" s="687">
        <f>'[1]Bal Accum Dep&amp;COR'!AL6</f>
        <v>-179562122.55607152</v>
      </c>
      <c r="AM6" s="687"/>
      <c r="AN6" s="688">
        <f t="shared" ref="AN6:AN7" si="0">V6</f>
        <v>-160272923.11615056</v>
      </c>
      <c r="AO6" s="688"/>
      <c r="AP6" s="688">
        <f t="shared" ref="AP6:AP7" si="1">AVERAGE(Z6:AL6)</f>
        <v>-172313170.04001677</v>
      </c>
      <c r="AQ6" s="692"/>
    </row>
    <row r="7" spans="1:47" s="668" customFormat="1">
      <c r="A7" s="693"/>
      <c r="D7" s="49"/>
      <c r="E7" s="49"/>
      <c r="F7" s="50"/>
      <c r="G7" s="50"/>
      <c r="H7" s="55"/>
      <c r="I7" s="55"/>
      <c r="J7" s="50"/>
      <c r="K7" s="49"/>
      <c r="L7" s="50"/>
      <c r="M7" s="52"/>
      <c r="N7" s="25" t="s">
        <v>762</v>
      </c>
      <c r="O7" s="52"/>
      <c r="P7" s="691">
        <f>'[1]Bal Accum Dep&amp;COR'!P7</f>
        <v>-21958114.900000002</v>
      </c>
      <c r="Q7" s="687">
        <f>'[1]Bal Accum Dep&amp;COR'!Q7</f>
        <v>-22085579.248352058</v>
      </c>
      <c r="R7" s="687">
        <f>'[1]Bal Accum Dep&amp;COR'!R7</f>
        <v>-22214129.305404089</v>
      </c>
      <c r="S7" s="687">
        <f>'[1]Bal Accum Dep&amp;COR'!S7</f>
        <v>-22343329.932938896</v>
      </c>
      <c r="T7" s="687">
        <f>'[1]Bal Accum Dep&amp;COR'!T7</f>
        <v>-22473167.494205739</v>
      </c>
      <c r="U7" s="687">
        <f>'[1]Bal Accum Dep&amp;COR'!U7</f>
        <v>-22603497.354041971</v>
      </c>
      <c r="V7" s="687">
        <f>'[1]Bal Accum Dep&amp;COR'!V7</f>
        <v>-22734100.683278974</v>
      </c>
      <c r="W7" s="687">
        <f>'[1]Bal Accum Dep&amp;COR'!W7</f>
        <v>-22864960.601032935</v>
      </c>
      <c r="X7" s="687">
        <f>'[1]Bal Accum Dep&amp;COR'!X7</f>
        <v>-22996230.40487558</v>
      </c>
      <c r="Y7" s="687">
        <f>'[1]Bal Accum Dep&amp;COR'!Y7</f>
        <v>-23127904.317638449</v>
      </c>
      <c r="Z7" s="687">
        <f>'[1]Bal Accum Dep&amp;COR'!Z7</f>
        <v>-23260424.383877501</v>
      </c>
      <c r="AA7" s="687">
        <f>'[1]Bal Accum Dep&amp;COR'!AA7</f>
        <v>-23394481.336673517</v>
      </c>
      <c r="AB7" s="687">
        <f>'[1]Bal Accum Dep&amp;COR'!AB7</f>
        <v>-23531725.76981128</v>
      </c>
      <c r="AC7" s="687">
        <f>'[1]Bal Accum Dep&amp;COR'!AC7</f>
        <v>-23670151.989191607</v>
      </c>
      <c r="AD7" s="687">
        <f>'[1]Bal Accum Dep&amp;COR'!AD7</f>
        <v>-23809545.041737925</v>
      </c>
      <c r="AE7" s="687">
        <f>'[1]Bal Accum Dep&amp;COR'!AE7</f>
        <v>-23949850.073238678</v>
      </c>
      <c r="AF7" s="687">
        <f>'[1]Bal Accum Dep&amp;COR'!AF7</f>
        <v>-24090946.872251358</v>
      </c>
      <c r="AG7" s="687">
        <f>'[1]Bal Accum Dep&amp;COR'!AG7</f>
        <v>-24232869.088197868</v>
      </c>
      <c r="AH7" s="687">
        <f>'[1]Bal Accum Dep&amp;COR'!AH7</f>
        <v>-24375213.770034596</v>
      </c>
      <c r="AI7" s="687">
        <f>'[1]Bal Accum Dep&amp;COR'!AI7</f>
        <v>-24517915.36226451</v>
      </c>
      <c r="AJ7" s="687">
        <f>'[1]Bal Accum Dep&amp;COR'!AJ7</f>
        <v>-24663810.71134736</v>
      </c>
      <c r="AK7" s="687">
        <f>'[1]Bal Accum Dep&amp;COR'!AK7</f>
        <v>-24810268.364331834</v>
      </c>
      <c r="AL7" s="687">
        <f>'[1]Bal Accum Dep&amp;COR'!AL7</f>
        <v>-24957332.130652491</v>
      </c>
      <c r="AM7" s="687"/>
      <c r="AN7" s="688">
        <f t="shared" si="0"/>
        <v>-22734100.683278974</v>
      </c>
      <c r="AO7" s="688"/>
      <c r="AP7" s="688">
        <f t="shared" si="1"/>
        <v>-24097271.914893113</v>
      </c>
      <c r="AQ7" s="692"/>
      <c r="AR7" s="1011" t="s">
        <v>1104</v>
      </c>
      <c r="AS7" s="1011"/>
      <c r="AT7" s="1011" t="s">
        <v>1105</v>
      </c>
      <c r="AU7" s="1011"/>
    </row>
    <row r="8" spans="1:47">
      <c r="B8" s="18" t="s">
        <v>763</v>
      </c>
      <c r="C8" s="694"/>
      <c r="D8" s="48" t="s">
        <v>763</v>
      </c>
      <c r="E8" s="56"/>
      <c r="F8" s="48"/>
      <c r="G8" s="48"/>
      <c r="H8" s="48"/>
      <c r="I8" s="46"/>
      <c r="J8" s="48"/>
      <c r="K8" s="56"/>
      <c r="L8" s="48"/>
      <c r="M8" s="57"/>
      <c r="N8" s="57"/>
      <c r="O8" s="57"/>
      <c r="P8" s="252"/>
      <c r="Q8" s="253"/>
      <c r="R8" s="253"/>
      <c r="S8" s="253"/>
      <c r="T8" s="253"/>
      <c r="U8" s="253"/>
      <c r="V8" s="253"/>
      <c r="W8" s="253"/>
      <c r="X8" s="253"/>
      <c r="Y8" s="253"/>
      <c r="Z8" s="253"/>
      <c r="AA8" s="253"/>
      <c r="AB8" s="253"/>
      <c r="AC8" s="253"/>
      <c r="AD8" s="253"/>
      <c r="AE8" s="253"/>
      <c r="AF8" s="253"/>
      <c r="AG8" s="253"/>
      <c r="AH8" s="253"/>
      <c r="AI8" s="253"/>
      <c r="AJ8" s="253"/>
      <c r="AK8" s="253"/>
      <c r="AL8" s="253"/>
      <c r="AM8" s="253"/>
      <c r="AN8" s="695"/>
      <c r="AO8" s="695"/>
      <c r="AP8" s="695"/>
      <c r="AR8" s="1012" t="s">
        <v>1106</v>
      </c>
      <c r="AS8" s="1012"/>
      <c r="AT8" s="1012" t="s">
        <v>1106</v>
      </c>
      <c r="AU8" s="1012"/>
    </row>
    <row r="9" spans="1:47" s="682" customFormat="1">
      <c r="A9" s="676"/>
      <c r="B9" s="18" t="s">
        <v>248</v>
      </c>
      <c r="C9" s="694"/>
      <c r="D9" s="58" t="s">
        <v>983</v>
      </c>
      <c r="E9" s="58"/>
      <c r="F9" s="58"/>
      <c r="G9" s="58"/>
      <c r="H9" s="58"/>
      <c r="I9" s="58"/>
      <c r="J9" s="58" t="s">
        <v>947</v>
      </c>
      <c r="K9" s="58"/>
      <c r="L9" s="58" t="s">
        <v>948</v>
      </c>
      <c r="M9" s="58"/>
      <c r="N9" s="58" t="s">
        <v>705</v>
      </c>
      <c r="O9" s="58"/>
      <c r="P9" s="252" t="s">
        <v>764</v>
      </c>
      <c r="Q9" s="696"/>
      <c r="R9" s="696"/>
      <c r="S9" s="696"/>
      <c r="T9" s="696"/>
      <c r="U9" s="696"/>
      <c r="V9" s="696"/>
      <c r="W9" s="696"/>
      <c r="X9" s="696"/>
      <c r="Y9" s="696"/>
      <c r="Z9" s="696"/>
      <c r="AA9" s="696"/>
      <c r="AB9" s="696"/>
      <c r="AC9" s="696"/>
      <c r="AD9" s="696"/>
      <c r="AE9" s="696"/>
      <c r="AF9" s="696"/>
      <c r="AG9" s="696"/>
      <c r="AH9" s="696"/>
      <c r="AI9" s="696"/>
      <c r="AJ9" s="696"/>
      <c r="AK9" s="696"/>
      <c r="AL9" s="696"/>
      <c r="AM9" s="696"/>
      <c r="AN9" s="248" t="s">
        <v>159</v>
      </c>
      <c r="AO9" s="248"/>
      <c r="AP9" s="248" t="s">
        <v>703</v>
      </c>
      <c r="AR9" s="18" t="s">
        <v>174</v>
      </c>
      <c r="AS9" s="18" t="s">
        <v>174</v>
      </c>
      <c r="AT9" s="18" t="s">
        <v>174</v>
      </c>
      <c r="AU9" s="18" t="s">
        <v>174</v>
      </c>
    </row>
    <row r="10" spans="1:47" s="682" customFormat="1">
      <c r="A10" s="676"/>
      <c r="B10" s="22" t="s">
        <v>765</v>
      </c>
      <c r="C10" s="694"/>
      <c r="D10" s="60" t="s">
        <v>766</v>
      </c>
      <c r="E10" s="59"/>
      <c r="F10" s="60" t="s">
        <v>708</v>
      </c>
      <c r="G10" s="59"/>
      <c r="H10" s="60" t="s">
        <v>667</v>
      </c>
      <c r="I10" s="59"/>
      <c r="J10" s="60" t="s">
        <v>667</v>
      </c>
      <c r="K10" s="59"/>
      <c r="L10" s="60" t="s">
        <v>667</v>
      </c>
      <c r="M10" s="59"/>
      <c r="N10" s="254" t="s">
        <v>301</v>
      </c>
      <c r="O10" s="59"/>
      <c r="P10" s="557">
        <f>'[1]Bal Accum Dep&amp;COR'!P10</f>
        <v>43343</v>
      </c>
      <c r="Q10" s="557">
        <f>'[1]Bal Accum Dep&amp;COR'!Q10</f>
        <v>43373</v>
      </c>
      <c r="R10" s="557">
        <f>'[1]Bal Accum Dep&amp;COR'!R10</f>
        <v>43404</v>
      </c>
      <c r="S10" s="557">
        <f>'[1]Bal Accum Dep&amp;COR'!S10</f>
        <v>43434</v>
      </c>
      <c r="T10" s="557">
        <f>'[1]Bal Accum Dep&amp;COR'!T10</f>
        <v>43465</v>
      </c>
      <c r="U10" s="557">
        <f>'[1]Bal Accum Dep&amp;COR'!U10</f>
        <v>43496</v>
      </c>
      <c r="V10" s="557">
        <f>'[1]Bal Accum Dep&amp;COR'!V10</f>
        <v>43524</v>
      </c>
      <c r="W10" s="557">
        <f>'[1]Bal Accum Dep&amp;COR'!W10</f>
        <v>43555</v>
      </c>
      <c r="X10" s="557">
        <f>'[1]Bal Accum Dep&amp;COR'!X10</f>
        <v>43585</v>
      </c>
      <c r="Y10" s="557">
        <f>'[1]Bal Accum Dep&amp;COR'!Y10</f>
        <v>43616</v>
      </c>
      <c r="Z10" s="557">
        <f>'[1]Bal Accum Dep&amp;COR'!Z10</f>
        <v>43646</v>
      </c>
      <c r="AA10" s="557">
        <f>'[1]Bal Accum Dep&amp;COR'!AA10</f>
        <v>43677</v>
      </c>
      <c r="AB10" s="557">
        <f>'[1]Bal Accum Dep&amp;COR'!AB10</f>
        <v>43708</v>
      </c>
      <c r="AC10" s="557">
        <f>'[1]Bal Accum Dep&amp;COR'!AC10</f>
        <v>43738</v>
      </c>
      <c r="AD10" s="557">
        <f>'[1]Bal Accum Dep&amp;COR'!AD10</f>
        <v>43769</v>
      </c>
      <c r="AE10" s="557">
        <f>'[1]Bal Accum Dep&amp;COR'!AE10</f>
        <v>43799</v>
      </c>
      <c r="AF10" s="557">
        <f>'[1]Bal Accum Dep&amp;COR'!AF10</f>
        <v>43830</v>
      </c>
      <c r="AG10" s="557">
        <f>'[1]Bal Accum Dep&amp;COR'!AG10</f>
        <v>43861</v>
      </c>
      <c r="AH10" s="557">
        <f>'[1]Bal Accum Dep&amp;COR'!AH10</f>
        <v>43890</v>
      </c>
      <c r="AI10" s="557">
        <f>'[1]Bal Accum Dep&amp;COR'!AI10</f>
        <v>43921</v>
      </c>
      <c r="AJ10" s="557">
        <f>'[1]Bal Accum Dep&amp;COR'!AJ10</f>
        <v>43951</v>
      </c>
      <c r="AK10" s="557">
        <f>'[1]Bal Accum Dep&amp;COR'!AK10</f>
        <v>43982</v>
      </c>
      <c r="AL10" s="557">
        <f>'[1]Bal Accum Dep&amp;COR'!AL10</f>
        <v>44012</v>
      </c>
      <c r="AM10" s="557"/>
      <c r="AN10" s="22">
        <f>+AN4</f>
        <v>43524</v>
      </c>
      <c r="AO10" s="248"/>
      <c r="AP10" s="255" t="s">
        <v>941</v>
      </c>
      <c r="AR10" s="18" t="s">
        <v>1107</v>
      </c>
      <c r="AS10" s="18" t="s">
        <v>1108</v>
      </c>
      <c r="AT10" s="18" t="s">
        <v>1107</v>
      </c>
      <c r="AU10" s="18" t="s">
        <v>1108</v>
      </c>
    </row>
    <row r="11" spans="1:47" s="667" customFormat="1">
      <c r="A11" s="697"/>
      <c r="B11" s="698">
        <f>'[1]Bal Accum Dep&amp;COR'!B11</f>
        <v>0</v>
      </c>
      <c r="C11" s="698"/>
      <c r="D11" s="698">
        <f>'[1]Bal Accum Dep&amp;COR'!D11</f>
        <v>0</v>
      </c>
      <c r="F11" s="682" t="str">
        <f>'[1]Bal Accum Dep&amp;COR'!F11</f>
        <v>Water</v>
      </c>
      <c r="G11" s="678"/>
      <c r="H11" s="678" t="str">
        <f>'[1]Bal Accum Dep&amp;COR'!H11</f>
        <v>301000-Organization</v>
      </c>
      <c r="I11" s="678"/>
      <c r="J11" s="682" t="str">
        <f>'[1]Bal Accum Dep&amp;COR'!J11</f>
        <v>301000</v>
      </c>
      <c r="K11" s="678"/>
      <c r="L11" s="682" t="str">
        <f>'[1]Bal Accum Dep&amp;COR'!L11</f>
        <v>10130100</v>
      </c>
      <c r="M11" s="678"/>
      <c r="N11" s="682">
        <f>'[1]Bal Accum Dep&amp;COR'!N11</f>
        <v>301.10000000000002</v>
      </c>
      <c r="P11" s="698">
        <f>'[1]Bal Accum Dep&amp;COR'!P11</f>
        <v>0</v>
      </c>
      <c r="Q11" s="687">
        <f>'[1]Bal Accum Dep&amp;COR'!Q11</f>
        <v>0</v>
      </c>
      <c r="R11" s="687">
        <f>'[1]Bal Accum Dep&amp;COR'!R11</f>
        <v>0</v>
      </c>
      <c r="S11" s="687">
        <f>'[1]Bal Accum Dep&amp;COR'!S11</f>
        <v>0</v>
      </c>
      <c r="T11" s="687">
        <f>'[1]Bal Accum Dep&amp;COR'!T11</f>
        <v>0</v>
      </c>
      <c r="U11" s="687">
        <f>'[1]Bal Accum Dep&amp;COR'!U11</f>
        <v>0</v>
      </c>
      <c r="V11" s="687">
        <f>'[1]Bal Accum Dep&amp;COR'!V11</f>
        <v>0</v>
      </c>
      <c r="W11" s="687">
        <f>'[1]Bal Accum Dep&amp;COR'!W11</f>
        <v>0</v>
      </c>
      <c r="X11" s="687">
        <f>'[1]Bal Accum Dep&amp;COR'!X11</f>
        <v>0</v>
      </c>
      <c r="Y11" s="687">
        <f>'[1]Bal Accum Dep&amp;COR'!Y11</f>
        <v>0</v>
      </c>
      <c r="Z11" s="687">
        <f>'[1]Bal Accum Dep&amp;COR'!Z11</f>
        <v>0</v>
      </c>
      <c r="AA11" s="687">
        <f>'[1]Bal Accum Dep&amp;COR'!AA11</f>
        <v>0</v>
      </c>
      <c r="AB11" s="687">
        <f>'[1]Bal Accum Dep&amp;COR'!AB11</f>
        <v>0</v>
      </c>
      <c r="AC11" s="687">
        <f>'[1]Bal Accum Dep&amp;COR'!AC11</f>
        <v>0</v>
      </c>
      <c r="AD11" s="687">
        <f>'[1]Bal Accum Dep&amp;COR'!AD11</f>
        <v>0</v>
      </c>
      <c r="AE11" s="687">
        <f>'[1]Bal Accum Dep&amp;COR'!AE11</f>
        <v>0</v>
      </c>
      <c r="AF11" s="687">
        <f>'[1]Bal Accum Dep&amp;COR'!AF11</f>
        <v>0</v>
      </c>
      <c r="AG11" s="687">
        <f>'[1]Bal Accum Dep&amp;COR'!AG11</f>
        <v>0</v>
      </c>
      <c r="AH11" s="687">
        <f>'[1]Bal Accum Dep&amp;COR'!AH11</f>
        <v>0</v>
      </c>
      <c r="AI11" s="687">
        <f>'[1]Bal Accum Dep&amp;COR'!AI11</f>
        <v>0</v>
      </c>
      <c r="AJ11" s="687">
        <f>'[1]Bal Accum Dep&amp;COR'!AJ11</f>
        <v>0</v>
      </c>
      <c r="AK11" s="687">
        <f>'[1]Bal Accum Dep&amp;COR'!AK11</f>
        <v>0</v>
      </c>
      <c r="AL11" s="687">
        <f>'[1]Bal Accum Dep&amp;COR'!AL11</f>
        <v>0</v>
      </c>
      <c r="AM11" s="687"/>
      <c r="AN11" s="688">
        <f t="shared" ref="AN11" si="2">V11</f>
        <v>0</v>
      </c>
      <c r="AO11" s="688"/>
      <c r="AP11" s="688">
        <f t="shared" ref="AP11" si="3">AVERAGE(Z11:AL11)</f>
        <v>0</v>
      </c>
      <c r="AR11" s="889">
        <f>'[1]Bal Accum Dep&amp;COR'!AQ11</f>
        <v>0</v>
      </c>
      <c r="AS11" s="892">
        <f>'[1]Bal Accum Dep&amp;COR'!AR11</f>
        <v>0</v>
      </c>
      <c r="AT11" s="889">
        <f>'[1]Bal Accum Dep&amp;COR'!AS11</f>
        <v>0</v>
      </c>
      <c r="AU11" s="892">
        <f>'[1]Bal Accum Dep&amp;COR'!AT11</f>
        <v>0</v>
      </c>
    </row>
    <row r="12" spans="1:47" s="667" customFormat="1">
      <c r="A12" s="697"/>
      <c r="B12" s="699">
        <f>'[1]Bal Accum Dep&amp;COR'!B12</f>
        <v>0</v>
      </c>
      <c r="C12" s="700"/>
      <c r="D12" s="701">
        <f>'[1]Bal Accum Dep&amp;COR'!D12</f>
        <v>0</v>
      </c>
      <c r="F12" s="682" t="str">
        <f>'[1]Bal Accum Dep&amp;COR'!F12</f>
        <v>Water</v>
      </c>
      <c r="G12" s="678"/>
      <c r="H12" s="678" t="str">
        <f>'[1]Bal Accum Dep&amp;COR'!H12</f>
        <v>302000-Franchises</v>
      </c>
      <c r="I12" s="678"/>
      <c r="J12" s="682" t="str">
        <f>'[1]Bal Accum Dep&amp;COR'!J12</f>
        <v>302000</v>
      </c>
      <c r="K12" s="678"/>
      <c r="L12" s="682" t="str">
        <f>'[1]Bal Accum Dep&amp;COR'!L12</f>
        <v>10130200</v>
      </c>
      <c r="M12" s="678"/>
      <c r="N12" s="682">
        <f>'[1]Bal Accum Dep&amp;COR'!N12</f>
        <v>302.10000000000002</v>
      </c>
      <c r="P12" s="702">
        <f>'[1]Bal Accum Dep&amp;COR'!P12</f>
        <v>0</v>
      </c>
      <c r="Q12" s="703">
        <f>'[1]Bal Accum Dep&amp;COR'!Q12</f>
        <v>0</v>
      </c>
      <c r="R12" s="703">
        <f>'[1]Bal Accum Dep&amp;COR'!R12</f>
        <v>0</v>
      </c>
      <c r="S12" s="703">
        <f>'[1]Bal Accum Dep&amp;COR'!S12</f>
        <v>0</v>
      </c>
      <c r="T12" s="703">
        <f>'[1]Bal Accum Dep&amp;COR'!T12</f>
        <v>0</v>
      </c>
      <c r="U12" s="703">
        <f>'[1]Bal Accum Dep&amp;COR'!U12</f>
        <v>0</v>
      </c>
      <c r="V12" s="703">
        <f>'[1]Bal Accum Dep&amp;COR'!V12</f>
        <v>0</v>
      </c>
      <c r="W12" s="703">
        <f>'[1]Bal Accum Dep&amp;COR'!W12</f>
        <v>0</v>
      </c>
      <c r="X12" s="703">
        <f>'[1]Bal Accum Dep&amp;COR'!X12</f>
        <v>0</v>
      </c>
      <c r="Y12" s="703">
        <f>'[1]Bal Accum Dep&amp;COR'!Y12</f>
        <v>0</v>
      </c>
      <c r="Z12" s="703">
        <f>'[1]Bal Accum Dep&amp;COR'!Z12</f>
        <v>0</v>
      </c>
      <c r="AA12" s="703">
        <f>'[1]Bal Accum Dep&amp;COR'!AA12</f>
        <v>0</v>
      </c>
      <c r="AB12" s="703">
        <f>'[1]Bal Accum Dep&amp;COR'!AB12</f>
        <v>0</v>
      </c>
      <c r="AC12" s="703">
        <f>'[1]Bal Accum Dep&amp;COR'!AC12</f>
        <v>0</v>
      </c>
      <c r="AD12" s="703">
        <f>'[1]Bal Accum Dep&amp;COR'!AD12</f>
        <v>0</v>
      </c>
      <c r="AE12" s="703">
        <f>'[1]Bal Accum Dep&amp;COR'!AE12</f>
        <v>0</v>
      </c>
      <c r="AF12" s="703">
        <f>'[1]Bal Accum Dep&amp;COR'!AF12</f>
        <v>0</v>
      </c>
      <c r="AG12" s="703">
        <f>'[1]Bal Accum Dep&amp;COR'!AG12</f>
        <v>0</v>
      </c>
      <c r="AH12" s="703">
        <f>'[1]Bal Accum Dep&amp;COR'!AH12</f>
        <v>0</v>
      </c>
      <c r="AI12" s="703">
        <f>'[1]Bal Accum Dep&amp;COR'!AI12</f>
        <v>0</v>
      </c>
      <c r="AJ12" s="703">
        <f>'[1]Bal Accum Dep&amp;COR'!AJ12</f>
        <v>0</v>
      </c>
      <c r="AK12" s="703">
        <f>'[1]Bal Accum Dep&amp;COR'!AK12</f>
        <v>0</v>
      </c>
      <c r="AL12" s="703">
        <f>'[1]Bal Accum Dep&amp;COR'!AL12</f>
        <v>0</v>
      </c>
      <c r="AM12" s="703"/>
      <c r="AN12" s="686">
        <f t="shared" ref="AN12:AN75" si="4">V12</f>
        <v>0</v>
      </c>
      <c r="AO12" s="686"/>
      <c r="AP12" s="686">
        <f t="shared" ref="AP12:AP75" si="5">AVERAGE(Z12:AL12)</f>
        <v>0</v>
      </c>
      <c r="AR12" s="889">
        <f>'[1]Bal Accum Dep&amp;COR'!AQ12</f>
        <v>0</v>
      </c>
      <c r="AS12" s="892">
        <f>'[1]Bal Accum Dep&amp;COR'!AR12</f>
        <v>0</v>
      </c>
      <c r="AT12" s="889">
        <f>'[1]Bal Accum Dep&amp;COR'!AS12</f>
        <v>0</v>
      </c>
      <c r="AU12" s="892">
        <f>'[1]Bal Accum Dep&amp;COR'!AT12</f>
        <v>0</v>
      </c>
    </row>
    <row r="13" spans="1:47" s="667" customFormat="1">
      <c r="A13" s="697"/>
      <c r="B13" s="699">
        <f>'[1]Bal Accum Dep&amp;COR'!B13</f>
        <v>0</v>
      </c>
      <c r="C13" s="700"/>
      <c r="D13" s="701">
        <f>'[1]Bal Accum Dep&amp;COR'!D13</f>
        <v>0</v>
      </c>
      <c r="F13" s="682" t="str">
        <f>'[1]Bal Accum Dep&amp;COR'!F13</f>
        <v>Water</v>
      </c>
      <c r="G13" s="678"/>
      <c r="H13" s="678" t="str">
        <f>'[1]Bal Accum Dep&amp;COR'!H13</f>
        <v>303200-Land &amp; Land Rights-Supply</v>
      </c>
      <c r="I13" s="678"/>
      <c r="J13" s="682" t="str">
        <f>'[1]Bal Accum Dep&amp;COR'!J13</f>
        <v>303200</v>
      </c>
      <c r="K13" s="678"/>
      <c r="L13" s="682" t="str">
        <f>'[1]Bal Accum Dep&amp;COR'!L13</f>
        <v>10130320</v>
      </c>
      <c r="M13" s="678"/>
      <c r="N13" s="682">
        <f>'[1]Bal Accum Dep&amp;COR'!N13</f>
        <v>303.2</v>
      </c>
      <c r="P13" s="702">
        <f>'[1]Bal Accum Dep&amp;COR'!P13</f>
        <v>0</v>
      </c>
      <c r="Q13" s="703">
        <f>'[1]Bal Accum Dep&amp;COR'!Q13</f>
        <v>0</v>
      </c>
      <c r="R13" s="703">
        <f>'[1]Bal Accum Dep&amp;COR'!R13</f>
        <v>0</v>
      </c>
      <c r="S13" s="703">
        <f>'[1]Bal Accum Dep&amp;COR'!S13</f>
        <v>0</v>
      </c>
      <c r="T13" s="703">
        <f>'[1]Bal Accum Dep&amp;COR'!T13</f>
        <v>0</v>
      </c>
      <c r="U13" s="703">
        <f>'[1]Bal Accum Dep&amp;COR'!U13</f>
        <v>0</v>
      </c>
      <c r="V13" s="703">
        <f>'[1]Bal Accum Dep&amp;COR'!V13</f>
        <v>0</v>
      </c>
      <c r="W13" s="703">
        <f>'[1]Bal Accum Dep&amp;COR'!W13</f>
        <v>0</v>
      </c>
      <c r="X13" s="703">
        <f>'[1]Bal Accum Dep&amp;COR'!X13</f>
        <v>0</v>
      </c>
      <c r="Y13" s="703">
        <f>'[1]Bal Accum Dep&amp;COR'!Y13</f>
        <v>0</v>
      </c>
      <c r="Z13" s="703">
        <f>'[1]Bal Accum Dep&amp;COR'!Z13</f>
        <v>0</v>
      </c>
      <c r="AA13" s="703">
        <f>'[1]Bal Accum Dep&amp;COR'!AA13</f>
        <v>0</v>
      </c>
      <c r="AB13" s="703">
        <f>'[1]Bal Accum Dep&amp;COR'!AB13</f>
        <v>0</v>
      </c>
      <c r="AC13" s="703">
        <f>'[1]Bal Accum Dep&amp;COR'!AC13</f>
        <v>0</v>
      </c>
      <c r="AD13" s="703">
        <f>'[1]Bal Accum Dep&amp;COR'!AD13</f>
        <v>0</v>
      </c>
      <c r="AE13" s="703">
        <f>'[1]Bal Accum Dep&amp;COR'!AE13</f>
        <v>0</v>
      </c>
      <c r="AF13" s="703">
        <f>'[1]Bal Accum Dep&amp;COR'!AF13</f>
        <v>0</v>
      </c>
      <c r="AG13" s="703">
        <f>'[1]Bal Accum Dep&amp;COR'!AG13</f>
        <v>0</v>
      </c>
      <c r="AH13" s="703">
        <f>'[1]Bal Accum Dep&amp;COR'!AH13</f>
        <v>0</v>
      </c>
      <c r="AI13" s="703">
        <f>'[1]Bal Accum Dep&amp;COR'!AI13</f>
        <v>0</v>
      </c>
      <c r="AJ13" s="703">
        <f>'[1]Bal Accum Dep&amp;COR'!AJ13</f>
        <v>0</v>
      </c>
      <c r="AK13" s="703">
        <f>'[1]Bal Accum Dep&amp;COR'!AK13</f>
        <v>0</v>
      </c>
      <c r="AL13" s="703">
        <f>'[1]Bal Accum Dep&amp;COR'!AL13</f>
        <v>0</v>
      </c>
      <c r="AM13" s="703"/>
      <c r="AN13" s="686">
        <f t="shared" si="4"/>
        <v>0</v>
      </c>
      <c r="AO13" s="686"/>
      <c r="AP13" s="686">
        <f t="shared" si="5"/>
        <v>0</v>
      </c>
      <c r="AR13" s="889">
        <f>'[1]Bal Accum Dep&amp;COR'!AQ13</f>
        <v>0</v>
      </c>
      <c r="AS13" s="892">
        <f>'[1]Bal Accum Dep&amp;COR'!AR13</f>
        <v>0</v>
      </c>
      <c r="AT13" s="889">
        <f>'[1]Bal Accum Dep&amp;COR'!AS13</f>
        <v>0</v>
      </c>
      <c r="AU13" s="892">
        <f>'[1]Bal Accum Dep&amp;COR'!AT13</f>
        <v>0</v>
      </c>
    </row>
    <row r="14" spans="1:47" s="667" customFormat="1">
      <c r="A14" s="697"/>
      <c r="B14" s="699">
        <f>'[1]Bal Accum Dep&amp;COR'!B14</f>
        <v>0</v>
      </c>
      <c r="C14" s="700"/>
      <c r="D14" s="701">
        <f>'[1]Bal Accum Dep&amp;COR'!D14</f>
        <v>0</v>
      </c>
      <c r="F14" s="682" t="str">
        <f>'[1]Bal Accum Dep&amp;COR'!F14</f>
        <v>Water</v>
      </c>
      <c r="G14" s="678"/>
      <c r="H14" s="678" t="str">
        <f>'[1]Bal Accum Dep&amp;COR'!H14</f>
        <v>303300-Land &amp; Land Rights-Pumping</v>
      </c>
      <c r="I14" s="678"/>
      <c r="J14" s="682" t="str">
        <f>'[1]Bal Accum Dep&amp;COR'!J14</f>
        <v>303300</v>
      </c>
      <c r="K14" s="678"/>
      <c r="L14" s="682" t="str">
        <f>'[1]Bal Accum Dep&amp;COR'!L14</f>
        <v>10130330</v>
      </c>
      <c r="M14" s="678"/>
      <c r="N14" s="682">
        <f>'[1]Bal Accum Dep&amp;COR'!N14</f>
        <v>303.2</v>
      </c>
      <c r="P14" s="702">
        <f>'[1]Bal Accum Dep&amp;COR'!P14</f>
        <v>0</v>
      </c>
      <c r="Q14" s="703">
        <f>'[1]Bal Accum Dep&amp;COR'!Q14</f>
        <v>0</v>
      </c>
      <c r="R14" s="703">
        <f>'[1]Bal Accum Dep&amp;COR'!R14</f>
        <v>0</v>
      </c>
      <c r="S14" s="703">
        <f>'[1]Bal Accum Dep&amp;COR'!S14</f>
        <v>0</v>
      </c>
      <c r="T14" s="703">
        <f>'[1]Bal Accum Dep&amp;COR'!T14</f>
        <v>0</v>
      </c>
      <c r="U14" s="703">
        <f>'[1]Bal Accum Dep&amp;COR'!U14</f>
        <v>0</v>
      </c>
      <c r="V14" s="703">
        <f>'[1]Bal Accum Dep&amp;COR'!V14</f>
        <v>0</v>
      </c>
      <c r="W14" s="703">
        <f>'[1]Bal Accum Dep&amp;COR'!W14</f>
        <v>0</v>
      </c>
      <c r="X14" s="703">
        <f>'[1]Bal Accum Dep&amp;COR'!X14</f>
        <v>0</v>
      </c>
      <c r="Y14" s="703">
        <f>'[1]Bal Accum Dep&amp;COR'!Y14</f>
        <v>0</v>
      </c>
      <c r="Z14" s="703">
        <f>'[1]Bal Accum Dep&amp;COR'!Z14</f>
        <v>0</v>
      </c>
      <c r="AA14" s="703">
        <f>'[1]Bal Accum Dep&amp;COR'!AA14</f>
        <v>0</v>
      </c>
      <c r="AB14" s="703">
        <f>'[1]Bal Accum Dep&amp;COR'!AB14</f>
        <v>0</v>
      </c>
      <c r="AC14" s="703">
        <f>'[1]Bal Accum Dep&amp;COR'!AC14</f>
        <v>0</v>
      </c>
      <c r="AD14" s="703">
        <f>'[1]Bal Accum Dep&amp;COR'!AD14</f>
        <v>0</v>
      </c>
      <c r="AE14" s="703">
        <f>'[1]Bal Accum Dep&amp;COR'!AE14</f>
        <v>0</v>
      </c>
      <c r="AF14" s="703">
        <f>'[1]Bal Accum Dep&amp;COR'!AF14</f>
        <v>0</v>
      </c>
      <c r="AG14" s="703">
        <f>'[1]Bal Accum Dep&amp;COR'!AG14</f>
        <v>0</v>
      </c>
      <c r="AH14" s="703">
        <f>'[1]Bal Accum Dep&amp;COR'!AH14</f>
        <v>0</v>
      </c>
      <c r="AI14" s="703">
        <f>'[1]Bal Accum Dep&amp;COR'!AI14</f>
        <v>0</v>
      </c>
      <c r="AJ14" s="703">
        <f>'[1]Bal Accum Dep&amp;COR'!AJ14</f>
        <v>0</v>
      </c>
      <c r="AK14" s="703">
        <f>'[1]Bal Accum Dep&amp;COR'!AK14</f>
        <v>0</v>
      </c>
      <c r="AL14" s="703">
        <f>'[1]Bal Accum Dep&amp;COR'!AL14</f>
        <v>0</v>
      </c>
      <c r="AM14" s="703"/>
      <c r="AN14" s="686">
        <f t="shared" si="4"/>
        <v>0</v>
      </c>
      <c r="AO14" s="686"/>
      <c r="AP14" s="686">
        <f t="shared" si="5"/>
        <v>0</v>
      </c>
      <c r="AR14" s="889">
        <f>'[1]Bal Accum Dep&amp;COR'!AQ14</f>
        <v>0</v>
      </c>
      <c r="AS14" s="892">
        <f>'[1]Bal Accum Dep&amp;COR'!AR14</f>
        <v>0</v>
      </c>
      <c r="AT14" s="889">
        <f>'[1]Bal Accum Dep&amp;COR'!AS14</f>
        <v>0</v>
      </c>
      <c r="AU14" s="892">
        <f>'[1]Bal Accum Dep&amp;COR'!AT14</f>
        <v>0</v>
      </c>
    </row>
    <row r="15" spans="1:47" s="667" customFormat="1">
      <c r="A15" s="697"/>
      <c r="B15" s="699">
        <f>'[1]Bal Accum Dep&amp;COR'!B15</f>
        <v>0</v>
      </c>
      <c r="C15" s="700"/>
      <c r="D15" s="701">
        <f>'[1]Bal Accum Dep&amp;COR'!D15</f>
        <v>0</v>
      </c>
      <c r="F15" s="682" t="str">
        <f>'[1]Bal Accum Dep&amp;COR'!F15</f>
        <v>Water</v>
      </c>
      <c r="G15" s="678"/>
      <c r="H15" s="678" t="str">
        <f>'[1]Bal Accum Dep&amp;COR'!H15</f>
        <v>303400-Land &amp; Land Rights-Treatment</v>
      </c>
      <c r="I15" s="678"/>
      <c r="J15" s="682" t="str">
        <f>'[1]Bal Accum Dep&amp;COR'!J15</f>
        <v>303400</v>
      </c>
      <c r="K15" s="678"/>
      <c r="L15" s="682" t="str">
        <f>'[1]Bal Accum Dep&amp;COR'!L15</f>
        <v>10130340</v>
      </c>
      <c r="M15" s="678"/>
      <c r="N15" s="682">
        <f>'[1]Bal Accum Dep&amp;COR'!N15</f>
        <v>303.3</v>
      </c>
      <c r="P15" s="702">
        <f>'[1]Bal Accum Dep&amp;COR'!P15</f>
        <v>0</v>
      </c>
      <c r="Q15" s="703">
        <f>'[1]Bal Accum Dep&amp;COR'!Q15</f>
        <v>0</v>
      </c>
      <c r="R15" s="703">
        <f>'[1]Bal Accum Dep&amp;COR'!R15</f>
        <v>0</v>
      </c>
      <c r="S15" s="703">
        <f>'[1]Bal Accum Dep&amp;COR'!S15</f>
        <v>0</v>
      </c>
      <c r="T15" s="703">
        <f>'[1]Bal Accum Dep&amp;COR'!T15</f>
        <v>0</v>
      </c>
      <c r="U15" s="703">
        <f>'[1]Bal Accum Dep&amp;COR'!U15</f>
        <v>0</v>
      </c>
      <c r="V15" s="703">
        <f>'[1]Bal Accum Dep&amp;COR'!V15</f>
        <v>0</v>
      </c>
      <c r="W15" s="703">
        <f>'[1]Bal Accum Dep&amp;COR'!W15</f>
        <v>0</v>
      </c>
      <c r="X15" s="703">
        <f>'[1]Bal Accum Dep&amp;COR'!X15</f>
        <v>0</v>
      </c>
      <c r="Y15" s="703">
        <f>'[1]Bal Accum Dep&amp;COR'!Y15</f>
        <v>0</v>
      </c>
      <c r="Z15" s="703">
        <f>'[1]Bal Accum Dep&amp;COR'!Z15</f>
        <v>0</v>
      </c>
      <c r="AA15" s="703">
        <f>'[1]Bal Accum Dep&amp;COR'!AA15</f>
        <v>0</v>
      </c>
      <c r="AB15" s="703">
        <f>'[1]Bal Accum Dep&amp;COR'!AB15</f>
        <v>0</v>
      </c>
      <c r="AC15" s="703">
        <f>'[1]Bal Accum Dep&amp;COR'!AC15</f>
        <v>0</v>
      </c>
      <c r="AD15" s="703">
        <f>'[1]Bal Accum Dep&amp;COR'!AD15</f>
        <v>0</v>
      </c>
      <c r="AE15" s="703">
        <f>'[1]Bal Accum Dep&amp;COR'!AE15</f>
        <v>0</v>
      </c>
      <c r="AF15" s="703">
        <f>'[1]Bal Accum Dep&amp;COR'!AF15</f>
        <v>0</v>
      </c>
      <c r="AG15" s="703">
        <f>'[1]Bal Accum Dep&amp;COR'!AG15</f>
        <v>0</v>
      </c>
      <c r="AH15" s="703">
        <f>'[1]Bal Accum Dep&amp;COR'!AH15</f>
        <v>0</v>
      </c>
      <c r="AI15" s="703">
        <f>'[1]Bal Accum Dep&amp;COR'!AI15</f>
        <v>0</v>
      </c>
      <c r="AJ15" s="703">
        <f>'[1]Bal Accum Dep&amp;COR'!AJ15</f>
        <v>0</v>
      </c>
      <c r="AK15" s="703">
        <f>'[1]Bal Accum Dep&amp;COR'!AK15</f>
        <v>0</v>
      </c>
      <c r="AL15" s="703">
        <f>'[1]Bal Accum Dep&amp;COR'!AL15</f>
        <v>0</v>
      </c>
      <c r="AM15" s="703"/>
      <c r="AN15" s="686">
        <f t="shared" si="4"/>
        <v>0</v>
      </c>
      <c r="AO15" s="686"/>
      <c r="AP15" s="686">
        <f t="shared" si="5"/>
        <v>0</v>
      </c>
      <c r="AR15" s="889">
        <f>'[1]Bal Accum Dep&amp;COR'!AQ15</f>
        <v>0</v>
      </c>
      <c r="AS15" s="892">
        <f>'[1]Bal Accum Dep&amp;COR'!AR15</f>
        <v>0</v>
      </c>
      <c r="AT15" s="889">
        <f>'[1]Bal Accum Dep&amp;COR'!AS15</f>
        <v>0</v>
      </c>
      <c r="AU15" s="892">
        <f>'[1]Bal Accum Dep&amp;COR'!AT15</f>
        <v>0</v>
      </c>
    </row>
    <row r="16" spans="1:47" s="667" customFormat="1">
      <c r="A16" s="697"/>
      <c r="B16" s="699">
        <f>'[1]Bal Accum Dep&amp;COR'!B16</f>
        <v>0</v>
      </c>
      <c r="C16" s="700"/>
      <c r="D16" s="701">
        <f>'[1]Bal Accum Dep&amp;COR'!D16</f>
        <v>0</v>
      </c>
      <c r="F16" s="682" t="str">
        <f>'[1]Bal Accum Dep&amp;COR'!F16</f>
        <v>Water</v>
      </c>
      <c r="G16" s="678"/>
      <c r="H16" s="678" t="str">
        <f>'[1]Bal Accum Dep&amp;COR'!H16</f>
        <v>303500-Land &amp; Land Rights-T&amp;D</v>
      </c>
      <c r="I16" s="678"/>
      <c r="J16" s="682" t="str">
        <f>'[1]Bal Accum Dep&amp;COR'!J16</f>
        <v>303500</v>
      </c>
      <c r="K16" s="678"/>
      <c r="L16" s="682" t="str">
        <f>'[1]Bal Accum Dep&amp;COR'!L16</f>
        <v>10130350</v>
      </c>
      <c r="M16" s="678"/>
      <c r="N16" s="682">
        <f>'[1]Bal Accum Dep&amp;COR'!N16</f>
        <v>303.39999999999998</v>
      </c>
      <c r="P16" s="702">
        <f>'[1]Bal Accum Dep&amp;COR'!P16</f>
        <v>0</v>
      </c>
      <c r="Q16" s="703">
        <f>'[1]Bal Accum Dep&amp;COR'!Q16</f>
        <v>0</v>
      </c>
      <c r="R16" s="703">
        <f>'[1]Bal Accum Dep&amp;COR'!R16</f>
        <v>0</v>
      </c>
      <c r="S16" s="703">
        <f>'[1]Bal Accum Dep&amp;COR'!S16</f>
        <v>0</v>
      </c>
      <c r="T16" s="703">
        <f>'[1]Bal Accum Dep&amp;COR'!T16</f>
        <v>0</v>
      </c>
      <c r="U16" s="703">
        <f>'[1]Bal Accum Dep&amp;COR'!U16</f>
        <v>0</v>
      </c>
      <c r="V16" s="703">
        <f>'[1]Bal Accum Dep&amp;COR'!V16</f>
        <v>0</v>
      </c>
      <c r="W16" s="703">
        <f>'[1]Bal Accum Dep&amp;COR'!W16</f>
        <v>0</v>
      </c>
      <c r="X16" s="703">
        <f>'[1]Bal Accum Dep&amp;COR'!X16</f>
        <v>0</v>
      </c>
      <c r="Y16" s="703">
        <f>'[1]Bal Accum Dep&amp;COR'!Y16</f>
        <v>0</v>
      </c>
      <c r="Z16" s="703">
        <f>'[1]Bal Accum Dep&amp;COR'!Z16</f>
        <v>0</v>
      </c>
      <c r="AA16" s="703">
        <f>'[1]Bal Accum Dep&amp;COR'!AA16</f>
        <v>0</v>
      </c>
      <c r="AB16" s="703">
        <f>'[1]Bal Accum Dep&amp;COR'!AB16</f>
        <v>0</v>
      </c>
      <c r="AC16" s="703">
        <f>'[1]Bal Accum Dep&amp;COR'!AC16</f>
        <v>0</v>
      </c>
      <c r="AD16" s="703">
        <f>'[1]Bal Accum Dep&amp;COR'!AD16</f>
        <v>0</v>
      </c>
      <c r="AE16" s="703">
        <f>'[1]Bal Accum Dep&amp;COR'!AE16</f>
        <v>0</v>
      </c>
      <c r="AF16" s="703">
        <f>'[1]Bal Accum Dep&amp;COR'!AF16</f>
        <v>0</v>
      </c>
      <c r="AG16" s="703">
        <f>'[1]Bal Accum Dep&amp;COR'!AG16</f>
        <v>0</v>
      </c>
      <c r="AH16" s="703">
        <f>'[1]Bal Accum Dep&amp;COR'!AH16</f>
        <v>0</v>
      </c>
      <c r="AI16" s="703">
        <f>'[1]Bal Accum Dep&amp;COR'!AI16</f>
        <v>0</v>
      </c>
      <c r="AJ16" s="703">
        <f>'[1]Bal Accum Dep&amp;COR'!AJ16</f>
        <v>0</v>
      </c>
      <c r="AK16" s="703">
        <f>'[1]Bal Accum Dep&amp;COR'!AK16</f>
        <v>0</v>
      </c>
      <c r="AL16" s="703">
        <f>'[1]Bal Accum Dep&amp;COR'!AL16</f>
        <v>0</v>
      </c>
      <c r="AM16" s="703"/>
      <c r="AN16" s="686">
        <f t="shared" si="4"/>
        <v>0</v>
      </c>
      <c r="AO16" s="686"/>
      <c r="AP16" s="686">
        <f t="shared" si="5"/>
        <v>0</v>
      </c>
      <c r="AR16" s="889">
        <f>'[1]Bal Accum Dep&amp;COR'!AQ16</f>
        <v>0</v>
      </c>
      <c r="AS16" s="892">
        <f>'[1]Bal Accum Dep&amp;COR'!AR16</f>
        <v>0</v>
      </c>
      <c r="AT16" s="889">
        <f>'[1]Bal Accum Dep&amp;COR'!AS16</f>
        <v>0</v>
      </c>
      <c r="AU16" s="892">
        <f>'[1]Bal Accum Dep&amp;COR'!AT16</f>
        <v>0</v>
      </c>
    </row>
    <row r="17" spans="1:47" s="667" customFormat="1">
      <c r="A17" s="697"/>
      <c r="B17" s="699">
        <f>'[1]Bal Accum Dep&amp;COR'!B17</f>
        <v>-1559.6111111111111</v>
      </c>
      <c r="C17" s="700"/>
      <c r="D17" s="701">
        <f>'[1]Bal Accum Dep&amp;COR'!D17</f>
        <v>1314.3525000000002</v>
      </c>
      <c r="F17" s="682" t="str">
        <f>'[1]Bal Accum Dep&amp;COR'!F17</f>
        <v>Water</v>
      </c>
      <c r="G17" s="678"/>
      <c r="H17" s="678" t="str">
        <f>'[1]Bal Accum Dep&amp;COR'!H17</f>
        <v>304100-Struct &amp; Imp-Supply</v>
      </c>
      <c r="I17" s="678"/>
      <c r="J17" s="682" t="str">
        <f>'[1]Bal Accum Dep&amp;COR'!J17</f>
        <v>304100</v>
      </c>
      <c r="K17" s="678"/>
      <c r="L17" s="682" t="str">
        <f>'[1]Bal Accum Dep&amp;COR'!L17</f>
        <v>10130410</v>
      </c>
      <c r="M17" s="678"/>
      <c r="N17" s="682">
        <f>'[1]Bal Accum Dep&amp;COR'!N17</f>
        <v>304.2</v>
      </c>
      <c r="P17" s="702">
        <f>'[1]Bal Accum Dep&amp;COR'!P17</f>
        <v>-3450819.1300000004</v>
      </c>
      <c r="Q17" s="703">
        <f>'[1]Bal Accum Dep&amp;COR'!Q17</f>
        <v>-3488372.098952</v>
      </c>
      <c r="R17" s="703">
        <f>'[1]Bal Accum Dep&amp;COR'!R17</f>
        <v>-3526079.2618341967</v>
      </c>
      <c r="S17" s="703">
        <f>'[1]Bal Accum Dep&amp;COR'!S17</f>
        <v>-3563902.6936456524</v>
      </c>
      <c r="T17" s="703">
        <f>'[1]Bal Accum Dep&amp;COR'!T17</f>
        <v>-3601725.3537890343</v>
      </c>
      <c r="U17" s="703">
        <f>'[1]Bal Accum Dep&amp;COR'!U17</f>
        <v>-3639547.242264342</v>
      </c>
      <c r="V17" s="703">
        <f>'[1]Bal Accum Dep&amp;COR'!V17</f>
        <v>-3677368.3590715756</v>
      </c>
      <c r="W17" s="703">
        <f>'[1]Bal Accum Dep&amp;COR'!W17</f>
        <v>-3715188.7042107349</v>
      </c>
      <c r="X17" s="703">
        <f>'[1]Bal Accum Dep&amp;COR'!X17</f>
        <v>-3753008.2776818206</v>
      </c>
      <c r="Y17" s="703">
        <f>'[1]Bal Accum Dep&amp;COR'!Y17</f>
        <v>-3790827.079484832</v>
      </c>
      <c r="Z17" s="703">
        <f>'[1]Bal Accum Dep&amp;COR'!Z17</f>
        <v>-3828645.1096197693</v>
      </c>
      <c r="AA17" s="703">
        <f>'[1]Bal Accum Dep&amp;COR'!AA17</f>
        <v>-3866462.3680866328</v>
      </c>
      <c r="AB17" s="703">
        <f>'[1]Bal Accum Dep&amp;COR'!AB17</f>
        <v>-3904278.8548854217</v>
      </c>
      <c r="AC17" s="703">
        <f>'[1]Bal Accum Dep&amp;COR'!AC17</f>
        <v>-3942094.5700161364</v>
      </c>
      <c r="AD17" s="703">
        <f>'[1]Bal Accum Dep&amp;COR'!AD17</f>
        <v>-3979909.5134787774</v>
      </c>
      <c r="AE17" s="703">
        <f>'[1]Bal Accum Dep&amp;COR'!AE17</f>
        <v>-4017723.6852733442</v>
      </c>
      <c r="AF17" s="703">
        <f>'[1]Bal Accum Dep&amp;COR'!AF17</f>
        <v>-4055537.0853998368</v>
      </c>
      <c r="AG17" s="703">
        <f>'[1]Bal Accum Dep&amp;COR'!AG17</f>
        <v>-4093349.7138582557</v>
      </c>
      <c r="AH17" s="703">
        <f>'[1]Bal Accum Dep&amp;COR'!AH17</f>
        <v>-4131161.5706486003</v>
      </c>
      <c r="AI17" s="703">
        <f>'[1]Bal Accum Dep&amp;COR'!AI17</f>
        <v>-4168972.6557708709</v>
      </c>
      <c r="AJ17" s="703">
        <f>'[1]Bal Accum Dep&amp;COR'!AJ17</f>
        <v>-4206782.9692250676</v>
      </c>
      <c r="AK17" s="703">
        <f>'[1]Bal Accum Dep&amp;COR'!AK17</f>
        <v>-4244592.5110111907</v>
      </c>
      <c r="AL17" s="703">
        <f>'[1]Bal Accum Dep&amp;COR'!AL17</f>
        <v>-4282401.2811292391</v>
      </c>
      <c r="AM17" s="703"/>
      <c r="AN17" s="686">
        <f t="shared" si="4"/>
        <v>-3677368.3590715756</v>
      </c>
      <c r="AO17" s="686"/>
      <c r="AP17" s="686">
        <f t="shared" si="5"/>
        <v>-4055531.6837233184</v>
      </c>
      <c r="AR17" s="889">
        <f>'[1]Bal Accum Dep&amp;COR'!AQ17</f>
        <v>304.10000000000002</v>
      </c>
      <c r="AS17" s="892">
        <f>'[1]Bal Accum Dep&amp;COR'!AR17</f>
        <v>2.2400000000000003E-2</v>
      </c>
      <c r="AT17" s="889">
        <f>'[1]Bal Accum Dep&amp;COR'!AS17</f>
        <v>304.10000000000002</v>
      </c>
      <c r="AU17" s="892">
        <f>'[1]Bal Accum Dep&amp;COR'!AT17</f>
        <v>2.2400000000000003E-2</v>
      </c>
    </row>
    <row r="18" spans="1:47" s="667" customFormat="1">
      <c r="A18" s="697"/>
      <c r="B18" s="699">
        <f>'[1]Bal Accum Dep&amp;COR'!B18</f>
        <v>0</v>
      </c>
      <c r="C18" s="700"/>
      <c r="D18" s="701">
        <f>'[1]Bal Accum Dep&amp;COR'!D18</f>
        <v>977.37805555555553</v>
      </c>
      <c r="F18" s="682" t="str">
        <f>'[1]Bal Accum Dep&amp;COR'!F18</f>
        <v>Water</v>
      </c>
      <c r="G18" s="678"/>
      <c r="H18" s="678" t="str">
        <f>'[1]Bal Accum Dep&amp;COR'!H18</f>
        <v>304200-Struct &amp; Imp-Pumping</v>
      </c>
      <c r="I18" s="678"/>
      <c r="J18" s="682" t="str">
        <f>'[1]Bal Accum Dep&amp;COR'!J18</f>
        <v>304200</v>
      </c>
      <c r="K18" s="678"/>
      <c r="L18" s="682" t="str">
        <f>'[1]Bal Accum Dep&amp;COR'!L18</f>
        <v>10130420</v>
      </c>
      <c r="M18" s="678"/>
      <c r="N18" s="682">
        <f>'[1]Bal Accum Dep&amp;COR'!N18</f>
        <v>304.2</v>
      </c>
      <c r="P18" s="702">
        <f>'[1]Bal Accum Dep&amp;COR'!P18</f>
        <v>-3073121.75</v>
      </c>
      <c r="Q18" s="703">
        <f>'[1]Bal Accum Dep&amp;COR'!Q18</f>
        <v>-3090328.9762055553</v>
      </c>
      <c r="R18" s="703">
        <f>'[1]Bal Accum Dep&amp;COR'!R18</f>
        <v>-3107545.3779484071</v>
      </c>
      <c r="S18" s="703">
        <f>'[1]Bal Accum Dep&amp;COR'!S18</f>
        <v>-3124770.955228555</v>
      </c>
      <c r="T18" s="703">
        <f>'[1]Bal Accum Dep&amp;COR'!T18</f>
        <v>-3141990.8915339992</v>
      </c>
      <c r="U18" s="703">
        <f>'[1]Bal Accum Dep&amp;COR'!U18</f>
        <v>-3159205.1868647397</v>
      </c>
      <c r="V18" s="703">
        <f>'[1]Bal Accum Dep&amp;COR'!V18</f>
        <v>-3176413.8412207766</v>
      </c>
      <c r="W18" s="703">
        <f>'[1]Bal Accum Dep&amp;COR'!W18</f>
        <v>-3193616.8546021101</v>
      </c>
      <c r="X18" s="703">
        <f>'[1]Bal Accum Dep&amp;COR'!X18</f>
        <v>-3210814.2270087395</v>
      </c>
      <c r="Y18" s="703">
        <f>'[1]Bal Accum Dep&amp;COR'!Y18</f>
        <v>-3228005.9584406652</v>
      </c>
      <c r="Z18" s="703">
        <f>'[1]Bal Accum Dep&amp;COR'!Z18</f>
        <v>-3245192.0488978876</v>
      </c>
      <c r="AA18" s="703">
        <f>'[1]Bal Accum Dep&amp;COR'!AA18</f>
        <v>-3262372.4983804058</v>
      </c>
      <c r="AB18" s="703">
        <f>'[1]Bal Accum Dep&amp;COR'!AB18</f>
        <v>-3279547.3068882208</v>
      </c>
      <c r="AC18" s="703">
        <f>'[1]Bal Accum Dep&amp;COR'!AC18</f>
        <v>-3296716.4744213321</v>
      </c>
      <c r="AD18" s="703">
        <f>'[1]Bal Accum Dep&amp;COR'!AD18</f>
        <v>-3313880.0009797392</v>
      </c>
      <c r="AE18" s="703">
        <f>'[1]Bal Accum Dep&amp;COR'!AE18</f>
        <v>-3331037.8865634431</v>
      </c>
      <c r="AF18" s="703">
        <f>'[1]Bal Accum Dep&amp;COR'!AF18</f>
        <v>-3348190.1311724428</v>
      </c>
      <c r="AG18" s="703">
        <f>'[1]Bal Accum Dep&amp;COR'!AG18</f>
        <v>-3365336.7348067393</v>
      </c>
      <c r="AH18" s="703">
        <f>'[1]Bal Accum Dep&amp;COR'!AH18</f>
        <v>-3382477.697466332</v>
      </c>
      <c r="AI18" s="703">
        <f>'[1]Bal Accum Dep&amp;COR'!AI18</f>
        <v>-3399613.0191512206</v>
      </c>
      <c r="AJ18" s="703">
        <f>'[1]Bal Accum Dep&amp;COR'!AJ18</f>
        <v>-3416742.6998614059</v>
      </c>
      <c r="AK18" s="703">
        <f>'[1]Bal Accum Dep&amp;COR'!AK18</f>
        <v>-3433866.7395968875</v>
      </c>
      <c r="AL18" s="703">
        <f>'[1]Bal Accum Dep&amp;COR'!AL18</f>
        <v>-3450985.1383576654</v>
      </c>
      <c r="AM18" s="703"/>
      <c r="AN18" s="686">
        <f t="shared" si="4"/>
        <v>-3176413.8412207766</v>
      </c>
      <c r="AO18" s="686"/>
      <c r="AP18" s="686">
        <f t="shared" si="5"/>
        <v>-3348150.6443495178</v>
      </c>
      <c r="AR18" s="889">
        <f>'[1]Bal Accum Dep&amp;COR'!AQ18</f>
        <v>304.2</v>
      </c>
      <c r="AS18" s="892">
        <f>'[1]Bal Accum Dep&amp;COR'!AR18</f>
        <v>2.4800000000000003E-2</v>
      </c>
      <c r="AT18" s="889">
        <f>'[1]Bal Accum Dep&amp;COR'!AS18</f>
        <v>304.2</v>
      </c>
      <c r="AU18" s="892">
        <f>'[1]Bal Accum Dep&amp;COR'!AT18</f>
        <v>2.4800000000000003E-2</v>
      </c>
    </row>
    <row r="19" spans="1:47" s="667" customFormat="1">
      <c r="A19" s="697"/>
      <c r="B19" s="699">
        <f>'[1]Bal Accum Dep&amp;COR'!B19</f>
        <v>0</v>
      </c>
      <c r="C19" s="700"/>
      <c r="D19" s="701">
        <f>'[1]Bal Accum Dep&amp;COR'!D19</f>
        <v>5848.145833333333</v>
      </c>
      <c r="F19" s="682" t="str">
        <f>'[1]Bal Accum Dep&amp;COR'!F19</f>
        <v>Water</v>
      </c>
      <c r="G19" s="678"/>
      <c r="H19" s="678" t="str">
        <f>'[1]Bal Accum Dep&amp;COR'!H19</f>
        <v>304300-Struct &amp; Imp-Treatment</v>
      </c>
      <c r="I19" s="678"/>
      <c r="J19" s="682" t="str">
        <f>'[1]Bal Accum Dep&amp;COR'!J19</f>
        <v>304300</v>
      </c>
      <c r="K19" s="678"/>
      <c r="L19" s="682" t="str">
        <f>'[1]Bal Accum Dep&amp;COR'!L19</f>
        <v>10130430</v>
      </c>
      <c r="M19" s="678"/>
      <c r="N19" s="682">
        <f>'[1]Bal Accum Dep&amp;COR'!N19</f>
        <v>304.3</v>
      </c>
      <c r="P19" s="702">
        <f>'[1]Bal Accum Dep&amp;COR'!P19</f>
        <v>-7617418.2599999998</v>
      </c>
      <c r="Q19" s="703">
        <f>'[1]Bal Accum Dep&amp;COR'!Q19</f>
        <v>-7692894.276055444</v>
      </c>
      <c r="R19" s="703">
        <f>'[1]Bal Accum Dep&amp;COR'!R19</f>
        <v>-7768599.5471299933</v>
      </c>
      <c r="S19" s="703">
        <f>'[1]Bal Accum Dep&amp;COR'!S19</f>
        <v>-7844304.5795068648</v>
      </c>
      <c r="T19" s="703">
        <f>'[1]Bal Accum Dep&amp;COR'!T19</f>
        <v>-7920157.1870975159</v>
      </c>
      <c r="U19" s="703">
        <f>'[1]Bal Accum Dep&amp;COR'!U19</f>
        <v>-7996504.7672359329</v>
      </c>
      <c r="V19" s="703">
        <f>'[1]Bal Accum Dep&amp;COR'!V19</f>
        <v>-8073099.6848316891</v>
      </c>
      <c r="W19" s="703">
        <f>'[1]Bal Accum Dep&amp;COR'!W19</f>
        <v>-8149951.7105578082</v>
      </c>
      <c r="X19" s="703">
        <f>'[1]Bal Accum Dep&amp;COR'!X19</f>
        <v>-8226881.2364542913</v>
      </c>
      <c r="Y19" s="703">
        <f>'[1]Bal Accum Dep&amp;COR'!Y19</f>
        <v>-8303888.2625211375</v>
      </c>
      <c r="Z19" s="703">
        <f>'[1]Bal Accum Dep&amp;COR'!Z19</f>
        <v>-8381320.6226783479</v>
      </c>
      <c r="AA19" s="703">
        <f>'[1]Bal Accum Dep&amp;COR'!AA19</f>
        <v>-8461112.4336126279</v>
      </c>
      <c r="AB19" s="703">
        <f>'[1]Bal Accum Dep&amp;COR'!AB19</f>
        <v>-8548120.4517868999</v>
      </c>
      <c r="AC19" s="703">
        <f>'[1]Bal Accum Dep&amp;COR'!AC19</f>
        <v>-8635859.3444249649</v>
      </c>
      <c r="AD19" s="703">
        <f>'[1]Bal Accum Dep&amp;COR'!AD19</f>
        <v>-8724290.573903393</v>
      </c>
      <c r="AE19" s="703">
        <f>'[1]Bal Accum Dep&amp;COR'!AE19</f>
        <v>-8813384.2055621836</v>
      </c>
      <c r="AF19" s="703">
        <f>'[1]Bal Accum Dep&amp;COR'!AF19</f>
        <v>-8902955.7864743955</v>
      </c>
      <c r="AG19" s="703">
        <f>'[1]Bal Accum Dep&amp;COR'!AG19</f>
        <v>-8992609.856666971</v>
      </c>
      <c r="AH19" s="703">
        <f>'[1]Bal Accum Dep&amp;COR'!AH19</f>
        <v>-9082341.4270299077</v>
      </c>
      <c r="AI19" s="703">
        <f>'[1]Bal Accum Dep&amp;COR'!AI19</f>
        <v>-9172125.5520132091</v>
      </c>
      <c r="AJ19" s="703">
        <f>'[1]Bal Accum Dep&amp;COR'!AJ19</f>
        <v>-9261992.1662768722</v>
      </c>
      <c r="AK19" s="703">
        <f>'[1]Bal Accum Dep&amp;COR'!AK19</f>
        <v>-9351946.2589308992</v>
      </c>
      <c r="AL19" s="703">
        <f>'[1]Bal Accum Dep&amp;COR'!AL19</f>
        <v>-9442047.6992952917</v>
      </c>
      <c r="AM19" s="703"/>
      <c r="AN19" s="686">
        <f t="shared" si="4"/>
        <v>-8073099.6848316891</v>
      </c>
      <c r="AO19" s="686"/>
      <c r="AP19" s="686">
        <f t="shared" si="5"/>
        <v>-8905392.7983581498</v>
      </c>
      <c r="AR19" s="889">
        <f>'[1]Bal Accum Dep&amp;COR'!AQ19</f>
        <v>304.3</v>
      </c>
      <c r="AS19" s="892">
        <f>'[1]Bal Accum Dep&amp;COR'!AR19</f>
        <v>2.7099999999999999E-2</v>
      </c>
      <c r="AT19" s="889">
        <f>'[1]Bal Accum Dep&amp;COR'!AS19</f>
        <v>304.3</v>
      </c>
      <c r="AU19" s="892">
        <f>'[1]Bal Accum Dep&amp;COR'!AT19</f>
        <v>2.7099999999999999E-2</v>
      </c>
    </row>
    <row r="20" spans="1:47" s="667" customFormat="1">
      <c r="A20" s="697"/>
      <c r="B20" s="699">
        <f>'[1]Bal Accum Dep&amp;COR'!B20</f>
        <v>0</v>
      </c>
      <c r="C20" s="700"/>
      <c r="D20" s="701">
        <f>'[1]Bal Accum Dep&amp;COR'!D20</f>
        <v>547.7930555555555</v>
      </c>
      <c r="F20" s="682" t="str">
        <f>'[1]Bal Accum Dep&amp;COR'!F20</f>
        <v>Water</v>
      </c>
      <c r="G20" s="678"/>
      <c r="H20" s="678" t="str">
        <f>'[1]Bal Accum Dep&amp;COR'!H20</f>
        <v>304400-Struct &amp; Imp-T&amp;D</v>
      </c>
      <c r="I20" s="678"/>
      <c r="J20" s="682" t="str">
        <f>'[1]Bal Accum Dep&amp;COR'!J20</f>
        <v>304400</v>
      </c>
      <c r="K20" s="678"/>
      <c r="L20" s="682" t="str">
        <f>'[1]Bal Accum Dep&amp;COR'!L20</f>
        <v>10130440</v>
      </c>
      <c r="M20" s="678"/>
      <c r="N20" s="682">
        <f>'[1]Bal Accum Dep&amp;COR'!N20</f>
        <v>304.39999999999998</v>
      </c>
      <c r="P20" s="702">
        <f>'[1]Bal Accum Dep&amp;COR'!P20</f>
        <v>-662561.44000000006</v>
      </c>
      <c r="Q20" s="703">
        <f>'[1]Bal Accum Dep&amp;COR'!Q20</f>
        <v>-663688.5293858056</v>
      </c>
      <c r="R20" s="703">
        <f>'[1]Bal Accum Dep&amp;COR'!R20</f>
        <v>-664815.54473126621</v>
      </c>
      <c r="S20" s="703">
        <f>'[1]Bal Accum Dep&amp;COR'!S20</f>
        <v>-665942.48603638192</v>
      </c>
      <c r="T20" s="703">
        <f>'[1]Bal Accum Dep&amp;COR'!T20</f>
        <v>-667069.3533011527</v>
      </c>
      <c r="U20" s="703">
        <f>'[1]Bal Accum Dep&amp;COR'!U20</f>
        <v>-668196.14652557857</v>
      </c>
      <c r="V20" s="703">
        <f>'[1]Bal Accum Dep&amp;COR'!V20</f>
        <v>-669322.86570965964</v>
      </c>
      <c r="W20" s="703">
        <f>'[1]Bal Accum Dep&amp;COR'!W20</f>
        <v>-670449.51085339568</v>
      </c>
      <c r="X20" s="703">
        <f>'[1]Bal Accum Dep&amp;COR'!X20</f>
        <v>-671576.0819567868</v>
      </c>
      <c r="Y20" s="703">
        <f>'[1]Bal Accum Dep&amp;COR'!Y20</f>
        <v>-672702.57901983312</v>
      </c>
      <c r="Z20" s="703">
        <f>'[1]Bal Accum Dep&amp;COR'!Z20</f>
        <v>-673829.00204253441</v>
      </c>
      <c r="AA20" s="703">
        <f>'[1]Bal Accum Dep&amp;COR'!AA20</f>
        <v>-674955.3510248909</v>
      </c>
      <c r="AB20" s="703">
        <f>'[1]Bal Accum Dep&amp;COR'!AB20</f>
        <v>-676081.62596690247</v>
      </c>
      <c r="AC20" s="703">
        <f>'[1]Bal Accum Dep&amp;COR'!AC20</f>
        <v>-677207.82686856901</v>
      </c>
      <c r="AD20" s="703">
        <f>'[1]Bal Accum Dep&amp;COR'!AD20</f>
        <v>-678333.95372989075</v>
      </c>
      <c r="AE20" s="703">
        <f>'[1]Bal Accum Dep&amp;COR'!AE20</f>
        <v>-679460.00655086758</v>
      </c>
      <c r="AF20" s="703">
        <f>'[1]Bal Accum Dep&amp;COR'!AF20</f>
        <v>-680585.98533149948</v>
      </c>
      <c r="AG20" s="703">
        <f>'[1]Bal Accum Dep&amp;COR'!AG20</f>
        <v>-681711.89007178647</v>
      </c>
      <c r="AH20" s="703">
        <f>'[1]Bal Accum Dep&amp;COR'!AH20</f>
        <v>-682837.72077172867</v>
      </c>
      <c r="AI20" s="703">
        <f>'[1]Bal Accum Dep&amp;COR'!AI20</f>
        <v>-683963.47743132582</v>
      </c>
      <c r="AJ20" s="703">
        <f>'[1]Bal Accum Dep&amp;COR'!AJ20</f>
        <v>-685089.16005057807</v>
      </c>
      <c r="AK20" s="703">
        <f>'[1]Bal Accum Dep&amp;COR'!AK20</f>
        <v>-686214.76862948551</v>
      </c>
      <c r="AL20" s="703">
        <f>'[1]Bal Accum Dep&amp;COR'!AL20</f>
        <v>-687340.30316804792</v>
      </c>
      <c r="AM20" s="703"/>
      <c r="AN20" s="686">
        <f t="shared" si="4"/>
        <v>-669322.86570965964</v>
      </c>
      <c r="AO20" s="686"/>
      <c r="AP20" s="686">
        <f t="shared" si="5"/>
        <v>-680585.46704908519</v>
      </c>
      <c r="AR20" s="889">
        <f>'[1]Bal Accum Dep&amp;COR'!AQ20</f>
        <v>304.39999999999998</v>
      </c>
      <c r="AS20" s="892">
        <f>'[1]Bal Accum Dep&amp;COR'!AR20</f>
        <v>1.3899999999999999E-2</v>
      </c>
      <c r="AT20" s="889">
        <f>'[1]Bal Accum Dep&amp;COR'!AS20</f>
        <v>304.39999999999998</v>
      </c>
      <c r="AU20" s="892">
        <f>'[1]Bal Accum Dep&amp;COR'!AT20</f>
        <v>1.3899999999999999E-2</v>
      </c>
    </row>
    <row r="21" spans="1:47" s="667" customFormat="1">
      <c r="A21" s="697"/>
      <c r="B21" s="699">
        <f>'[1]Bal Accum Dep&amp;COR'!B21</f>
        <v>0</v>
      </c>
      <c r="C21" s="700"/>
      <c r="D21" s="701">
        <f>'[1]Bal Accum Dep&amp;COR'!D21</f>
        <v>449.8486111111111</v>
      </c>
      <c r="F21" s="682" t="str">
        <f>'[1]Bal Accum Dep&amp;COR'!F21</f>
        <v>Water</v>
      </c>
      <c r="G21" s="678"/>
      <c r="H21" s="678" t="str">
        <f>'[1]Bal Accum Dep&amp;COR'!H21</f>
        <v>304500-Struct &amp; Imp-General</v>
      </c>
      <c r="I21" s="678"/>
      <c r="J21" s="682" t="str">
        <f>'[1]Bal Accum Dep&amp;COR'!J21</f>
        <v>304500</v>
      </c>
      <c r="K21" s="678"/>
      <c r="L21" s="682" t="str">
        <f>'[1]Bal Accum Dep&amp;COR'!L21</f>
        <v>10130450</v>
      </c>
      <c r="M21" s="678"/>
      <c r="N21" s="682">
        <f>'[1]Bal Accum Dep&amp;COR'!N21</f>
        <v>304.5</v>
      </c>
      <c r="P21" s="702">
        <f>'[1]Bal Accum Dep&amp;COR'!P21</f>
        <v>-983265.45</v>
      </c>
      <c r="Q21" s="703">
        <f>'[1]Bal Accum Dep&amp;COR'!Q21</f>
        <v>-1004178.1672092777</v>
      </c>
      <c r="R21" s="703">
        <f>'[1]Bal Accum Dep&amp;COR'!R21</f>
        <v>-1025112.4176734082</v>
      </c>
      <c r="S21" s="703">
        <f>'[1]Bal Accum Dep&amp;COR'!S21</f>
        <v>-1046231.6529017405</v>
      </c>
      <c r="T21" s="703">
        <f>'[1]Bal Accum Dep&amp;COR'!T21</f>
        <v>-1067351.4580280448</v>
      </c>
      <c r="U21" s="703">
        <f>'[1]Bal Accum Dep&amp;COR'!U21</f>
        <v>-1088471.1039610908</v>
      </c>
      <c r="V21" s="703">
        <f>'[1]Bal Accum Dep&amp;COR'!V21</f>
        <v>-1109589.6185792389</v>
      </c>
      <c r="W21" s="703">
        <f>'[1]Bal Accum Dep&amp;COR'!W21</f>
        <v>-1130721.1315574888</v>
      </c>
      <c r="X21" s="703">
        <f>'[1]Bal Accum Dep&amp;COR'!X21</f>
        <v>-1151950.4209458404</v>
      </c>
      <c r="Y21" s="703">
        <f>'[1]Bal Accum Dep&amp;COR'!Y21</f>
        <v>-1173277.4867442939</v>
      </c>
      <c r="Z21" s="703">
        <f>'[1]Bal Accum Dep&amp;COR'!Z21</f>
        <v>-1194758.8476528493</v>
      </c>
      <c r="AA21" s="703">
        <f>'[1]Bal Accum Dep&amp;COR'!AA21</f>
        <v>-1216465.1520465065</v>
      </c>
      <c r="AB21" s="703">
        <f>'[1]Bal Accum Dep&amp;COR'!AB21</f>
        <v>-1238509.4373252655</v>
      </c>
      <c r="AC21" s="703">
        <f>'[1]Bal Accum Dep&amp;COR'!AC21</f>
        <v>-1260859.8693313515</v>
      </c>
      <c r="AD21" s="703">
        <f>'[1]Bal Accum Dep&amp;COR'!AD21</f>
        <v>-1283449.3744975391</v>
      </c>
      <c r="AE21" s="703">
        <f>'[1]Bal Accum Dep&amp;COR'!AE21</f>
        <v>-1306179.0450988289</v>
      </c>
      <c r="AF21" s="703">
        <f>'[1]Bal Accum Dep&amp;COR'!AF21</f>
        <v>-1328978.2327602203</v>
      </c>
      <c r="AG21" s="703">
        <f>'[1]Bal Accum Dep&amp;COR'!AG21</f>
        <v>-1351802.4713944886</v>
      </c>
      <c r="AH21" s="703">
        <f>'[1]Bal Accum Dep&amp;COR'!AH21</f>
        <v>-1374625.578713859</v>
      </c>
      <c r="AI21" s="703">
        <f>'[1]Bal Accum Dep&amp;COR'!AI21</f>
        <v>-1397461.6843933309</v>
      </c>
      <c r="AJ21" s="703">
        <f>'[1]Bal Accum Dep&amp;COR'!AJ21</f>
        <v>-1420339.0477829047</v>
      </c>
      <c r="AK21" s="703">
        <f>'[1]Bal Accum Dep&amp;COR'!AK21</f>
        <v>-1443257.6688825805</v>
      </c>
      <c r="AL21" s="703">
        <f>'[1]Bal Accum Dep&amp;COR'!AL21</f>
        <v>-1466217.547692358</v>
      </c>
      <c r="AM21" s="703"/>
      <c r="AN21" s="686">
        <f t="shared" si="4"/>
        <v>-1109589.6185792389</v>
      </c>
      <c r="AO21" s="686"/>
      <c r="AP21" s="686">
        <f t="shared" si="5"/>
        <v>-1329454.1505824679</v>
      </c>
      <c r="AR21" s="889">
        <f>'[1]Bal Accum Dep&amp;COR'!AQ21</f>
        <v>304.60000000000002</v>
      </c>
      <c r="AS21" s="892">
        <f>'[1]Bal Accum Dep&amp;COR'!AR21</f>
        <v>3.0700000000000002E-2</v>
      </c>
      <c r="AT21" s="889">
        <f>'[1]Bal Accum Dep&amp;COR'!AS21</f>
        <v>304.60000000000002</v>
      </c>
      <c r="AU21" s="892">
        <f>'[1]Bal Accum Dep&amp;COR'!AT21</f>
        <v>3.0700000000000002E-2</v>
      </c>
    </row>
    <row r="22" spans="1:47" s="667" customFormat="1">
      <c r="A22" s="697"/>
      <c r="B22" s="699">
        <f>'[1]Bal Accum Dep&amp;COR'!B22</f>
        <v>0</v>
      </c>
      <c r="C22" s="700"/>
      <c r="D22" s="701">
        <f>'[1]Bal Accum Dep&amp;COR'!D22</f>
        <v>259.23555555555555</v>
      </c>
      <c r="F22" s="682" t="str">
        <f>'[1]Bal Accum Dep&amp;COR'!F22</f>
        <v>Water</v>
      </c>
      <c r="G22" s="678"/>
      <c r="H22" s="678" t="str">
        <f>'[1]Bal Accum Dep&amp;COR'!H22</f>
        <v>304600-Struct &amp; Imp-Offices</v>
      </c>
      <c r="I22" s="678"/>
      <c r="J22" s="682" t="str">
        <f>'[1]Bal Accum Dep&amp;COR'!J22</f>
        <v>304600</v>
      </c>
      <c r="K22" s="678"/>
      <c r="L22" s="682" t="str">
        <f>'[1]Bal Accum Dep&amp;COR'!L22</f>
        <v>10130450</v>
      </c>
      <c r="M22" s="678"/>
      <c r="N22" s="682">
        <f>'[1]Bal Accum Dep&amp;COR'!N22</f>
        <v>304.5</v>
      </c>
      <c r="P22" s="702">
        <f>'[1]Bal Accum Dep&amp;COR'!P22</f>
        <v>-1937527.5599999998</v>
      </c>
      <c r="Q22" s="703">
        <f>'[1]Bal Accum Dep&amp;COR'!Q22</f>
        <v>-1949302.5166758331</v>
      </c>
      <c r="R22" s="703">
        <f>'[1]Bal Accum Dep&amp;COR'!R22</f>
        <v>-1961070.2091851779</v>
      </c>
      <c r="S22" s="703">
        <f>'[1]Bal Accum Dep&amp;COR'!S22</f>
        <v>-1972830.6375280344</v>
      </c>
      <c r="T22" s="703">
        <f>'[1]Bal Accum Dep&amp;COR'!T22</f>
        <v>-1984583.8017044023</v>
      </c>
      <c r="U22" s="703">
        <f>'[1]Bal Accum Dep&amp;COR'!U22</f>
        <v>-1996329.7017142819</v>
      </c>
      <c r="V22" s="703">
        <f>'[1]Bal Accum Dep&amp;COR'!V22</f>
        <v>-2008068.337557673</v>
      </c>
      <c r="W22" s="703">
        <f>'[1]Bal Accum Dep&amp;COR'!W22</f>
        <v>-2019799.7092345757</v>
      </c>
      <c r="X22" s="703">
        <f>'[1]Bal Accum Dep&amp;COR'!X22</f>
        <v>-2031523.8167449899</v>
      </c>
      <c r="Y22" s="703">
        <f>'[1]Bal Accum Dep&amp;COR'!Y22</f>
        <v>-2043240.6600889161</v>
      </c>
      <c r="Z22" s="703">
        <f>'[1]Bal Accum Dep&amp;COR'!Z22</f>
        <v>-2054950.2392663537</v>
      </c>
      <c r="AA22" s="703">
        <f>'[1]Bal Accum Dep&amp;COR'!AA22</f>
        <v>-2066652.5542773029</v>
      </c>
      <c r="AB22" s="703">
        <f>'[1]Bal Accum Dep&amp;COR'!AB22</f>
        <v>-2078347.6051217637</v>
      </c>
      <c r="AC22" s="703">
        <f>'[1]Bal Accum Dep&amp;COR'!AC22</f>
        <v>-2090035.3917997361</v>
      </c>
      <c r="AD22" s="703">
        <f>'[1]Bal Accum Dep&amp;COR'!AD22</f>
        <v>-2101715.9143112195</v>
      </c>
      <c r="AE22" s="703">
        <f>'[1]Bal Accum Dep&amp;COR'!AE22</f>
        <v>-2113389.1726562148</v>
      </c>
      <c r="AF22" s="703">
        <f>'[1]Bal Accum Dep&amp;COR'!AF22</f>
        <v>-2125055.1668347218</v>
      </c>
      <c r="AG22" s="703">
        <f>'[1]Bal Accum Dep&amp;COR'!AG22</f>
        <v>-2136713.89684674</v>
      </c>
      <c r="AH22" s="703">
        <f>'[1]Bal Accum Dep&amp;COR'!AH22</f>
        <v>-2148365.36269227</v>
      </c>
      <c r="AI22" s="703">
        <f>'[1]Bal Accum Dep&amp;COR'!AI22</f>
        <v>-2160009.5643713116</v>
      </c>
      <c r="AJ22" s="703">
        <f>'[1]Bal Accum Dep&amp;COR'!AJ22</f>
        <v>-2171646.5018838644</v>
      </c>
      <c r="AK22" s="703">
        <f>'[1]Bal Accum Dep&amp;COR'!AK22</f>
        <v>-2183276.1752299289</v>
      </c>
      <c r="AL22" s="703">
        <f>'[1]Bal Accum Dep&amp;COR'!AL22</f>
        <v>-2194898.5844095051</v>
      </c>
      <c r="AM22" s="703"/>
      <c r="AN22" s="686">
        <f t="shared" si="4"/>
        <v>-2008068.337557673</v>
      </c>
      <c r="AO22" s="686"/>
      <c r="AP22" s="686">
        <f t="shared" si="5"/>
        <v>-2125004.3176693022</v>
      </c>
      <c r="AR22" s="889">
        <f>'[1]Bal Accum Dep&amp;COR'!AQ22</f>
        <v>304.61</v>
      </c>
      <c r="AS22" s="892">
        <f>'[1]Bal Accum Dep&amp;COR'!AR22</f>
        <v>3.0700000000000002E-2</v>
      </c>
      <c r="AT22" s="889">
        <f>'[1]Bal Accum Dep&amp;COR'!AS22</f>
        <v>304.61</v>
      </c>
      <c r="AU22" s="892">
        <f>'[1]Bal Accum Dep&amp;COR'!AT22</f>
        <v>3.0700000000000002E-2</v>
      </c>
    </row>
    <row r="23" spans="1:47" s="667" customFormat="1">
      <c r="A23" s="697"/>
      <c r="B23" s="699">
        <f>'[1]Bal Accum Dep&amp;COR'!B23</f>
        <v>0</v>
      </c>
      <c r="C23" s="700"/>
      <c r="D23" s="701">
        <f>'[1]Bal Accum Dep&amp;COR'!D23</f>
        <v>0</v>
      </c>
      <c r="F23" s="682" t="str">
        <f>'[1]Bal Accum Dep&amp;COR'!F23</f>
        <v>Water</v>
      </c>
      <c r="G23" s="678"/>
      <c r="H23" s="678" t="str">
        <f>'[1]Bal Accum Dep&amp;COR'!H23</f>
        <v>304610-Struct &amp; Imp-HVAC</v>
      </c>
      <c r="I23" s="678"/>
      <c r="J23" s="682" t="str">
        <f>'[1]Bal Accum Dep&amp;COR'!J23</f>
        <v>304610</v>
      </c>
      <c r="K23" s="678"/>
      <c r="L23" s="682" t="str">
        <f>'[1]Bal Accum Dep&amp;COR'!L23</f>
        <v>10130450</v>
      </c>
      <c r="M23" s="678"/>
      <c r="N23" s="682">
        <f>'[1]Bal Accum Dep&amp;COR'!N23</f>
        <v>304.5</v>
      </c>
      <c r="P23" s="702">
        <f>'[1]Bal Accum Dep&amp;COR'!P23</f>
        <v>8609.4500000000007</v>
      </c>
      <c r="Q23" s="703">
        <f>'[1]Bal Accum Dep&amp;COR'!Q23</f>
        <v>8609.4500000000007</v>
      </c>
      <c r="R23" s="703">
        <f>'[1]Bal Accum Dep&amp;COR'!R23</f>
        <v>8609.4500000000007</v>
      </c>
      <c r="S23" s="703">
        <f>'[1]Bal Accum Dep&amp;COR'!S23</f>
        <v>8609.4500000000007</v>
      </c>
      <c r="T23" s="703">
        <f>'[1]Bal Accum Dep&amp;COR'!T23</f>
        <v>8609.4500000000007</v>
      </c>
      <c r="U23" s="703">
        <f>'[1]Bal Accum Dep&amp;COR'!U23</f>
        <v>8609.4500000000007</v>
      </c>
      <c r="V23" s="703">
        <f>'[1]Bal Accum Dep&amp;COR'!V23</f>
        <v>8609.4500000000007</v>
      </c>
      <c r="W23" s="703">
        <f>'[1]Bal Accum Dep&amp;COR'!W23</f>
        <v>8609.4500000000007</v>
      </c>
      <c r="X23" s="703">
        <f>'[1]Bal Accum Dep&amp;COR'!X23</f>
        <v>8609.4500000000007</v>
      </c>
      <c r="Y23" s="703">
        <f>'[1]Bal Accum Dep&amp;COR'!Y23</f>
        <v>8609.4500000000007</v>
      </c>
      <c r="Z23" s="703">
        <f>'[1]Bal Accum Dep&amp;COR'!Z23</f>
        <v>8609.4500000000007</v>
      </c>
      <c r="AA23" s="703">
        <f>'[1]Bal Accum Dep&amp;COR'!AA23</f>
        <v>8609.4500000000007</v>
      </c>
      <c r="AB23" s="703">
        <f>'[1]Bal Accum Dep&amp;COR'!AB23</f>
        <v>8609.4500000000007</v>
      </c>
      <c r="AC23" s="703">
        <f>'[1]Bal Accum Dep&amp;COR'!AC23</f>
        <v>8609.4500000000007</v>
      </c>
      <c r="AD23" s="703">
        <f>'[1]Bal Accum Dep&amp;COR'!AD23</f>
        <v>8609.4500000000007</v>
      </c>
      <c r="AE23" s="703">
        <f>'[1]Bal Accum Dep&amp;COR'!AE23</f>
        <v>8609.4500000000007</v>
      </c>
      <c r="AF23" s="703">
        <f>'[1]Bal Accum Dep&amp;COR'!AF23</f>
        <v>8609.4500000000007</v>
      </c>
      <c r="AG23" s="703">
        <f>'[1]Bal Accum Dep&amp;COR'!AG23</f>
        <v>8609.4500000000007</v>
      </c>
      <c r="AH23" s="703">
        <f>'[1]Bal Accum Dep&amp;COR'!AH23</f>
        <v>8609.4500000000007</v>
      </c>
      <c r="AI23" s="703">
        <f>'[1]Bal Accum Dep&amp;COR'!AI23</f>
        <v>8609.4500000000007</v>
      </c>
      <c r="AJ23" s="703">
        <f>'[1]Bal Accum Dep&amp;COR'!AJ23</f>
        <v>8609.4500000000007</v>
      </c>
      <c r="AK23" s="703">
        <f>'[1]Bal Accum Dep&amp;COR'!AK23</f>
        <v>8609.4500000000007</v>
      </c>
      <c r="AL23" s="703">
        <f>'[1]Bal Accum Dep&amp;COR'!AL23</f>
        <v>8609.4500000000007</v>
      </c>
      <c r="AM23" s="703"/>
      <c r="AN23" s="686">
        <f t="shared" si="4"/>
        <v>8609.4500000000007</v>
      </c>
      <c r="AO23" s="686"/>
      <c r="AP23" s="686">
        <f t="shared" si="5"/>
        <v>8609.4499999999989</v>
      </c>
      <c r="AR23" s="889">
        <f>'[1]Bal Accum Dep&amp;COR'!AQ23</f>
        <v>304.61</v>
      </c>
      <c r="AS23" s="892">
        <f>'[1]Bal Accum Dep&amp;COR'!AR23</f>
        <v>3.0700000000000002E-2</v>
      </c>
      <c r="AT23" s="889">
        <f>'[1]Bal Accum Dep&amp;COR'!AS23</f>
        <v>304.61</v>
      </c>
      <c r="AU23" s="892">
        <f>'[1]Bal Accum Dep&amp;COR'!AT23</f>
        <v>3.0700000000000002E-2</v>
      </c>
    </row>
    <row r="24" spans="1:47" s="667" customFormat="1">
      <c r="A24" s="697"/>
      <c r="B24" s="699">
        <f>'[1]Bal Accum Dep&amp;COR'!B24</f>
        <v>0</v>
      </c>
      <c r="C24" s="700"/>
      <c r="D24" s="701">
        <f>'[1]Bal Accum Dep&amp;COR'!D24</f>
        <v>17.851944444444445</v>
      </c>
      <c r="F24" s="682" t="str">
        <f>'[1]Bal Accum Dep&amp;COR'!F24</f>
        <v>Water</v>
      </c>
      <c r="G24" s="678"/>
      <c r="H24" s="678" t="str">
        <f>'[1]Bal Accum Dep&amp;COR'!H24</f>
        <v>304700-Struct &amp; Imp-Store,Shop,Gar</v>
      </c>
      <c r="I24" s="678"/>
      <c r="J24" s="682" t="str">
        <f>'[1]Bal Accum Dep&amp;COR'!J24</f>
        <v>304700</v>
      </c>
      <c r="K24" s="678"/>
      <c r="L24" s="682" t="str">
        <f>'[1]Bal Accum Dep&amp;COR'!L24</f>
        <v>10130450</v>
      </c>
      <c r="M24" s="678"/>
      <c r="N24" s="682">
        <f>'[1]Bal Accum Dep&amp;COR'!N24</f>
        <v>304.5</v>
      </c>
      <c r="P24" s="702">
        <f>'[1]Bal Accum Dep&amp;COR'!P24</f>
        <v>-530502.16999999993</v>
      </c>
      <c r="Q24" s="703">
        <f>'[1]Bal Accum Dep&amp;COR'!Q24</f>
        <v>-532857.63882844429</v>
      </c>
      <c r="R24" s="703">
        <f>'[1]Bal Accum Dep&amp;COR'!R24</f>
        <v>-535212.74849914794</v>
      </c>
      <c r="S24" s="703">
        <f>'[1]Bal Accum Dep&amp;COR'!S24</f>
        <v>-537567.49901211087</v>
      </c>
      <c r="T24" s="703">
        <f>'[1]Bal Accum Dep&amp;COR'!T24</f>
        <v>-539921.89036733308</v>
      </c>
      <c r="U24" s="703">
        <f>'[1]Bal Accum Dep&amp;COR'!U24</f>
        <v>-542275.92256481457</v>
      </c>
      <c r="V24" s="703">
        <f>'[1]Bal Accum Dep&amp;COR'!V24</f>
        <v>-544629.59560455522</v>
      </c>
      <c r="W24" s="703">
        <f>'[1]Bal Accum Dep&amp;COR'!W24</f>
        <v>-546982.90948655515</v>
      </c>
      <c r="X24" s="703">
        <f>'[1]Bal Accum Dep&amp;COR'!X24</f>
        <v>-549335.86421081435</v>
      </c>
      <c r="Y24" s="703">
        <f>'[1]Bal Accum Dep&amp;COR'!Y24</f>
        <v>-551688.45977733284</v>
      </c>
      <c r="Z24" s="703">
        <f>'[1]Bal Accum Dep&amp;COR'!Z24</f>
        <v>-554040.69618611061</v>
      </c>
      <c r="AA24" s="703">
        <f>'[1]Bal Accum Dep&amp;COR'!AA24</f>
        <v>-556392.57343714766</v>
      </c>
      <c r="AB24" s="703">
        <f>'[1]Bal Accum Dep&amp;COR'!AB24</f>
        <v>-558744.09153044387</v>
      </c>
      <c r="AC24" s="703">
        <f>'[1]Bal Accum Dep&amp;COR'!AC24</f>
        <v>-561095.25046599936</v>
      </c>
      <c r="AD24" s="703">
        <f>'[1]Bal Accum Dep&amp;COR'!AD24</f>
        <v>-563446.05024381413</v>
      </c>
      <c r="AE24" s="703">
        <f>'[1]Bal Accum Dep&amp;COR'!AE24</f>
        <v>-565796.49086388818</v>
      </c>
      <c r="AF24" s="703">
        <f>'[1]Bal Accum Dep&amp;COR'!AF24</f>
        <v>-568146.5723262215</v>
      </c>
      <c r="AG24" s="703">
        <f>'[1]Bal Accum Dep&amp;COR'!AG24</f>
        <v>-570496.29463081411</v>
      </c>
      <c r="AH24" s="703">
        <f>'[1]Bal Accum Dep&amp;COR'!AH24</f>
        <v>-572845.65777766588</v>
      </c>
      <c r="AI24" s="703">
        <f>'[1]Bal Accum Dep&amp;COR'!AI24</f>
        <v>-575194.66176677693</v>
      </c>
      <c r="AJ24" s="703">
        <f>'[1]Bal Accum Dep&amp;COR'!AJ24</f>
        <v>-578774.66551443003</v>
      </c>
      <c r="AK24" s="703">
        <f>'[1]Bal Accum Dep&amp;COR'!AK24</f>
        <v>-582401.86479944037</v>
      </c>
      <c r="AL24" s="703">
        <f>'[1]Bal Accum Dep&amp;COR'!AL24</f>
        <v>-586028.70492670999</v>
      </c>
      <c r="AM24" s="703"/>
      <c r="AN24" s="686">
        <f t="shared" si="4"/>
        <v>-544629.59560455522</v>
      </c>
      <c r="AO24" s="686"/>
      <c r="AP24" s="686">
        <f t="shared" si="5"/>
        <v>-568723.35188226635</v>
      </c>
      <c r="AR24" s="889">
        <f>'[1]Bal Accum Dep&amp;COR'!AQ24</f>
        <v>304.7</v>
      </c>
      <c r="AS24" s="892">
        <f>'[1]Bal Accum Dep&amp;COR'!AR24</f>
        <v>1.7600000000000001E-2</v>
      </c>
      <c r="AT24" s="889">
        <f>'[1]Bal Accum Dep&amp;COR'!AS24</f>
        <v>304.7</v>
      </c>
      <c r="AU24" s="892">
        <f>'[1]Bal Accum Dep&amp;COR'!AT24</f>
        <v>1.7600000000000001E-2</v>
      </c>
    </row>
    <row r="25" spans="1:47" s="667" customFormat="1">
      <c r="A25" s="697"/>
      <c r="B25" s="699">
        <f>'[1]Bal Accum Dep&amp;COR'!B25</f>
        <v>0</v>
      </c>
      <c r="C25" s="700"/>
      <c r="D25" s="701">
        <f>'[1]Bal Accum Dep&amp;COR'!D25</f>
        <v>145.11666666666665</v>
      </c>
      <c r="F25" s="682" t="str">
        <f>'[1]Bal Accum Dep&amp;COR'!F25</f>
        <v>Water</v>
      </c>
      <c r="G25" s="678"/>
      <c r="H25" s="678" t="str">
        <f>'[1]Bal Accum Dep&amp;COR'!H25</f>
        <v>304800-Struct &amp; Imp-Misc</v>
      </c>
      <c r="I25" s="678"/>
      <c r="J25" s="682" t="str">
        <f>'[1]Bal Accum Dep&amp;COR'!J25</f>
        <v>304800</v>
      </c>
      <c r="K25" s="678"/>
      <c r="L25" s="682" t="str">
        <f>'[1]Bal Accum Dep&amp;COR'!L25</f>
        <v>10130450</v>
      </c>
      <c r="M25" s="678"/>
      <c r="N25" s="682">
        <f>'[1]Bal Accum Dep&amp;COR'!N25</f>
        <v>304.5</v>
      </c>
      <c r="P25" s="702">
        <f>'[1]Bal Accum Dep&amp;COR'!P25</f>
        <v>-364225.30000000005</v>
      </c>
      <c r="Q25" s="703">
        <f>'[1]Bal Accum Dep&amp;COR'!Q25</f>
        <v>-370946.62269816676</v>
      </c>
      <c r="R25" s="703">
        <f>'[1]Bal Accum Dep&amp;COR'!R25</f>
        <v>-377666.7533687501</v>
      </c>
      <c r="S25" s="703">
        <f>'[1]Bal Accum Dep&amp;COR'!S25</f>
        <v>-384385.69201175013</v>
      </c>
      <c r="T25" s="703">
        <f>'[1]Bal Accum Dep&amp;COR'!T25</f>
        <v>-391103.43862716685</v>
      </c>
      <c r="U25" s="703">
        <f>'[1]Bal Accum Dep&amp;COR'!U25</f>
        <v>-397819.9932150002</v>
      </c>
      <c r="V25" s="703">
        <f>'[1]Bal Accum Dep&amp;COR'!V25</f>
        <v>-404535.35577525024</v>
      </c>
      <c r="W25" s="703">
        <f>'[1]Bal Accum Dep&amp;COR'!W25</f>
        <v>-411249.52630791691</v>
      </c>
      <c r="X25" s="703">
        <f>'[1]Bal Accum Dep&amp;COR'!X25</f>
        <v>-417962.50481300027</v>
      </c>
      <c r="Y25" s="703">
        <f>'[1]Bal Accum Dep&amp;COR'!Y25</f>
        <v>-424674.29129050032</v>
      </c>
      <c r="Z25" s="703">
        <f>'[1]Bal Accum Dep&amp;COR'!Z25</f>
        <v>-431384.885740417</v>
      </c>
      <c r="AA25" s="703">
        <f>'[1]Bal Accum Dep&amp;COR'!AA25</f>
        <v>-438094.28816275037</v>
      </c>
      <c r="AB25" s="703">
        <f>'[1]Bal Accum Dep&amp;COR'!AB25</f>
        <v>-444802.49855750037</v>
      </c>
      <c r="AC25" s="703">
        <f>'[1]Bal Accum Dep&amp;COR'!AC25</f>
        <v>-451509.51692466706</v>
      </c>
      <c r="AD25" s="703">
        <f>'[1]Bal Accum Dep&amp;COR'!AD25</f>
        <v>-458215.34326425043</v>
      </c>
      <c r="AE25" s="703">
        <f>'[1]Bal Accum Dep&amp;COR'!AE25</f>
        <v>-464919.97757625044</v>
      </c>
      <c r="AF25" s="703">
        <f>'[1]Bal Accum Dep&amp;COR'!AF25</f>
        <v>-471623.41986066714</v>
      </c>
      <c r="AG25" s="703">
        <f>'[1]Bal Accum Dep&amp;COR'!AG25</f>
        <v>-478325.67011750047</v>
      </c>
      <c r="AH25" s="703">
        <f>'[1]Bal Accum Dep&amp;COR'!AH25</f>
        <v>-485026.72834675049</v>
      </c>
      <c r="AI25" s="703">
        <f>'[1]Bal Accum Dep&amp;COR'!AI25</f>
        <v>-491726.5945484172</v>
      </c>
      <c r="AJ25" s="703">
        <f>'[1]Bal Accum Dep&amp;COR'!AJ25</f>
        <v>-498425.26872250054</v>
      </c>
      <c r="AK25" s="703">
        <f>'[1]Bal Accum Dep&amp;COR'!AK25</f>
        <v>-505122.75086900056</v>
      </c>
      <c r="AL25" s="703">
        <f>'[1]Bal Accum Dep&amp;COR'!AL25</f>
        <v>-511819.04098791728</v>
      </c>
      <c r="AM25" s="703"/>
      <c r="AN25" s="686">
        <f t="shared" si="4"/>
        <v>-404535.35577525024</v>
      </c>
      <c r="AO25" s="686"/>
      <c r="AP25" s="686">
        <f t="shared" si="5"/>
        <v>-471615.07566758379</v>
      </c>
      <c r="AR25" s="889">
        <f>'[1]Bal Accum Dep&amp;COR'!AQ25</f>
        <v>304.8</v>
      </c>
      <c r="AS25" s="892">
        <f>'[1]Bal Accum Dep&amp;COR'!AR25</f>
        <v>6.1800000000000001E-2</v>
      </c>
      <c r="AT25" s="889">
        <f>'[1]Bal Accum Dep&amp;COR'!AS25</f>
        <v>304.8</v>
      </c>
      <c r="AU25" s="892">
        <f>'[1]Bal Accum Dep&amp;COR'!AT25</f>
        <v>6.1800000000000001E-2</v>
      </c>
    </row>
    <row r="26" spans="1:47" s="667" customFormat="1">
      <c r="A26" s="697"/>
      <c r="B26" s="699">
        <f>'[1]Bal Accum Dep&amp;COR'!B26</f>
        <v>0</v>
      </c>
      <c r="C26" s="700"/>
      <c r="D26" s="701">
        <f>'[1]Bal Accum Dep&amp;COR'!D26</f>
        <v>19.423055555555557</v>
      </c>
      <c r="F26" s="682" t="str">
        <f>'[1]Bal Accum Dep&amp;COR'!F26</f>
        <v>Water</v>
      </c>
      <c r="G26" s="678"/>
      <c r="H26" s="678" t="str">
        <f>'[1]Bal Accum Dep&amp;COR'!H26</f>
        <v>305000-Collect &amp; Impound Reservoirs</v>
      </c>
      <c r="I26" s="678"/>
      <c r="J26" s="682" t="str">
        <f>'[1]Bal Accum Dep&amp;COR'!J26</f>
        <v>305000</v>
      </c>
      <c r="K26" s="678"/>
      <c r="L26" s="682" t="str">
        <f>'[1]Bal Accum Dep&amp;COR'!L26</f>
        <v>10130500</v>
      </c>
      <c r="M26" s="678"/>
      <c r="N26" s="682">
        <f>'[1]Bal Accum Dep&amp;COR'!N26</f>
        <v>305.2</v>
      </c>
      <c r="P26" s="702">
        <f>'[1]Bal Accum Dep&amp;COR'!P26</f>
        <v>-309493.36</v>
      </c>
      <c r="Q26" s="703">
        <f>'[1]Bal Accum Dep&amp;COR'!Q26</f>
        <v>-310534.29668533331</v>
      </c>
      <c r="R26" s="703">
        <f>'[1]Bal Accum Dep&amp;COR'!R26</f>
        <v>-311575.15619937034</v>
      </c>
      <c r="S26" s="703">
        <f>'[1]Bal Accum Dep&amp;COR'!S26</f>
        <v>-312615.93854211108</v>
      </c>
      <c r="T26" s="703">
        <f>'[1]Bal Accum Dep&amp;COR'!T26</f>
        <v>-313656.64371355553</v>
      </c>
      <c r="U26" s="703">
        <f>'[1]Bal Accum Dep&amp;COR'!U26</f>
        <v>-314697.2717137037</v>
      </c>
      <c r="V26" s="703">
        <f>'[1]Bal Accum Dep&amp;COR'!V26</f>
        <v>-315737.82254255551</v>
      </c>
      <c r="W26" s="703">
        <f>'[1]Bal Accum Dep&amp;COR'!W26</f>
        <v>-316778.29620011104</v>
      </c>
      <c r="X26" s="703">
        <f>'[1]Bal Accum Dep&amp;COR'!X26</f>
        <v>-317818.69268637028</v>
      </c>
      <c r="Y26" s="703">
        <f>'[1]Bal Accum Dep&amp;COR'!Y26</f>
        <v>-318859.01200133323</v>
      </c>
      <c r="Z26" s="703">
        <f>'[1]Bal Accum Dep&amp;COR'!Z26</f>
        <v>-319899.2541449999</v>
      </c>
      <c r="AA26" s="703">
        <f>'[1]Bal Accum Dep&amp;COR'!AA26</f>
        <v>-320939.41911737027</v>
      </c>
      <c r="AB26" s="703">
        <f>'[1]Bal Accum Dep&amp;COR'!AB26</f>
        <v>-321979.50691844436</v>
      </c>
      <c r="AC26" s="703">
        <f>'[1]Bal Accum Dep&amp;COR'!AC26</f>
        <v>-323019.51754822209</v>
      </c>
      <c r="AD26" s="703">
        <f>'[1]Bal Accum Dep&amp;COR'!AD26</f>
        <v>-324059.45100670354</v>
      </c>
      <c r="AE26" s="703">
        <f>'[1]Bal Accum Dep&amp;COR'!AE26</f>
        <v>-325099.30729388871</v>
      </c>
      <c r="AF26" s="703">
        <f>'[1]Bal Accum Dep&amp;COR'!AF26</f>
        <v>-326139.08640977758</v>
      </c>
      <c r="AG26" s="703">
        <f>'[1]Bal Accum Dep&amp;COR'!AG26</f>
        <v>-327178.78835437016</v>
      </c>
      <c r="AH26" s="703">
        <f>'[1]Bal Accum Dep&amp;COR'!AH26</f>
        <v>-328218.41312766646</v>
      </c>
      <c r="AI26" s="703">
        <f>'[1]Bal Accum Dep&amp;COR'!AI26</f>
        <v>-329257.96072966646</v>
      </c>
      <c r="AJ26" s="703">
        <f>'[1]Bal Accum Dep&amp;COR'!AJ26</f>
        <v>-330297.43116037018</v>
      </c>
      <c r="AK26" s="703">
        <f>'[1]Bal Accum Dep&amp;COR'!AK26</f>
        <v>-331336.82441977755</v>
      </c>
      <c r="AL26" s="703">
        <f>'[1]Bal Accum Dep&amp;COR'!AL26</f>
        <v>-332376.14050788863</v>
      </c>
      <c r="AM26" s="703"/>
      <c r="AN26" s="686">
        <f t="shared" si="4"/>
        <v>-315737.82254255551</v>
      </c>
      <c r="AO26" s="686"/>
      <c r="AP26" s="686">
        <f t="shared" si="5"/>
        <v>-326138.5462107035</v>
      </c>
      <c r="AR26" s="889">
        <f>'[1]Bal Accum Dep&amp;COR'!AQ26</f>
        <v>305</v>
      </c>
      <c r="AS26" s="892">
        <f>'[1]Bal Accum Dep&amp;COR'!AR26</f>
        <v>1.5800000000000002E-2</v>
      </c>
      <c r="AT26" s="889">
        <f>'[1]Bal Accum Dep&amp;COR'!AS26</f>
        <v>305</v>
      </c>
      <c r="AU26" s="892">
        <f>'[1]Bal Accum Dep&amp;COR'!AT26</f>
        <v>1.5800000000000002E-2</v>
      </c>
    </row>
    <row r="27" spans="1:47" s="667" customFormat="1">
      <c r="A27" s="697"/>
      <c r="B27" s="699">
        <f>'[1]Bal Accum Dep&amp;COR'!B27</f>
        <v>0</v>
      </c>
      <c r="C27" s="700"/>
      <c r="D27" s="701">
        <f>'[1]Bal Accum Dep&amp;COR'!D27</f>
        <v>16.561944444444446</v>
      </c>
      <c r="F27" s="682" t="str">
        <f>'[1]Bal Accum Dep&amp;COR'!F27</f>
        <v>Water</v>
      </c>
      <c r="G27" s="678"/>
      <c r="H27" s="678" t="str">
        <f>'[1]Bal Accum Dep&amp;COR'!H27</f>
        <v>306000-Lake, River &amp; Other Intakes</v>
      </c>
      <c r="I27" s="678"/>
      <c r="J27" s="682" t="str">
        <f>'[1]Bal Accum Dep&amp;COR'!J27</f>
        <v>306000</v>
      </c>
      <c r="K27" s="678"/>
      <c r="L27" s="682" t="str">
        <f>'[1]Bal Accum Dep&amp;COR'!L27</f>
        <v>10130600</v>
      </c>
      <c r="M27" s="678"/>
      <c r="N27" s="682">
        <f>'[1]Bal Accum Dep&amp;COR'!N27</f>
        <v>306.2</v>
      </c>
      <c r="P27" s="702">
        <f>'[1]Bal Accum Dep&amp;COR'!P27</f>
        <v>-502385.38000000006</v>
      </c>
      <c r="Q27" s="703">
        <f>'[1]Bal Accum Dep&amp;COR'!Q27</f>
        <v>-505169.92436444451</v>
      </c>
      <c r="R27" s="703">
        <f>'[1]Bal Accum Dep&amp;COR'!R27</f>
        <v>-507954.42196962971</v>
      </c>
      <c r="S27" s="703">
        <f>'[1]Bal Accum Dep&amp;COR'!S27</f>
        <v>-510738.87281555566</v>
      </c>
      <c r="T27" s="703">
        <f>'[1]Bal Accum Dep&amp;COR'!T27</f>
        <v>-513570.7554490444</v>
      </c>
      <c r="U27" s="703">
        <f>'[1]Bal Accum Dep&amp;COR'!U27</f>
        <v>-516416.23567385384</v>
      </c>
      <c r="V27" s="703">
        <f>'[1]Bal Accum Dep&amp;COR'!V27</f>
        <v>-519337.03325799602</v>
      </c>
      <c r="W27" s="703">
        <f>'[1]Bal Accum Dep&amp;COR'!W27</f>
        <v>-522335.87930287892</v>
      </c>
      <c r="X27" s="703">
        <f>'[1]Bal Accum Dep&amp;COR'!X27</f>
        <v>-525362.56973850261</v>
      </c>
      <c r="Y27" s="703">
        <f>'[1]Bal Accum Dep&amp;COR'!Y27</f>
        <v>-528417.10456486698</v>
      </c>
      <c r="Z27" s="703">
        <f>'[1]Bal Accum Dep&amp;COR'!Z27</f>
        <v>-531516.21847197216</v>
      </c>
      <c r="AA27" s="703">
        <f>'[1]Bal Accum Dep&amp;COR'!AA27</f>
        <v>-534673.85703481804</v>
      </c>
      <c r="AB27" s="703">
        <f>'[1]Bal Accum Dep&amp;COR'!AB27</f>
        <v>-537880.25835090468</v>
      </c>
      <c r="AC27" s="703">
        <f>'[1]Bal Accum Dep&amp;COR'!AC27</f>
        <v>-541156.340782732</v>
      </c>
      <c r="AD27" s="703">
        <f>'[1]Bal Accum Dep&amp;COR'!AD27</f>
        <v>-544499.31521530007</v>
      </c>
      <c r="AE27" s="703">
        <f>'[1]Bal Accum Dep&amp;COR'!AE27</f>
        <v>-547900.81430360896</v>
      </c>
      <c r="AF27" s="703">
        <f>'[1]Bal Accum Dep&amp;COR'!AF27</f>
        <v>-551358.04893265851</v>
      </c>
      <c r="AG27" s="703">
        <f>'[1]Bal Accum Dep&amp;COR'!AG27</f>
        <v>-554844.52250994882</v>
      </c>
      <c r="AH27" s="703">
        <f>'[1]Bal Accum Dep&amp;COR'!AH27</f>
        <v>-558358.84047797986</v>
      </c>
      <c r="AI27" s="703">
        <f>'[1]Bal Accum Dep&amp;COR'!AI27</f>
        <v>-561894.03004925163</v>
      </c>
      <c r="AJ27" s="703">
        <f>'[1]Bal Accum Dep&amp;COR'!AJ27</f>
        <v>-565458.45856876415</v>
      </c>
      <c r="AK27" s="703">
        <f>'[1]Bal Accum Dep&amp;COR'!AK27</f>
        <v>-569053.52059401746</v>
      </c>
      <c r="AL27" s="703">
        <f>'[1]Bal Accum Dep&amp;COR'!AL27</f>
        <v>-572695.95081501151</v>
      </c>
      <c r="AM27" s="703"/>
      <c r="AN27" s="686">
        <f t="shared" si="4"/>
        <v>-519337.03325799602</v>
      </c>
      <c r="AO27" s="686"/>
      <c r="AP27" s="686">
        <f t="shared" si="5"/>
        <v>-551637.70585438213</v>
      </c>
      <c r="AR27" s="889">
        <f>'[1]Bal Accum Dep&amp;COR'!AQ27</f>
        <v>306</v>
      </c>
      <c r="AS27" s="892">
        <f>'[1]Bal Accum Dep&amp;COR'!AR27</f>
        <v>2.0199999999999999E-2</v>
      </c>
      <c r="AT27" s="889">
        <f>'[1]Bal Accum Dep&amp;COR'!AS27</f>
        <v>306</v>
      </c>
      <c r="AU27" s="892">
        <f>'[1]Bal Accum Dep&amp;COR'!AT27</f>
        <v>2.0199999999999999E-2</v>
      </c>
    </row>
    <row r="28" spans="1:47" s="667" customFormat="1">
      <c r="A28" s="697"/>
      <c r="B28" s="699">
        <f>'[1]Bal Accum Dep&amp;COR'!B28</f>
        <v>0</v>
      </c>
      <c r="C28" s="700"/>
      <c r="D28" s="701">
        <f>'[1]Bal Accum Dep&amp;COR'!D28</f>
        <v>1.8333333333333333E-2</v>
      </c>
      <c r="F28" s="682" t="str">
        <f>'[1]Bal Accum Dep&amp;COR'!F28</f>
        <v>Water</v>
      </c>
      <c r="G28" s="678"/>
      <c r="H28" s="678" t="str">
        <f>'[1]Bal Accum Dep&amp;COR'!H28</f>
        <v>309000-Supply Mains</v>
      </c>
      <c r="I28" s="678"/>
      <c r="J28" s="682" t="str">
        <f>'[1]Bal Accum Dep&amp;COR'!J28</f>
        <v>309000</v>
      </c>
      <c r="K28" s="678"/>
      <c r="L28" s="682" t="str">
        <f>'[1]Bal Accum Dep&amp;COR'!L28</f>
        <v>10130900</v>
      </c>
      <c r="M28" s="678"/>
      <c r="N28" s="682">
        <f>'[1]Bal Accum Dep&amp;COR'!N28</f>
        <v>309.2</v>
      </c>
      <c r="P28" s="702">
        <f>'[1]Bal Accum Dep&amp;COR'!P28</f>
        <v>-4640936.96</v>
      </c>
      <c r="Q28" s="703">
        <f>'[1]Bal Accum Dep&amp;COR'!Q28</f>
        <v>-4664581.2559370548</v>
      </c>
      <c r="R28" s="703">
        <f>'[1]Bal Accum Dep&amp;COR'!R28</f>
        <v>-4688225.5257957559</v>
      </c>
      <c r="S28" s="703">
        <f>'[1]Bal Accum Dep&amp;COR'!S28</f>
        <v>-4711869.7695761025</v>
      </c>
      <c r="T28" s="703">
        <f>'[1]Bal Accum Dep&amp;COR'!T28</f>
        <v>-4735513.9872780954</v>
      </c>
      <c r="U28" s="703">
        <f>'[1]Bal Accum Dep&amp;COR'!U28</f>
        <v>-4759158.1789017338</v>
      </c>
      <c r="V28" s="703">
        <f>'[1]Bal Accum Dep&amp;COR'!V28</f>
        <v>-4782802.3444470186</v>
      </c>
      <c r="W28" s="703">
        <f>'[1]Bal Accum Dep&amp;COR'!W28</f>
        <v>-4806446.4839139488</v>
      </c>
      <c r="X28" s="703">
        <f>'[1]Bal Accum Dep&amp;COR'!X28</f>
        <v>-4830090.5973025244</v>
      </c>
      <c r="Y28" s="703">
        <f>'[1]Bal Accum Dep&amp;COR'!Y28</f>
        <v>-4853734.6846127464</v>
      </c>
      <c r="Z28" s="703">
        <f>'[1]Bal Accum Dep&amp;COR'!Z28</f>
        <v>-4877378.7458446138</v>
      </c>
      <c r="AA28" s="703">
        <f>'[1]Bal Accum Dep&amp;COR'!AA28</f>
        <v>-4901022.7809981275</v>
      </c>
      <c r="AB28" s="703">
        <f>'[1]Bal Accum Dep&amp;COR'!AB28</f>
        <v>-4924666.7900732877</v>
      </c>
      <c r="AC28" s="703">
        <f>'[1]Bal Accum Dep&amp;COR'!AC28</f>
        <v>-4948310.7730700923</v>
      </c>
      <c r="AD28" s="703">
        <f>'[1]Bal Accum Dep&amp;COR'!AD28</f>
        <v>-4971954.7299885433</v>
      </c>
      <c r="AE28" s="703">
        <f>'[1]Bal Accum Dep&amp;COR'!AE28</f>
        <v>-4995598.6608286398</v>
      </c>
      <c r="AF28" s="703">
        <f>'[1]Bal Accum Dep&amp;COR'!AF28</f>
        <v>-5019242.5655903826</v>
      </c>
      <c r="AG28" s="703">
        <f>'[1]Bal Accum Dep&amp;COR'!AG28</f>
        <v>-5042886.4442737717</v>
      </c>
      <c r="AH28" s="703">
        <f>'[1]Bal Accum Dep&amp;COR'!AH28</f>
        <v>-5066530.2968788063</v>
      </c>
      <c r="AI28" s="703">
        <f>'[1]Bal Accum Dep&amp;COR'!AI28</f>
        <v>-5090174.1234054863</v>
      </c>
      <c r="AJ28" s="703">
        <f>'[1]Bal Accum Dep&amp;COR'!AJ28</f>
        <v>-5113817.9238538118</v>
      </c>
      <c r="AK28" s="703">
        <f>'[1]Bal Accum Dep&amp;COR'!AK28</f>
        <v>-5137461.6982237836</v>
      </c>
      <c r="AL28" s="703">
        <f>'[1]Bal Accum Dep&amp;COR'!AL28</f>
        <v>-5161105.4465154018</v>
      </c>
      <c r="AM28" s="703"/>
      <c r="AN28" s="686">
        <f t="shared" si="4"/>
        <v>-4782802.3444470186</v>
      </c>
      <c r="AO28" s="686"/>
      <c r="AP28" s="686">
        <f t="shared" si="5"/>
        <v>-5019242.3830419043</v>
      </c>
      <c r="AR28" s="889">
        <f>'[1]Bal Accum Dep&amp;COR'!AQ28</f>
        <v>309</v>
      </c>
      <c r="AS28" s="892">
        <f>'[1]Bal Accum Dep&amp;COR'!AR28</f>
        <v>1.5299999999999999E-2</v>
      </c>
      <c r="AT28" s="889">
        <f>'[1]Bal Accum Dep&amp;COR'!AS28</f>
        <v>309</v>
      </c>
      <c r="AU28" s="892">
        <f>'[1]Bal Accum Dep&amp;COR'!AT28</f>
        <v>1.5299999999999999E-2</v>
      </c>
    </row>
    <row r="29" spans="1:47" s="667" customFormat="1">
      <c r="A29" s="697"/>
      <c r="B29" s="699">
        <f>'[1]Bal Accum Dep&amp;COR'!B29</f>
        <v>0</v>
      </c>
      <c r="C29" s="700"/>
      <c r="D29" s="701">
        <f>'[1]Bal Accum Dep&amp;COR'!D29</f>
        <v>1070.8644444444446</v>
      </c>
      <c r="F29" s="682" t="str">
        <f>'[1]Bal Accum Dep&amp;COR'!F29</f>
        <v>Water</v>
      </c>
      <c r="G29" s="678"/>
      <c r="H29" s="678" t="str">
        <f>'[1]Bal Accum Dep&amp;COR'!H29</f>
        <v>310000-Power Generation Equip</v>
      </c>
      <c r="I29" s="678"/>
      <c r="J29" s="682" t="str">
        <f>'[1]Bal Accum Dep&amp;COR'!J29</f>
        <v>310000</v>
      </c>
      <c r="K29" s="678"/>
      <c r="L29" s="682" t="str">
        <f>'[1]Bal Accum Dep&amp;COR'!L29</f>
        <v>10131000</v>
      </c>
      <c r="M29" s="678"/>
      <c r="N29" s="682">
        <f>'[1]Bal Accum Dep&amp;COR'!N29</f>
        <v>310.2</v>
      </c>
      <c r="P29" s="702">
        <f>'[1]Bal Accum Dep&amp;COR'!P29</f>
        <v>-788110</v>
      </c>
      <c r="Q29" s="703">
        <f>'[1]Bal Accum Dep&amp;COR'!Q29</f>
        <v>-798492.43126511108</v>
      </c>
      <c r="R29" s="703">
        <f>'[1]Bal Accum Dep&amp;COR'!R29</f>
        <v>-808866.15941516671</v>
      </c>
      <c r="S29" s="703">
        <f>'[1]Bal Accum Dep&amp;COR'!S29</f>
        <v>-819231.18445016665</v>
      </c>
      <c r="T29" s="703">
        <f>'[1]Bal Accum Dep&amp;COR'!T29</f>
        <v>-829587.50637011114</v>
      </c>
      <c r="U29" s="703">
        <f>'[1]Bal Accum Dep&amp;COR'!U29</f>
        <v>-842991.22816130007</v>
      </c>
      <c r="V29" s="703">
        <f>'[1]Bal Accum Dep&amp;COR'!V29</f>
        <v>-856386.24683743331</v>
      </c>
      <c r="W29" s="703">
        <f>'[1]Bal Accum Dep&amp;COR'!W29</f>
        <v>-869772.5623985111</v>
      </c>
      <c r="X29" s="703">
        <f>'[1]Bal Accum Dep&amp;COR'!X29</f>
        <v>-883150.17484453332</v>
      </c>
      <c r="Y29" s="703">
        <f>'[1]Bal Accum Dep&amp;COR'!Y29</f>
        <v>-896519.08417549997</v>
      </c>
      <c r="Z29" s="703">
        <f>'[1]Bal Accum Dep&amp;COR'!Z29</f>
        <v>-909879.29039141105</v>
      </c>
      <c r="AA29" s="703">
        <f>'[1]Bal Accum Dep&amp;COR'!AA29</f>
        <v>-923230.79349226656</v>
      </c>
      <c r="AB29" s="703">
        <f>'[1]Bal Accum Dep&amp;COR'!AB29</f>
        <v>-936573.59347806661</v>
      </c>
      <c r="AC29" s="703">
        <f>'[1]Bal Accum Dep&amp;COR'!AC29</f>
        <v>-949907.6903488111</v>
      </c>
      <c r="AD29" s="703">
        <f>'[1]Bal Accum Dep&amp;COR'!AD29</f>
        <v>-963233.08410450001</v>
      </c>
      <c r="AE29" s="703">
        <f>'[1]Bal Accum Dep&amp;COR'!AE29</f>
        <v>-976549.77474513336</v>
      </c>
      <c r="AF29" s="703">
        <f>'[1]Bal Accum Dep&amp;COR'!AF29</f>
        <v>-989857.76227071113</v>
      </c>
      <c r="AG29" s="703">
        <f>'[1]Bal Accum Dep&amp;COR'!AG29</f>
        <v>-1003157.0466812333</v>
      </c>
      <c r="AH29" s="703">
        <f>'[1]Bal Accum Dep&amp;COR'!AH29</f>
        <v>-1016447.6279767001</v>
      </c>
      <c r="AI29" s="703">
        <f>'[1]Bal Accum Dep&amp;COR'!AI29</f>
        <v>-1029729.5061571111</v>
      </c>
      <c r="AJ29" s="703">
        <f>'[1]Bal Accum Dep&amp;COR'!AJ29</f>
        <v>-1045386.0095610267</v>
      </c>
      <c r="AK29" s="703">
        <f>'[1]Bal Accum Dep&amp;COR'!AK29</f>
        <v>-1061033.8098498867</v>
      </c>
      <c r="AL29" s="703">
        <f>'[1]Bal Accum Dep&amp;COR'!AL29</f>
        <v>-1076672.9070236913</v>
      </c>
      <c r="AM29" s="703"/>
      <c r="AN29" s="686">
        <f t="shared" si="4"/>
        <v>-856386.24683743331</v>
      </c>
      <c r="AO29" s="686"/>
      <c r="AP29" s="686">
        <f t="shared" si="5"/>
        <v>-990896.8381600423</v>
      </c>
      <c r="AR29" s="889">
        <f>'[1]Bal Accum Dep&amp;COR'!AQ29</f>
        <v>310.10000000000002</v>
      </c>
      <c r="AS29" s="892">
        <f>'[1]Bal Accum Dep&amp;COR'!AR29</f>
        <v>3.1200000000000002E-2</v>
      </c>
      <c r="AT29" s="889">
        <f>'[1]Bal Accum Dep&amp;COR'!AS29</f>
        <v>310.10000000000002</v>
      </c>
      <c r="AU29" s="892">
        <f>'[1]Bal Accum Dep&amp;COR'!AT29</f>
        <v>3.1200000000000002E-2</v>
      </c>
    </row>
    <row r="30" spans="1:47" s="667" customFormat="1">
      <c r="A30" s="697"/>
      <c r="B30" s="699">
        <f>'[1]Bal Accum Dep&amp;COR'!B30</f>
        <v>0</v>
      </c>
      <c r="C30" s="700"/>
      <c r="D30" s="701">
        <f>'[1]Bal Accum Dep&amp;COR'!D30</f>
        <v>0</v>
      </c>
      <c r="F30" s="682" t="str">
        <f>'[1]Bal Accum Dep&amp;COR'!F30</f>
        <v>Water</v>
      </c>
      <c r="G30" s="678"/>
      <c r="H30" s="678" t="str">
        <f>'[1]Bal Accum Dep&amp;COR'!H30</f>
        <v>311000-Pumping Equipment</v>
      </c>
      <c r="I30" s="678"/>
      <c r="J30" s="682" t="str">
        <f>'[1]Bal Accum Dep&amp;COR'!J30</f>
        <v>311000</v>
      </c>
      <c r="K30" s="678"/>
      <c r="L30" s="682">
        <f>'[1]Bal Accum Dep&amp;COR'!L30</f>
        <v>10131100</v>
      </c>
      <c r="M30" s="678"/>
      <c r="N30" s="682">
        <f>'[1]Bal Accum Dep&amp;COR'!N30</f>
        <v>311.2</v>
      </c>
      <c r="P30" s="702">
        <f>'[1]Bal Accum Dep&amp;COR'!P30</f>
        <v>0</v>
      </c>
      <c r="Q30" s="703">
        <f>'[1]Bal Accum Dep&amp;COR'!Q30</f>
        <v>0</v>
      </c>
      <c r="R30" s="703">
        <f>'[1]Bal Accum Dep&amp;COR'!R30</f>
        <v>0</v>
      </c>
      <c r="S30" s="703">
        <f>'[1]Bal Accum Dep&amp;COR'!S30</f>
        <v>0</v>
      </c>
      <c r="T30" s="703">
        <f>'[1]Bal Accum Dep&amp;COR'!T30</f>
        <v>0</v>
      </c>
      <c r="U30" s="703">
        <f>'[1]Bal Accum Dep&amp;COR'!U30</f>
        <v>0</v>
      </c>
      <c r="V30" s="703">
        <f>'[1]Bal Accum Dep&amp;COR'!V30</f>
        <v>0</v>
      </c>
      <c r="W30" s="703">
        <f>'[1]Bal Accum Dep&amp;COR'!W30</f>
        <v>0</v>
      </c>
      <c r="X30" s="703">
        <f>'[1]Bal Accum Dep&amp;COR'!X30</f>
        <v>0</v>
      </c>
      <c r="Y30" s="703">
        <f>'[1]Bal Accum Dep&amp;COR'!Y30</f>
        <v>0</v>
      </c>
      <c r="Z30" s="703">
        <f>'[1]Bal Accum Dep&amp;COR'!Z30</f>
        <v>0</v>
      </c>
      <c r="AA30" s="703">
        <f>'[1]Bal Accum Dep&amp;COR'!AA30</f>
        <v>0</v>
      </c>
      <c r="AB30" s="703">
        <f>'[1]Bal Accum Dep&amp;COR'!AB30</f>
        <v>0</v>
      </c>
      <c r="AC30" s="703">
        <f>'[1]Bal Accum Dep&amp;COR'!AC30</f>
        <v>0</v>
      </c>
      <c r="AD30" s="703">
        <f>'[1]Bal Accum Dep&amp;COR'!AD30</f>
        <v>0</v>
      </c>
      <c r="AE30" s="703">
        <f>'[1]Bal Accum Dep&amp;COR'!AE30</f>
        <v>0</v>
      </c>
      <c r="AF30" s="703">
        <f>'[1]Bal Accum Dep&amp;COR'!AF30</f>
        <v>0</v>
      </c>
      <c r="AG30" s="703">
        <f>'[1]Bal Accum Dep&amp;COR'!AG30</f>
        <v>0</v>
      </c>
      <c r="AH30" s="703">
        <f>'[1]Bal Accum Dep&amp;COR'!AH30</f>
        <v>0</v>
      </c>
      <c r="AI30" s="703">
        <f>'[1]Bal Accum Dep&amp;COR'!AI30</f>
        <v>0</v>
      </c>
      <c r="AJ30" s="703">
        <f>'[1]Bal Accum Dep&amp;COR'!AJ30</f>
        <v>0</v>
      </c>
      <c r="AK30" s="703">
        <f>'[1]Bal Accum Dep&amp;COR'!AK30</f>
        <v>0</v>
      </c>
      <c r="AL30" s="703">
        <f>'[1]Bal Accum Dep&amp;COR'!AL30</f>
        <v>0</v>
      </c>
      <c r="AM30" s="703"/>
      <c r="AN30" s="686">
        <f t="shared" si="4"/>
        <v>0</v>
      </c>
      <c r="AO30" s="686"/>
      <c r="AP30" s="686">
        <f t="shared" si="5"/>
        <v>0</v>
      </c>
      <c r="AR30" s="889">
        <f>'[1]Bal Accum Dep&amp;COR'!AQ30</f>
        <v>0</v>
      </c>
      <c r="AS30" s="892">
        <f>'[1]Bal Accum Dep&amp;COR'!AR30</f>
        <v>0</v>
      </c>
      <c r="AT30" s="889">
        <f>'[1]Bal Accum Dep&amp;COR'!AS30</f>
        <v>0</v>
      </c>
      <c r="AU30" s="892">
        <f>'[1]Bal Accum Dep&amp;COR'!AT30</f>
        <v>0</v>
      </c>
    </row>
    <row r="31" spans="1:47" s="667" customFormat="1">
      <c r="A31" s="697"/>
      <c r="B31" s="699">
        <f>'[1]Bal Accum Dep&amp;COR'!B31</f>
        <v>-71.072777777777773</v>
      </c>
      <c r="C31" s="700"/>
      <c r="D31" s="701">
        <f>'[1]Bal Accum Dep&amp;COR'!D31</f>
        <v>12286.815833333334</v>
      </c>
      <c r="F31" s="682" t="str">
        <f>'[1]Bal Accum Dep&amp;COR'!F31</f>
        <v>Water</v>
      </c>
      <c r="G31" s="678"/>
      <c r="H31" s="678" t="str">
        <f>'[1]Bal Accum Dep&amp;COR'!H31</f>
        <v>311200-Pump Eqp Electric</v>
      </c>
      <c r="I31" s="678"/>
      <c r="J31" s="682" t="str">
        <f>'[1]Bal Accum Dep&amp;COR'!J31</f>
        <v>311200</v>
      </c>
      <c r="K31" s="678"/>
      <c r="L31" s="682" t="str">
        <f>'[1]Bal Accum Dep&amp;COR'!L31</f>
        <v>10131120</v>
      </c>
      <c r="M31" s="678"/>
      <c r="N31" s="682">
        <f>'[1]Bal Accum Dep&amp;COR'!N31</f>
        <v>311.2</v>
      </c>
      <c r="P31" s="702">
        <f>'[1]Bal Accum Dep&amp;COR'!P31</f>
        <v>-2535379.4899999998</v>
      </c>
      <c r="Q31" s="703">
        <f>'[1]Bal Accum Dep&amp;COR'!Q31</f>
        <v>-2543888.8978527221</v>
      </c>
      <c r="R31" s="703">
        <f>'[1]Bal Accum Dep&amp;COR'!R31</f>
        <v>-2555877.0545910788</v>
      </c>
      <c r="S31" s="703">
        <f>'[1]Bal Accum Dep&amp;COR'!S31</f>
        <v>-2568057.0546480953</v>
      </c>
      <c r="T31" s="703">
        <f>'[1]Bal Accum Dep&amp;COR'!T31</f>
        <v>-2580295.7014513267</v>
      </c>
      <c r="U31" s="703">
        <f>'[1]Bal Accum Dep&amp;COR'!U31</f>
        <v>-2592508.4095101682</v>
      </c>
      <c r="V31" s="703">
        <f>'[1]Bal Accum Dep&amp;COR'!V31</f>
        <v>-2604849.4782446492</v>
      </c>
      <c r="W31" s="703">
        <f>'[1]Bal Accum Dep&amp;COR'!W31</f>
        <v>-2617325.7354082898</v>
      </c>
      <c r="X31" s="703">
        <f>'[1]Bal Accum Dep&amp;COR'!X31</f>
        <v>-2629811.5324897566</v>
      </c>
      <c r="Y31" s="703">
        <f>'[1]Bal Accum Dep&amp;COR'!Y31</f>
        <v>-2642306.86948905</v>
      </c>
      <c r="Z31" s="703">
        <f>'[1]Bal Accum Dep&amp;COR'!Z31</f>
        <v>-2656302.4382311697</v>
      </c>
      <c r="AA31" s="703">
        <f>'[1]Bal Accum Dep&amp;COR'!AA31</f>
        <v>-2673524.8760603662</v>
      </c>
      <c r="AB31" s="703">
        <f>'[1]Bal Accum Dep&amp;COR'!AB31</f>
        <v>-2690809.1497136387</v>
      </c>
      <c r="AC31" s="703">
        <f>'[1]Bal Accum Dep&amp;COR'!AC31</f>
        <v>-2708207.5550972377</v>
      </c>
      <c r="AD31" s="703">
        <f>'[1]Bal Accum Dep&amp;COR'!AD31</f>
        <v>-2725713.1194236628</v>
      </c>
      <c r="AE31" s="703">
        <f>'[1]Bal Accum Dep&amp;COR'!AE31</f>
        <v>-2743304.9243304147</v>
      </c>
      <c r="AF31" s="703">
        <f>'[1]Bal Accum Dep&amp;COR'!AF31</f>
        <v>-2760975.9970299928</v>
      </c>
      <c r="AG31" s="703">
        <f>'[1]Bal Accum Dep&amp;COR'!AG31</f>
        <v>-2780959.8651787168</v>
      </c>
      <c r="AH31" s="703">
        <f>'[1]Bal Accum Dep&amp;COR'!AH31</f>
        <v>-2800953.2732452671</v>
      </c>
      <c r="AI31" s="703">
        <f>'[1]Bal Accum Dep&amp;COR'!AI31</f>
        <v>-2820938.7892608936</v>
      </c>
      <c r="AJ31" s="703">
        <f>'[1]Bal Accum Dep&amp;COR'!AJ31</f>
        <v>-2843183.5758786858</v>
      </c>
      <c r="AK31" s="703">
        <f>'[1]Bal Accum Dep&amp;COR'!AK31</f>
        <v>-2865498.4000487844</v>
      </c>
      <c r="AL31" s="703">
        <f>'[1]Bal Accum Dep&amp;COR'!AL31</f>
        <v>-2887871.5736492095</v>
      </c>
      <c r="AM31" s="703"/>
      <c r="AN31" s="686">
        <f t="shared" si="4"/>
        <v>-2604849.4782446492</v>
      </c>
      <c r="AO31" s="686"/>
      <c r="AP31" s="686">
        <f t="shared" si="5"/>
        <v>-2766018.7336267726</v>
      </c>
      <c r="AR31" s="889">
        <f>'[1]Bal Accum Dep&amp;COR'!AQ31</f>
        <v>311.2</v>
      </c>
      <c r="AS31" s="892">
        <f>'[1]Bal Accum Dep&amp;COR'!AR31</f>
        <v>3.0300000000000001E-2</v>
      </c>
      <c r="AT31" s="889">
        <f>'[1]Bal Accum Dep&amp;COR'!AS31</f>
        <v>311.2</v>
      </c>
      <c r="AU31" s="892">
        <f>'[1]Bal Accum Dep&amp;COR'!AT31</f>
        <v>3.0300000000000001E-2</v>
      </c>
    </row>
    <row r="32" spans="1:47" s="667" customFormat="1">
      <c r="A32" s="697"/>
      <c r="B32" s="699">
        <f>'[1]Bal Accum Dep&amp;COR'!B32</f>
        <v>0</v>
      </c>
      <c r="C32" s="700"/>
      <c r="D32" s="701">
        <f>'[1]Bal Accum Dep&amp;COR'!D32</f>
        <v>7.7127777777777782</v>
      </c>
      <c r="F32" s="682" t="str">
        <f>'[1]Bal Accum Dep&amp;COR'!F32</f>
        <v>Water</v>
      </c>
      <c r="G32" s="678"/>
      <c r="H32" s="678" t="str">
        <f>'[1]Bal Accum Dep&amp;COR'!H32</f>
        <v>311300-Pump Eqp Diesel</v>
      </c>
      <c r="I32" s="678"/>
      <c r="J32" s="682" t="str">
        <f>'[1]Bal Accum Dep&amp;COR'!J32</f>
        <v>311300</v>
      </c>
      <c r="K32" s="678"/>
      <c r="L32" s="682" t="str">
        <f>'[1]Bal Accum Dep&amp;COR'!L32</f>
        <v>10131130</v>
      </c>
      <c r="M32" s="678"/>
      <c r="N32" s="682">
        <f>'[1]Bal Accum Dep&amp;COR'!N32</f>
        <v>311.2</v>
      </c>
      <c r="P32" s="702">
        <f>'[1]Bal Accum Dep&amp;COR'!P32</f>
        <v>-186779.65</v>
      </c>
      <c r="Q32" s="703">
        <f>'[1]Bal Accum Dep&amp;COR'!Q32</f>
        <v>-187908.18730202777</v>
      </c>
      <c r="R32" s="703">
        <f>'[1]Bal Accum Dep&amp;COR'!R32</f>
        <v>-189036.64983553704</v>
      </c>
      <c r="S32" s="703">
        <f>'[1]Bal Accum Dep&amp;COR'!S32</f>
        <v>-190165.03760052778</v>
      </c>
      <c r="T32" s="703">
        <f>'[1]Bal Accum Dep&amp;COR'!T32</f>
        <v>-191293.35059700001</v>
      </c>
      <c r="U32" s="703">
        <f>'[1]Bal Accum Dep&amp;COR'!U32</f>
        <v>-192421.58882495371</v>
      </c>
      <c r="V32" s="703">
        <f>'[1]Bal Accum Dep&amp;COR'!V32</f>
        <v>-193549.7522843889</v>
      </c>
      <c r="W32" s="703">
        <f>'[1]Bal Accum Dep&amp;COR'!W32</f>
        <v>-194677.84097530556</v>
      </c>
      <c r="X32" s="703">
        <f>'[1]Bal Accum Dep&amp;COR'!X32</f>
        <v>-195805.85489770371</v>
      </c>
      <c r="Y32" s="703">
        <f>'[1]Bal Accum Dep&amp;COR'!Y32</f>
        <v>-196933.79405158333</v>
      </c>
      <c r="Z32" s="703">
        <f>'[1]Bal Accum Dep&amp;COR'!Z32</f>
        <v>-198061.65843694442</v>
      </c>
      <c r="AA32" s="703">
        <f>'[1]Bal Accum Dep&amp;COR'!AA32</f>
        <v>-199189.448053787</v>
      </c>
      <c r="AB32" s="703">
        <f>'[1]Bal Accum Dep&amp;COR'!AB32</f>
        <v>-200317.16290211107</v>
      </c>
      <c r="AC32" s="703">
        <f>'[1]Bal Accum Dep&amp;COR'!AC32</f>
        <v>-201444.80298191664</v>
      </c>
      <c r="AD32" s="703">
        <f>'[1]Bal Accum Dep&amp;COR'!AD32</f>
        <v>-202572.36829320368</v>
      </c>
      <c r="AE32" s="703">
        <f>'[1]Bal Accum Dep&amp;COR'!AE32</f>
        <v>-203699.85883597221</v>
      </c>
      <c r="AF32" s="703">
        <f>'[1]Bal Accum Dep&amp;COR'!AF32</f>
        <v>-204827.2746102222</v>
      </c>
      <c r="AG32" s="703">
        <f>'[1]Bal Accum Dep&amp;COR'!AG32</f>
        <v>-205954.61561595369</v>
      </c>
      <c r="AH32" s="703">
        <f>'[1]Bal Accum Dep&amp;COR'!AH32</f>
        <v>-207081.88185316665</v>
      </c>
      <c r="AI32" s="703">
        <f>'[1]Bal Accum Dep&amp;COR'!AI32</f>
        <v>-208209.0733218611</v>
      </c>
      <c r="AJ32" s="703">
        <f>'[1]Bal Accum Dep&amp;COR'!AJ32</f>
        <v>-209336.19002203702</v>
      </c>
      <c r="AK32" s="703">
        <f>'[1]Bal Accum Dep&amp;COR'!AK32</f>
        <v>-210463.2319536944</v>
      </c>
      <c r="AL32" s="703">
        <f>'[1]Bal Accum Dep&amp;COR'!AL32</f>
        <v>-211590.19911683328</v>
      </c>
      <c r="AM32" s="703"/>
      <c r="AN32" s="686">
        <f t="shared" si="4"/>
        <v>-193549.7522843889</v>
      </c>
      <c r="AO32" s="686"/>
      <c r="AP32" s="686">
        <f t="shared" si="5"/>
        <v>-204826.75123059255</v>
      </c>
      <c r="AR32" s="889">
        <f>'[1]Bal Accum Dep&amp;COR'!AQ32</f>
        <v>311.3</v>
      </c>
      <c r="AS32" s="892">
        <f>'[1]Bal Accum Dep&amp;COR'!AR32</f>
        <v>3.2300000000000002E-2</v>
      </c>
      <c r="AT32" s="889">
        <f>'[1]Bal Accum Dep&amp;COR'!AS32</f>
        <v>311.3</v>
      </c>
      <c r="AU32" s="892">
        <f>'[1]Bal Accum Dep&amp;COR'!AT32</f>
        <v>3.2300000000000002E-2</v>
      </c>
    </row>
    <row r="33" spans="1:47" s="667" customFormat="1">
      <c r="A33" s="697"/>
      <c r="B33" s="699">
        <f>'[1]Bal Accum Dep&amp;COR'!B33</f>
        <v>0</v>
      </c>
      <c r="C33" s="700"/>
      <c r="D33" s="701">
        <f>'[1]Bal Accum Dep&amp;COR'!D33</f>
        <v>0</v>
      </c>
      <c r="F33" s="682" t="str">
        <f>'[1]Bal Accum Dep&amp;COR'!F33</f>
        <v>Water</v>
      </c>
      <c r="G33" s="678"/>
      <c r="H33" s="678" t="str">
        <f>'[1]Bal Accum Dep&amp;COR'!H33</f>
        <v>311400-Pump Eqp Hydraulic</v>
      </c>
      <c r="I33" s="678"/>
      <c r="J33" s="682" t="str">
        <f>'[1]Bal Accum Dep&amp;COR'!J33</f>
        <v>311400</v>
      </c>
      <c r="K33" s="678"/>
      <c r="L33" s="682" t="str">
        <f>'[1]Bal Accum Dep&amp;COR'!L33</f>
        <v>10131140</v>
      </c>
      <c r="M33" s="678"/>
      <c r="N33" s="682">
        <f>'[1]Bal Accum Dep&amp;COR'!N33</f>
        <v>311.2</v>
      </c>
      <c r="P33" s="702">
        <f>'[1]Bal Accum Dep&amp;COR'!P33</f>
        <v>-9992.1299999999992</v>
      </c>
      <c r="Q33" s="703">
        <f>'[1]Bal Accum Dep&amp;COR'!Q33</f>
        <v>-10018.404791999999</v>
      </c>
      <c r="R33" s="703">
        <f>'[1]Bal Accum Dep&amp;COR'!R33</f>
        <v>-10044.679584</v>
      </c>
      <c r="S33" s="703">
        <f>'[1]Bal Accum Dep&amp;COR'!S33</f>
        <v>-10070.954376</v>
      </c>
      <c r="T33" s="703">
        <f>'[1]Bal Accum Dep&amp;COR'!T33</f>
        <v>-10097.229168</v>
      </c>
      <c r="U33" s="703">
        <f>'[1]Bal Accum Dep&amp;COR'!U33</f>
        <v>-10123.50396</v>
      </c>
      <c r="V33" s="703">
        <f>'[1]Bal Accum Dep&amp;COR'!V33</f>
        <v>-10149.778752</v>
      </c>
      <c r="W33" s="703">
        <f>'[1]Bal Accum Dep&amp;COR'!W33</f>
        <v>-10176.053544</v>
      </c>
      <c r="X33" s="703">
        <f>'[1]Bal Accum Dep&amp;COR'!X33</f>
        <v>-10202.328336</v>
      </c>
      <c r="Y33" s="703">
        <f>'[1]Bal Accum Dep&amp;COR'!Y33</f>
        <v>-10228.603128000001</v>
      </c>
      <c r="Z33" s="703">
        <f>'[1]Bal Accum Dep&amp;COR'!Z33</f>
        <v>-10254.877920000001</v>
      </c>
      <c r="AA33" s="703">
        <f>'[1]Bal Accum Dep&amp;COR'!AA33</f>
        <v>-10281.152712000001</v>
      </c>
      <c r="AB33" s="703">
        <f>'[1]Bal Accum Dep&amp;COR'!AB33</f>
        <v>-10307.427504000001</v>
      </c>
      <c r="AC33" s="703">
        <f>'[1]Bal Accum Dep&amp;COR'!AC33</f>
        <v>-10333.702296000001</v>
      </c>
      <c r="AD33" s="703">
        <f>'[1]Bal Accum Dep&amp;COR'!AD33</f>
        <v>-10359.977088000001</v>
      </c>
      <c r="AE33" s="703">
        <f>'[1]Bal Accum Dep&amp;COR'!AE33</f>
        <v>-10386.251880000002</v>
      </c>
      <c r="AF33" s="703">
        <f>'[1]Bal Accum Dep&amp;COR'!AF33</f>
        <v>-10412.526672000002</v>
      </c>
      <c r="AG33" s="703">
        <f>'[1]Bal Accum Dep&amp;COR'!AG33</f>
        <v>-10438.801464000002</v>
      </c>
      <c r="AH33" s="703">
        <f>'[1]Bal Accum Dep&amp;COR'!AH33</f>
        <v>-10465.076256000002</v>
      </c>
      <c r="AI33" s="703">
        <f>'[1]Bal Accum Dep&amp;COR'!AI33</f>
        <v>-10491.351048000002</v>
      </c>
      <c r="AJ33" s="703">
        <f>'[1]Bal Accum Dep&amp;COR'!AJ33</f>
        <v>-10517.625840000002</v>
      </c>
      <c r="AK33" s="703">
        <f>'[1]Bal Accum Dep&amp;COR'!AK33</f>
        <v>-10543.900632000003</v>
      </c>
      <c r="AL33" s="703">
        <f>'[1]Bal Accum Dep&amp;COR'!AL33</f>
        <v>-10570.175424000003</v>
      </c>
      <c r="AM33" s="703"/>
      <c r="AN33" s="686">
        <f t="shared" si="4"/>
        <v>-10149.778752</v>
      </c>
      <c r="AO33" s="686"/>
      <c r="AP33" s="686">
        <f t="shared" si="5"/>
        <v>-10412.526672000004</v>
      </c>
      <c r="AR33" s="889">
        <f>'[1]Bal Accum Dep&amp;COR'!AQ33</f>
        <v>311.39999999999998</v>
      </c>
      <c r="AS33" s="892">
        <f>'[1]Bal Accum Dep&amp;COR'!AR33</f>
        <v>4.0799999999999996E-2</v>
      </c>
      <c r="AT33" s="889">
        <f>'[1]Bal Accum Dep&amp;COR'!AS33</f>
        <v>311.39999999999998</v>
      </c>
      <c r="AU33" s="892">
        <f>'[1]Bal Accum Dep&amp;COR'!AT33</f>
        <v>4.0799999999999996E-2</v>
      </c>
    </row>
    <row r="34" spans="1:47" s="667" customFormat="1">
      <c r="A34" s="697"/>
      <c r="B34" s="699">
        <f>'[1]Bal Accum Dep&amp;COR'!B34</f>
        <v>0</v>
      </c>
      <c r="C34" s="700"/>
      <c r="D34" s="701">
        <f>'[1]Bal Accum Dep&amp;COR'!D34</f>
        <v>0</v>
      </c>
      <c r="F34" s="682" t="str">
        <f>'[1]Bal Accum Dep&amp;COR'!F34</f>
        <v>Water</v>
      </c>
      <c r="G34" s="678"/>
      <c r="H34" s="678" t="str">
        <f>'[1]Bal Accum Dep&amp;COR'!H34</f>
        <v>311500-Pump Eqp Other</v>
      </c>
      <c r="I34" s="678"/>
      <c r="J34" s="682" t="str">
        <f>'[1]Bal Accum Dep&amp;COR'!J34</f>
        <v>311500</v>
      </c>
      <c r="K34" s="678"/>
      <c r="L34" s="682" t="str">
        <f>'[1]Bal Accum Dep&amp;COR'!L34</f>
        <v>10131150</v>
      </c>
      <c r="M34" s="678"/>
      <c r="N34" s="682">
        <f>'[1]Bal Accum Dep&amp;COR'!N34</f>
        <v>311.2</v>
      </c>
      <c r="P34" s="702">
        <f>'[1]Bal Accum Dep&amp;COR'!P34</f>
        <v>0</v>
      </c>
      <c r="Q34" s="703">
        <f>'[1]Bal Accum Dep&amp;COR'!Q34</f>
        <v>0</v>
      </c>
      <c r="R34" s="703">
        <f>'[1]Bal Accum Dep&amp;COR'!R34</f>
        <v>0</v>
      </c>
      <c r="S34" s="703">
        <f>'[1]Bal Accum Dep&amp;COR'!S34</f>
        <v>0</v>
      </c>
      <c r="T34" s="703">
        <f>'[1]Bal Accum Dep&amp;COR'!T34</f>
        <v>0</v>
      </c>
      <c r="U34" s="703">
        <f>'[1]Bal Accum Dep&amp;COR'!U34</f>
        <v>0</v>
      </c>
      <c r="V34" s="703">
        <f>'[1]Bal Accum Dep&amp;COR'!V34</f>
        <v>0</v>
      </c>
      <c r="W34" s="703">
        <f>'[1]Bal Accum Dep&amp;COR'!W34</f>
        <v>0</v>
      </c>
      <c r="X34" s="703">
        <f>'[1]Bal Accum Dep&amp;COR'!X34</f>
        <v>0</v>
      </c>
      <c r="Y34" s="703">
        <f>'[1]Bal Accum Dep&amp;COR'!Y34</f>
        <v>0</v>
      </c>
      <c r="Z34" s="703">
        <f>'[1]Bal Accum Dep&amp;COR'!Z34</f>
        <v>0</v>
      </c>
      <c r="AA34" s="703">
        <f>'[1]Bal Accum Dep&amp;COR'!AA34</f>
        <v>0</v>
      </c>
      <c r="AB34" s="703">
        <f>'[1]Bal Accum Dep&amp;COR'!AB34</f>
        <v>0</v>
      </c>
      <c r="AC34" s="703">
        <f>'[1]Bal Accum Dep&amp;COR'!AC34</f>
        <v>0</v>
      </c>
      <c r="AD34" s="703">
        <f>'[1]Bal Accum Dep&amp;COR'!AD34</f>
        <v>0</v>
      </c>
      <c r="AE34" s="703">
        <f>'[1]Bal Accum Dep&amp;COR'!AE34</f>
        <v>0</v>
      </c>
      <c r="AF34" s="703">
        <f>'[1]Bal Accum Dep&amp;COR'!AF34</f>
        <v>0</v>
      </c>
      <c r="AG34" s="703">
        <f>'[1]Bal Accum Dep&amp;COR'!AG34</f>
        <v>0</v>
      </c>
      <c r="AH34" s="703">
        <f>'[1]Bal Accum Dep&amp;COR'!AH34</f>
        <v>0</v>
      </c>
      <c r="AI34" s="703">
        <f>'[1]Bal Accum Dep&amp;COR'!AI34</f>
        <v>0</v>
      </c>
      <c r="AJ34" s="703">
        <f>'[1]Bal Accum Dep&amp;COR'!AJ34</f>
        <v>0</v>
      </c>
      <c r="AK34" s="703">
        <f>'[1]Bal Accum Dep&amp;COR'!AK34</f>
        <v>0</v>
      </c>
      <c r="AL34" s="703">
        <f>'[1]Bal Accum Dep&amp;COR'!AL34</f>
        <v>0</v>
      </c>
      <c r="AM34" s="703"/>
      <c r="AN34" s="686">
        <f t="shared" si="4"/>
        <v>0</v>
      </c>
      <c r="AO34" s="686"/>
      <c r="AP34" s="686">
        <f t="shared" si="5"/>
        <v>0</v>
      </c>
      <c r="AR34" s="889">
        <f>'[1]Bal Accum Dep&amp;COR'!AQ34</f>
        <v>0</v>
      </c>
      <c r="AS34" s="892">
        <f>'[1]Bal Accum Dep&amp;COR'!AR34</f>
        <v>0</v>
      </c>
      <c r="AT34" s="889">
        <f>'[1]Bal Accum Dep&amp;COR'!AS34</f>
        <v>0</v>
      </c>
      <c r="AU34" s="892">
        <f>'[1]Bal Accum Dep&amp;COR'!AT34</f>
        <v>0</v>
      </c>
    </row>
    <row r="35" spans="1:47" s="667" customFormat="1">
      <c r="A35" s="697"/>
      <c r="B35" s="699">
        <f>'[1]Bal Accum Dep&amp;COR'!B35</f>
        <v>-40.436944444444443</v>
      </c>
      <c r="C35" s="700"/>
      <c r="D35" s="701">
        <f>'[1]Bal Accum Dep&amp;COR'!D35</f>
        <v>4929.256388888889</v>
      </c>
      <c r="F35" s="682" t="str">
        <f>'[1]Bal Accum Dep&amp;COR'!F35</f>
        <v>Water</v>
      </c>
      <c r="G35" s="678"/>
      <c r="H35" s="678" t="str">
        <f>'[1]Bal Accum Dep&amp;COR'!H35</f>
        <v>311520-Pump Eqp-SOS &amp; Pumping</v>
      </c>
      <c r="I35" s="678"/>
      <c r="J35" s="682" t="str">
        <f>'[1]Bal Accum Dep&amp;COR'!J35</f>
        <v>311520</v>
      </c>
      <c r="K35" s="678"/>
      <c r="L35" s="682" t="str">
        <f>'[1]Bal Accum Dep&amp;COR'!L35</f>
        <v>10131152</v>
      </c>
      <c r="M35" s="678"/>
      <c r="N35" s="682">
        <f>'[1]Bal Accum Dep&amp;COR'!N35</f>
        <v>311.2</v>
      </c>
      <c r="P35" s="702">
        <f>'[1]Bal Accum Dep&amp;COR'!P35</f>
        <v>-2154472.02</v>
      </c>
      <c r="Q35" s="703">
        <f>'[1]Bal Accum Dep&amp;COR'!Q35</f>
        <v>-2184583.8978782226</v>
      </c>
      <c r="R35" s="703">
        <f>'[1]Bal Accum Dep&amp;COR'!R35</f>
        <v>-2214685.1542004244</v>
      </c>
      <c r="S35" s="703">
        <f>'[1]Bal Accum Dep&amp;COR'!S35</f>
        <v>-2244775.7889666054</v>
      </c>
      <c r="T35" s="703">
        <f>'[1]Bal Accum Dep&amp;COR'!T35</f>
        <v>-2274855.8021767652</v>
      </c>
      <c r="U35" s="703">
        <f>'[1]Bal Accum Dep&amp;COR'!U35</f>
        <v>-2304925.1938309046</v>
      </c>
      <c r="V35" s="703">
        <f>'[1]Bal Accum Dep&amp;COR'!V35</f>
        <v>-2334983.9639290227</v>
      </c>
      <c r="W35" s="703">
        <f>'[1]Bal Accum Dep&amp;COR'!W35</f>
        <v>-2365032.1124711204</v>
      </c>
      <c r="X35" s="703">
        <f>'[1]Bal Accum Dep&amp;COR'!X35</f>
        <v>-2395069.6394571969</v>
      </c>
      <c r="Y35" s="703">
        <f>'[1]Bal Accum Dep&amp;COR'!Y35</f>
        <v>-2425096.5448872526</v>
      </c>
      <c r="Z35" s="703">
        <f>'[1]Bal Accum Dep&amp;COR'!Z35</f>
        <v>-2455112.828761288</v>
      </c>
      <c r="AA35" s="703">
        <f>'[1]Bal Accum Dep&amp;COR'!AA35</f>
        <v>-2485118.491079302</v>
      </c>
      <c r="AB35" s="703">
        <f>'[1]Bal Accum Dep&amp;COR'!AB35</f>
        <v>-2515113.5318412958</v>
      </c>
      <c r="AC35" s="703">
        <f>'[1]Bal Accum Dep&amp;COR'!AC35</f>
        <v>-2545097.9510472682</v>
      </c>
      <c r="AD35" s="703">
        <f>'[1]Bal Accum Dep&amp;COR'!AD35</f>
        <v>-2575071.7486972199</v>
      </c>
      <c r="AE35" s="703">
        <f>'[1]Bal Accum Dep&amp;COR'!AE35</f>
        <v>-2605034.9247911507</v>
      </c>
      <c r="AF35" s="703">
        <f>'[1]Bal Accum Dep&amp;COR'!AF35</f>
        <v>-2634987.4793290608</v>
      </c>
      <c r="AG35" s="703">
        <f>'[1]Bal Accum Dep&amp;COR'!AG35</f>
        <v>-2664929.41231095</v>
      </c>
      <c r="AH35" s="703">
        <f>'[1]Bal Accum Dep&amp;COR'!AH35</f>
        <v>-2694860.7237368184</v>
      </c>
      <c r="AI35" s="703">
        <f>'[1]Bal Accum Dep&amp;COR'!AI35</f>
        <v>-2724781.413606666</v>
      </c>
      <c r="AJ35" s="703">
        <f>'[1]Bal Accum Dep&amp;COR'!AJ35</f>
        <v>-2754691.4819204928</v>
      </c>
      <c r="AK35" s="703">
        <f>'[1]Bal Accum Dep&amp;COR'!AK35</f>
        <v>-2784590.9286782984</v>
      </c>
      <c r="AL35" s="703">
        <f>'[1]Bal Accum Dep&amp;COR'!AL35</f>
        <v>-2814479.7538800836</v>
      </c>
      <c r="AM35" s="703"/>
      <c r="AN35" s="686">
        <f t="shared" si="4"/>
        <v>-2334983.9639290227</v>
      </c>
      <c r="AO35" s="686"/>
      <c r="AP35" s="686">
        <f t="shared" si="5"/>
        <v>-2634913.1284369151</v>
      </c>
      <c r="AR35" s="889">
        <f>'[1]Bal Accum Dep&amp;COR'!AQ35</f>
        <v>311.52</v>
      </c>
      <c r="AS35" s="892">
        <f>'[1]Bal Accum Dep&amp;COR'!AR35</f>
        <v>2.7300000000000001E-2</v>
      </c>
      <c r="AT35" s="889">
        <f>'[1]Bal Accum Dep&amp;COR'!AS35</f>
        <v>311.52</v>
      </c>
      <c r="AU35" s="892">
        <f>'[1]Bal Accum Dep&amp;COR'!AT35</f>
        <v>2.7300000000000001E-2</v>
      </c>
    </row>
    <row r="36" spans="1:47" s="667" customFormat="1">
      <c r="A36" s="697"/>
      <c r="B36" s="699">
        <f>'[1]Bal Accum Dep&amp;COR'!B36</f>
        <v>0</v>
      </c>
      <c r="C36" s="700"/>
      <c r="D36" s="701">
        <f>'[1]Bal Accum Dep&amp;COR'!D36</f>
        <v>0</v>
      </c>
      <c r="F36" s="682" t="str">
        <f>'[1]Bal Accum Dep&amp;COR'!F36</f>
        <v>Water</v>
      </c>
      <c r="G36" s="678"/>
      <c r="H36" s="678" t="str">
        <f>'[1]Bal Accum Dep&amp;COR'!H36</f>
        <v>311530-Pump Eqp Wtr Treatment</v>
      </c>
      <c r="I36" s="678"/>
      <c r="J36" s="682" t="str">
        <f>'[1]Bal Accum Dep&amp;COR'!J36</f>
        <v>311530</v>
      </c>
      <c r="K36" s="678"/>
      <c r="L36" s="682" t="str">
        <f>'[1]Bal Accum Dep&amp;COR'!L36</f>
        <v>10131153</v>
      </c>
      <c r="M36" s="678"/>
      <c r="N36" s="682">
        <f>'[1]Bal Accum Dep&amp;COR'!N36</f>
        <v>311.3</v>
      </c>
      <c r="P36" s="702">
        <f>'[1]Bal Accum Dep&amp;COR'!P36</f>
        <v>131.94</v>
      </c>
      <c r="Q36" s="703">
        <f>'[1]Bal Accum Dep&amp;COR'!Q36</f>
        <v>-1392.0836602500001</v>
      </c>
      <c r="R36" s="703">
        <f>'[1]Bal Accum Dep&amp;COR'!R36</f>
        <v>-2916.1073205000002</v>
      </c>
      <c r="S36" s="703">
        <f>'[1]Bal Accum Dep&amp;COR'!S36</f>
        <v>-4440.1309807500002</v>
      </c>
      <c r="T36" s="703">
        <f>'[1]Bal Accum Dep&amp;COR'!T36</f>
        <v>-5964.154641000001</v>
      </c>
      <c r="U36" s="703">
        <f>'[1]Bal Accum Dep&amp;COR'!U36</f>
        <v>-7488.1783012500018</v>
      </c>
      <c r="V36" s="703">
        <f>'[1]Bal Accum Dep&amp;COR'!V36</f>
        <v>-9012.2019615000027</v>
      </c>
      <c r="W36" s="703">
        <f>'[1]Bal Accum Dep&amp;COR'!W36</f>
        <v>-10536.225621750003</v>
      </c>
      <c r="X36" s="703">
        <f>'[1]Bal Accum Dep&amp;COR'!X36</f>
        <v>-12060.249282000004</v>
      </c>
      <c r="Y36" s="703">
        <f>'[1]Bal Accum Dep&amp;COR'!Y36</f>
        <v>-13584.272942250005</v>
      </c>
      <c r="Z36" s="703">
        <f>'[1]Bal Accum Dep&amp;COR'!Z36</f>
        <v>-15108.296602500006</v>
      </c>
      <c r="AA36" s="703">
        <f>'[1]Bal Accum Dep&amp;COR'!AA36</f>
        <v>-16632.320262750003</v>
      </c>
      <c r="AB36" s="703">
        <f>'[1]Bal Accum Dep&amp;COR'!AB36</f>
        <v>-18156.343923</v>
      </c>
      <c r="AC36" s="703">
        <f>'[1]Bal Accum Dep&amp;COR'!AC36</f>
        <v>-19680.367583249998</v>
      </c>
      <c r="AD36" s="703">
        <f>'[1]Bal Accum Dep&amp;COR'!AD36</f>
        <v>-21204.391243499995</v>
      </c>
      <c r="AE36" s="703">
        <f>'[1]Bal Accum Dep&amp;COR'!AE36</f>
        <v>-22728.414903749992</v>
      </c>
      <c r="AF36" s="703">
        <f>'[1]Bal Accum Dep&amp;COR'!AF36</f>
        <v>-24252.438563999989</v>
      </c>
      <c r="AG36" s="703">
        <f>'[1]Bal Accum Dep&amp;COR'!AG36</f>
        <v>-25776.462224249986</v>
      </c>
      <c r="AH36" s="703">
        <f>'[1]Bal Accum Dep&amp;COR'!AH36</f>
        <v>-27300.485884499984</v>
      </c>
      <c r="AI36" s="703">
        <f>'[1]Bal Accum Dep&amp;COR'!AI36</f>
        <v>-28824.509544749981</v>
      </c>
      <c r="AJ36" s="703">
        <f>'[1]Bal Accum Dep&amp;COR'!AJ36</f>
        <v>-30348.533204999978</v>
      </c>
      <c r="AK36" s="703">
        <f>'[1]Bal Accum Dep&amp;COR'!AK36</f>
        <v>-31872.556865249975</v>
      </c>
      <c r="AL36" s="703">
        <f>'[1]Bal Accum Dep&amp;COR'!AL36</f>
        <v>-33396.58052549998</v>
      </c>
      <c r="AM36" s="703"/>
      <c r="AN36" s="686">
        <f t="shared" si="4"/>
        <v>-9012.2019615000027</v>
      </c>
      <c r="AO36" s="686"/>
      <c r="AP36" s="686">
        <f t="shared" si="5"/>
        <v>-24252.438563999993</v>
      </c>
      <c r="AR36" s="889">
        <f>'[1]Bal Accum Dep&amp;COR'!AQ36</f>
        <v>311.52999999999997</v>
      </c>
      <c r="AS36" s="892">
        <f>'[1]Bal Accum Dep&amp;COR'!AR36</f>
        <v>2.7300000000000001E-2</v>
      </c>
      <c r="AT36" s="889">
        <f>'[1]Bal Accum Dep&amp;COR'!AS36</f>
        <v>311.52999999999997</v>
      </c>
      <c r="AU36" s="892">
        <f>'[1]Bal Accum Dep&amp;COR'!AT36</f>
        <v>2.7300000000000001E-2</v>
      </c>
    </row>
    <row r="37" spans="1:47" s="667" customFormat="1">
      <c r="A37" s="697"/>
      <c r="B37" s="699">
        <f>'[1]Bal Accum Dep&amp;COR'!B37</f>
        <v>0</v>
      </c>
      <c r="C37" s="700"/>
      <c r="D37" s="701">
        <f>'[1]Bal Accum Dep&amp;COR'!D37</f>
        <v>290.05833333333334</v>
      </c>
      <c r="F37" s="682" t="str">
        <f>'[1]Bal Accum Dep&amp;COR'!F37</f>
        <v>Water</v>
      </c>
      <c r="G37" s="678"/>
      <c r="H37" s="678" t="str">
        <f>'[1]Bal Accum Dep&amp;COR'!H37</f>
        <v>311540-Pumping Equipment TD</v>
      </c>
      <c r="I37" s="678"/>
      <c r="J37" s="682" t="str">
        <f>'[1]Bal Accum Dep&amp;COR'!J37</f>
        <v>311540</v>
      </c>
      <c r="K37" s="678"/>
      <c r="L37" s="682" t="str">
        <f>'[1]Bal Accum Dep&amp;COR'!L37</f>
        <v>10131154</v>
      </c>
      <c r="M37" s="678"/>
      <c r="N37" s="682">
        <f>'[1]Bal Accum Dep&amp;COR'!N37</f>
        <v>311.39999999999998</v>
      </c>
      <c r="P37" s="702">
        <f>'[1]Bal Accum Dep&amp;COR'!P37</f>
        <v>70596.12</v>
      </c>
      <c r="Q37" s="703">
        <f>'[1]Bal Accum Dep&amp;COR'!Q37</f>
        <v>68811.173000555558</v>
      </c>
      <c r="R37" s="703">
        <f>'[1]Bal Accum Dep&amp;COR'!R37</f>
        <v>66059.15628227593</v>
      </c>
      <c r="S37" s="703">
        <f>'[1]Bal Accum Dep&amp;COR'!S37</f>
        <v>63258.238316061121</v>
      </c>
      <c r="T37" s="703">
        <f>'[1]Bal Accum Dep&amp;COR'!T37</f>
        <v>60459.993151911127</v>
      </c>
      <c r="U37" s="703">
        <f>'[1]Bal Accum Dep&amp;COR'!U37</f>
        <v>57664.420789825948</v>
      </c>
      <c r="V37" s="703">
        <f>'[1]Bal Accum Dep&amp;COR'!V37</f>
        <v>54871.521229805578</v>
      </c>
      <c r="W37" s="703">
        <f>'[1]Bal Accum Dep&amp;COR'!W37</f>
        <v>52081.294471850022</v>
      </c>
      <c r="X37" s="703">
        <f>'[1]Bal Accum Dep&amp;COR'!X37</f>
        <v>49293.740515959282</v>
      </c>
      <c r="Y37" s="703">
        <f>'[1]Bal Accum Dep&amp;COR'!Y37</f>
        <v>46508.859362133357</v>
      </c>
      <c r="Z37" s="703">
        <f>'[1]Bal Accum Dep&amp;COR'!Z37</f>
        <v>43726.651010372247</v>
      </c>
      <c r="AA37" s="703">
        <f>'[1]Bal Accum Dep&amp;COR'!AA37</f>
        <v>40947.115460675959</v>
      </c>
      <c r="AB37" s="703">
        <f>'[1]Bal Accum Dep&amp;COR'!AB37</f>
        <v>38170.25271304448</v>
      </c>
      <c r="AC37" s="703">
        <f>'[1]Bal Accum Dep&amp;COR'!AC37</f>
        <v>35396.062767477815</v>
      </c>
      <c r="AD37" s="703">
        <f>'[1]Bal Accum Dep&amp;COR'!AD37</f>
        <v>32624.545623975966</v>
      </c>
      <c r="AE37" s="703">
        <f>'[1]Bal Accum Dep&amp;COR'!AE37</f>
        <v>29855.701282538932</v>
      </c>
      <c r="AF37" s="703">
        <f>'[1]Bal Accum Dep&amp;COR'!AF37</f>
        <v>27089.529743166713</v>
      </c>
      <c r="AG37" s="703">
        <f>'[1]Bal Accum Dep&amp;COR'!AG37</f>
        <v>24326.03100585931</v>
      </c>
      <c r="AH37" s="703">
        <f>'[1]Bal Accum Dep&amp;COR'!AH37</f>
        <v>21565.205070616721</v>
      </c>
      <c r="AI37" s="703">
        <f>'[1]Bal Accum Dep&amp;COR'!AI37</f>
        <v>18807.051937438948</v>
      </c>
      <c r="AJ37" s="703">
        <f>'[1]Bal Accum Dep&amp;COR'!AJ37</f>
        <v>16051.571606325988</v>
      </c>
      <c r="AK37" s="703">
        <f>'[1]Bal Accum Dep&amp;COR'!AK37</f>
        <v>13298.764077277841</v>
      </c>
      <c r="AL37" s="703">
        <f>'[1]Bal Accum Dep&amp;COR'!AL37</f>
        <v>10548.62935029451</v>
      </c>
      <c r="AM37" s="703"/>
      <c r="AN37" s="686">
        <f t="shared" si="4"/>
        <v>54871.521229805578</v>
      </c>
      <c r="AO37" s="686"/>
      <c r="AP37" s="686">
        <f t="shared" si="5"/>
        <v>27108.239357620419</v>
      </c>
      <c r="AR37" s="889">
        <f>'[1]Bal Accum Dep&amp;COR'!AQ37</f>
        <v>311.54000000000002</v>
      </c>
      <c r="AS37" s="892">
        <f>'[1]Bal Accum Dep&amp;COR'!AR37</f>
        <v>3.0200000000000001E-2</v>
      </c>
      <c r="AT37" s="889">
        <f>'[1]Bal Accum Dep&amp;COR'!AS37</f>
        <v>311.54000000000002</v>
      </c>
      <c r="AU37" s="892">
        <f>'[1]Bal Accum Dep&amp;COR'!AT37</f>
        <v>3.0200000000000001E-2</v>
      </c>
    </row>
    <row r="38" spans="1:47" s="667" customFormat="1">
      <c r="A38" s="697"/>
      <c r="B38" s="699">
        <f>'[1]Bal Accum Dep&amp;COR'!B38</f>
        <v>0</v>
      </c>
      <c r="C38" s="700"/>
      <c r="D38" s="701">
        <f>'[1]Bal Accum Dep&amp;COR'!D38</f>
        <v>15061.33861111111</v>
      </c>
      <c r="F38" s="682" t="str">
        <f>'[1]Bal Accum Dep&amp;COR'!F38</f>
        <v>Water</v>
      </c>
      <c r="G38" s="678"/>
      <c r="H38" s="678" t="str">
        <f>'[1]Bal Accum Dep&amp;COR'!H38</f>
        <v>320100-WT Equip Non-Media</v>
      </c>
      <c r="I38" s="678"/>
      <c r="J38" s="682" t="str">
        <f>'[1]Bal Accum Dep&amp;COR'!J38</f>
        <v>320100</v>
      </c>
      <c r="K38" s="678"/>
      <c r="L38" s="682" t="str">
        <f>'[1]Bal Accum Dep&amp;COR'!L38</f>
        <v>10132010</v>
      </c>
      <c r="M38" s="678"/>
      <c r="N38" s="682">
        <f>'[1]Bal Accum Dep&amp;COR'!N38</f>
        <v>320.3</v>
      </c>
      <c r="P38" s="702">
        <f>'[1]Bal Accum Dep&amp;COR'!P38</f>
        <v>-13308793.609999999</v>
      </c>
      <c r="Q38" s="703">
        <f>'[1]Bal Accum Dep&amp;COR'!Q38</f>
        <v>-13392958.003456861</v>
      </c>
      <c r="R38" s="703">
        <f>'[1]Bal Accum Dep&amp;COR'!R38</f>
        <v>-13477948.496656893</v>
      </c>
      <c r="S38" s="703">
        <f>'[1]Bal Accum Dep&amp;COR'!S38</f>
        <v>-13563036.136164643</v>
      </c>
      <c r="T38" s="703">
        <f>'[1]Bal Accum Dep&amp;COR'!T38</f>
        <v>-13648106.922525963</v>
      </c>
      <c r="U38" s="703">
        <f>'[1]Bal Accum Dep&amp;COR'!U38</f>
        <v>-13733129.924808972</v>
      </c>
      <c r="V38" s="703">
        <f>'[1]Bal Accum Dep&amp;COR'!V38</f>
        <v>-13818161.566695979</v>
      </c>
      <c r="W38" s="703">
        <f>'[1]Bal Accum Dep&amp;COR'!W38</f>
        <v>-13903204.344936457</v>
      </c>
      <c r="X38" s="703">
        <f>'[1]Bal Accum Dep&amp;COR'!X38</f>
        <v>-13988209.583620762</v>
      </c>
      <c r="Y38" s="703">
        <f>'[1]Bal Accum Dep&amp;COR'!Y38</f>
        <v>-14073177.2827489</v>
      </c>
      <c r="Z38" s="703">
        <f>'[1]Bal Accum Dep&amp;COR'!Z38</f>
        <v>-14159005.761630869</v>
      </c>
      <c r="AA38" s="703">
        <f>'[1]Bal Accum Dep&amp;COR'!AA38</f>
        <v>-14246487.282334119</v>
      </c>
      <c r="AB38" s="703">
        <f>'[1]Bal Accum Dep&amp;COR'!AB38</f>
        <v>-14343812.341540881</v>
      </c>
      <c r="AC38" s="703">
        <f>'[1]Bal Accum Dep&amp;COR'!AC38</f>
        <v>-14441827.122633364</v>
      </c>
      <c r="AD38" s="703">
        <f>'[1]Bal Accum Dep&amp;COR'!AD38</f>
        <v>-14540507.845488429</v>
      </c>
      <c r="AE38" s="703">
        <f>'[1]Bal Accum Dep&amp;COR'!AE38</f>
        <v>-14639846.860751074</v>
      </c>
      <c r="AF38" s="703">
        <f>'[1]Bal Accum Dep&amp;COR'!AF38</f>
        <v>-14739596.404414872</v>
      </c>
      <c r="AG38" s="703">
        <f>'[1]Bal Accum Dep&amp;COR'!AG38</f>
        <v>-14839309.683415001</v>
      </c>
      <c r="AH38" s="703">
        <f>'[1]Bal Accum Dep&amp;COR'!AH38</f>
        <v>-14938985.422858961</v>
      </c>
      <c r="AI38" s="703">
        <f>'[1]Bal Accum Dep&amp;COR'!AI38</f>
        <v>-15038617.248284252</v>
      </c>
      <c r="AJ38" s="703">
        <f>'[1]Bal Accum Dep&amp;COR'!AJ38</f>
        <v>-15155569.672926474</v>
      </c>
      <c r="AK38" s="703">
        <f>'[1]Bal Accum Dep&amp;COR'!AK38</f>
        <v>-15272897.081647528</v>
      </c>
      <c r="AL38" s="703">
        <f>'[1]Bal Accum Dep&amp;COR'!AL38</f>
        <v>-15390320.432957413</v>
      </c>
      <c r="AM38" s="703"/>
      <c r="AN38" s="686">
        <f t="shared" si="4"/>
        <v>-13818161.566695979</v>
      </c>
      <c r="AO38" s="686"/>
      <c r="AP38" s="686">
        <f t="shared" si="5"/>
        <v>-14749752.550837172</v>
      </c>
      <c r="AR38" s="889">
        <f>'[1]Bal Accum Dep&amp;COR'!AQ38</f>
        <v>320.11</v>
      </c>
      <c r="AS38" s="892">
        <f>'[1]Bal Accum Dep&amp;COR'!AR38</f>
        <v>2.7700000000000002E-2</v>
      </c>
      <c r="AT38" s="889">
        <f>'[1]Bal Accum Dep&amp;COR'!AS38</f>
        <v>320.11</v>
      </c>
      <c r="AU38" s="892">
        <f>'[1]Bal Accum Dep&amp;COR'!AT38</f>
        <v>2.7700000000000002E-2</v>
      </c>
    </row>
    <row r="39" spans="1:47" s="667" customFormat="1">
      <c r="A39" s="697"/>
      <c r="B39" s="699">
        <f>'[1]Bal Accum Dep&amp;COR'!B39</f>
        <v>0</v>
      </c>
      <c r="C39" s="700"/>
      <c r="D39" s="701">
        <f>'[1]Bal Accum Dep&amp;COR'!D39</f>
        <v>5129.461388888888</v>
      </c>
      <c r="F39" s="682" t="str">
        <f>'[1]Bal Accum Dep&amp;COR'!F39</f>
        <v>Water</v>
      </c>
      <c r="G39" s="678"/>
      <c r="H39" s="678" t="str">
        <f>'[1]Bal Accum Dep&amp;COR'!H39</f>
        <v>320200-WT Equip Filter Media</v>
      </c>
      <c r="I39" s="678"/>
      <c r="J39" s="682" t="str">
        <f>'[1]Bal Accum Dep&amp;COR'!J39</f>
        <v>320200</v>
      </c>
      <c r="K39" s="678"/>
      <c r="L39" s="682" t="str">
        <f>'[1]Bal Accum Dep&amp;COR'!L39</f>
        <v>10132010</v>
      </c>
      <c r="M39" s="678"/>
      <c r="N39" s="682">
        <f>'[1]Bal Accum Dep&amp;COR'!N39</f>
        <v>320.3</v>
      </c>
      <c r="P39" s="702">
        <f>'[1]Bal Accum Dep&amp;COR'!P39</f>
        <v>-593542.25</v>
      </c>
      <c r="Q39" s="703">
        <f>'[1]Bal Accum Dep&amp;COR'!Q39</f>
        <v>-586989.5967247223</v>
      </c>
      <c r="R39" s="703">
        <f>'[1]Bal Accum Dep&amp;COR'!R39</f>
        <v>-580429.73688547465</v>
      </c>
      <c r="S39" s="703">
        <f>'[1]Bal Accum Dep&amp;COR'!S39</f>
        <v>-573862.67048225703</v>
      </c>
      <c r="T39" s="703">
        <f>'[1]Bal Accum Dep&amp;COR'!T39</f>
        <v>-567288.39751506958</v>
      </c>
      <c r="U39" s="703">
        <f>'[1]Bal Accum Dep&amp;COR'!U39</f>
        <v>-560706.91798391216</v>
      </c>
      <c r="V39" s="703">
        <f>'[1]Bal Accum Dep&amp;COR'!V39</f>
        <v>-554118.23188878491</v>
      </c>
      <c r="W39" s="703">
        <f>'[1]Bal Accum Dep&amp;COR'!W39</f>
        <v>-547522.3392296877</v>
      </c>
      <c r="X39" s="703">
        <f>'[1]Bal Accum Dep&amp;COR'!X39</f>
        <v>-540919.24000662065</v>
      </c>
      <c r="Y39" s="703">
        <f>'[1]Bal Accum Dep&amp;COR'!Y39</f>
        <v>-534308.93421958364</v>
      </c>
      <c r="Z39" s="703">
        <f>'[1]Bal Accum Dep&amp;COR'!Z39</f>
        <v>-527691.42186857667</v>
      </c>
      <c r="AA39" s="703">
        <f>'[1]Bal Accum Dep&amp;COR'!AA39</f>
        <v>-521066.70295359986</v>
      </c>
      <c r="AB39" s="703">
        <f>'[1]Bal Accum Dep&amp;COR'!AB39</f>
        <v>-514434.77747465309</v>
      </c>
      <c r="AC39" s="703">
        <f>'[1]Bal Accum Dep&amp;COR'!AC39</f>
        <v>-507795.64543173643</v>
      </c>
      <c r="AD39" s="703">
        <f>'[1]Bal Accum Dep&amp;COR'!AD39</f>
        <v>-501149.3068248498</v>
      </c>
      <c r="AE39" s="703">
        <f>'[1]Bal Accum Dep&amp;COR'!AE39</f>
        <v>-494495.76165399328</v>
      </c>
      <c r="AF39" s="703">
        <f>'[1]Bal Accum Dep&amp;COR'!AF39</f>
        <v>-487835.00991916686</v>
      </c>
      <c r="AG39" s="703">
        <f>'[1]Bal Accum Dep&amp;COR'!AG39</f>
        <v>-481167.05162037053</v>
      </c>
      <c r="AH39" s="703">
        <f>'[1]Bal Accum Dep&amp;COR'!AH39</f>
        <v>-474491.88675760431</v>
      </c>
      <c r="AI39" s="703">
        <f>'[1]Bal Accum Dep&amp;COR'!AI39</f>
        <v>-467809.51533086819</v>
      </c>
      <c r="AJ39" s="703">
        <f>'[1]Bal Accum Dep&amp;COR'!AJ39</f>
        <v>-461119.93734016217</v>
      </c>
      <c r="AK39" s="703">
        <f>'[1]Bal Accum Dep&amp;COR'!AK39</f>
        <v>-454423.15278548619</v>
      </c>
      <c r="AL39" s="703">
        <f>'[1]Bal Accum Dep&amp;COR'!AL39</f>
        <v>-447719.16166684031</v>
      </c>
      <c r="AM39" s="703"/>
      <c r="AN39" s="686">
        <f t="shared" si="4"/>
        <v>-554118.23188878491</v>
      </c>
      <c r="AO39" s="686"/>
      <c r="AP39" s="686">
        <f t="shared" si="5"/>
        <v>-487784.5639713775</v>
      </c>
      <c r="AR39" s="889">
        <f>'[1]Bal Accum Dep&amp;COR'!AQ39</f>
        <v>320.2</v>
      </c>
      <c r="AS39" s="892">
        <f>'[1]Bal Accum Dep&amp;COR'!AR39</f>
        <v>2.6499999999999999E-2</v>
      </c>
      <c r="AT39" s="889">
        <f>'[1]Bal Accum Dep&amp;COR'!AS39</f>
        <v>320.2</v>
      </c>
      <c r="AU39" s="892">
        <f>'[1]Bal Accum Dep&amp;COR'!AT39</f>
        <v>2.6499999999999999E-2</v>
      </c>
    </row>
    <row r="40" spans="1:47" s="667" customFormat="1">
      <c r="A40" s="697"/>
      <c r="B40" s="699">
        <f>'[1]Bal Accum Dep&amp;COR'!B40</f>
        <v>0</v>
      </c>
      <c r="C40" s="700"/>
      <c r="D40" s="701">
        <f>'[1]Bal Accum Dep&amp;COR'!D40</f>
        <v>-0.53444444444444439</v>
      </c>
      <c r="F40" s="682" t="str">
        <f>'[1]Bal Accum Dep&amp;COR'!F40</f>
        <v>Water</v>
      </c>
      <c r="G40" s="678"/>
      <c r="H40" s="678" t="str">
        <f>'[1]Bal Accum Dep&amp;COR'!H40</f>
        <v>330000-Dist Reservoirs &amp; Standpipes</v>
      </c>
      <c r="I40" s="678"/>
      <c r="J40" s="682" t="str">
        <f>'[1]Bal Accum Dep&amp;COR'!J40</f>
        <v>330000</v>
      </c>
      <c r="K40" s="678"/>
      <c r="L40" s="682" t="str">
        <f>'[1]Bal Accum Dep&amp;COR'!L40</f>
        <v>10133000</v>
      </c>
      <c r="M40" s="678"/>
      <c r="N40" s="682">
        <f>'[1]Bal Accum Dep&amp;COR'!N40</f>
        <v>330.4</v>
      </c>
      <c r="P40" s="702">
        <f>'[1]Bal Accum Dep&amp;COR'!P40</f>
        <v>-306161.07</v>
      </c>
      <c r="Q40" s="703">
        <f>'[1]Bal Accum Dep&amp;COR'!Q40</f>
        <v>-309143.39081511111</v>
      </c>
      <c r="R40" s="703">
        <f>'[1]Bal Accum Dep&amp;COR'!R40</f>
        <v>-312125.71163022221</v>
      </c>
      <c r="S40" s="703">
        <f>'[1]Bal Accum Dep&amp;COR'!S40</f>
        <v>-315108.03244533332</v>
      </c>
      <c r="T40" s="703">
        <f>'[1]Bal Accum Dep&amp;COR'!T40</f>
        <v>-318090.35326044442</v>
      </c>
      <c r="U40" s="703">
        <f>'[1]Bal Accum Dep&amp;COR'!U40</f>
        <v>-321072.67407555552</v>
      </c>
      <c r="V40" s="703">
        <f>'[1]Bal Accum Dep&amp;COR'!V40</f>
        <v>-324054.99489066662</v>
      </c>
      <c r="W40" s="703">
        <f>'[1]Bal Accum Dep&amp;COR'!W40</f>
        <v>-327037.31570577773</v>
      </c>
      <c r="X40" s="703">
        <f>'[1]Bal Accum Dep&amp;COR'!X40</f>
        <v>-330019.63652088883</v>
      </c>
      <c r="Y40" s="703">
        <f>'[1]Bal Accum Dep&amp;COR'!Y40</f>
        <v>-333001.95733599993</v>
      </c>
      <c r="Z40" s="703">
        <f>'[1]Bal Accum Dep&amp;COR'!Z40</f>
        <v>-335984.27815111104</v>
      </c>
      <c r="AA40" s="703">
        <f>'[1]Bal Accum Dep&amp;COR'!AA40</f>
        <v>-338966.59896622214</v>
      </c>
      <c r="AB40" s="703">
        <f>'[1]Bal Accum Dep&amp;COR'!AB40</f>
        <v>-341948.91978133324</v>
      </c>
      <c r="AC40" s="703">
        <f>'[1]Bal Accum Dep&amp;COR'!AC40</f>
        <v>-344931.24059644435</v>
      </c>
      <c r="AD40" s="703">
        <f>'[1]Bal Accum Dep&amp;COR'!AD40</f>
        <v>-347913.56141155545</v>
      </c>
      <c r="AE40" s="703">
        <f>'[1]Bal Accum Dep&amp;COR'!AE40</f>
        <v>-350895.88222666655</v>
      </c>
      <c r="AF40" s="703">
        <f>'[1]Bal Accum Dep&amp;COR'!AF40</f>
        <v>-353878.20304177766</v>
      </c>
      <c r="AG40" s="703">
        <f>'[1]Bal Accum Dep&amp;COR'!AG40</f>
        <v>-356860.52385688876</v>
      </c>
      <c r="AH40" s="703">
        <f>'[1]Bal Accum Dep&amp;COR'!AH40</f>
        <v>-359842.84467199986</v>
      </c>
      <c r="AI40" s="703">
        <f>'[1]Bal Accum Dep&amp;COR'!AI40</f>
        <v>-362825.16548711096</v>
      </c>
      <c r="AJ40" s="703">
        <f>'[1]Bal Accum Dep&amp;COR'!AJ40</f>
        <v>-365807.48630222207</v>
      </c>
      <c r="AK40" s="703">
        <f>'[1]Bal Accum Dep&amp;COR'!AK40</f>
        <v>-368789.80711733317</v>
      </c>
      <c r="AL40" s="703">
        <f>'[1]Bal Accum Dep&amp;COR'!AL40</f>
        <v>-371772.12793244427</v>
      </c>
      <c r="AM40" s="703"/>
      <c r="AN40" s="686">
        <f t="shared" si="4"/>
        <v>-324054.99489066662</v>
      </c>
      <c r="AO40" s="686"/>
      <c r="AP40" s="686">
        <f t="shared" si="5"/>
        <v>-353878.20304177766</v>
      </c>
      <c r="AR40" s="889">
        <f>'[1]Bal Accum Dep&amp;COR'!AQ40</f>
        <v>330</v>
      </c>
      <c r="AS40" s="892">
        <f>'[1]Bal Accum Dep&amp;COR'!AR40</f>
        <v>2.0199999999999999E-2</v>
      </c>
      <c r="AT40" s="889">
        <f>'[1]Bal Accum Dep&amp;COR'!AS40</f>
        <v>330</v>
      </c>
      <c r="AU40" s="892">
        <f>'[1]Bal Accum Dep&amp;COR'!AT40</f>
        <v>2.0199999999999999E-2</v>
      </c>
    </row>
    <row r="41" spans="1:47" s="667" customFormat="1">
      <c r="A41" s="697"/>
      <c r="B41" s="699">
        <f>'[1]Bal Accum Dep&amp;COR'!B41</f>
        <v>0</v>
      </c>
      <c r="C41" s="700"/>
      <c r="D41" s="701">
        <f>'[1]Bal Accum Dep&amp;COR'!D41</f>
        <v>6206.8125</v>
      </c>
      <c r="F41" s="682" t="str">
        <f>'[1]Bal Accum Dep&amp;COR'!F41</f>
        <v>Water</v>
      </c>
      <c r="G41" s="678"/>
      <c r="H41" s="678" t="str">
        <f>'[1]Bal Accum Dep&amp;COR'!H41</f>
        <v>330100-Elevated Tanks &amp; Standpipes</v>
      </c>
      <c r="I41" s="678"/>
      <c r="J41" s="682" t="str">
        <f>'[1]Bal Accum Dep&amp;COR'!J41</f>
        <v>330100</v>
      </c>
      <c r="K41" s="678"/>
      <c r="L41" s="682" t="str">
        <f>'[1]Bal Accum Dep&amp;COR'!L41</f>
        <v>10133000</v>
      </c>
      <c r="M41" s="678"/>
      <c r="N41" s="682">
        <f>'[1]Bal Accum Dep&amp;COR'!N41</f>
        <v>330.4</v>
      </c>
      <c r="P41" s="702">
        <f>'[1]Bal Accum Dep&amp;COR'!P41</f>
        <v>-4529339.4800000004</v>
      </c>
      <c r="Q41" s="703">
        <f>'[1]Bal Accum Dep&amp;COR'!Q41</f>
        <v>-4539578.0379966954</v>
      </c>
      <c r="R41" s="703">
        <f>'[1]Bal Accum Dep&amp;COR'!R41</f>
        <v>-4549808.3285655146</v>
      </c>
      <c r="S41" s="703">
        <f>'[1]Bal Accum Dep&amp;COR'!S41</f>
        <v>-4560030.3517064592</v>
      </c>
      <c r="T41" s="703">
        <f>'[1]Bal Accum Dep&amp;COR'!T41</f>
        <v>-4570244.1074195281</v>
      </c>
      <c r="U41" s="703">
        <f>'[1]Bal Accum Dep&amp;COR'!U41</f>
        <v>-4580449.5957047222</v>
      </c>
      <c r="V41" s="703">
        <f>'[1]Bal Accum Dep&amp;COR'!V41</f>
        <v>-4590646.8165620426</v>
      </c>
      <c r="W41" s="703">
        <f>'[1]Bal Accum Dep&amp;COR'!W41</f>
        <v>-4600835.7699914873</v>
      </c>
      <c r="X41" s="703">
        <f>'[1]Bal Accum Dep&amp;COR'!X41</f>
        <v>-4611016.4559930572</v>
      </c>
      <c r="Y41" s="703">
        <f>'[1]Bal Accum Dep&amp;COR'!Y41</f>
        <v>-4621188.8745667515</v>
      </c>
      <c r="Z41" s="703">
        <f>'[1]Bal Accum Dep&amp;COR'!Z41</f>
        <v>-4631353.0257125711</v>
      </c>
      <c r="AA41" s="703">
        <f>'[1]Bal Accum Dep&amp;COR'!AA41</f>
        <v>-4641508.909430515</v>
      </c>
      <c r="AB41" s="703">
        <f>'[1]Bal Accum Dep&amp;COR'!AB41</f>
        <v>-4651656.5257205851</v>
      </c>
      <c r="AC41" s="703">
        <f>'[1]Bal Accum Dep&amp;COR'!AC41</f>
        <v>-4661795.8745827796</v>
      </c>
      <c r="AD41" s="703">
        <f>'[1]Bal Accum Dep&amp;COR'!AD41</f>
        <v>-4671926.9560170993</v>
      </c>
      <c r="AE41" s="703">
        <f>'[1]Bal Accum Dep&amp;COR'!AE41</f>
        <v>-4682049.7700235434</v>
      </c>
      <c r="AF41" s="703">
        <f>'[1]Bal Accum Dep&amp;COR'!AF41</f>
        <v>-4692164.3166021127</v>
      </c>
      <c r="AG41" s="703">
        <f>'[1]Bal Accum Dep&amp;COR'!AG41</f>
        <v>-4702270.5957528064</v>
      </c>
      <c r="AH41" s="703">
        <f>'[1]Bal Accum Dep&amp;COR'!AH41</f>
        <v>-4712368.6074756263</v>
      </c>
      <c r="AI41" s="703">
        <f>'[1]Bal Accum Dep&amp;COR'!AI41</f>
        <v>-4722458.3517705714</v>
      </c>
      <c r="AJ41" s="703">
        <f>'[1]Bal Accum Dep&amp;COR'!AJ41</f>
        <v>-4732539.8286376409</v>
      </c>
      <c r="AK41" s="703">
        <f>'[1]Bal Accum Dep&amp;COR'!AK41</f>
        <v>-4742613.0380768357</v>
      </c>
      <c r="AL41" s="703">
        <f>'[1]Bal Accum Dep&amp;COR'!AL41</f>
        <v>-4752677.9800881548</v>
      </c>
      <c r="AM41" s="703"/>
      <c r="AN41" s="686">
        <f t="shared" si="4"/>
        <v>-4590646.8165620426</v>
      </c>
      <c r="AO41" s="686"/>
      <c r="AP41" s="686">
        <f t="shared" si="5"/>
        <v>-4692106.4446069868</v>
      </c>
      <c r="AR41" s="889">
        <f>'[1]Bal Accum Dep&amp;COR'!AQ41</f>
        <v>330.1</v>
      </c>
      <c r="AS41" s="892">
        <f>'[1]Bal Accum Dep&amp;COR'!AR41</f>
        <v>1.89E-2</v>
      </c>
      <c r="AT41" s="889">
        <f>'[1]Bal Accum Dep&amp;COR'!AS41</f>
        <v>330.1</v>
      </c>
      <c r="AU41" s="892">
        <f>'[1]Bal Accum Dep&amp;COR'!AT41</f>
        <v>1.89E-2</v>
      </c>
    </row>
    <row r="42" spans="1:47" s="667" customFormat="1">
      <c r="A42" s="697"/>
      <c r="B42" s="699">
        <f>'[1]Bal Accum Dep&amp;COR'!B42</f>
        <v>0</v>
      </c>
      <c r="C42" s="700"/>
      <c r="D42" s="701">
        <f>'[1]Bal Accum Dep&amp;COR'!D42</f>
        <v>674.82194444444451</v>
      </c>
      <c r="F42" s="682" t="str">
        <f>'[1]Bal Accum Dep&amp;COR'!F42</f>
        <v>Water</v>
      </c>
      <c r="G42" s="678"/>
      <c r="H42" s="678" t="str">
        <f>'[1]Bal Accum Dep&amp;COR'!H42</f>
        <v>330200-Ground Level Tanks</v>
      </c>
      <c r="I42" s="678"/>
      <c r="J42" s="682" t="str">
        <f>'[1]Bal Accum Dep&amp;COR'!J42</f>
        <v>330200</v>
      </c>
      <c r="K42" s="678"/>
      <c r="L42" s="682" t="str">
        <f>'[1]Bal Accum Dep&amp;COR'!L42</f>
        <v>10133000</v>
      </c>
      <c r="M42" s="678"/>
      <c r="N42" s="682">
        <f>'[1]Bal Accum Dep&amp;COR'!N42</f>
        <v>330.4</v>
      </c>
      <c r="P42" s="702">
        <f>'[1]Bal Accum Dep&amp;COR'!P42</f>
        <v>-335513.5</v>
      </c>
      <c r="Q42" s="703">
        <f>'[1]Bal Accum Dep&amp;COR'!Q42</f>
        <v>-339280.41362780554</v>
      </c>
      <c r="R42" s="703">
        <f>'[1]Bal Accum Dep&amp;COR'!R42</f>
        <v>-343047.32725561108</v>
      </c>
      <c r="S42" s="703">
        <f>'[1]Bal Accum Dep&amp;COR'!S42</f>
        <v>-346814.24088341661</v>
      </c>
      <c r="T42" s="703">
        <f>'[1]Bal Accum Dep&amp;COR'!T42</f>
        <v>-350609.82967316417</v>
      </c>
      <c r="U42" s="703">
        <f>'[1]Bal Accum Dep&amp;COR'!U42</f>
        <v>-354413.65911029174</v>
      </c>
      <c r="V42" s="703">
        <f>'[1]Bal Accum Dep&amp;COR'!V42</f>
        <v>-358263.00549033133</v>
      </c>
      <c r="W42" s="703">
        <f>'[1]Bal Accum Dep&amp;COR'!W42</f>
        <v>-362159.51829037088</v>
      </c>
      <c r="X42" s="703">
        <f>'[1]Bal Accum Dep&amp;COR'!X42</f>
        <v>-366072.87624041043</v>
      </c>
      <c r="Y42" s="703">
        <f>'[1]Bal Accum Dep&amp;COR'!Y42</f>
        <v>-370003.07934045</v>
      </c>
      <c r="Z42" s="703">
        <f>'[1]Bal Accum Dep&amp;COR'!Z42</f>
        <v>-373960.23468048958</v>
      </c>
      <c r="AA42" s="703">
        <f>'[1]Bal Accum Dep&amp;COR'!AA42</f>
        <v>-377952.76483552915</v>
      </c>
      <c r="AB42" s="703">
        <f>'[1]Bal Accum Dep&amp;COR'!AB42</f>
        <v>-381974.77400306868</v>
      </c>
      <c r="AC42" s="703">
        <f>'[1]Bal Accum Dep&amp;COR'!AC42</f>
        <v>-386038.89604560827</v>
      </c>
      <c r="AD42" s="703">
        <f>'[1]Bal Accum Dep&amp;COR'!AD42</f>
        <v>-390143.44644814782</v>
      </c>
      <c r="AE42" s="703">
        <f>'[1]Bal Accum Dep&amp;COR'!AE42</f>
        <v>-394283.37166568736</v>
      </c>
      <c r="AF42" s="703">
        <f>'[1]Bal Accum Dep&amp;COR'!AF42</f>
        <v>-398456.98718322691</v>
      </c>
      <c r="AG42" s="703">
        <f>'[1]Bal Accum Dep&amp;COR'!AG42</f>
        <v>-402648.29010826646</v>
      </c>
      <c r="AH42" s="703">
        <f>'[1]Bal Accum Dep&amp;COR'!AH42</f>
        <v>-406856.43818330602</v>
      </c>
      <c r="AI42" s="703">
        <f>'[1]Bal Accum Dep&amp;COR'!AI42</f>
        <v>-411077.2201208456</v>
      </c>
      <c r="AJ42" s="703">
        <f>'[1]Bal Accum Dep&amp;COR'!AJ42</f>
        <v>-415315.68946588517</v>
      </c>
      <c r="AK42" s="703">
        <f>'[1]Bal Accum Dep&amp;COR'!AK42</f>
        <v>-419572.68847592472</v>
      </c>
      <c r="AL42" s="703">
        <f>'[1]Bal Accum Dep&amp;COR'!AL42</f>
        <v>-423858.32424096426</v>
      </c>
      <c r="AM42" s="703"/>
      <c r="AN42" s="686">
        <f t="shared" si="4"/>
        <v>-358263.00549033133</v>
      </c>
      <c r="AO42" s="686"/>
      <c r="AP42" s="686">
        <f t="shared" si="5"/>
        <v>-398626.08657361142</v>
      </c>
      <c r="AR42" s="889">
        <f>'[1]Bal Accum Dep&amp;COR'!AQ42</f>
        <v>330.2</v>
      </c>
      <c r="AS42" s="892">
        <f>'[1]Bal Accum Dep&amp;COR'!AR42</f>
        <v>1.83E-2</v>
      </c>
      <c r="AT42" s="889">
        <f>'[1]Bal Accum Dep&amp;COR'!AS42</f>
        <v>330.2</v>
      </c>
      <c r="AU42" s="892">
        <f>'[1]Bal Accum Dep&amp;COR'!AT42</f>
        <v>1.83E-2</v>
      </c>
    </row>
    <row r="43" spans="1:47" s="667" customFormat="1">
      <c r="A43" s="697"/>
      <c r="B43" s="699">
        <f>'[1]Bal Accum Dep&amp;COR'!B43</f>
        <v>0</v>
      </c>
      <c r="C43" s="700"/>
      <c r="D43" s="701">
        <f>'[1]Bal Accum Dep&amp;COR'!D43</f>
        <v>0</v>
      </c>
      <c r="F43" s="682" t="str">
        <f>'[1]Bal Accum Dep&amp;COR'!F43</f>
        <v>Water</v>
      </c>
      <c r="G43" s="678"/>
      <c r="H43" s="678" t="str">
        <f>'[1]Bal Accum Dep&amp;COR'!H43</f>
        <v>330400-Clearwell</v>
      </c>
      <c r="I43" s="678"/>
      <c r="J43" s="682" t="str">
        <f>'[1]Bal Accum Dep&amp;COR'!J43</f>
        <v>330400</v>
      </c>
      <c r="K43" s="678"/>
      <c r="L43" s="682" t="str">
        <f>'[1]Bal Accum Dep&amp;COR'!L43</f>
        <v>10133000</v>
      </c>
      <c r="M43" s="678"/>
      <c r="N43" s="682">
        <f>'[1]Bal Accum Dep&amp;COR'!N43</f>
        <v>330.4</v>
      </c>
      <c r="P43" s="702">
        <f>'[1]Bal Accum Dep&amp;COR'!P43</f>
        <v>-201650.05</v>
      </c>
      <c r="Q43" s="703">
        <f>'[1]Bal Accum Dep&amp;COR'!Q43</f>
        <v>-203239.7076345</v>
      </c>
      <c r="R43" s="703">
        <f>'[1]Bal Accum Dep&amp;COR'!R43</f>
        <v>-204829.365269</v>
      </c>
      <c r="S43" s="703">
        <f>'[1]Bal Accum Dep&amp;COR'!S43</f>
        <v>-206419.02290350001</v>
      </c>
      <c r="T43" s="703">
        <f>'[1]Bal Accum Dep&amp;COR'!T43</f>
        <v>-208008.68053800002</v>
      </c>
      <c r="U43" s="703">
        <f>'[1]Bal Accum Dep&amp;COR'!U43</f>
        <v>-209598.33817250002</v>
      </c>
      <c r="V43" s="703">
        <f>'[1]Bal Accum Dep&amp;COR'!V43</f>
        <v>-211187.99580700003</v>
      </c>
      <c r="W43" s="703">
        <f>'[1]Bal Accum Dep&amp;COR'!W43</f>
        <v>-212777.65344150004</v>
      </c>
      <c r="X43" s="703">
        <f>'[1]Bal Accum Dep&amp;COR'!X43</f>
        <v>-214367.31107600004</v>
      </c>
      <c r="Y43" s="703">
        <f>'[1]Bal Accum Dep&amp;COR'!Y43</f>
        <v>-215956.96871050005</v>
      </c>
      <c r="Z43" s="703">
        <f>'[1]Bal Accum Dep&amp;COR'!Z43</f>
        <v>-217546.62634500006</v>
      </c>
      <c r="AA43" s="703">
        <f>'[1]Bal Accum Dep&amp;COR'!AA43</f>
        <v>-219136.28397950006</v>
      </c>
      <c r="AB43" s="703">
        <f>'[1]Bal Accum Dep&amp;COR'!AB43</f>
        <v>-220725.94161400007</v>
      </c>
      <c r="AC43" s="703">
        <f>'[1]Bal Accum Dep&amp;COR'!AC43</f>
        <v>-222315.59924850008</v>
      </c>
      <c r="AD43" s="703">
        <f>'[1]Bal Accum Dep&amp;COR'!AD43</f>
        <v>-223905.25688300008</v>
      </c>
      <c r="AE43" s="703">
        <f>'[1]Bal Accum Dep&amp;COR'!AE43</f>
        <v>-225494.91451750009</v>
      </c>
      <c r="AF43" s="703">
        <f>'[1]Bal Accum Dep&amp;COR'!AF43</f>
        <v>-227084.5721520001</v>
      </c>
      <c r="AG43" s="703">
        <f>'[1]Bal Accum Dep&amp;COR'!AG43</f>
        <v>-228674.2297865001</v>
      </c>
      <c r="AH43" s="703">
        <f>'[1]Bal Accum Dep&amp;COR'!AH43</f>
        <v>-230263.88742100011</v>
      </c>
      <c r="AI43" s="703">
        <f>'[1]Bal Accum Dep&amp;COR'!AI43</f>
        <v>-231853.54505550012</v>
      </c>
      <c r="AJ43" s="703">
        <f>'[1]Bal Accum Dep&amp;COR'!AJ43</f>
        <v>-233443.20269000012</v>
      </c>
      <c r="AK43" s="703">
        <f>'[1]Bal Accum Dep&amp;COR'!AK43</f>
        <v>-235032.86032450013</v>
      </c>
      <c r="AL43" s="703">
        <f>'[1]Bal Accum Dep&amp;COR'!AL43</f>
        <v>-236622.51795900014</v>
      </c>
      <c r="AM43" s="703"/>
      <c r="AN43" s="686">
        <f t="shared" si="4"/>
        <v>-211187.99580700003</v>
      </c>
      <c r="AO43" s="686"/>
      <c r="AP43" s="686">
        <f t="shared" si="5"/>
        <v>-227084.5721520001</v>
      </c>
      <c r="AR43" s="889">
        <f>'[1]Bal Accum Dep&amp;COR'!AQ43</f>
        <v>330.4</v>
      </c>
      <c r="AS43" s="892">
        <f>'[1]Bal Accum Dep&amp;COR'!AR43</f>
        <v>1.7399999999999999E-2</v>
      </c>
      <c r="AT43" s="889">
        <f>'[1]Bal Accum Dep&amp;COR'!AS43</f>
        <v>330.4</v>
      </c>
      <c r="AU43" s="892">
        <f>'[1]Bal Accum Dep&amp;COR'!AT43</f>
        <v>1.7399999999999999E-2</v>
      </c>
    </row>
    <row r="44" spans="1:47" s="667" customFormat="1">
      <c r="A44" s="697"/>
      <c r="B44" s="699">
        <f>'[1]Bal Accum Dep&amp;COR'!B44</f>
        <v>-153.35777777777778</v>
      </c>
      <c r="C44" s="700"/>
      <c r="D44" s="701">
        <f>'[1]Bal Accum Dep&amp;COR'!D44</f>
        <v>16457.263333333336</v>
      </c>
      <c r="F44" s="682" t="str">
        <f>'[1]Bal Accum Dep&amp;COR'!F44</f>
        <v>Water</v>
      </c>
      <c r="G44" s="678"/>
      <c r="H44" s="678" t="str">
        <f>'[1]Bal Accum Dep&amp;COR'!H44</f>
        <v>331001-TD Mains</v>
      </c>
      <c r="I44" s="678"/>
      <c r="J44" s="682" t="str">
        <f>'[1]Bal Accum Dep&amp;COR'!J44</f>
        <v>331001</v>
      </c>
      <c r="K44" s="678"/>
      <c r="L44" s="682" t="str">
        <f>'[1]Bal Accum Dep&amp;COR'!L44</f>
        <v>10133100</v>
      </c>
      <c r="M44" s="678"/>
      <c r="N44" s="682">
        <f>'[1]Bal Accum Dep&amp;COR'!N44</f>
        <v>331.4</v>
      </c>
      <c r="P44" s="702">
        <f>'[1]Bal Accum Dep&amp;COR'!P44</f>
        <v>-46801297.580000006</v>
      </c>
      <c r="Q44" s="703">
        <f>'[1]Bal Accum Dep&amp;COR'!Q44</f>
        <v>-46947208.406396106</v>
      </c>
      <c r="R44" s="703">
        <f>'[1]Bal Accum Dep&amp;COR'!R44</f>
        <v>-47094637.496662885</v>
      </c>
      <c r="S44" s="703">
        <f>'[1]Bal Accum Dep&amp;COR'!S44</f>
        <v>-47243399.148883708</v>
      </c>
      <c r="T44" s="703">
        <f>'[1]Bal Accum Dep&amp;COR'!T44</f>
        <v>-47392802.543317772</v>
      </c>
      <c r="U44" s="703">
        <f>'[1]Bal Accum Dep&amp;COR'!U44</f>
        <v>-47542587.716066524</v>
      </c>
      <c r="V44" s="703">
        <f>'[1]Bal Accum Dep&amp;COR'!V44</f>
        <v>-47692599.395452067</v>
      </c>
      <c r="W44" s="703">
        <f>'[1]Bal Accum Dep&amp;COR'!W44</f>
        <v>-47842880.460836858</v>
      </c>
      <c r="X44" s="703">
        <f>'[1]Bal Accum Dep&amp;COR'!X44</f>
        <v>-47993890.954648145</v>
      </c>
      <c r="Y44" s="703">
        <f>'[1]Bal Accum Dep&amp;COR'!Y44</f>
        <v>-48145544.966620937</v>
      </c>
      <c r="Z44" s="703">
        <f>'[1]Bal Accum Dep&amp;COR'!Z44</f>
        <v>-48297945.307400227</v>
      </c>
      <c r="AA44" s="703">
        <f>'[1]Bal Accum Dep&amp;COR'!AA44</f>
        <v>-48451282.810443521</v>
      </c>
      <c r="AB44" s="703">
        <f>'[1]Bal Accum Dep&amp;COR'!AB44</f>
        <v>-48606951.38223581</v>
      </c>
      <c r="AC44" s="703">
        <f>'[1]Bal Accum Dep&amp;COR'!AC44</f>
        <v>-48765008.264675714</v>
      </c>
      <c r="AD44" s="703">
        <f>'[1]Bal Accum Dep&amp;COR'!AD44</f>
        <v>-48924359.09710063</v>
      </c>
      <c r="AE44" s="703">
        <f>'[1]Bal Accum Dep&amp;COR'!AE44</f>
        <v>-49084946.820028849</v>
      </c>
      <c r="AF44" s="703">
        <f>'[1]Bal Accum Dep&amp;COR'!AF44</f>
        <v>-49246626.17469427</v>
      </c>
      <c r="AG44" s="703">
        <f>'[1]Bal Accum Dep&amp;COR'!AG44</f>
        <v>-49409167.76660569</v>
      </c>
      <c r="AH44" s="703">
        <f>'[1]Bal Accum Dep&amp;COR'!AH44</f>
        <v>-49572500.028287269</v>
      </c>
      <c r="AI44" s="703">
        <f>'[1]Bal Accum Dep&amp;COR'!AI44</f>
        <v>-49736619.876828022</v>
      </c>
      <c r="AJ44" s="703">
        <f>'[1]Bal Accum Dep&amp;COR'!AJ44</f>
        <v>-49901642.382690273</v>
      </c>
      <c r="AK44" s="703">
        <f>'[1]Bal Accum Dep&amp;COR'!AK44</f>
        <v>-50067597.684885025</v>
      </c>
      <c r="AL44" s="703">
        <f>'[1]Bal Accum Dep&amp;COR'!AL44</f>
        <v>-50234592.819152281</v>
      </c>
      <c r="AM44" s="703"/>
      <c r="AN44" s="686">
        <f t="shared" si="4"/>
        <v>-47692599.395452067</v>
      </c>
      <c r="AO44" s="686"/>
      <c r="AP44" s="686">
        <f t="shared" si="5"/>
        <v>-49253787.724232897</v>
      </c>
      <c r="AR44" s="889">
        <f>'[1]Bal Accum Dep&amp;COR'!AQ44</f>
        <v>331</v>
      </c>
      <c r="AS44" s="892">
        <f>'[1]Bal Accum Dep&amp;COR'!AR44</f>
        <v>1.5300000000000001E-2</v>
      </c>
      <c r="AT44" s="889">
        <f>'[1]Bal Accum Dep&amp;COR'!AS44</f>
        <v>331</v>
      </c>
      <c r="AU44" s="892">
        <f>'[1]Bal Accum Dep&amp;COR'!AT44</f>
        <v>1.5300000000000001E-2</v>
      </c>
    </row>
    <row r="45" spans="1:47" s="667" customFormat="1">
      <c r="A45" s="697"/>
      <c r="B45" s="699">
        <f>'[1]Bal Accum Dep&amp;COR'!B45</f>
        <v>-171.91499999999999</v>
      </c>
      <c r="C45" s="700"/>
      <c r="D45" s="701">
        <f>'[1]Bal Accum Dep&amp;COR'!D45</f>
        <v>6171.2208333333338</v>
      </c>
      <c r="F45" s="682" t="str">
        <f>'[1]Bal Accum Dep&amp;COR'!F45</f>
        <v>Water</v>
      </c>
      <c r="G45" s="678"/>
      <c r="H45" s="678" t="str">
        <f>'[1]Bal Accum Dep&amp;COR'!H45</f>
        <v>331100-TD Mains 4in &amp; Less</v>
      </c>
      <c r="I45" s="678"/>
      <c r="J45" s="682" t="str">
        <f>'[1]Bal Accum Dep&amp;COR'!J45</f>
        <v>331100</v>
      </c>
      <c r="K45" s="678"/>
      <c r="L45" s="682" t="str">
        <f>'[1]Bal Accum Dep&amp;COR'!L45</f>
        <v>10133100</v>
      </c>
      <c r="M45" s="678"/>
      <c r="N45" s="682">
        <f>'[1]Bal Accum Dep&amp;COR'!N45</f>
        <v>331.4</v>
      </c>
      <c r="P45" s="702">
        <f>'[1]Bal Accum Dep&amp;COR'!P45</f>
        <v>-1205667.6000000003</v>
      </c>
      <c r="Q45" s="703">
        <f>'[1]Bal Accum Dep&amp;COR'!Q45</f>
        <v>-1211149.229268417</v>
      </c>
      <c r="R45" s="703">
        <f>'[1]Bal Accum Dep&amp;COR'!R45</f>
        <v>-1216628.8784108337</v>
      </c>
      <c r="S45" s="703">
        <f>'[1]Bal Accum Dep&amp;COR'!S45</f>
        <v>-1222106.5474272503</v>
      </c>
      <c r="T45" s="703">
        <f>'[1]Bal Accum Dep&amp;COR'!T45</f>
        <v>-1227582.2363176669</v>
      </c>
      <c r="U45" s="703">
        <f>'[1]Bal Accum Dep&amp;COR'!U45</f>
        <v>-1233055.9450820836</v>
      </c>
      <c r="V45" s="703">
        <f>'[1]Bal Accum Dep&amp;COR'!V45</f>
        <v>-1238527.6737205002</v>
      </c>
      <c r="W45" s="703">
        <f>'[1]Bal Accum Dep&amp;COR'!W45</f>
        <v>-1243997.4222329166</v>
      </c>
      <c r="X45" s="703">
        <f>'[1]Bal Accum Dep&amp;COR'!X45</f>
        <v>-1249465.1906193329</v>
      </c>
      <c r="Y45" s="703">
        <f>'[1]Bal Accum Dep&amp;COR'!Y45</f>
        <v>-1254930.9788797495</v>
      </c>
      <c r="Z45" s="703">
        <f>'[1]Bal Accum Dep&amp;COR'!Z45</f>
        <v>-1260394.7870141661</v>
      </c>
      <c r="AA45" s="703">
        <f>'[1]Bal Accum Dep&amp;COR'!AA45</f>
        <v>-1265856.6150225827</v>
      </c>
      <c r="AB45" s="703">
        <f>'[1]Bal Accum Dep&amp;COR'!AB45</f>
        <v>-1271316.4629049993</v>
      </c>
      <c r="AC45" s="703">
        <f>'[1]Bal Accum Dep&amp;COR'!AC45</f>
        <v>-1276774.3306614158</v>
      </c>
      <c r="AD45" s="703">
        <f>'[1]Bal Accum Dep&amp;COR'!AD45</f>
        <v>-1282230.2182918324</v>
      </c>
      <c r="AE45" s="703">
        <f>'[1]Bal Accum Dep&amp;COR'!AE45</f>
        <v>-1287684.1257962489</v>
      </c>
      <c r="AF45" s="703">
        <f>'[1]Bal Accum Dep&amp;COR'!AF45</f>
        <v>-1293136.0531746657</v>
      </c>
      <c r="AG45" s="703">
        <f>'[1]Bal Accum Dep&amp;COR'!AG45</f>
        <v>-1298586.0004270824</v>
      </c>
      <c r="AH45" s="703">
        <f>'[1]Bal Accum Dep&amp;COR'!AH45</f>
        <v>-1304033.9675534992</v>
      </c>
      <c r="AI45" s="703">
        <f>'[1]Bal Accum Dep&amp;COR'!AI45</f>
        <v>-1309479.9545539157</v>
      </c>
      <c r="AJ45" s="703">
        <f>'[1]Bal Accum Dep&amp;COR'!AJ45</f>
        <v>-1314923.9614283321</v>
      </c>
      <c r="AK45" s="703">
        <f>'[1]Bal Accum Dep&amp;COR'!AK45</f>
        <v>-1320365.9881767486</v>
      </c>
      <c r="AL45" s="703">
        <f>'[1]Bal Accum Dep&amp;COR'!AL45</f>
        <v>-1325806.0347991651</v>
      </c>
      <c r="AM45" s="703"/>
      <c r="AN45" s="686">
        <f t="shared" si="4"/>
        <v>-1238527.6737205002</v>
      </c>
      <c r="AO45" s="686"/>
      <c r="AP45" s="686">
        <f t="shared" si="5"/>
        <v>-1293122.1922926656</v>
      </c>
      <c r="AR45" s="889">
        <f>'[1]Bal Accum Dep&amp;COR'!AQ45</f>
        <v>331</v>
      </c>
      <c r="AS45" s="892">
        <f>'[1]Bal Accum Dep&amp;COR'!AR45</f>
        <v>1.5300000000000001E-2</v>
      </c>
      <c r="AT45" s="889">
        <f>'[1]Bal Accum Dep&amp;COR'!AS45</f>
        <v>331</v>
      </c>
      <c r="AU45" s="892">
        <f>'[1]Bal Accum Dep&amp;COR'!AT45</f>
        <v>1.5300000000000001E-2</v>
      </c>
    </row>
    <row r="46" spans="1:47" s="667" customFormat="1">
      <c r="A46" s="697"/>
      <c r="B46" s="699">
        <f>'[1]Bal Accum Dep&amp;COR'!B46</f>
        <v>-129.11722222222221</v>
      </c>
      <c r="C46" s="700"/>
      <c r="D46" s="701">
        <f>'[1]Bal Accum Dep&amp;COR'!D46</f>
        <v>7752.5922222222225</v>
      </c>
      <c r="F46" s="682" t="str">
        <f>'[1]Bal Accum Dep&amp;COR'!F46</f>
        <v>Water</v>
      </c>
      <c r="G46" s="678"/>
      <c r="H46" s="678" t="str">
        <f>'[1]Bal Accum Dep&amp;COR'!H46</f>
        <v>331200-TD Mains 6in to 8in</v>
      </c>
      <c r="I46" s="678"/>
      <c r="J46" s="682" t="str">
        <f>'[1]Bal Accum Dep&amp;COR'!J46</f>
        <v>331200</v>
      </c>
      <c r="K46" s="678"/>
      <c r="L46" s="682" t="str">
        <f>'[1]Bal Accum Dep&amp;COR'!L46</f>
        <v>10133100</v>
      </c>
      <c r="M46" s="678"/>
      <c r="N46" s="682">
        <f>'[1]Bal Accum Dep&amp;COR'!N46</f>
        <v>331.4</v>
      </c>
      <c r="P46" s="702">
        <f>'[1]Bal Accum Dep&amp;COR'!P46</f>
        <v>-3865458.88</v>
      </c>
      <c r="Q46" s="703">
        <f>'[1]Bal Accum Dep&amp;COR'!Q46</f>
        <v>-3922007.2537938333</v>
      </c>
      <c r="R46" s="703">
        <f>'[1]Bal Accum Dep&amp;COR'!R46</f>
        <v>-3978550.6016662293</v>
      </c>
      <c r="S46" s="703">
        <f>'[1]Bal Accum Dep&amp;COR'!S46</f>
        <v>-4035088.9236171879</v>
      </c>
      <c r="T46" s="703">
        <f>'[1]Bal Accum Dep&amp;COR'!T46</f>
        <v>-4091622.219646709</v>
      </c>
      <c r="U46" s="703">
        <f>'[1]Bal Accum Dep&amp;COR'!U46</f>
        <v>-4148150.4897547928</v>
      </c>
      <c r="V46" s="703">
        <f>'[1]Bal Accum Dep&amp;COR'!V46</f>
        <v>-4204673.7339414386</v>
      </c>
      <c r="W46" s="703">
        <f>'[1]Bal Accum Dep&amp;COR'!W46</f>
        <v>-4261191.952206647</v>
      </c>
      <c r="X46" s="703">
        <f>'[1]Bal Accum Dep&amp;COR'!X46</f>
        <v>-4317705.1445504175</v>
      </c>
      <c r="Y46" s="703">
        <f>'[1]Bal Accum Dep&amp;COR'!Y46</f>
        <v>-4374213.3109727502</v>
      </c>
      <c r="Z46" s="703">
        <f>'[1]Bal Accum Dep&amp;COR'!Z46</f>
        <v>-4430716.4514736459</v>
      </c>
      <c r="AA46" s="703">
        <f>'[1]Bal Accum Dep&amp;COR'!AA46</f>
        <v>-4487214.5660531037</v>
      </c>
      <c r="AB46" s="703">
        <f>'[1]Bal Accum Dep&amp;COR'!AB46</f>
        <v>-4543707.6547111245</v>
      </c>
      <c r="AC46" s="703">
        <f>'[1]Bal Accum Dep&amp;COR'!AC46</f>
        <v>-4600195.7174477074</v>
      </c>
      <c r="AD46" s="703">
        <f>'[1]Bal Accum Dep&amp;COR'!AD46</f>
        <v>-4656678.7542628534</v>
      </c>
      <c r="AE46" s="703">
        <f>'[1]Bal Accum Dep&amp;COR'!AE46</f>
        <v>-4713156.7651565615</v>
      </c>
      <c r="AF46" s="703">
        <f>'[1]Bal Accum Dep&amp;COR'!AF46</f>
        <v>-4769629.7501288317</v>
      </c>
      <c r="AG46" s="703">
        <f>'[1]Bal Accum Dep&amp;COR'!AG46</f>
        <v>-4826097.7091796659</v>
      </c>
      <c r="AH46" s="703">
        <f>'[1]Bal Accum Dep&amp;COR'!AH46</f>
        <v>-4882560.6423090622</v>
      </c>
      <c r="AI46" s="703">
        <f>'[1]Bal Accum Dep&amp;COR'!AI46</f>
        <v>-4939018.5495170215</v>
      </c>
      <c r="AJ46" s="703">
        <f>'[1]Bal Accum Dep&amp;COR'!AJ46</f>
        <v>-4995471.430803543</v>
      </c>
      <c r="AK46" s="703">
        <f>'[1]Bal Accum Dep&amp;COR'!AK46</f>
        <v>-5051919.2861686265</v>
      </c>
      <c r="AL46" s="703">
        <f>'[1]Bal Accum Dep&amp;COR'!AL46</f>
        <v>-5108362.1156122731</v>
      </c>
      <c r="AM46" s="703"/>
      <c r="AN46" s="686">
        <f t="shared" si="4"/>
        <v>-4204673.7339414386</v>
      </c>
      <c r="AO46" s="686"/>
      <c r="AP46" s="686">
        <f t="shared" si="5"/>
        <v>-4769594.5686787711</v>
      </c>
      <c r="AR46" s="889">
        <f>'[1]Bal Accum Dep&amp;COR'!AQ46</f>
        <v>331</v>
      </c>
      <c r="AS46" s="892">
        <f>'[1]Bal Accum Dep&amp;COR'!AR46</f>
        <v>1.5300000000000001E-2</v>
      </c>
      <c r="AT46" s="889">
        <f>'[1]Bal Accum Dep&amp;COR'!AS46</f>
        <v>331</v>
      </c>
      <c r="AU46" s="892">
        <f>'[1]Bal Accum Dep&amp;COR'!AT46</f>
        <v>1.5300000000000001E-2</v>
      </c>
    </row>
    <row r="47" spans="1:47" s="667" customFormat="1">
      <c r="A47" s="697"/>
      <c r="B47" s="699">
        <f>'[1]Bal Accum Dep&amp;COR'!B47</f>
        <v>-5.5988888888888892</v>
      </c>
      <c r="C47" s="700"/>
      <c r="D47" s="701">
        <f>'[1]Bal Accum Dep&amp;COR'!D47</f>
        <v>2490.2911111111111</v>
      </c>
      <c r="F47" s="682" t="str">
        <f>'[1]Bal Accum Dep&amp;COR'!F47</f>
        <v>Water</v>
      </c>
      <c r="G47" s="678"/>
      <c r="H47" s="678" t="str">
        <f>'[1]Bal Accum Dep&amp;COR'!H47</f>
        <v>331300-TD Mains 10in to 16in</v>
      </c>
      <c r="I47" s="678"/>
      <c r="J47" s="682" t="str">
        <f>'[1]Bal Accum Dep&amp;COR'!J47</f>
        <v>331300</v>
      </c>
      <c r="K47" s="678"/>
      <c r="L47" s="682" t="str">
        <f>'[1]Bal Accum Dep&amp;COR'!L47</f>
        <v>10133100</v>
      </c>
      <c r="M47" s="678"/>
      <c r="N47" s="682">
        <f>'[1]Bal Accum Dep&amp;COR'!N47</f>
        <v>331.4</v>
      </c>
      <c r="P47" s="702">
        <f>'[1]Bal Accum Dep&amp;COR'!P47</f>
        <v>-2438021.0100000002</v>
      </c>
      <c r="Q47" s="703">
        <f>'[1]Bal Accum Dep&amp;COR'!Q47</f>
        <v>-2474950.0315231392</v>
      </c>
      <c r="R47" s="703">
        <f>'[1]Bal Accum Dep&amp;COR'!R47</f>
        <v>-2511877.9806292574</v>
      </c>
      <c r="S47" s="703">
        <f>'[1]Bal Accum Dep&amp;COR'!S47</f>
        <v>-2548804.8573183548</v>
      </c>
      <c r="T47" s="703">
        <f>'[1]Bal Accum Dep&amp;COR'!T47</f>
        <v>-2585730.6615904314</v>
      </c>
      <c r="U47" s="703">
        <f>'[1]Bal Accum Dep&amp;COR'!U47</f>
        <v>-2622655.3934454871</v>
      </c>
      <c r="V47" s="703">
        <f>'[1]Bal Accum Dep&amp;COR'!V47</f>
        <v>-2659579.0528835221</v>
      </c>
      <c r="W47" s="703">
        <f>'[1]Bal Accum Dep&amp;COR'!W47</f>
        <v>-2696501.6399045363</v>
      </c>
      <c r="X47" s="703">
        <f>'[1]Bal Accum Dep&amp;COR'!X47</f>
        <v>-2733423.1545085297</v>
      </c>
      <c r="Y47" s="703">
        <f>'[1]Bal Accum Dep&amp;COR'!Y47</f>
        <v>-2770343.5966955023</v>
      </c>
      <c r="Z47" s="703">
        <f>'[1]Bal Accum Dep&amp;COR'!Z47</f>
        <v>-2807262.9664654541</v>
      </c>
      <c r="AA47" s="703">
        <f>'[1]Bal Accum Dep&amp;COR'!AA47</f>
        <v>-2844181.2638183846</v>
      </c>
      <c r="AB47" s="703">
        <f>'[1]Bal Accum Dep&amp;COR'!AB47</f>
        <v>-2881098.4887542943</v>
      </c>
      <c r="AC47" s="703">
        <f>'[1]Bal Accum Dep&amp;COR'!AC47</f>
        <v>-2918014.6412731833</v>
      </c>
      <c r="AD47" s="703">
        <f>'[1]Bal Accum Dep&amp;COR'!AD47</f>
        <v>-2954929.7213750514</v>
      </c>
      <c r="AE47" s="703">
        <f>'[1]Bal Accum Dep&amp;COR'!AE47</f>
        <v>-2991843.7290598988</v>
      </c>
      <c r="AF47" s="703">
        <f>'[1]Bal Accum Dep&amp;COR'!AF47</f>
        <v>-3028756.6643277253</v>
      </c>
      <c r="AG47" s="703">
        <f>'[1]Bal Accum Dep&amp;COR'!AG47</f>
        <v>-3065668.527178531</v>
      </c>
      <c r="AH47" s="703">
        <f>'[1]Bal Accum Dep&amp;COR'!AH47</f>
        <v>-3102579.317612316</v>
      </c>
      <c r="AI47" s="703">
        <f>'[1]Bal Accum Dep&amp;COR'!AI47</f>
        <v>-3139489.0356290801</v>
      </c>
      <c r="AJ47" s="703">
        <f>'[1]Bal Accum Dep&amp;COR'!AJ47</f>
        <v>-3176397.6812288235</v>
      </c>
      <c r="AK47" s="703">
        <f>'[1]Bal Accum Dep&amp;COR'!AK47</f>
        <v>-3213305.254411546</v>
      </c>
      <c r="AL47" s="703">
        <f>'[1]Bal Accum Dep&amp;COR'!AL47</f>
        <v>-3250211.7551772478</v>
      </c>
      <c r="AM47" s="703"/>
      <c r="AN47" s="686">
        <f t="shared" si="4"/>
        <v>-2659579.0528835221</v>
      </c>
      <c r="AO47" s="686"/>
      <c r="AP47" s="686">
        <f t="shared" si="5"/>
        <v>-3028749.1574085797</v>
      </c>
      <c r="AR47" s="889">
        <f>'[1]Bal Accum Dep&amp;COR'!AQ47</f>
        <v>331</v>
      </c>
      <c r="AS47" s="892">
        <f>'[1]Bal Accum Dep&amp;COR'!AR47</f>
        <v>1.5300000000000001E-2</v>
      </c>
      <c r="AT47" s="889">
        <f>'[1]Bal Accum Dep&amp;COR'!AS47</f>
        <v>331</v>
      </c>
      <c r="AU47" s="892">
        <f>'[1]Bal Accum Dep&amp;COR'!AT47</f>
        <v>1.5300000000000001E-2</v>
      </c>
    </row>
    <row r="48" spans="1:47" s="667" customFormat="1">
      <c r="A48" s="697"/>
      <c r="B48" s="699">
        <f>'[1]Bal Accum Dep&amp;COR'!B48</f>
        <v>-1.5266666666666666</v>
      </c>
      <c r="C48" s="700"/>
      <c r="D48" s="701">
        <f>'[1]Bal Accum Dep&amp;COR'!D48</f>
        <v>1347.7361111111109</v>
      </c>
      <c r="F48" s="682" t="str">
        <f>'[1]Bal Accum Dep&amp;COR'!F48</f>
        <v>Water</v>
      </c>
      <c r="G48" s="678"/>
      <c r="H48" s="678" t="str">
        <f>'[1]Bal Accum Dep&amp;COR'!H48</f>
        <v>331400-TD Mains 18in &amp; Grtr</v>
      </c>
      <c r="I48" s="678"/>
      <c r="J48" s="682" t="str">
        <f>'[1]Bal Accum Dep&amp;COR'!J48</f>
        <v>331400</v>
      </c>
      <c r="K48" s="678"/>
      <c r="L48" s="682" t="str">
        <f>'[1]Bal Accum Dep&amp;COR'!L48</f>
        <v>10133100</v>
      </c>
      <c r="M48" s="678"/>
      <c r="N48" s="682">
        <f>'[1]Bal Accum Dep&amp;COR'!N48</f>
        <v>331.4</v>
      </c>
      <c r="P48" s="702">
        <f>'[1]Bal Accum Dep&amp;COR'!P48</f>
        <v>-10033389.6</v>
      </c>
      <c r="Q48" s="703">
        <f>'[1]Bal Accum Dep&amp;COR'!Q48</f>
        <v>-10131646.689452223</v>
      </c>
      <c r="R48" s="703">
        <f>'[1]Bal Accum Dep&amp;COR'!R48</f>
        <v>-10229902.069243135</v>
      </c>
      <c r="S48" s="703">
        <f>'[1]Bal Accum Dep&amp;COR'!S48</f>
        <v>-10328155.739372734</v>
      </c>
      <c r="T48" s="703">
        <f>'[1]Bal Accum Dep&amp;COR'!T48</f>
        <v>-10426407.699841021</v>
      </c>
      <c r="U48" s="703">
        <f>'[1]Bal Accum Dep&amp;COR'!U48</f>
        <v>-10524657.950647993</v>
      </c>
      <c r="V48" s="703">
        <f>'[1]Bal Accum Dep&amp;COR'!V48</f>
        <v>-10622906.491793653</v>
      </c>
      <c r="W48" s="703">
        <f>'[1]Bal Accum Dep&amp;COR'!W48</f>
        <v>-10721153.323278001</v>
      </c>
      <c r="X48" s="703">
        <f>'[1]Bal Accum Dep&amp;COR'!X48</f>
        <v>-10819398.445101036</v>
      </c>
      <c r="Y48" s="703">
        <f>'[1]Bal Accum Dep&amp;COR'!Y48</f>
        <v>-10917641.857262759</v>
      </c>
      <c r="Z48" s="703">
        <f>'[1]Bal Accum Dep&amp;COR'!Z48</f>
        <v>-11015883.559763169</v>
      </c>
      <c r="AA48" s="703">
        <f>'[1]Bal Accum Dep&amp;COR'!AA48</f>
        <v>-11114123.552602265</v>
      </c>
      <c r="AB48" s="703">
        <f>'[1]Bal Accum Dep&amp;COR'!AB48</f>
        <v>-11212361.835780049</v>
      </c>
      <c r="AC48" s="703">
        <f>'[1]Bal Accum Dep&amp;COR'!AC48</f>
        <v>-11310598.40929652</v>
      </c>
      <c r="AD48" s="703">
        <f>'[1]Bal Accum Dep&amp;COR'!AD48</f>
        <v>-11408833.273151679</v>
      </c>
      <c r="AE48" s="703">
        <f>'[1]Bal Accum Dep&amp;COR'!AE48</f>
        <v>-11507066.427345525</v>
      </c>
      <c r="AF48" s="703">
        <f>'[1]Bal Accum Dep&amp;COR'!AF48</f>
        <v>-11605297.87187806</v>
      </c>
      <c r="AG48" s="703">
        <f>'[1]Bal Accum Dep&amp;COR'!AG48</f>
        <v>-11703527.606749281</v>
      </c>
      <c r="AH48" s="703">
        <f>'[1]Bal Accum Dep&amp;COR'!AH48</f>
        <v>-11801755.631959191</v>
      </c>
      <c r="AI48" s="703">
        <f>'[1]Bal Accum Dep&amp;COR'!AI48</f>
        <v>-11899981.947507787</v>
      </c>
      <c r="AJ48" s="703">
        <f>'[1]Bal Accum Dep&amp;COR'!AJ48</f>
        <v>-11998206.553395072</v>
      </c>
      <c r="AK48" s="703">
        <f>'[1]Bal Accum Dep&amp;COR'!AK48</f>
        <v>-12096429.449621044</v>
      </c>
      <c r="AL48" s="703">
        <f>'[1]Bal Accum Dep&amp;COR'!AL48</f>
        <v>-12194650.636185704</v>
      </c>
      <c r="AM48" s="703"/>
      <c r="AN48" s="686">
        <f t="shared" si="4"/>
        <v>-10622906.491793653</v>
      </c>
      <c r="AO48" s="686"/>
      <c r="AP48" s="686">
        <f t="shared" si="5"/>
        <v>-11605285.904248873</v>
      </c>
      <c r="AR48" s="889">
        <f>'[1]Bal Accum Dep&amp;COR'!AQ48</f>
        <v>331</v>
      </c>
      <c r="AS48" s="892">
        <f>'[1]Bal Accum Dep&amp;COR'!AR48</f>
        <v>1.5300000000000001E-2</v>
      </c>
      <c r="AT48" s="889">
        <f>'[1]Bal Accum Dep&amp;COR'!AS48</f>
        <v>331</v>
      </c>
      <c r="AU48" s="892">
        <f>'[1]Bal Accum Dep&amp;COR'!AT48</f>
        <v>1.5300000000000001E-2</v>
      </c>
    </row>
    <row r="49" spans="1:47" s="667" customFormat="1">
      <c r="A49" s="697"/>
      <c r="B49" s="699">
        <f>'[1]Bal Accum Dep&amp;COR'!B49</f>
        <v>-18.669722222222219</v>
      </c>
      <c r="C49" s="700"/>
      <c r="D49" s="701">
        <f>'[1]Bal Accum Dep&amp;COR'!D49</f>
        <v>6824.0852777777773</v>
      </c>
      <c r="F49" s="682" t="str">
        <f>'[1]Bal Accum Dep&amp;COR'!F49</f>
        <v>Water</v>
      </c>
      <c r="G49" s="678"/>
      <c r="H49" s="678" t="str">
        <f>'[1]Bal Accum Dep&amp;COR'!H49</f>
        <v>333000-Services</v>
      </c>
      <c r="I49" s="678"/>
      <c r="J49" s="682" t="str">
        <f>'[1]Bal Accum Dep&amp;COR'!J49</f>
        <v>333000</v>
      </c>
      <c r="K49" s="678"/>
      <c r="L49" s="682" t="str">
        <f>'[1]Bal Accum Dep&amp;COR'!L49</f>
        <v>10133300</v>
      </c>
      <c r="M49" s="678"/>
      <c r="N49" s="682">
        <f>'[1]Bal Accum Dep&amp;COR'!N49</f>
        <v>333.4</v>
      </c>
      <c r="P49" s="702">
        <f>'[1]Bal Accum Dep&amp;COR'!P49</f>
        <v>-26857084.259999998</v>
      </c>
      <c r="Q49" s="703">
        <f>'[1]Bal Accum Dep&amp;COR'!Q49</f>
        <v>-26985541.005782664</v>
      </c>
      <c r="R49" s="703">
        <f>'[1]Bal Accum Dep&amp;COR'!R49</f>
        <v>-27113973.894601796</v>
      </c>
      <c r="S49" s="703">
        <f>'[1]Bal Accum Dep&amp;COR'!S49</f>
        <v>-27242647.044559393</v>
      </c>
      <c r="T49" s="703">
        <f>'[1]Bal Accum Dep&amp;COR'!T49</f>
        <v>-27371544.268192589</v>
      </c>
      <c r="U49" s="703">
        <f>'[1]Bal Accum Dep&amp;COR'!U49</f>
        <v>-27500632.222045787</v>
      </c>
      <c r="V49" s="703">
        <f>'[1]Bal Accum Dep&amp;COR'!V49</f>
        <v>-27629844.070086781</v>
      </c>
      <c r="W49" s="703">
        <f>'[1]Bal Accum Dep&amp;COR'!W49</f>
        <v>-27759235.613393776</v>
      </c>
      <c r="X49" s="703">
        <f>'[1]Bal Accum Dep&amp;COR'!X49</f>
        <v>-27888974.165728774</v>
      </c>
      <c r="Y49" s="703">
        <f>'[1]Bal Accum Dep&amp;COR'!Y49</f>
        <v>-28019052.271041773</v>
      </c>
      <c r="Z49" s="703">
        <f>'[1]Bal Accum Dep&amp;COR'!Z49</f>
        <v>-28149520.630472772</v>
      </c>
      <c r="AA49" s="703">
        <f>'[1]Bal Accum Dep&amp;COR'!AA49</f>
        <v>-28280427.260983769</v>
      </c>
      <c r="AB49" s="703">
        <f>'[1]Bal Accum Dep&amp;COR'!AB49</f>
        <v>-28411912.336314768</v>
      </c>
      <c r="AC49" s="703">
        <f>'[1]Bal Accum Dep&amp;COR'!AC49</f>
        <v>-28543993.750985764</v>
      </c>
      <c r="AD49" s="703">
        <f>'[1]Bal Accum Dep&amp;COR'!AD49</f>
        <v>-28676732.346364763</v>
      </c>
      <c r="AE49" s="703">
        <f>'[1]Bal Accum Dep&amp;COR'!AE49</f>
        <v>-28810082.193183761</v>
      </c>
      <c r="AF49" s="703">
        <f>'[1]Bal Accum Dep&amp;COR'!AF49</f>
        <v>-28944028.02145236</v>
      </c>
      <c r="AG49" s="703">
        <f>'[1]Bal Accum Dep&amp;COR'!AG49</f>
        <v>-29078400.19112096</v>
      </c>
      <c r="AH49" s="703">
        <f>'[1]Bal Accum Dep&amp;COR'!AH49</f>
        <v>-29213087.234242056</v>
      </c>
      <c r="AI49" s="703">
        <f>'[1]Bal Accum Dep&amp;COR'!AI49</f>
        <v>-29348013.621029153</v>
      </c>
      <c r="AJ49" s="703">
        <f>'[1]Bal Accum Dep&amp;COR'!AJ49</f>
        <v>-29483322.80588425</v>
      </c>
      <c r="AK49" s="703">
        <f>'[1]Bal Accum Dep&amp;COR'!AK49</f>
        <v>-29619031.192117345</v>
      </c>
      <c r="AL49" s="703">
        <f>'[1]Bal Accum Dep&amp;COR'!AL49</f>
        <v>-29755189.48086844</v>
      </c>
      <c r="AM49" s="703"/>
      <c r="AN49" s="686">
        <f t="shared" si="4"/>
        <v>-27629844.070086781</v>
      </c>
      <c r="AO49" s="686"/>
      <c r="AP49" s="686">
        <f t="shared" si="5"/>
        <v>-28947210.851155397</v>
      </c>
      <c r="AR49" s="889">
        <f>'[1]Bal Accum Dep&amp;COR'!AQ49</f>
        <v>333</v>
      </c>
      <c r="AS49" s="892">
        <f>'[1]Bal Accum Dep&amp;COR'!AR49</f>
        <v>3.2399999999999998E-2</v>
      </c>
      <c r="AT49" s="889">
        <f>'[1]Bal Accum Dep&amp;COR'!AS49</f>
        <v>333</v>
      </c>
      <c r="AU49" s="892">
        <f>'[1]Bal Accum Dep&amp;COR'!AT49</f>
        <v>3.2399999999999998E-2</v>
      </c>
    </row>
    <row r="50" spans="1:47" s="667" customFormat="1">
      <c r="A50" s="697"/>
      <c r="B50" s="699">
        <f>'[1]Bal Accum Dep&amp;COR'!B50</f>
        <v>0</v>
      </c>
      <c r="C50" s="700"/>
      <c r="D50" s="701">
        <f>'[1]Bal Accum Dep&amp;COR'!D50</f>
        <v>544.37916666666672</v>
      </c>
      <c r="F50" s="682" t="str">
        <f>'[1]Bal Accum Dep&amp;COR'!F50</f>
        <v>Water</v>
      </c>
      <c r="G50" s="678"/>
      <c r="H50" s="678" t="str">
        <f>'[1]Bal Accum Dep&amp;COR'!H50</f>
        <v>334100-Meters</v>
      </c>
      <c r="I50" s="678"/>
      <c r="J50" s="682" t="str">
        <f>'[1]Bal Accum Dep&amp;COR'!J50</f>
        <v>334100</v>
      </c>
      <c r="K50" s="678"/>
      <c r="L50" s="682" t="str">
        <f>'[1]Bal Accum Dep&amp;COR'!L50</f>
        <v>10133410</v>
      </c>
      <c r="M50" s="678"/>
      <c r="N50" s="682">
        <f>'[1]Bal Accum Dep&amp;COR'!N50</f>
        <v>334.4</v>
      </c>
      <c r="P50" s="702">
        <f>'[1]Bal Accum Dep&amp;COR'!P50</f>
        <v>-1444158.63</v>
      </c>
      <c r="Q50" s="703">
        <f>'[1]Bal Accum Dep&amp;COR'!Q50</f>
        <v>-1492874.5940138889</v>
      </c>
      <c r="R50" s="703">
        <f>'[1]Bal Accum Dep&amp;COR'!R50</f>
        <v>-1541803.561982176</v>
      </c>
      <c r="S50" s="703">
        <f>'[1]Bal Accum Dep&amp;COR'!S50</f>
        <v>-1591857.9373356113</v>
      </c>
      <c r="T50" s="703">
        <f>'[1]Bal Accum Dep&amp;COR'!T50</f>
        <v>-1644071.2349219446</v>
      </c>
      <c r="U50" s="703">
        <f>'[1]Bal Accum Dep&amp;COR'!U50</f>
        <v>-1697065.1192126761</v>
      </c>
      <c r="V50" s="703">
        <f>'[1]Bal Accum Dep&amp;COR'!V50</f>
        <v>-1750799.2861153057</v>
      </c>
      <c r="W50" s="703">
        <f>'[1]Bal Accum Dep&amp;COR'!W50</f>
        <v>-1804891.3461223335</v>
      </c>
      <c r="X50" s="703">
        <f>'[1]Bal Accum Dep&amp;COR'!X50</f>
        <v>-1859405.4120587595</v>
      </c>
      <c r="Y50" s="703">
        <f>'[1]Bal Accum Dep&amp;COR'!Y50</f>
        <v>-1914405.5516450836</v>
      </c>
      <c r="Z50" s="703">
        <f>'[1]Bal Accum Dep&amp;COR'!Z50</f>
        <v>-1970029.8619733057</v>
      </c>
      <c r="AA50" s="703">
        <f>'[1]Bal Accum Dep&amp;COR'!AA50</f>
        <v>-2026473.0978309261</v>
      </c>
      <c r="AB50" s="703">
        <f>'[1]Bal Accum Dep&amp;COR'!AB50</f>
        <v>-2083771.9066241947</v>
      </c>
      <c r="AC50" s="703">
        <f>'[1]Bal Accum Dep&amp;COR'!AC50</f>
        <v>-2141945.8604843612</v>
      </c>
      <c r="AD50" s="703">
        <f>'[1]Bal Accum Dep&amp;COR'!AD50</f>
        <v>-2200978.3673989261</v>
      </c>
      <c r="AE50" s="703">
        <f>'[1]Bal Accum Dep&amp;COR'!AE50</f>
        <v>-2260868.4608428888</v>
      </c>
      <c r="AF50" s="703">
        <f>'[1]Bal Accum Dep&amp;COR'!AF50</f>
        <v>-2321551.0260269996</v>
      </c>
      <c r="AG50" s="703">
        <f>'[1]Bal Accum Dep&amp;COR'!AG50</f>
        <v>-2382975.1947405082</v>
      </c>
      <c r="AH50" s="703">
        <f>'[1]Bal Accum Dep&amp;COR'!AH50</f>
        <v>-2444992.0866941656</v>
      </c>
      <c r="AI50" s="703">
        <f>'[1]Bal Accum Dep&amp;COR'!AI50</f>
        <v>-2507415.1980022211</v>
      </c>
      <c r="AJ50" s="703">
        <f>'[1]Bal Accum Dep&amp;COR'!AJ50</f>
        <v>-2570289.3109896746</v>
      </c>
      <c r="AK50" s="703">
        <f>'[1]Bal Accum Dep&amp;COR'!AK50</f>
        <v>-2633697.8238770263</v>
      </c>
      <c r="AL50" s="703">
        <f>'[1]Bal Accum Dep&amp;COR'!AL50</f>
        <v>-2697778.8337562759</v>
      </c>
      <c r="AM50" s="703"/>
      <c r="AN50" s="686">
        <f t="shared" si="4"/>
        <v>-1750799.2861153057</v>
      </c>
      <c r="AO50" s="686"/>
      <c r="AP50" s="686">
        <f t="shared" si="5"/>
        <v>-2326366.6945570363</v>
      </c>
      <c r="AR50" s="889">
        <f>'[1]Bal Accum Dep&amp;COR'!AQ50</f>
        <v>334.1</v>
      </c>
      <c r="AS50" s="892">
        <f>'[1]Bal Accum Dep&amp;COR'!AR50</f>
        <v>3.5000000000000003E-2</v>
      </c>
      <c r="AT50" s="889">
        <f>'[1]Bal Accum Dep&amp;COR'!AS50</f>
        <v>334.1</v>
      </c>
      <c r="AU50" s="892">
        <f>'[1]Bal Accum Dep&amp;COR'!AT50</f>
        <v>3.5000000000000003E-2</v>
      </c>
    </row>
    <row r="51" spans="1:47" s="667" customFormat="1">
      <c r="A51" s="697"/>
      <c r="B51" s="699">
        <f>'[1]Bal Accum Dep&amp;COR'!B51</f>
        <v>0</v>
      </c>
      <c r="C51" s="700"/>
      <c r="D51" s="701">
        <f>'[1]Bal Accum Dep&amp;COR'!D51</f>
        <v>0</v>
      </c>
      <c r="F51" s="682" t="str">
        <f>'[1]Bal Accum Dep&amp;COR'!F51</f>
        <v>Water</v>
      </c>
      <c r="G51" s="678"/>
      <c r="H51" s="678" t="str">
        <f>'[1]Bal Accum Dep&amp;COR'!H51</f>
        <v>334110-Meters Bronze Case</v>
      </c>
      <c r="I51" s="678"/>
      <c r="J51" s="682" t="str">
        <f>'[1]Bal Accum Dep&amp;COR'!J51</f>
        <v>334110</v>
      </c>
      <c r="K51" s="678"/>
      <c r="L51" s="682" t="str">
        <f>'[1]Bal Accum Dep&amp;COR'!L51</f>
        <v>10133410</v>
      </c>
      <c r="M51" s="678"/>
      <c r="N51" s="682">
        <f>'[1]Bal Accum Dep&amp;COR'!N51</f>
        <v>334.4</v>
      </c>
      <c r="P51" s="702">
        <f>'[1]Bal Accum Dep&amp;COR'!P51</f>
        <v>-677822.74000000011</v>
      </c>
      <c r="Q51" s="703">
        <f>'[1]Bal Accum Dep&amp;COR'!Q51</f>
        <v>-683304.92310666677</v>
      </c>
      <c r="R51" s="703">
        <f>'[1]Bal Accum Dep&amp;COR'!R51</f>
        <v>-688787.10327708349</v>
      </c>
      <c r="S51" s="703">
        <f>'[1]Bal Accum Dep&amp;COR'!S51</f>
        <v>-694269.28051125025</v>
      </c>
      <c r="T51" s="703">
        <f>'[1]Bal Accum Dep&amp;COR'!T51</f>
        <v>-699751.45480916684</v>
      </c>
      <c r="U51" s="703">
        <f>'[1]Bal Accum Dep&amp;COR'!U51</f>
        <v>-705233.62617083348</v>
      </c>
      <c r="V51" s="703">
        <f>'[1]Bal Accum Dep&amp;COR'!V51</f>
        <v>-710715.79459625017</v>
      </c>
      <c r="W51" s="703">
        <f>'[1]Bal Accum Dep&amp;COR'!W51</f>
        <v>-716197.96008541691</v>
      </c>
      <c r="X51" s="703">
        <f>'[1]Bal Accum Dep&amp;COR'!X51</f>
        <v>-721680.12263833371</v>
      </c>
      <c r="Y51" s="703">
        <f>'[1]Bal Accum Dep&amp;COR'!Y51</f>
        <v>-727162.28225500032</v>
      </c>
      <c r="Z51" s="703">
        <f>'[1]Bal Accum Dep&amp;COR'!Z51</f>
        <v>-732644.43893541698</v>
      </c>
      <c r="AA51" s="703">
        <f>'[1]Bal Accum Dep&amp;COR'!AA51</f>
        <v>-738126.5926795837</v>
      </c>
      <c r="AB51" s="703">
        <f>'[1]Bal Accum Dep&amp;COR'!AB51</f>
        <v>-743608.74348750047</v>
      </c>
      <c r="AC51" s="703">
        <f>'[1]Bal Accum Dep&amp;COR'!AC51</f>
        <v>-749090.89135916717</v>
      </c>
      <c r="AD51" s="703">
        <f>'[1]Bal Accum Dep&amp;COR'!AD51</f>
        <v>-754573.03629458381</v>
      </c>
      <c r="AE51" s="703">
        <f>'[1]Bal Accum Dep&amp;COR'!AE51</f>
        <v>-760055.1782937505</v>
      </c>
      <c r="AF51" s="703">
        <f>'[1]Bal Accum Dep&amp;COR'!AF51</f>
        <v>-765537.31735666725</v>
      </c>
      <c r="AG51" s="703">
        <f>'[1]Bal Accum Dep&amp;COR'!AG51</f>
        <v>-771019.45348333393</v>
      </c>
      <c r="AH51" s="703">
        <f>'[1]Bal Accum Dep&amp;COR'!AH51</f>
        <v>-776501.58667375066</v>
      </c>
      <c r="AI51" s="703">
        <f>'[1]Bal Accum Dep&amp;COR'!AI51</f>
        <v>-781983.71692791732</v>
      </c>
      <c r="AJ51" s="703">
        <f>'[1]Bal Accum Dep&amp;COR'!AJ51</f>
        <v>-787465.84424583404</v>
      </c>
      <c r="AK51" s="703">
        <f>'[1]Bal Accum Dep&amp;COR'!AK51</f>
        <v>-792947.96862750081</v>
      </c>
      <c r="AL51" s="703">
        <f>'[1]Bal Accum Dep&amp;COR'!AL51</f>
        <v>-798430.09007291752</v>
      </c>
      <c r="AM51" s="703"/>
      <c r="AN51" s="686">
        <f t="shared" si="4"/>
        <v>-710715.79459625017</v>
      </c>
      <c r="AO51" s="686"/>
      <c r="AP51" s="686">
        <f t="shared" si="5"/>
        <v>-765537.29680291726</v>
      </c>
      <c r="AR51" s="889">
        <f>'[1]Bal Accum Dep&amp;COR'!AQ51</f>
        <v>334.11</v>
      </c>
      <c r="AS51" s="892">
        <f>'[1]Bal Accum Dep&amp;COR'!AR51</f>
        <v>2.8999999999999998E-2</v>
      </c>
      <c r="AT51" s="889">
        <f>'[1]Bal Accum Dep&amp;COR'!AS51</f>
        <v>334.11</v>
      </c>
      <c r="AU51" s="892">
        <f>'[1]Bal Accum Dep&amp;COR'!AT51</f>
        <v>2.8999999999999998E-2</v>
      </c>
    </row>
    <row r="52" spans="1:47" s="667" customFormat="1">
      <c r="A52" s="697"/>
      <c r="B52" s="699">
        <f>'[1]Bal Accum Dep&amp;COR'!B52</f>
        <v>0</v>
      </c>
      <c r="C52" s="700"/>
      <c r="D52" s="701">
        <f>'[1]Bal Accum Dep&amp;COR'!D52</f>
        <v>103.51777777777778</v>
      </c>
      <c r="F52" s="682" t="str">
        <f>'[1]Bal Accum Dep&amp;COR'!F52</f>
        <v>Water</v>
      </c>
      <c r="G52" s="678"/>
      <c r="H52" s="678" t="str">
        <f>'[1]Bal Accum Dep&amp;COR'!H52</f>
        <v>334120-Meters Plastic Case</v>
      </c>
      <c r="I52" s="678"/>
      <c r="J52" s="682" t="str">
        <f>'[1]Bal Accum Dep&amp;COR'!J52</f>
        <v>334120</v>
      </c>
      <c r="K52" s="678"/>
      <c r="L52" s="682" t="str">
        <f>'[1]Bal Accum Dep&amp;COR'!L52</f>
        <v>10133410</v>
      </c>
      <c r="M52" s="678"/>
      <c r="N52" s="682">
        <f>'[1]Bal Accum Dep&amp;COR'!N52</f>
        <v>334.4</v>
      </c>
      <c r="P52" s="702">
        <f>'[1]Bal Accum Dep&amp;COR'!P52</f>
        <v>444130.43999999994</v>
      </c>
      <c r="Q52" s="703">
        <f>'[1]Bal Accum Dep&amp;COR'!Q52</f>
        <v>442821.6576889166</v>
      </c>
      <c r="R52" s="703">
        <f>'[1]Bal Accum Dep&amp;COR'!R52</f>
        <v>441513.02044497681</v>
      </c>
      <c r="S52" s="703">
        <f>'[1]Bal Accum Dep&amp;COR'!S52</f>
        <v>440204.5282681805</v>
      </c>
      <c r="T52" s="703">
        <f>'[1]Bal Accum Dep&amp;COR'!T52</f>
        <v>438896.18115852779</v>
      </c>
      <c r="U52" s="703">
        <f>'[1]Bal Accum Dep&amp;COR'!U52</f>
        <v>437587.97911601857</v>
      </c>
      <c r="V52" s="703">
        <f>'[1]Bal Accum Dep&amp;COR'!V52</f>
        <v>436279.9221406529</v>
      </c>
      <c r="W52" s="703">
        <f>'[1]Bal Accum Dep&amp;COR'!W52</f>
        <v>434972.01023243071</v>
      </c>
      <c r="X52" s="703">
        <f>'[1]Bal Accum Dep&amp;COR'!X52</f>
        <v>433664.24339135201</v>
      </c>
      <c r="Y52" s="703">
        <f>'[1]Bal Accum Dep&amp;COR'!Y52</f>
        <v>432356.62161741685</v>
      </c>
      <c r="Z52" s="703">
        <f>'[1]Bal Accum Dep&amp;COR'!Z52</f>
        <v>431049.14491062518</v>
      </c>
      <c r="AA52" s="703">
        <f>'[1]Bal Accum Dep&amp;COR'!AA52</f>
        <v>429741.81327097706</v>
      </c>
      <c r="AB52" s="703">
        <f>'[1]Bal Accum Dep&amp;COR'!AB52</f>
        <v>428434.62669847242</v>
      </c>
      <c r="AC52" s="703">
        <f>'[1]Bal Accum Dep&amp;COR'!AC52</f>
        <v>427127.58519311139</v>
      </c>
      <c r="AD52" s="703">
        <f>'[1]Bal Accum Dep&amp;COR'!AD52</f>
        <v>425820.68875489384</v>
      </c>
      <c r="AE52" s="703">
        <f>'[1]Bal Accum Dep&amp;COR'!AE52</f>
        <v>424513.93738381978</v>
      </c>
      <c r="AF52" s="703">
        <f>'[1]Bal Accum Dep&amp;COR'!AF52</f>
        <v>423207.33107988926</v>
      </c>
      <c r="AG52" s="703">
        <f>'[1]Bal Accum Dep&amp;COR'!AG52</f>
        <v>421900.86984310223</v>
      </c>
      <c r="AH52" s="703">
        <f>'[1]Bal Accum Dep&amp;COR'!AH52</f>
        <v>420594.55367345875</v>
      </c>
      <c r="AI52" s="703">
        <f>'[1]Bal Accum Dep&amp;COR'!AI52</f>
        <v>419288.38257095875</v>
      </c>
      <c r="AJ52" s="703">
        <f>'[1]Bal Accum Dep&amp;COR'!AJ52</f>
        <v>417982.3565356023</v>
      </c>
      <c r="AK52" s="703">
        <f>'[1]Bal Accum Dep&amp;COR'!AK52</f>
        <v>416676.47556738934</v>
      </c>
      <c r="AL52" s="703">
        <f>'[1]Bal Accum Dep&amp;COR'!AL52</f>
        <v>415370.73966631992</v>
      </c>
      <c r="AM52" s="703"/>
      <c r="AN52" s="686">
        <f t="shared" si="4"/>
        <v>436279.9221406529</v>
      </c>
      <c r="AO52" s="686"/>
      <c r="AP52" s="686">
        <f t="shared" si="5"/>
        <v>423208.34654989379</v>
      </c>
      <c r="AR52" s="889">
        <f>'[1]Bal Accum Dep&amp;COR'!AQ52</f>
        <v>334.12</v>
      </c>
      <c r="AS52" s="892">
        <f>'[1]Bal Accum Dep&amp;COR'!AR52</f>
        <v>4.3900000000000002E-2</v>
      </c>
      <c r="AT52" s="889">
        <f>'[1]Bal Accum Dep&amp;COR'!AS52</f>
        <v>334.12</v>
      </c>
      <c r="AU52" s="892">
        <f>'[1]Bal Accum Dep&amp;COR'!AT52</f>
        <v>4.3900000000000002E-2</v>
      </c>
    </row>
    <row r="53" spans="1:47" s="667" customFormat="1">
      <c r="A53" s="697"/>
      <c r="B53" s="699">
        <f>'[1]Bal Accum Dep&amp;COR'!B53</f>
        <v>0</v>
      </c>
      <c r="C53" s="700"/>
      <c r="D53" s="701">
        <f>'[1]Bal Accum Dep&amp;COR'!D53</f>
        <v>4.6733333333333338</v>
      </c>
      <c r="F53" s="682" t="str">
        <f>'[1]Bal Accum Dep&amp;COR'!F53</f>
        <v>Water</v>
      </c>
      <c r="G53" s="678"/>
      <c r="H53" s="678" t="str">
        <f>'[1]Bal Accum Dep&amp;COR'!H53</f>
        <v>334130-Meters Other</v>
      </c>
      <c r="I53" s="678"/>
      <c r="J53" s="682" t="str">
        <f>'[1]Bal Accum Dep&amp;COR'!J53</f>
        <v>334130</v>
      </c>
      <c r="K53" s="678"/>
      <c r="L53" s="682" t="str">
        <f>'[1]Bal Accum Dep&amp;COR'!L53</f>
        <v>10133410</v>
      </c>
      <c r="M53" s="678"/>
      <c r="N53" s="682">
        <f>'[1]Bal Accum Dep&amp;COR'!N53</f>
        <v>334.4</v>
      </c>
      <c r="P53" s="702">
        <f>'[1]Bal Accum Dep&amp;COR'!P53</f>
        <v>-1269737.94</v>
      </c>
      <c r="Q53" s="703">
        <f>'[1]Bal Accum Dep&amp;COR'!Q53</f>
        <v>-1289806.5773069444</v>
      </c>
      <c r="R53" s="703">
        <f>'[1]Bal Accum Dep&amp;COR'!R53</f>
        <v>-1309875.2041596759</v>
      </c>
      <c r="S53" s="703">
        <f>'[1]Bal Accum Dep&amp;COR'!S53</f>
        <v>-1329943.8205581945</v>
      </c>
      <c r="T53" s="703">
        <f>'[1]Bal Accum Dep&amp;COR'!T53</f>
        <v>-1350012.4265025002</v>
      </c>
      <c r="U53" s="703">
        <f>'[1]Bal Accum Dep&amp;COR'!U53</f>
        <v>-1370081.0219925928</v>
      </c>
      <c r="V53" s="703">
        <f>'[1]Bal Accum Dep&amp;COR'!V53</f>
        <v>-1390149.6070284725</v>
      </c>
      <c r="W53" s="703">
        <f>'[1]Bal Accum Dep&amp;COR'!W53</f>
        <v>-1410218.1816101393</v>
      </c>
      <c r="X53" s="703">
        <f>'[1]Bal Accum Dep&amp;COR'!X53</f>
        <v>-1430286.7457375929</v>
      </c>
      <c r="Y53" s="703">
        <f>'[1]Bal Accum Dep&amp;COR'!Y53</f>
        <v>-1450355.2994108337</v>
      </c>
      <c r="Z53" s="703">
        <f>'[1]Bal Accum Dep&amp;COR'!Z53</f>
        <v>-1470423.8426298618</v>
      </c>
      <c r="AA53" s="703">
        <f>'[1]Bal Accum Dep&amp;COR'!AA53</f>
        <v>-1490492.3753946766</v>
      </c>
      <c r="AB53" s="703">
        <f>'[1]Bal Accum Dep&amp;COR'!AB53</f>
        <v>-1510560.8977052786</v>
      </c>
      <c r="AC53" s="703">
        <f>'[1]Bal Accum Dep&amp;COR'!AC53</f>
        <v>-1530629.4095616676</v>
      </c>
      <c r="AD53" s="703">
        <f>'[1]Bal Accum Dep&amp;COR'!AD53</f>
        <v>-1550697.9109638436</v>
      </c>
      <c r="AE53" s="703">
        <f>'[1]Bal Accum Dep&amp;COR'!AE53</f>
        <v>-1570766.4019118065</v>
      </c>
      <c r="AF53" s="703">
        <f>'[1]Bal Accum Dep&amp;COR'!AF53</f>
        <v>-1590834.8824055565</v>
      </c>
      <c r="AG53" s="703">
        <f>'[1]Bal Accum Dep&amp;COR'!AG53</f>
        <v>-1610903.3524450937</v>
      </c>
      <c r="AH53" s="703">
        <f>'[1]Bal Accum Dep&amp;COR'!AH53</f>
        <v>-1630971.8120304178</v>
      </c>
      <c r="AI53" s="703">
        <f>'[1]Bal Accum Dep&amp;COR'!AI53</f>
        <v>-1651040.261161529</v>
      </c>
      <c r="AJ53" s="703">
        <f>'[1]Bal Accum Dep&amp;COR'!AJ53</f>
        <v>-1671108.6998384271</v>
      </c>
      <c r="AK53" s="703">
        <f>'[1]Bal Accum Dep&amp;COR'!AK53</f>
        <v>-1691177.1280611125</v>
      </c>
      <c r="AL53" s="703">
        <f>'[1]Bal Accum Dep&amp;COR'!AL53</f>
        <v>-1711245.5458295846</v>
      </c>
      <c r="AM53" s="703"/>
      <c r="AN53" s="686">
        <f t="shared" si="4"/>
        <v>-1390149.6070284725</v>
      </c>
      <c r="AO53" s="686"/>
      <c r="AP53" s="686">
        <f t="shared" si="5"/>
        <v>-1590834.8092260656</v>
      </c>
      <c r="AR53" s="889">
        <f>'[1]Bal Accum Dep&amp;COR'!AQ53</f>
        <v>334.13</v>
      </c>
      <c r="AS53" s="892">
        <f>'[1]Bal Accum Dep&amp;COR'!AR53</f>
        <v>3.6999999999999998E-2</v>
      </c>
      <c r="AT53" s="889">
        <f>'[1]Bal Accum Dep&amp;COR'!AS53</f>
        <v>334.13</v>
      </c>
      <c r="AU53" s="892">
        <f>'[1]Bal Accum Dep&amp;COR'!AT53</f>
        <v>3.6999999999999998E-2</v>
      </c>
    </row>
    <row r="54" spans="1:47" s="667" customFormat="1">
      <c r="A54" s="697"/>
      <c r="B54" s="699">
        <f>'[1]Bal Accum Dep&amp;COR'!B54</f>
        <v>0</v>
      </c>
      <c r="C54" s="700"/>
      <c r="D54" s="701">
        <f>'[1]Bal Accum Dep&amp;COR'!D54</f>
        <v>0</v>
      </c>
      <c r="F54" s="682" t="str">
        <f>'[1]Bal Accum Dep&amp;COR'!F54</f>
        <v>Water</v>
      </c>
      <c r="G54" s="678"/>
      <c r="H54" s="678" t="str">
        <f>'[1]Bal Accum Dep&amp;COR'!H54</f>
        <v>334131-Meter Reading Units</v>
      </c>
      <c r="I54" s="678"/>
      <c r="J54" s="682" t="str">
        <f>'[1]Bal Accum Dep&amp;COR'!J54</f>
        <v>334131</v>
      </c>
      <c r="K54" s="678"/>
      <c r="L54" s="682" t="str">
        <f>'[1]Bal Accum Dep&amp;COR'!L54</f>
        <v>10133410</v>
      </c>
      <c r="M54" s="678"/>
      <c r="N54" s="682">
        <f>'[1]Bal Accum Dep&amp;COR'!N54</f>
        <v>334.4</v>
      </c>
      <c r="P54" s="702">
        <f>'[1]Bal Accum Dep&amp;COR'!P54</f>
        <v>-113365.98</v>
      </c>
      <c r="Q54" s="703">
        <f>'[1]Bal Accum Dep&amp;COR'!Q54</f>
        <v>-114720.45682166665</v>
      </c>
      <c r="R54" s="703">
        <f>'[1]Bal Accum Dep&amp;COR'!R54</f>
        <v>-116074.93364333331</v>
      </c>
      <c r="S54" s="703">
        <f>'[1]Bal Accum Dep&amp;COR'!S54</f>
        <v>-117429.41046499996</v>
      </c>
      <c r="T54" s="703">
        <f>'[1]Bal Accum Dep&amp;COR'!T54</f>
        <v>-118783.88728666662</v>
      </c>
      <c r="U54" s="703">
        <f>'[1]Bal Accum Dep&amp;COR'!U54</f>
        <v>-120138.36410833328</v>
      </c>
      <c r="V54" s="703">
        <f>'[1]Bal Accum Dep&amp;COR'!V54</f>
        <v>-121492.84092999993</v>
      </c>
      <c r="W54" s="703">
        <f>'[1]Bal Accum Dep&amp;COR'!W54</f>
        <v>-122847.31775166659</v>
      </c>
      <c r="X54" s="703">
        <f>'[1]Bal Accum Dep&amp;COR'!X54</f>
        <v>-124201.79457333325</v>
      </c>
      <c r="Y54" s="703">
        <f>'[1]Bal Accum Dep&amp;COR'!Y54</f>
        <v>-125556.2713949999</v>
      </c>
      <c r="Z54" s="703">
        <f>'[1]Bal Accum Dep&amp;COR'!Z54</f>
        <v>-126910.74821666656</v>
      </c>
      <c r="AA54" s="703">
        <f>'[1]Bal Accum Dep&amp;COR'!AA54</f>
        <v>-128265.22503833321</v>
      </c>
      <c r="AB54" s="703">
        <f>'[1]Bal Accum Dep&amp;COR'!AB54</f>
        <v>-129619.70185999987</v>
      </c>
      <c r="AC54" s="703">
        <f>'[1]Bal Accum Dep&amp;COR'!AC54</f>
        <v>-130974.17868166653</v>
      </c>
      <c r="AD54" s="703">
        <f>'[1]Bal Accum Dep&amp;COR'!AD54</f>
        <v>-132328.6555033332</v>
      </c>
      <c r="AE54" s="703">
        <f>'[1]Bal Accum Dep&amp;COR'!AE54</f>
        <v>-133683.13232499987</v>
      </c>
      <c r="AF54" s="703">
        <f>'[1]Bal Accum Dep&amp;COR'!AF54</f>
        <v>-135037.60914666654</v>
      </c>
      <c r="AG54" s="703">
        <f>'[1]Bal Accum Dep&amp;COR'!AG54</f>
        <v>-136392.08596833321</v>
      </c>
      <c r="AH54" s="703">
        <f>'[1]Bal Accum Dep&amp;COR'!AH54</f>
        <v>-137746.56278999988</v>
      </c>
      <c r="AI54" s="703">
        <f>'[1]Bal Accum Dep&amp;COR'!AI54</f>
        <v>-139101.03961166655</v>
      </c>
      <c r="AJ54" s="703">
        <f>'[1]Bal Accum Dep&amp;COR'!AJ54</f>
        <v>-140455.51643333322</v>
      </c>
      <c r="AK54" s="703">
        <f>'[1]Bal Accum Dep&amp;COR'!AK54</f>
        <v>-141809.99325499989</v>
      </c>
      <c r="AL54" s="703">
        <f>'[1]Bal Accum Dep&amp;COR'!AL54</f>
        <v>-143164.47007666656</v>
      </c>
      <c r="AM54" s="703"/>
      <c r="AN54" s="686">
        <f t="shared" si="4"/>
        <v>-121492.84092999993</v>
      </c>
      <c r="AO54" s="686"/>
      <c r="AP54" s="686">
        <f t="shared" si="5"/>
        <v>-135037.60914666654</v>
      </c>
      <c r="AR54" s="889">
        <f>'[1]Bal Accum Dep&amp;COR'!AQ54</f>
        <v>334.13</v>
      </c>
      <c r="AS54" s="892">
        <f>'[1]Bal Accum Dep&amp;COR'!AR54</f>
        <v>3.6999999999999998E-2</v>
      </c>
      <c r="AT54" s="889">
        <f>'[1]Bal Accum Dep&amp;COR'!AS54</f>
        <v>334.13</v>
      </c>
      <c r="AU54" s="892">
        <f>'[1]Bal Accum Dep&amp;COR'!AT54</f>
        <v>3.6999999999999998E-2</v>
      </c>
    </row>
    <row r="55" spans="1:47" s="667" customFormat="1">
      <c r="A55" s="697"/>
      <c r="B55" s="699">
        <f>'[1]Bal Accum Dep&amp;COR'!B55</f>
        <v>-787.6538888888889</v>
      </c>
      <c r="C55" s="700"/>
      <c r="D55" s="701">
        <f>'[1]Bal Accum Dep&amp;COR'!D55</f>
        <v>9197.514444444445</v>
      </c>
      <c r="F55" s="682" t="str">
        <f>'[1]Bal Accum Dep&amp;COR'!F55</f>
        <v>Water</v>
      </c>
      <c r="G55" s="678"/>
      <c r="H55" s="678" t="str">
        <f>'[1]Bal Accum Dep&amp;COR'!H55</f>
        <v>334200-Meter Installations</v>
      </c>
      <c r="I55" s="678"/>
      <c r="J55" s="682" t="str">
        <f>'[1]Bal Accum Dep&amp;COR'!J55</f>
        <v>334200</v>
      </c>
      <c r="K55" s="678"/>
      <c r="L55" s="682" t="str">
        <f>'[1]Bal Accum Dep&amp;COR'!L55</f>
        <v>10133420</v>
      </c>
      <c r="M55" s="678"/>
      <c r="N55" s="682">
        <f>'[1]Bal Accum Dep&amp;COR'!N55</f>
        <v>334.4</v>
      </c>
      <c r="P55" s="702">
        <f>'[1]Bal Accum Dep&amp;COR'!P55</f>
        <v>-9081686.5800000001</v>
      </c>
      <c r="Q55" s="703">
        <f>'[1]Bal Accum Dep&amp;COR'!Q55</f>
        <v>-9137489.2401770558</v>
      </c>
      <c r="R55" s="703">
        <f>'[1]Bal Accum Dep&amp;COR'!R55</f>
        <v>-9193281.7300433908</v>
      </c>
      <c r="S55" s="703">
        <f>'[1]Bal Accum Dep&amp;COR'!S55</f>
        <v>-9249064.0495990068</v>
      </c>
      <c r="T55" s="703">
        <f>'[1]Bal Accum Dep&amp;COR'!T55</f>
        <v>-9304836.198843902</v>
      </c>
      <c r="U55" s="703">
        <f>'[1]Bal Accum Dep&amp;COR'!U55</f>
        <v>-9360598.1777780764</v>
      </c>
      <c r="V55" s="703">
        <f>'[1]Bal Accum Dep&amp;COR'!V55</f>
        <v>-9416349.9864015337</v>
      </c>
      <c r="W55" s="703">
        <f>'[1]Bal Accum Dep&amp;COR'!W55</f>
        <v>-9472091.6247142702</v>
      </c>
      <c r="X55" s="703">
        <f>'[1]Bal Accum Dep&amp;COR'!X55</f>
        <v>-9527823.0927162878</v>
      </c>
      <c r="Y55" s="703">
        <f>'[1]Bal Accum Dep&amp;COR'!Y55</f>
        <v>-9583544.3904075846</v>
      </c>
      <c r="Z55" s="703">
        <f>'[1]Bal Accum Dep&amp;COR'!Z55</f>
        <v>-9639255.5177881606</v>
      </c>
      <c r="AA55" s="703">
        <f>'[1]Bal Accum Dep&amp;COR'!AA55</f>
        <v>-9694956.4748580176</v>
      </c>
      <c r="AB55" s="703">
        <f>'[1]Bal Accum Dep&amp;COR'!AB55</f>
        <v>-9750647.2616171539</v>
      </c>
      <c r="AC55" s="703">
        <f>'[1]Bal Accum Dep&amp;COR'!AC55</f>
        <v>-9806327.8780655693</v>
      </c>
      <c r="AD55" s="703">
        <f>'[1]Bal Accum Dep&amp;COR'!AD55</f>
        <v>-9861998.3242032658</v>
      </c>
      <c r="AE55" s="703">
        <f>'[1]Bal Accum Dep&amp;COR'!AE55</f>
        <v>-9917658.6000302415</v>
      </c>
      <c r="AF55" s="703">
        <f>'[1]Bal Accum Dep&amp;COR'!AF55</f>
        <v>-9973308.7055465002</v>
      </c>
      <c r="AG55" s="703">
        <f>'[1]Bal Accum Dep&amp;COR'!AG55</f>
        <v>-10028948.640752038</v>
      </c>
      <c r="AH55" s="703">
        <f>'[1]Bal Accum Dep&amp;COR'!AH55</f>
        <v>-10084578.405646855</v>
      </c>
      <c r="AI55" s="703">
        <f>'[1]Bal Accum Dep&amp;COR'!AI55</f>
        <v>-10140198.000230953</v>
      </c>
      <c r="AJ55" s="703">
        <f>'[1]Bal Accum Dep&amp;COR'!AJ55</f>
        <v>-10195807.42450433</v>
      </c>
      <c r="AK55" s="703">
        <f>'[1]Bal Accum Dep&amp;COR'!AK55</f>
        <v>-10251406.678466987</v>
      </c>
      <c r="AL55" s="703">
        <f>'[1]Bal Accum Dep&amp;COR'!AL55</f>
        <v>-10306995.762118924</v>
      </c>
      <c r="AM55" s="703"/>
      <c r="AN55" s="686">
        <f t="shared" si="4"/>
        <v>-9416349.9864015337</v>
      </c>
      <c r="AO55" s="686"/>
      <c r="AP55" s="686">
        <f t="shared" si="5"/>
        <v>-9973237.513371462</v>
      </c>
      <c r="AR55" s="889">
        <f>'[1]Bal Accum Dep&amp;COR'!AQ55</f>
        <v>334.2</v>
      </c>
      <c r="AS55" s="892">
        <f>'[1]Bal Accum Dep&amp;COR'!AR55</f>
        <v>2.8899999999999999E-2</v>
      </c>
      <c r="AT55" s="889">
        <f>'[1]Bal Accum Dep&amp;COR'!AS55</f>
        <v>334.2</v>
      </c>
      <c r="AU55" s="892">
        <f>'[1]Bal Accum Dep&amp;COR'!AT55</f>
        <v>2.8899999999999999E-2</v>
      </c>
    </row>
    <row r="56" spans="1:47" s="667" customFormat="1">
      <c r="A56" s="697"/>
      <c r="B56" s="699">
        <f>'[1]Bal Accum Dep&amp;COR'!B56</f>
        <v>-1.4905555555555556</v>
      </c>
      <c r="C56" s="700"/>
      <c r="D56" s="701">
        <f>'[1]Bal Accum Dep&amp;COR'!D56</f>
        <v>1305.0880555555555</v>
      </c>
      <c r="F56" s="682" t="str">
        <f>'[1]Bal Accum Dep&amp;COR'!F56</f>
        <v>Water</v>
      </c>
      <c r="G56" s="678"/>
      <c r="H56" s="678" t="str">
        <f>'[1]Bal Accum Dep&amp;COR'!H56</f>
        <v>334300-Meter Vaults</v>
      </c>
      <c r="I56" s="678"/>
      <c r="J56" s="682" t="str">
        <f>'[1]Bal Accum Dep&amp;COR'!J56</f>
        <v>334300</v>
      </c>
      <c r="K56" s="678"/>
      <c r="L56" s="682" t="str">
        <f>'[1]Bal Accum Dep&amp;COR'!L56</f>
        <v>10133410</v>
      </c>
      <c r="M56" s="678"/>
      <c r="N56" s="682">
        <f>'[1]Bal Accum Dep&amp;COR'!N56</f>
        <v>334.4</v>
      </c>
      <c r="P56" s="702">
        <f>'[1]Bal Accum Dep&amp;COR'!P56</f>
        <v>53490.75</v>
      </c>
      <c r="Q56" s="703">
        <f>'[1]Bal Accum Dep&amp;COR'!Q56</f>
        <v>52665.871452444451</v>
      </c>
      <c r="R56" s="703">
        <f>'[1]Bal Accum Dep&amp;COR'!R56</f>
        <v>51845.29316571066</v>
      </c>
      <c r="S56" s="703">
        <f>'[1]Bal Accum Dep&amp;COR'!S56</f>
        <v>51029.015139798626</v>
      </c>
      <c r="T56" s="703">
        <f>'[1]Bal Accum Dep&amp;COR'!T56</f>
        <v>50217.037374708358</v>
      </c>
      <c r="U56" s="703">
        <f>'[1]Bal Accum Dep&amp;COR'!U56</f>
        <v>49409.359870439846</v>
      </c>
      <c r="V56" s="703">
        <f>'[1]Bal Accum Dep&amp;COR'!V56</f>
        <v>48605.982626993093</v>
      </c>
      <c r="W56" s="703">
        <f>'[1]Bal Accum Dep&amp;COR'!W56</f>
        <v>47806.905644368097</v>
      </c>
      <c r="X56" s="703">
        <f>'[1]Bal Accum Dep&amp;COR'!X56</f>
        <v>47012.128922564858</v>
      </c>
      <c r="Y56" s="703">
        <f>'[1]Bal Accum Dep&amp;COR'!Y56</f>
        <v>46221.652461583384</v>
      </c>
      <c r="Z56" s="703">
        <f>'[1]Bal Accum Dep&amp;COR'!Z56</f>
        <v>45435.476261423668</v>
      </c>
      <c r="AA56" s="703">
        <f>'[1]Bal Accum Dep&amp;COR'!AA56</f>
        <v>44653.600322085709</v>
      </c>
      <c r="AB56" s="703">
        <f>'[1]Bal Accum Dep&amp;COR'!AB56</f>
        <v>43876.024643569508</v>
      </c>
      <c r="AC56" s="703">
        <f>'[1]Bal Accum Dep&amp;COR'!AC56</f>
        <v>43102.749225875064</v>
      </c>
      <c r="AD56" s="703">
        <f>'[1]Bal Accum Dep&amp;COR'!AD56</f>
        <v>42333.774069002386</v>
      </c>
      <c r="AE56" s="703">
        <f>'[1]Bal Accum Dep&amp;COR'!AE56</f>
        <v>41569.099172951472</v>
      </c>
      <c r="AF56" s="703">
        <f>'[1]Bal Accum Dep&amp;COR'!AF56</f>
        <v>40808.724537722315</v>
      </c>
      <c r="AG56" s="703">
        <f>'[1]Bal Accum Dep&amp;COR'!AG56</f>
        <v>40052.650163314916</v>
      </c>
      <c r="AH56" s="703">
        <f>'[1]Bal Accum Dep&amp;COR'!AH56</f>
        <v>39300.876049729275</v>
      </c>
      <c r="AI56" s="703">
        <f>'[1]Bal Accum Dep&amp;COR'!AI56</f>
        <v>38553.402196965391</v>
      </c>
      <c r="AJ56" s="703">
        <f>'[1]Bal Accum Dep&amp;COR'!AJ56</f>
        <v>37810.228605023272</v>
      </c>
      <c r="AK56" s="703">
        <f>'[1]Bal Accum Dep&amp;COR'!AK56</f>
        <v>37071.355273902911</v>
      </c>
      <c r="AL56" s="703">
        <f>'[1]Bal Accum Dep&amp;COR'!AL56</f>
        <v>36336.782203604307</v>
      </c>
      <c r="AM56" s="703"/>
      <c r="AN56" s="686">
        <f t="shared" si="4"/>
        <v>48605.982626993093</v>
      </c>
      <c r="AO56" s="686"/>
      <c r="AP56" s="686">
        <f t="shared" si="5"/>
        <v>40838.82636347464</v>
      </c>
      <c r="AR56" s="889">
        <f>'[1]Bal Accum Dep&amp;COR'!AQ56</f>
        <v>334.3</v>
      </c>
      <c r="AS56" s="892">
        <f>'[1]Bal Accum Dep&amp;COR'!AR56</f>
        <v>3.3099999999999997E-2</v>
      </c>
      <c r="AT56" s="889">
        <f>'[1]Bal Accum Dep&amp;COR'!AS56</f>
        <v>334.3</v>
      </c>
      <c r="AU56" s="892">
        <f>'[1]Bal Accum Dep&amp;COR'!AT56</f>
        <v>3.3099999999999997E-2</v>
      </c>
    </row>
    <row r="57" spans="1:47" s="667" customFormat="1">
      <c r="A57" s="697"/>
      <c r="B57" s="699">
        <f>'[1]Bal Accum Dep&amp;COR'!B57</f>
        <v>-62.037777777777784</v>
      </c>
      <c r="C57" s="700"/>
      <c r="D57" s="701">
        <f>'[1]Bal Accum Dep&amp;COR'!D57</f>
        <v>3123.5058333333332</v>
      </c>
      <c r="F57" s="682" t="str">
        <f>'[1]Bal Accum Dep&amp;COR'!F57</f>
        <v>Water</v>
      </c>
      <c r="G57" s="678"/>
      <c r="H57" s="678" t="str">
        <f>'[1]Bal Accum Dep&amp;COR'!H57</f>
        <v>335000-Hydrants</v>
      </c>
      <c r="I57" s="678"/>
      <c r="J57" s="682" t="str">
        <f>'[1]Bal Accum Dep&amp;COR'!J57</f>
        <v>335000</v>
      </c>
      <c r="K57" s="678"/>
      <c r="L57" s="682" t="str">
        <f>'[1]Bal Accum Dep&amp;COR'!L57</f>
        <v>10133500</v>
      </c>
      <c r="M57" s="678"/>
      <c r="N57" s="682">
        <f>'[1]Bal Accum Dep&amp;COR'!N57</f>
        <v>335.4</v>
      </c>
      <c r="P57" s="702">
        <f>'[1]Bal Accum Dep&amp;COR'!P57</f>
        <v>-4664957.4799999995</v>
      </c>
      <c r="Q57" s="703">
        <f>'[1]Bal Accum Dep&amp;COR'!Q57</f>
        <v>-4699435.1834562505</v>
      </c>
      <c r="R57" s="703">
        <f>'[1]Bal Accum Dep&amp;COR'!R57</f>
        <v>-4733971.8642971087</v>
      </c>
      <c r="S57" s="703">
        <f>'[1]Bal Accum Dep&amp;COR'!S57</f>
        <v>-4768573.7167947665</v>
      </c>
      <c r="T57" s="703">
        <f>'[1]Bal Accum Dep&amp;COR'!T57</f>
        <v>-4803294.5471845791</v>
      </c>
      <c r="U57" s="703">
        <f>'[1]Bal Accum Dep&amp;COR'!U57</f>
        <v>-4838059.0944108162</v>
      </c>
      <c r="V57" s="703">
        <f>'[1]Bal Accum Dep&amp;COR'!V57</f>
        <v>-4872841.6316859238</v>
      </c>
      <c r="W57" s="703">
        <f>'[1]Bal Accum Dep&amp;COR'!W57</f>
        <v>-4907674.9875101866</v>
      </c>
      <c r="X57" s="703">
        <f>'[1]Bal Accum Dep&amp;COR'!X57</f>
        <v>-4942618.1383186048</v>
      </c>
      <c r="Y57" s="703">
        <f>'[1]Bal Accum Dep&amp;COR'!Y57</f>
        <v>-4977685.9271736778</v>
      </c>
      <c r="Z57" s="703">
        <f>'[1]Bal Accum Dep&amp;COR'!Z57</f>
        <v>-5012904.0820504054</v>
      </c>
      <c r="AA57" s="703">
        <f>'[1]Bal Accum Dep&amp;COR'!AA57</f>
        <v>-5048316.0436450392</v>
      </c>
      <c r="AB57" s="703">
        <f>'[1]Bal Accum Dep&amp;COR'!AB57</f>
        <v>-5083930.8167488277</v>
      </c>
      <c r="AC57" s="703">
        <f>'[1]Bal Accum Dep&amp;COR'!AC57</f>
        <v>-5119760.8695342718</v>
      </c>
      <c r="AD57" s="703">
        <f>'[1]Bal Accum Dep&amp;COR'!AD57</f>
        <v>-5155810.9517813697</v>
      </c>
      <c r="AE57" s="703">
        <f>'[1]Bal Accum Dep&amp;COR'!AE57</f>
        <v>-5192073.1076086229</v>
      </c>
      <c r="AF57" s="703">
        <f>'[1]Bal Accum Dep&amp;COR'!AF57</f>
        <v>-5228523.2714640312</v>
      </c>
      <c r="AG57" s="703">
        <f>'[1]Bal Accum Dep&amp;COR'!AG57</f>
        <v>-5265104.8022210952</v>
      </c>
      <c r="AH57" s="703">
        <f>'[1]Bal Accum Dep&amp;COR'!AH57</f>
        <v>-5301791.0338232638</v>
      </c>
      <c r="AI57" s="703">
        <f>'[1]Bal Accum Dep&amp;COR'!AI57</f>
        <v>-5338594.0960212126</v>
      </c>
      <c r="AJ57" s="703">
        <f>'[1]Bal Accum Dep&amp;COR'!AJ57</f>
        <v>-5375524.7648783168</v>
      </c>
      <c r="AK57" s="703">
        <f>'[1]Bal Accum Dep&amp;COR'!AK57</f>
        <v>-5412610.9453520756</v>
      </c>
      <c r="AL57" s="703">
        <f>'[1]Bal Accum Dep&amp;COR'!AL57</f>
        <v>-5449878.3654174898</v>
      </c>
      <c r="AM57" s="703"/>
      <c r="AN57" s="686">
        <f t="shared" si="4"/>
        <v>-4872841.6316859238</v>
      </c>
      <c r="AO57" s="686"/>
      <c r="AP57" s="686">
        <f t="shared" si="5"/>
        <v>-5229601.7808112334</v>
      </c>
      <c r="AR57" s="889">
        <f>'[1]Bal Accum Dep&amp;COR'!AQ57</f>
        <v>335</v>
      </c>
      <c r="AS57" s="892">
        <f>'[1]Bal Accum Dep&amp;COR'!AR57</f>
        <v>2.1500000000000002E-2</v>
      </c>
      <c r="AT57" s="889">
        <f>'[1]Bal Accum Dep&amp;COR'!AS57</f>
        <v>335</v>
      </c>
      <c r="AU57" s="892">
        <f>'[1]Bal Accum Dep&amp;COR'!AT57</f>
        <v>2.1500000000000002E-2</v>
      </c>
    </row>
    <row r="58" spans="1:47" s="667" customFormat="1">
      <c r="A58" s="697"/>
      <c r="B58" s="699">
        <f>'[1]Bal Accum Dep&amp;COR'!B58</f>
        <v>0</v>
      </c>
      <c r="C58" s="700"/>
      <c r="D58" s="701">
        <f>'[1]Bal Accum Dep&amp;COR'!D58</f>
        <v>0</v>
      </c>
      <c r="F58" s="682" t="str">
        <f>'[1]Bal Accum Dep&amp;COR'!F58</f>
        <v>Water</v>
      </c>
      <c r="G58" s="678"/>
      <c r="H58" s="678" t="str">
        <f>'[1]Bal Accum Dep&amp;COR'!H58</f>
        <v>339100-Other P/E-Intangible</v>
      </c>
      <c r="I58" s="678"/>
      <c r="J58" s="682" t="str">
        <f>'[1]Bal Accum Dep&amp;COR'!J58</f>
        <v>339100</v>
      </c>
      <c r="K58" s="678"/>
      <c r="L58" s="682" t="str">
        <f>'[1]Bal Accum Dep&amp;COR'!L58</f>
        <v>10133910</v>
      </c>
      <c r="M58" s="678"/>
      <c r="N58" s="682">
        <f>'[1]Bal Accum Dep&amp;COR'!N58</f>
        <v>339.1</v>
      </c>
      <c r="P58" s="702">
        <f>'[1]Bal Accum Dep&amp;COR'!P58</f>
        <v>-135781.75</v>
      </c>
      <c r="Q58" s="703">
        <f>'[1]Bal Accum Dep&amp;COR'!Q58</f>
        <v>-136326.35147222222</v>
      </c>
      <c r="R58" s="703">
        <f>'[1]Bal Accum Dep&amp;COR'!R58</f>
        <v>-137233.62376157407</v>
      </c>
      <c r="S58" s="703">
        <f>'[1]Bal Accum Dep&amp;COR'!S58</f>
        <v>-138503.56686805555</v>
      </c>
      <c r="T58" s="703">
        <f>'[1]Bal Accum Dep&amp;COR'!T58</f>
        <v>-140136.18079166667</v>
      </c>
      <c r="U58" s="703">
        <f>'[1]Bal Accum Dep&amp;COR'!U58</f>
        <v>-142131.4655324074</v>
      </c>
      <c r="V58" s="703">
        <f>'[1]Bal Accum Dep&amp;COR'!V58</f>
        <v>-144489.42109027776</v>
      </c>
      <c r="W58" s="703">
        <f>'[1]Bal Accum Dep&amp;COR'!W58</f>
        <v>-147210.04746527775</v>
      </c>
      <c r="X58" s="703">
        <f>'[1]Bal Accum Dep&amp;COR'!X58</f>
        <v>-149928.73522685183</v>
      </c>
      <c r="Y58" s="703">
        <f>'[1]Bal Accum Dep&amp;COR'!Y58</f>
        <v>-152645.48437499997</v>
      </c>
      <c r="Z58" s="703">
        <f>'[1]Bal Accum Dep&amp;COR'!Z58</f>
        <v>-155360.2949097222</v>
      </c>
      <c r="AA58" s="703">
        <f>'[1]Bal Accum Dep&amp;COR'!AA58</f>
        <v>-158073.16683101849</v>
      </c>
      <c r="AB58" s="703">
        <f>'[1]Bal Accum Dep&amp;COR'!AB58</f>
        <v>-160784.10013888887</v>
      </c>
      <c r="AC58" s="703">
        <f>'[1]Bal Accum Dep&amp;COR'!AC58</f>
        <v>-163493.09483333331</v>
      </c>
      <c r="AD58" s="703">
        <f>'[1]Bal Accum Dep&amp;COR'!AD58</f>
        <v>-166200.15091435183</v>
      </c>
      <c r="AE58" s="703">
        <f>'[1]Bal Accum Dep&amp;COR'!AE58</f>
        <v>-168905.26838194442</v>
      </c>
      <c r="AF58" s="703">
        <f>'[1]Bal Accum Dep&amp;COR'!AF58</f>
        <v>-171608.4472361111</v>
      </c>
      <c r="AG58" s="703">
        <f>'[1]Bal Accum Dep&amp;COR'!AG58</f>
        <v>-174309.68747685183</v>
      </c>
      <c r="AH58" s="703">
        <f>'[1]Bal Accum Dep&amp;COR'!AH58</f>
        <v>-177008.98910416666</v>
      </c>
      <c r="AI58" s="703">
        <f>'[1]Bal Accum Dep&amp;COR'!AI58</f>
        <v>-179706.35211805554</v>
      </c>
      <c r="AJ58" s="703">
        <f>'[1]Bal Accum Dep&amp;COR'!AJ58</f>
        <v>-182401.77651851851</v>
      </c>
      <c r="AK58" s="703">
        <f>'[1]Bal Accum Dep&amp;COR'!AK58</f>
        <v>-185095.26230555555</v>
      </c>
      <c r="AL58" s="703">
        <f>'[1]Bal Accum Dep&amp;COR'!AL58</f>
        <v>-187786.80947916667</v>
      </c>
      <c r="AM58" s="703"/>
      <c r="AN58" s="686">
        <f t="shared" si="4"/>
        <v>-144489.42109027776</v>
      </c>
      <c r="AO58" s="686"/>
      <c r="AP58" s="686">
        <f t="shared" si="5"/>
        <v>-171594.87694212963</v>
      </c>
      <c r="AR58" s="889">
        <f>'[1]Bal Accum Dep&amp;COR'!AQ58</f>
        <v>339.1</v>
      </c>
      <c r="AS58" s="892">
        <f>'[1]Bal Accum Dep&amp;COR'!AR58</f>
        <v>0.1</v>
      </c>
      <c r="AT58" s="889">
        <f>'[1]Bal Accum Dep&amp;COR'!AS58</f>
        <v>339.1</v>
      </c>
      <c r="AU58" s="892">
        <f>'[1]Bal Accum Dep&amp;COR'!AT58</f>
        <v>0.1</v>
      </c>
    </row>
    <row r="59" spans="1:47" s="667" customFormat="1">
      <c r="A59" s="697"/>
      <c r="B59" s="699">
        <f>'[1]Bal Accum Dep&amp;COR'!B59</f>
        <v>0</v>
      </c>
      <c r="C59" s="700"/>
      <c r="D59" s="701">
        <f>'[1]Bal Accum Dep&amp;COR'!D59</f>
        <v>0</v>
      </c>
      <c r="F59" s="682" t="str">
        <f>'[1]Bal Accum Dep&amp;COR'!F59</f>
        <v>Water</v>
      </c>
      <c r="G59" s="678"/>
      <c r="H59" s="678" t="str">
        <f>'[1]Bal Accum Dep&amp;COR'!H59</f>
        <v>339600-Other P/E-CPS</v>
      </c>
      <c r="I59" s="678"/>
      <c r="J59" s="682" t="str">
        <f>'[1]Bal Accum Dep&amp;COR'!J59</f>
        <v>339600</v>
      </c>
      <c r="K59" s="678"/>
      <c r="L59" s="682" t="str">
        <f>'[1]Bal Accum Dep&amp;COR'!L59</f>
        <v>10133910</v>
      </c>
      <c r="M59" s="678"/>
      <c r="N59" s="682">
        <f>'[1]Bal Accum Dep&amp;COR'!N59</f>
        <v>339.1</v>
      </c>
      <c r="P59" s="702">
        <f>'[1]Bal Accum Dep&amp;COR'!P59</f>
        <v>-286854.06</v>
      </c>
      <c r="Q59" s="703">
        <f>'[1]Bal Accum Dep&amp;COR'!Q59</f>
        <v>-290039.67808333336</v>
      </c>
      <c r="R59" s="703">
        <f>'[1]Bal Accum Dep&amp;COR'!R59</f>
        <v>-293210.58443055558</v>
      </c>
      <c r="S59" s="703">
        <f>'[1]Bal Accum Dep&amp;COR'!S59</f>
        <v>-296366.77904166671</v>
      </c>
      <c r="T59" s="703">
        <f>'[1]Bal Accum Dep&amp;COR'!T59</f>
        <v>-299508.2619166667</v>
      </c>
      <c r="U59" s="703">
        <f>'[1]Bal Accum Dep&amp;COR'!U59</f>
        <v>-302635.0330555556</v>
      </c>
      <c r="V59" s="703">
        <f>'[1]Bal Accum Dep&amp;COR'!V59</f>
        <v>-305747.09245833341</v>
      </c>
      <c r="W59" s="703">
        <f>'[1]Bal Accum Dep&amp;COR'!W59</f>
        <v>-308844.44012500008</v>
      </c>
      <c r="X59" s="703">
        <f>'[1]Bal Accum Dep&amp;COR'!X59</f>
        <v>-311950.54880555562</v>
      </c>
      <c r="Y59" s="703">
        <f>'[1]Bal Accum Dep&amp;COR'!Y59</f>
        <v>-315065.41850000009</v>
      </c>
      <c r="Z59" s="703">
        <f>'[1]Bal Accum Dep&amp;COR'!Z59</f>
        <v>-318189.04920833342</v>
      </c>
      <c r="AA59" s="703">
        <f>'[1]Bal Accum Dep&amp;COR'!AA59</f>
        <v>-321651.46093055565</v>
      </c>
      <c r="AB59" s="703">
        <f>'[1]Bal Accum Dep&amp;COR'!AB59</f>
        <v>-325126.54579166678</v>
      </c>
      <c r="AC59" s="703">
        <f>'[1]Bal Accum Dep&amp;COR'!AC59</f>
        <v>-328614.30379166681</v>
      </c>
      <c r="AD59" s="703">
        <f>'[1]Bal Accum Dep&amp;COR'!AD59</f>
        <v>-332114.73493055569</v>
      </c>
      <c r="AE59" s="703">
        <f>'[1]Bal Accum Dep&amp;COR'!AE59</f>
        <v>-335635.66345833347</v>
      </c>
      <c r="AF59" s="703">
        <f>'[1]Bal Accum Dep&amp;COR'!AF59</f>
        <v>-339220.12275000016</v>
      </c>
      <c r="AG59" s="703">
        <f>'[1]Bal Accum Dep&amp;COR'!AG59</f>
        <v>-342868.11280555569</v>
      </c>
      <c r="AH59" s="703">
        <f>'[1]Bal Accum Dep&amp;COR'!AH59</f>
        <v>-346579.63362500013</v>
      </c>
      <c r="AI59" s="703">
        <f>'[1]Bal Accum Dep&amp;COR'!AI59</f>
        <v>-350354.68520833348</v>
      </c>
      <c r="AJ59" s="703">
        <f>'[1]Bal Accum Dep&amp;COR'!AJ59</f>
        <v>-354154.14630555571</v>
      </c>
      <c r="AK59" s="703">
        <f>'[1]Bal Accum Dep&amp;COR'!AK59</f>
        <v>-357978.01691666682</v>
      </c>
      <c r="AL59" s="703">
        <f>'[1]Bal Accum Dep&amp;COR'!AL59</f>
        <v>-361826.29704166681</v>
      </c>
      <c r="AM59" s="703"/>
      <c r="AN59" s="686">
        <f t="shared" si="4"/>
        <v>-305747.09245833341</v>
      </c>
      <c r="AO59" s="686"/>
      <c r="AP59" s="686">
        <f t="shared" si="5"/>
        <v>-339562.52098183776</v>
      </c>
      <c r="AR59" s="889">
        <f>'[1]Bal Accum Dep&amp;COR'!AQ59</f>
        <v>339.6</v>
      </c>
      <c r="AS59" s="892">
        <f>'[1]Bal Accum Dep&amp;COR'!AR59</f>
        <v>0.1</v>
      </c>
      <c r="AT59" s="889">
        <f>'[1]Bal Accum Dep&amp;COR'!AS59</f>
        <v>339.6</v>
      </c>
      <c r="AU59" s="892">
        <f>'[1]Bal Accum Dep&amp;COR'!AT59</f>
        <v>0.1</v>
      </c>
    </row>
    <row r="60" spans="1:47" s="667" customFormat="1">
      <c r="A60" s="697"/>
      <c r="B60" s="699">
        <f>'[1]Bal Accum Dep&amp;COR'!B60</f>
        <v>0</v>
      </c>
      <c r="C60" s="700"/>
      <c r="D60" s="701">
        <f>'[1]Bal Accum Dep&amp;COR'!D60</f>
        <v>0</v>
      </c>
      <c r="F60" s="682" t="str">
        <f>'[1]Bal Accum Dep&amp;COR'!F60</f>
        <v>Water</v>
      </c>
      <c r="G60" s="678"/>
      <c r="H60" s="678" t="str">
        <f>'[1]Bal Accum Dep&amp;COR'!H60</f>
        <v>340100-Office Furniture &amp; Equip</v>
      </c>
      <c r="I60" s="678"/>
      <c r="J60" s="682" t="str">
        <f>'[1]Bal Accum Dep&amp;COR'!J60</f>
        <v>340100</v>
      </c>
      <c r="K60" s="678"/>
      <c r="L60" s="682" t="str">
        <f>'[1]Bal Accum Dep&amp;COR'!L60</f>
        <v>10134010</v>
      </c>
      <c r="M60" s="678"/>
      <c r="N60" s="682">
        <f>'[1]Bal Accum Dep&amp;COR'!N60</f>
        <v>340.5</v>
      </c>
      <c r="P60" s="702">
        <f>'[1]Bal Accum Dep&amp;COR'!P60</f>
        <v>-387203.33</v>
      </c>
      <c r="Q60" s="703">
        <f>'[1]Bal Accum Dep&amp;COR'!Q60</f>
        <v>-384607.46443055553</v>
      </c>
      <c r="R60" s="703">
        <f>'[1]Bal Accum Dep&amp;COR'!R60</f>
        <v>-386524.68418981478</v>
      </c>
      <c r="S60" s="703">
        <f>'[1]Bal Accum Dep&amp;COR'!S60</f>
        <v>-392343.89192361105</v>
      </c>
      <c r="T60" s="703">
        <f>'[1]Bal Accum Dep&amp;COR'!T60</f>
        <v>-398141.81767361105</v>
      </c>
      <c r="U60" s="703">
        <f>'[1]Bal Accum Dep&amp;COR'!U60</f>
        <v>-403918.46143981471</v>
      </c>
      <c r="V60" s="703">
        <f>'[1]Bal Accum Dep&amp;COR'!V60</f>
        <v>-409673.8232222221</v>
      </c>
      <c r="W60" s="703">
        <f>'[1]Bal Accum Dep&amp;COR'!W60</f>
        <v>-415407.90302083321</v>
      </c>
      <c r="X60" s="703">
        <f>'[1]Bal Accum Dep&amp;COR'!X60</f>
        <v>-421120.70083564799</v>
      </c>
      <c r="Y60" s="703">
        <f>'[1]Bal Accum Dep&amp;COR'!Y60</f>
        <v>-426812.2166666665</v>
      </c>
      <c r="Z60" s="703">
        <f>'[1]Bal Accum Dep&amp;COR'!Z60</f>
        <v>-432482.45051388873</v>
      </c>
      <c r="AA60" s="703">
        <f>'[1]Bal Accum Dep&amp;COR'!AA60</f>
        <v>-438254.34237731464</v>
      </c>
      <c r="AB60" s="703">
        <f>'[1]Bal Accum Dep&amp;COR'!AB60</f>
        <v>-444004.95225694426</v>
      </c>
      <c r="AC60" s="703">
        <f>'[1]Bal Accum Dep&amp;COR'!AC60</f>
        <v>-449734.28015277762</v>
      </c>
      <c r="AD60" s="703">
        <f>'[1]Bal Accum Dep&amp;COR'!AD60</f>
        <v>-455442.32606481464</v>
      </c>
      <c r="AE60" s="703">
        <f>'[1]Bal Accum Dep&amp;COR'!AE60</f>
        <v>-461129.08999305539</v>
      </c>
      <c r="AF60" s="703">
        <f>'[1]Bal Accum Dep&amp;COR'!AF60</f>
        <v>-466794.5719374998</v>
      </c>
      <c r="AG60" s="703">
        <f>'[1]Bal Accum Dep&amp;COR'!AG60</f>
        <v>-472438.77189814794</v>
      </c>
      <c r="AH60" s="703">
        <f>'[1]Bal Accum Dep&amp;COR'!AH60</f>
        <v>-478061.68987499981</v>
      </c>
      <c r="AI60" s="703">
        <f>'[1]Bal Accum Dep&amp;COR'!AI60</f>
        <v>-483663.32586805534</v>
      </c>
      <c r="AJ60" s="703">
        <f>'[1]Bal Accum Dep&amp;COR'!AJ60</f>
        <v>-489243.6798773146</v>
      </c>
      <c r="AK60" s="703">
        <f>'[1]Bal Accum Dep&amp;COR'!AK60</f>
        <v>-494802.75190277759</v>
      </c>
      <c r="AL60" s="703">
        <f>'[1]Bal Accum Dep&amp;COR'!AL60</f>
        <v>-500340.54194444424</v>
      </c>
      <c r="AM60" s="703"/>
      <c r="AN60" s="686">
        <f t="shared" si="4"/>
        <v>-409673.8232222221</v>
      </c>
      <c r="AO60" s="686"/>
      <c r="AP60" s="686">
        <f t="shared" si="5"/>
        <v>-466645.59805092576</v>
      </c>
      <c r="AR60" s="889">
        <f>'[1]Bal Accum Dep&amp;COR'!AQ60</f>
        <v>340.1</v>
      </c>
      <c r="AS60" s="892">
        <f>'[1]Bal Accum Dep&amp;COR'!AR60</f>
        <v>0.05</v>
      </c>
      <c r="AT60" s="889">
        <f>'[1]Bal Accum Dep&amp;COR'!AS60</f>
        <v>340.1</v>
      </c>
      <c r="AU60" s="892">
        <f>'[1]Bal Accum Dep&amp;COR'!AT60</f>
        <v>0.05</v>
      </c>
    </row>
    <row r="61" spans="1:47" s="667" customFormat="1">
      <c r="A61" s="697"/>
      <c r="B61" s="699">
        <f>'[1]Bal Accum Dep&amp;COR'!B61</f>
        <v>-195.38694444444445</v>
      </c>
      <c r="C61" s="700"/>
      <c r="D61" s="701">
        <f>'[1]Bal Accum Dep&amp;COR'!D61</f>
        <v>80.631388888888893</v>
      </c>
      <c r="F61" s="682" t="str">
        <f>'[1]Bal Accum Dep&amp;COR'!F61</f>
        <v>Water</v>
      </c>
      <c r="G61" s="678"/>
      <c r="H61" s="678" t="str">
        <f>'[1]Bal Accum Dep&amp;COR'!H61</f>
        <v>340200-Comp &amp; Periph Equip</v>
      </c>
      <c r="I61" s="678"/>
      <c r="J61" s="682" t="str">
        <f>'[1]Bal Accum Dep&amp;COR'!J61</f>
        <v>340200</v>
      </c>
      <c r="K61" s="678"/>
      <c r="L61" s="682" t="str">
        <f>'[1]Bal Accum Dep&amp;COR'!L61</f>
        <v>10134010</v>
      </c>
      <c r="M61" s="678"/>
      <c r="N61" s="682">
        <f>'[1]Bal Accum Dep&amp;COR'!N61</f>
        <v>340.5</v>
      </c>
      <c r="P61" s="702">
        <f>'[1]Bal Accum Dep&amp;COR'!P61</f>
        <v>-50787.939999999995</v>
      </c>
      <c r="Q61" s="703">
        <f>'[1]Bal Accum Dep&amp;COR'!Q61</f>
        <v>-49800.028861111103</v>
      </c>
      <c r="R61" s="703">
        <f>'[1]Bal Accum Dep&amp;COR'!R61</f>
        <v>-48953.476247685176</v>
      </c>
      <c r="S61" s="703">
        <f>'[1]Bal Accum Dep&amp;COR'!S61</f>
        <v>-48153.040849722209</v>
      </c>
      <c r="T61" s="703">
        <f>'[1]Bal Accum Dep&amp;COR'!T61</f>
        <v>-48261.203552222207</v>
      </c>
      <c r="U61" s="703">
        <f>'[1]Bal Accum Dep&amp;COR'!U61</f>
        <v>-48727.597405185166</v>
      </c>
      <c r="V61" s="703">
        <f>'[1]Bal Accum Dep&amp;COR'!V61</f>
        <v>-49184.02240861109</v>
      </c>
      <c r="W61" s="703">
        <f>'[1]Bal Accum Dep&amp;COR'!W61</f>
        <v>-49630.478562499979</v>
      </c>
      <c r="X61" s="703">
        <f>'[1]Bal Accum Dep&amp;COR'!X61</f>
        <v>-50527.215866851831</v>
      </c>
      <c r="Y61" s="703">
        <f>'[1]Bal Accum Dep&amp;COR'!Y61</f>
        <v>-51413.984321666641</v>
      </c>
      <c r="Z61" s="703">
        <f>'[1]Bal Accum Dep&amp;COR'!Z61</f>
        <v>-53027.183926944417</v>
      </c>
      <c r="AA61" s="703">
        <f>'[1]Bal Accum Dep&amp;COR'!AA61</f>
        <v>-54630.414682685157</v>
      </c>
      <c r="AB61" s="703">
        <f>'[1]Bal Accum Dep&amp;COR'!AB61</f>
        <v>-56223.676588888862</v>
      </c>
      <c r="AC61" s="703">
        <f>'[1]Bal Accum Dep&amp;COR'!AC61</f>
        <v>-58635.419645555528</v>
      </c>
      <c r="AD61" s="703">
        <f>'[1]Bal Accum Dep&amp;COR'!AD61</f>
        <v>-61037.193852685159</v>
      </c>
      <c r="AE61" s="703">
        <f>'[1]Bal Accum Dep&amp;COR'!AE61</f>
        <v>-63428.999210277747</v>
      </c>
      <c r="AF61" s="703">
        <f>'[1]Bal Accum Dep&amp;COR'!AF61</f>
        <v>-66057.244363333302</v>
      </c>
      <c r="AG61" s="703">
        <f>'[1]Bal Accum Dep&amp;COR'!AG61</f>
        <v>-68675.520666851822</v>
      </c>
      <c r="AH61" s="703">
        <f>'[1]Bal Accum Dep&amp;COR'!AH61</f>
        <v>-71283.828120833306</v>
      </c>
      <c r="AI61" s="703">
        <f>'[1]Bal Accum Dep&amp;COR'!AI61</f>
        <v>-73882.166725277755</v>
      </c>
      <c r="AJ61" s="703">
        <f>'[1]Bal Accum Dep&amp;COR'!AJ61</f>
        <v>-76930.786480185168</v>
      </c>
      <c r="AK61" s="703">
        <f>'[1]Bal Accum Dep&amp;COR'!AK61</f>
        <v>-79969.437385555546</v>
      </c>
      <c r="AL61" s="703">
        <f>'[1]Bal Accum Dep&amp;COR'!AL61</f>
        <v>-83734.519441388882</v>
      </c>
      <c r="AM61" s="703"/>
      <c r="AN61" s="686">
        <f t="shared" si="4"/>
        <v>-49184.02240861109</v>
      </c>
      <c r="AO61" s="686"/>
      <c r="AP61" s="686">
        <f t="shared" si="5"/>
        <v>-66732.030083881749</v>
      </c>
      <c r="AR61" s="889">
        <f>'[1]Bal Accum Dep&amp;COR'!AQ61</f>
        <v>340.22</v>
      </c>
      <c r="AS61" s="892">
        <f>'[1]Bal Accum Dep&amp;COR'!AR61</f>
        <v>0.1</v>
      </c>
      <c r="AT61" s="889">
        <f>'[1]Bal Accum Dep&amp;COR'!AS61</f>
        <v>340.22</v>
      </c>
      <c r="AU61" s="892">
        <f>'[1]Bal Accum Dep&amp;COR'!AT61</f>
        <v>0.1</v>
      </c>
    </row>
    <row r="62" spans="1:47" s="667" customFormat="1">
      <c r="A62" s="697"/>
      <c r="B62" s="699">
        <f>'[1]Bal Accum Dep&amp;COR'!B62</f>
        <v>0</v>
      </c>
      <c r="C62" s="700"/>
      <c r="D62" s="701">
        <f>'[1]Bal Accum Dep&amp;COR'!D62</f>
        <v>0</v>
      </c>
      <c r="F62" s="682" t="str">
        <f>'[1]Bal Accum Dep&amp;COR'!F62</f>
        <v>Water</v>
      </c>
      <c r="G62" s="678"/>
      <c r="H62" s="678" t="str">
        <f>'[1]Bal Accum Dep&amp;COR'!H62</f>
        <v>340210-Comp &amp; Periph Mainframe</v>
      </c>
      <c r="I62" s="678"/>
      <c r="J62" s="682" t="str">
        <f>'[1]Bal Accum Dep&amp;COR'!J62</f>
        <v>340210</v>
      </c>
      <c r="K62" s="678"/>
      <c r="L62" s="682" t="str">
        <f>'[1]Bal Accum Dep&amp;COR'!L62</f>
        <v>10134010</v>
      </c>
      <c r="M62" s="678"/>
      <c r="N62" s="682">
        <f>'[1]Bal Accum Dep&amp;COR'!N62</f>
        <v>340.5</v>
      </c>
      <c r="P62" s="702">
        <f>'[1]Bal Accum Dep&amp;COR'!P62</f>
        <v>0</v>
      </c>
      <c r="Q62" s="703">
        <f>'[1]Bal Accum Dep&amp;COR'!Q62</f>
        <v>-1652.7884999999999</v>
      </c>
      <c r="R62" s="703">
        <f>'[1]Bal Accum Dep&amp;COR'!R62</f>
        <v>-3305.5769999999998</v>
      </c>
      <c r="S62" s="703">
        <f>'[1]Bal Accum Dep&amp;COR'!S62</f>
        <v>-4958.3654999999999</v>
      </c>
      <c r="T62" s="703">
        <f>'[1]Bal Accum Dep&amp;COR'!T62</f>
        <v>-6611.1539999999995</v>
      </c>
      <c r="U62" s="703">
        <f>'[1]Bal Accum Dep&amp;COR'!U62</f>
        <v>-8263.9424999999992</v>
      </c>
      <c r="V62" s="703">
        <f>'[1]Bal Accum Dep&amp;COR'!V62</f>
        <v>-9916.7309999999998</v>
      </c>
      <c r="W62" s="703">
        <f>'[1]Bal Accum Dep&amp;COR'!W62</f>
        <v>-11569.5195</v>
      </c>
      <c r="X62" s="703">
        <f>'[1]Bal Accum Dep&amp;COR'!X62</f>
        <v>-13222.308000000001</v>
      </c>
      <c r="Y62" s="703">
        <f>'[1]Bal Accum Dep&amp;COR'!Y62</f>
        <v>-14875.096500000001</v>
      </c>
      <c r="Z62" s="703">
        <f>'[1]Bal Accum Dep&amp;COR'!Z62</f>
        <v>-16527.885000000002</v>
      </c>
      <c r="AA62" s="703">
        <f>'[1]Bal Accum Dep&amp;COR'!AA62</f>
        <v>-18180.673500000001</v>
      </c>
      <c r="AB62" s="703">
        <f>'[1]Bal Accum Dep&amp;COR'!AB62</f>
        <v>-19833.462</v>
      </c>
      <c r="AC62" s="703">
        <f>'[1]Bal Accum Dep&amp;COR'!AC62</f>
        <v>-21486.250499999998</v>
      </c>
      <c r="AD62" s="703">
        <f>'[1]Bal Accum Dep&amp;COR'!AD62</f>
        <v>-23139.038999999997</v>
      </c>
      <c r="AE62" s="703">
        <f>'[1]Bal Accum Dep&amp;COR'!AE62</f>
        <v>-24791.827499999996</v>
      </c>
      <c r="AF62" s="703">
        <f>'[1]Bal Accum Dep&amp;COR'!AF62</f>
        <v>-26444.615999999995</v>
      </c>
      <c r="AG62" s="703">
        <f>'[1]Bal Accum Dep&amp;COR'!AG62</f>
        <v>-28097.404499999993</v>
      </c>
      <c r="AH62" s="703">
        <f>'[1]Bal Accum Dep&amp;COR'!AH62</f>
        <v>-29750.192999999992</v>
      </c>
      <c r="AI62" s="703">
        <f>'[1]Bal Accum Dep&amp;COR'!AI62</f>
        <v>-31402.981499999991</v>
      </c>
      <c r="AJ62" s="703">
        <f>'[1]Bal Accum Dep&amp;COR'!AJ62</f>
        <v>-33055.76999999999</v>
      </c>
      <c r="AK62" s="703">
        <f>'[1]Bal Accum Dep&amp;COR'!AK62</f>
        <v>-34708.558499999992</v>
      </c>
      <c r="AL62" s="703">
        <f>'[1]Bal Accum Dep&amp;COR'!AL62</f>
        <v>-36361.346999999994</v>
      </c>
      <c r="AM62" s="703"/>
      <c r="AN62" s="686">
        <f t="shared" si="4"/>
        <v>-9916.7309999999998</v>
      </c>
      <c r="AO62" s="686"/>
      <c r="AP62" s="686">
        <f t="shared" si="5"/>
        <v>-26444.615999999998</v>
      </c>
      <c r="AR62" s="889">
        <f>'[1]Bal Accum Dep&amp;COR'!AQ62</f>
        <v>340.21</v>
      </c>
      <c r="AS62" s="892">
        <f>'[1]Bal Accum Dep&amp;COR'!AR62</f>
        <v>0.2</v>
      </c>
      <c r="AT62" s="889">
        <f>'[1]Bal Accum Dep&amp;COR'!AS62</f>
        <v>340.21</v>
      </c>
      <c r="AU62" s="892">
        <f>'[1]Bal Accum Dep&amp;COR'!AT62</f>
        <v>0.2</v>
      </c>
    </row>
    <row r="63" spans="1:47" s="667" customFormat="1">
      <c r="A63" s="697"/>
      <c r="B63" s="699">
        <f>'[1]Bal Accum Dep&amp;COR'!B63</f>
        <v>-17.349166666666669</v>
      </c>
      <c r="C63" s="700"/>
      <c r="D63" s="701">
        <f>'[1]Bal Accum Dep&amp;COR'!D63</f>
        <v>68.514444444444436</v>
      </c>
      <c r="F63" s="682" t="str">
        <f>'[1]Bal Accum Dep&amp;COR'!F63</f>
        <v>Water</v>
      </c>
      <c r="G63" s="678"/>
      <c r="H63" s="678" t="str">
        <f>'[1]Bal Accum Dep&amp;COR'!H63</f>
        <v>340220-Comp &amp; Periph Personal</v>
      </c>
      <c r="I63" s="678"/>
      <c r="J63" s="682" t="str">
        <f>'[1]Bal Accum Dep&amp;COR'!J63</f>
        <v>340220</v>
      </c>
      <c r="K63" s="678"/>
      <c r="L63" s="682" t="str">
        <f>'[1]Bal Accum Dep&amp;COR'!L63</f>
        <v>10134010</v>
      </c>
      <c r="M63" s="678"/>
      <c r="N63" s="682">
        <f>'[1]Bal Accum Dep&amp;COR'!N63</f>
        <v>340.5</v>
      </c>
      <c r="P63" s="702">
        <f>'[1]Bal Accum Dep&amp;COR'!P63</f>
        <v>-207148.17999999993</v>
      </c>
      <c r="Q63" s="703">
        <f>'[1]Bal Accum Dep&amp;COR'!Q63</f>
        <v>-201343.38677777769</v>
      </c>
      <c r="R63" s="703">
        <f>'[1]Bal Accum Dep&amp;COR'!R63</f>
        <v>-195306.34032870361</v>
      </c>
      <c r="S63" s="703">
        <f>'[1]Bal Accum Dep&amp;COR'!S63</f>
        <v>-189037.04065277765</v>
      </c>
      <c r="T63" s="703">
        <f>'[1]Bal Accum Dep&amp;COR'!T63</f>
        <v>-182535.48774999985</v>
      </c>
      <c r="U63" s="703">
        <f>'[1]Bal Accum Dep&amp;COR'!U63</f>
        <v>-175801.68162037019</v>
      </c>
      <c r="V63" s="703">
        <f>'[1]Bal Accum Dep&amp;COR'!V63</f>
        <v>-168835.62226388868</v>
      </c>
      <c r="W63" s="703">
        <f>'[1]Bal Accum Dep&amp;COR'!W63</f>
        <v>-161637.30968055534</v>
      </c>
      <c r="X63" s="703">
        <f>'[1]Bal Accum Dep&amp;COR'!X63</f>
        <v>-154206.74387037012</v>
      </c>
      <c r="Y63" s="703">
        <f>'[1]Bal Accum Dep&amp;COR'!Y63</f>
        <v>-146543.92483333306</v>
      </c>
      <c r="Z63" s="703">
        <f>'[1]Bal Accum Dep&amp;COR'!Z63</f>
        <v>-138648.85256944413</v>
      </c>
      <c r="AA63" s="703">
        <f>'[1]Bal Accum Dep&amp;COR'!AA63</f>
        <v>-131398.60707870335</v>
      </c>
      <c r="AB63" s="703">
        <f>'[1]Bal Accum Dep&amp;COR'!AB63</f>
        <v>-123916.10836111075</v>
      </c>
      <c r="AC63" s="703">
        <f>'[1]Bal Accum Dep&amp;COR'!AC63</f>
        <v>-116201.35641666628</v>
      </c>
      <c r="AD63" s="703">
        <f>'[1]Bal Accum Dep&amp;COR'!AD63</f>
        <v>-108254.35124536998</v>
      </c>
      <c r="AE63" s="703">
        <f>'[1]Bal Accum Dep&amp;COR'!AE63</f>
        <v>-100075.09284722182</v>
      </c>
      <c r="AF63" s="703">
        <f>'[1]Bal Accum Dep&amp;COR'!AF63</f>
        <v>-91663.581222221808</v>
      </c>
      <c r="AG63" s="703">
        <f>'[1]Bal Accum Dep&amp;COR'!AG63</f>
        <v>-83019.816370369939</v>
      </c>
      <c r="AH63" s="703">
        <f>'[1]Bal Accum Dep&amp;COR'!AH63</f>
        <v>-74143.798291666215</v>
      </c>
      <c r="AI63" s="703">
        <f>'[1]Bal Accum Dep&amp;COR'!AI63</f>
        <v>-65035.526986110635</v>
      </c>
      <c r="AJ63" s="703">
        <f>'[1]Bal Accum Dep&amp;COR'!AJ63</f>
        <v>-55695.002453703215</v>
      </c>
      <c r="AK63" s="703">
        <f>'[1]Bal Accum Dep&amp;COR'!AK63</f>
        <v>-46122.224694443939</v>
      </c>
      <c r="AL63" s="703">
        <f>'[1]Bal Accum Dep&amp;COR'!AL63</f>
        <v>-36317.193708332808</v>
      </c>
      <c r="AM63" s="703"/>
      <c r="AN63" s="686">
        <f t="shared" si="4"/>
        <v>-168835.62226388868</v>
      </c>
      <c r="AO63" s="686"/>
      <c r="AP63" s="686">
        <f t="shared" si="5"/>
        <v>-90037.808634258821</v>
      </c>
      <c r="AR63" s="889">
        <f>'[1]Bal Accum Dep&amp;COR'!AQ63</f>
        <v>340.23</v>
      </c>
      <c r="AS63" s="892">
        <f>'[1]Bal Accum Dep&amp;COR'!AR63</f>
        <v>0.2</v>
      </c>
      <c r="AT63" s="889">
        <f>'[1]Bal Accum Dep&amp;COR'!AS63</f>
        <v>340.23</v>
      </c>
      <c r="AU63" s="892">
        <f>'[1]Bal Accum Dep&amp;COR'!AT63</f>
        <v>0.2</v>
      </c>
    </row>
    <row r="64" spans="1:47" s="667" customFormat="1">
      <c r="A64" s="697"/>
      <c r="B64" s="699">
        <f>'[1]Bal Accum Dep&amp;COR'!B64</f>
        <v>0</v>
      </c>
      <c r="C64" s="700"/>
      <c r="D64" s="701">
        <f>'[1]Bal Accum Dep&amp;COR'!D64</f>
        <v>246.345</v>
      </c>
      <c r="F64" s="682" t="str">
        <f>'[1]Bal Accum Dep&amp;COR'!F64</f>
        <v>Water</v>
      </c>
      <c r="G64" s="678"/>
      <c r="H64" s="678" t="str">
        <f>'[1]Bal Accum Dep&amp;COR'!H64</f>
        <v>340230-Comp &amp; Periph Other</v>
      </c>
      <c r="I64" s="678"/>
      <c r="J64" s="682" t="str">
        <f>'[1]Bal Accum Dep&amp;COR'!J64</f>
        <v>340230</v>
      </c>
      <c r="K64" s="678"/>
      <c r="L64" s="682" t="str">
        <f>'[1]Bal Accum Dep&amp;COR'!L64</f>
        <v>10134010</v>
      </c>
      <c r="M64" s="678"/>
      <c r="N64" s="682">
        <f>'[1]Bal Accum Dep&amp;COR'!N64</f>
        <v>340.5</v>
      </c>
      <c r="P64" s="702">
        <f>'[1]Bal Accum Dep&amp;COR'!P64</f>
        <v>-1190059.46</v>
      </c>
      <c r="Q64" s="703">
        <f>'[1]Bal Accum Dep&amp;COR'!Q64</f>
        <v>-1202094.6407777776</v>
      </c>
      <c r="R64" s="703">
        <f>'[1]Bal Accum Dep&amp;COR'!R64</f>
        <v>-1213851.2147685182</v>
      </c>
      <c r="S64" s="703">
        <f>'[1]Bal Accum Dep&amp;COR'!S64</f>
        <v>-1225329.1819722219</v>
      </c>
      <c r="T64" s="703">
        <f>'[1]Bal Accum Dep&amp;COR'!T64</f>
        <v>-1236528.5423888885</v>
      </c>
      <c r="U64" s="703">
        <f>'[1]Bal Accum Dep&amp;COR'!U64</f>
        <v>-1247449.296018518</v>
      </c>
      <c r="V64" s="703">
        <f>'[1]Bal Accum Dep&amp;COR'!V64</f>
        <v>-1258091.4428611107</v>
      </c>
      <c r="W64" s="703">
        <f>'[1]Bal Accum Dep&amp;COR'!W64</f>
        <v>-1268454.9829166662</v>
      </c>
      <c r="X64" s="703">
        <f>'[1]Bal Accum Dep&amp;COR'!X64</f>
        <v>-1278539.9161851846</v>
      </c>
      <c r="Y64" s="703">
        <f>'[1]Bal Accum Dep&amp;COR'!Y64</f>
        <v>-1288346.2426666659</v>
      </c>
      <c r="Z64" s="703">
        <f>'[1]Bal Accum Dep&amp;COR'!Z64</f>
        <v>-1297873.9623611104</v>
      </c>
      <c r="AA64" s="703">
        <f>'[1]Bal Accum Dep&amp;COR'!AA64</f>
        <v>-1307250.5852685177</v>
      </c>
      <c r="AB64" s="703">
        <f>'[1]Bal Accum Dep&amp;COR'!AB64</f>
        <v>-1316348.601388888</v>
      </c>
      <c r="AC64" s="703">
        <f>'[1]Bal Accum Dep&amp;COR'!AC64</f>
        <v>-1325168.0107222213</v>
      </c>
      <c r="AD64" s="703">
        <f>'[1]Bal Accum Dep&amp;COR'!AD64</f>
        <v>-1333708.8132685176</v>
      </c>
      <c r="AE64" s="703">
        <f>'[1]Bal Accum Dep&amp;COR'!AE64</f>
        <v>-1341971.0090277768</v>
      </c>
      <c r="AF64" s="703">
        <f>'[1]Bal Accum Dep&amp;COR'!AF64</f>
        <v>-1349954.5979999988</v>
      </c>
      <c r="AG64" s="703">
        <f>'[1]Bal Accum Dep&amp;COR'!AG64</f>
        <v>-1357659.580185184</v>
      </c>
      <c r="AH64" s="703">
        <f>'[1]Bal Accum Dep&amp;COR'!AH64</f>
        <v>-1365085.9555833321</v>
      </c>
      <c r="AI64" s="703">
        <f>'[1]Bal Accum Dep&amp;COR'!AI64</f>
        <v>-1372233.7241944431</v>
      </c>
      <c r="AJ64" s="703">
        <f>'[1]Bal Accum Dep&amp;COR'!AJ64</f>
        <v>-1379102.886018517</v>
      </c>
      <c r="AK64" s="703">
        <f>'[1]Bal Accum Dep&amp;COR'!AK64</f>
        <v>-1385693.441055554</v>
      </c>
      <c r="AL64" s="703">
        <f>'[1]Bal Accum Dep&amp;COR'!AL64</f>
        <v>-1392005.3893055539</v>
      </c>
      <c r="AM64" s="703"/>
      <c r="AN64" s="686">
        <f t="shared" si="4"/>
        <v>-1258091.4428611107</v>
      </c>
      <c r="AO64" s="686"/>
      <c r="AP64" s="686">
        <f t="shared" si="5"/>
        <v>-1348004.3504907398</v>
      </c>
      <c r="AR64" s="889">
        <f>'[1]Bal Accum Dep&amp;COR'!AQ64</f>
        <v>340.23</v>
      </c>
      <c r="AS64" s="892">
        <f>'[1]Bal Accum Dep&amp;COR'!AR64</f>
        <v>0.2</v>
      </c>
      <c r="AT64" s="889">
        <f>'[1]Bal Accum Dep&amp;COR'!AS64</f>
        <v>340.23</v>
      </c>
      <c r="AU64" s="892">
        <f>'[1]Bal Accum Dep&amp;COR'!AT64</f>
        <v>0.2</v>
      </c>
    </row>
    <row r="65" spans="1:47" s="667" customFormat="1">
      <c r="A65" s="697"/>
      <c r="B65" s="699">
        <f>'[1]Bal Accum Dep&amp;COR'!B65</f>
        <v>0</v>
      </c>
      <c r="C65" s="700"/>
      <c r="D65" s="701">
        <f>'[1]Bal Accum Dep&amp;COR'!D65</f>
        <v>0</v>
      </c>
      <c r="F65" s="682" t="str">
        <f>'[1]Bal Accum Dep&amp;COR'!F65</f>
        <v>Water</v>
      </c>
      <c r="G65" s="678"/>
      <c r="H65" s="678" t="str">
        <f>'[1]Bal Accum Dep&amp;COR'!H65</f>
        <v>340240-Comp &amp; Periph Capital Lease</v>
      </c>
      <c r="I65" s="678"/>
      <c r="J65" s="682" t="str">
        <f>'[1]Bal Accum Dep&amp;COR'!J65</f>
        <v>340240</v>
      </c>
      <c r="K65" s="678"/>
      <c r="L65" s="682" t="str">
        <f>'[1]Bal Accum Dep&amp;COR'!L65</f>
        <v>10134010</v>
      </c>
      <c r="M65" s="678"/>
      <c r="N65" s="682">
        <f>'[1]Bal Accum Dep&amp;COR'!N65</f>
        <v>340.5</v>
      </c>
      <c r="P65" s="702">
        <f>'[1]Bal Accum Dep&amp;COR'!P65</f>
        <v>0</v>
      </c>
      <c r="Q65" s="703">
        <f>'[1]Bal Accum Dep&amp;COR'!Q65</f>
        <v>0</v>
      </c>
      <c r="R65" s="703">
        <f>'[1]Bal Accum Dep&amp;COR'!R65</f>
        <v>0</v>
      </c>
      <c r="S65" s="703">
        <f>'[1]Bal Accum Dep&amp;COR'!S65</f>
        <v>0</v>
      </c>
      <c r="T65" s="703">
        <f>'[1]Bal Accum Dep&amp;COR'!T65</f>
        <v>0</v>
      </c>
      <c r="U65" s="703">
        <f>'[1]Bal Accum Dep&amp;COR'!U65</f>
        <v>0</v>
      </c>
      <c r="V65" s="703">
        <f>'[1]Bal Accum Dep&amp;COR'!V65</f>
        <v>0</v>
      </c>
      <c r="W65" s="703">
        <f>'[1]Bal Accum Dep&amp;COR'!W65</f>
        <v>0</v>
      </c>
      <c r="X65" s="703">
        <f>'[1]Bal Accum Dep&amp;COR'!X65</f>
        <v>0</v>
      </c>
      <c r="Y65" s="703">
        <f>'[1]Bal Accum Dep&amp;COR'!Y65</f>
        <v>0</v>
      </c>
      <c r="Z65" s="703">
        <f>'[1]Bal Accum Dep&amp;COR'!Z65</f>
        <v>0</v>
      </c>
      <c r="AA65" s="703">
        <f>'[1]Bal Accum Dep&amp;COR'!AA65</f>
        <v>0</v>
      </c>
      <c r="AB65" s="703">
        <f>'[1]Bal Accum Dep&amp;COR'!AB65</f>
        <v>0</v>
      </c>
      <c r="AC65" s="703">
        <f>'[1]Bal Accum Dep&amp;COR'!AC65</f>
        <v>0</v>
      </c>
      <c r="AD65" s="703">
        <f>'[1]Bal Accum Dep&amp;COR'!AD65</f>
        <v>0</v>
      </c>
      <c r="AE65" s="703">
        <f>'[1]Bal Accum Dep&amp;COR'!AE65</f>
        <v>0</v>
      </c>
      <c r="AF65" s="703">
        <f>'[1]Bal Accum Dep&amp;COR'!AF65</f>
        <v>0</v>
      </c>
      <c r="AG65" s="703">
        <f>'[1]Bal Accum Dep&amp;COR'!AG65</f>
        <v>0</v>
      </c>
      <c r="AH65" s="703">
        <f>'[1]Bal Accum Dep&amp;COR'!AH65</f>
        <v>0</v>
      </c>
      <c r="AI65" s="703">
        <f>'[1]Bal Accum Dep&amp;COR'!AI65</f>
        <v>0</v>
      </c>
      <c r="AJ65" s="703">
        <f>'[1]Bal Accum Dep&amp;COR'!AJ65</f>
        <v>0</v>
      </c>
      <c r="AK65" s="703">
        <f>'[1]Bal Accum Dep&amp;COR'!AK65</f>
        <v>0</v>
      </c>
      <c r="AL65" s="703">
        <f>'[1]Bal Accum Dep&amp;COR'!AL65</f>
        <v>0</v>
      </c>
      <c r="AM65" s="703"/>
      <c r="AN65" s="686">
        <f t="shared" si="4"/>
        <v>0</v>
      </c>
      <c r="AO65" s="686"/>
      <c r="AP65" s="686">
        <f t="shared" si="5"/>
        <v>0</v>
      </c>
      <c r="AR65" s="889">
        <f>'[1]Bal Accum Dep&amp;COR'!AQ65</f>
        <v>0</v>
      </c>
      <c r="AS65" s="892">
        <f>'[1]Bal Accum Dep&amp;COR'!AR65</f>
        <v>0</v>
      </c>
      <c r="AT65" s="889">
        <f>'[1]Bal Accum Dep&amp;COR'!AS65</f>
        <v>0</v>
      </c>
      <c r="AU65" s="892">
        <f>'[1]Bal Accum Dep&amp;COR'!AT65</f>
        <v>0</v>
      </c>
    </row>
    <row r="66" spans="1:47" s="667" customFormat="1">
      <c r="A66" s="697"/>
      <c r="B66" s="699">
        <f>'[1]Bal Accum Dep&amp;COR'!B66</f>
        <v>0</v>
      </c>
      <c r="C66" s="700"/>
      <c r="D66" s="701">
        <f>'[1]Bal Accum Dep&amp;COR'!D66</f>
        <v>0</v>
      </c>
      <c r="F66" s="682" t="str">
        <f>'[1]Bal Accum Dep&amp;COR'!F66</f>
        <v>Water</v>
      </c>
      <c r="G66" s="678"/>
      <c r="H66" s="678" t="str">
        <f>'[1]Bal Accum Dep&amp;COR'!H66</f>
        <v>340300-Computer Software</v>
      </c>
      <c r="I66" s="678"/>
      <c r="J66" s="682" t="str">
        <f>'[1]Bal Accum Dep&amp;COR'!J66</f>
        <v>340300</v>
      </c>
      <c r="K66" s="678"/>
      <c r="L66" s="682" t="str">
        <f>'[1]Bal Accum Dep&amp;COR'!L66</f>
        <v>10134010</v>
      </c>
      <c r="M66" s="678"/>
      <c r="N66" s="682">
        <f>'[1]Bal Accum Dep&amp;COR'!N66</f>
        <v>340.5</v>
      </c>
      <c r="P66" s="702">
        <f>'[1]Bal Accum Dep&amp;COR'!P66</f>
        <v>-1914429.8699999999</v>
      </c>
      <c r="Q66" s="703">
        <f>'[1]Bal Accum Dep&amp;COR'!Q66</f>
        <v>-1948882.9517777776</v>
      </c>
      <c r="R66" s="703">
        <f>'[1]Bal Accum Dep&amp;COR'!R66</f>
        <v>-1983248.5493796295</v>
      </c>
      <c r="S66" s="703">
        <f>'[1]Bal Accum Dep&amp;COR'!S66</f>
        <v>-2017526.6628055554</v>
      </c>
      <c r="T66" s="703">
        <f>'[1]Bal Accum Dep&amp;COR'!T66</f>
        <v>-2054650.8973315493</v>
      </c>
      <c r="U66" s="703">
        <f>'[1]Bal Accum Dep&amp;COR'!U66</f>
        <v>-2094893.8231515214</v>
      </c>
      <c r="V66" s="703">
        <f>'[1]Bal Accum Dep&amp;COR'!V66</f>
        <v>-2137714.4930988047</v>
      </c>
      <c r="W66" s="703">
        <f>'[1]Bal Accum Dep&amp;COR'!W66</f>
        <v>-2182286.3947414625</v>
      </c>
      <c r="X66" s="703">
        <f>'[1]Bal Accum Dep&amp;COR'!X66</f>
        <v>-2230934.4734984441</v>
      </c>
      <c r="Y66" s="703">
        <f>'[1]Bal Accum Dep&amp;COR'!Y66</f>
        <v>-2284033.2716147499</v>
      </c>
      <c r="Z66" s="703">
        <f>'[1]Bal Accum Dep&amp;COR'!Z66</f>
        <v>-2342718.9005668797</v>
      </c>
      <c r="AA66" s="703">
        <f>'[1]Bal Accum Dep&amp;COR'!AA66</f>
        <v>-2407793.2788783335</v>
      </c>
      <c r="AB66" s="703">
        <f>'[1]Bal Accum Dep&amp;COR'!AB66</f>
        <v>-2478454.4880256117</v>
      </c>
      <c r="AC66" s="703">
        <f>'[1]Bal Accum Dep&amp;COR'!AC66</f>
        <v>-2554702.5280087139</v>
      </c>
      <c r="AD66" s="703">
        <f>'[1]Bal Accum Dep&amp;COR'!AD66</f>
        <v>-2635401.2873511398</v>
      </c>
      <c r="AE66" s="703">
        <f>'[1]Bal Accum Dep&amp;COR'!AE66</f>
        <v>-2721686.8775293902</v>
      </c>
      <c r="AF66" s="703">
        <f>'[1]Bal Accum Dep&amp;COR'!AF66</f>
        <v>-2813559.2985434644</v>
      </c>
      <c r="AG66" s="703">
        <f>'[1]Bal Accum Dep&amp;COR'!AG66</f>
        <v>-2909882.4389168629</v>
      </c>
      <c r="AH66" s="703">
        <f>'[1]Bal Accum Dep&amp;COR'!AH66</f>
        <v>-3011792.4101260854</v>
      </c>
      <c r="AI66" s="703">
        <f>'[1]Bal Accum Dep&amp;COR'!AI66</f>
        <v>-3119676.239157632</v>
      </c>
      <c r="AJ66" s="703">
        <f>'[1]Bal Accum Dep&amp;COR'!AJ66</f>
        <v>-3232012.4900132525</v>
      </c>
      <c r="AK66" s="703">
        <f>'[1]Bal Accum Dep&amp;COR'!AK66</f>
        <v>-3348801.1626929473</v>
      </c>
      <c r="AL66" s="703">
        <f>'[1]Bal Accum Dep&amp;COR'!AL66</f>
        <v>-3470042.257196716</v>
      </c>
      <c r="AM66" s="703"/>
      <c r="AN66" s="686">
        <f t="shared" si="4"/>
        <v>-2137714.4930988047</v>
      </c>
      <c r="AO66" s="686"/>
      <c r="AP66" s="686">
        <f t="shared" si="5"/>
        <v>-2849732.5890005408</v>
      </c>
      <c r="AR66" s="889">
        <f>'[1]Bal Accum Dep&amp;COR'!AQ66</f>
        <v>340.32</v>
      </c>
      <c r="AS66" s="892">
        <f>'[1]Bal Accum Dep&amp;COR'!AR66</f>
        <v>0.2</v>
      </c>
      <c r="AT66" s="889">
        <f>'[1]Bal Accum Dep&amp;COR'!AS66</f>
        <v>340.32</v>
      </c>
      <c r="AU66" s="892">
        <f>'[1]Bal Accum Dep&amp;COR'!AT66</f>
        <v>0.2</v>
      </c>
    </row>
    <row r="67" spans="1:47" s="667" customFormat="1">
      <c r="A67" s="697"/>
      <c r="B67" s="699">
        <f>'[1]Bal Accum Dep&amp;COR'!B67</f>
        <v>0</v>
      </c>
      <c r="C67" s="700"/>
      <c r="D67" s="701">
        <f>'[1]Bal Accum Dep&amp;COR'!D67</f>
        <v>0</v>
      </c>
      <c r="F67" s="682" t="str">
        <f>'[1]Bal Accum Dep&amp;COR'!F67</f>
        <v>Water</v>
      </c>
      <c r="G67" s="678"/>
      <c r="H67" s="678" t="str">
        <f>'[1]Bal Accum Dep&amp;COR'!H67</f>
        <v>340315-Computer Software - BT</v>
      </c>
      <c r="I67" s="678"/>
      <c r="J67" s="682" t="str">
        <f>'[1]Bal Accum Dep&amp;COR'!J67</f>
        <v>340315</v>
      </c>
      <c r="K67" s="678"/>
      <c r="L67" s="682" t="str">
        <f>'[1]Bal Accum Dep&amp;COR'!L67</f>
        <v>10134010</v>
      </c>
      <c r="M67" s="678"/>
      <c r="N67" s="682">
        <f>'[1]Bal Accum Dep&amp;COR'!N67</f>
        <v>340.5</v>
      </c>
      <c r="P67" s="702">
        <f>'[1]Bal Accum Dep&amp;COR'!P67</f>
        <v>-6811157.1900000004</v>
      </c>
      <c r="Q67" s="703">
        <f>'[1]Bal Accum Dep&amp;COR'!Q67</f>
        <v>-6897838.4904166674</v>
      </c>
      <c r="R67" s="703">
        <f>'[1]Bal Accum Dep&amp;COR'!R67</f>
        <v>-6984519.7908333344</v>
      </c>
      <c r="S67" s="703">
        <f>'[1]Bal Accum Dep&amp;COR'!S67</f>
        <v>-7071201.0912500015</v>
      </c>
      <c r="T67" s="703">
        <f>'[1]Bal Accum Dep&amp;COR'!T67</f>
        <v>-7157882.3916666685</v>
      </c>
      <c r="U67" s="703">
        <f>'[1]Bal Accum Dep&amp;COR'!U67</f>
        <v>-7244563.6920833355</v>
      </c>
      <c r="V67" s="703">
        <f>'[1]Bal Accum Dep&amp;COR'!V67</f>
        <v>-7331244.9925000025</v>
      </c>
      <c r="W67" s="703">
        <f>'[1]Bal Accum Dep&amp;COR'!W67</f>
        <v>-7417926.2929166695</v>
      </c>
      <c r="X67" s="703">
        <f>'[1]Bal Accum Dep&amp;COR'!X67</f>
        <v>-7504607.5933333365</v>
      </c>
      <c r="Y67" s="703">
        <f>'[1]Bal Accum Dep&amp;COR'!Y67</f>
        <v>-7591288.8937500035</v>
      </c>
      <c r="Z67" s="703">
        <f>'[1]Bal Accum Dep&amp;COR'!Z67</f>
        <v>-7677970.1941666706</v>
      </c>
      <c r="AA67" s="703">
        <f>'[1]Bal Accum Dep&amp;COR'!AA67</f>
        <v>-7768483.0845833374</v>
      </c>
      <c r="AB67" s="703">
        <f>'[1]Bal Accum Dep&amp;COR'!AB67</f>
        <v>-7858995.9750000043</v>
      </c>
      <c r="AC67" s="703">
        <f>'[1]Bal Accum Dep&amp;COR'!AC67</f>
        <v>-7949508.8654166711</v>
      </c>
      <c r="AD67" s="703">
        <f>'[1]Bal Accum Dep&amp;COR'!AD67</f>
        <v>-8040021.755833338</v>
      </c>
      <c r="AE67" s="703">
        <f>'[1]Bal Accum Dep&amp;COR'!AE67</f>
        <v>-8130534.6462500049</v>
      </c>
      <c r="AF67" s="703">
        <f>'[1]Bal Accum Dep&amp;COR'!AF67</f>
        <v>-8221047.5366666717</v>
      </c>
      <c r="AG67" s="703">
        <f>'[1]Bal Accum Dep&amp;COR'!AG67</f>
        <v>-8311560.4270833386</v>
      </c>
      <c r="AH67" s="703">
        <f>'[1]Bal Accum Dep&amp;COR'!AH67</f>
        <v>-8402073.3175000045</v>
      </c>
      <c r="AI67" s="703">
        <f>'[1]Bal Accum Dep&amp;COR'!AI67</f>
        <v>-8492586.2079166714</v>
      </c>
      <c r="AJ67" s="703">
        <f>'[1]Bal Accum Dep&amp;COR'!AJ67</f>
        <v>-8583099.0983333383</v>
      </c>
      <c r="AK67" s="703">
        <f>'[1]Bal Accum Dep&amp;COR'!AK67</f>
        <v>-8673611.9887500051</v>
      </c>
      <c r="AL67" s="703">
        <f>'[1]Bal Accum Dep&amp;COR'!AL67</f>
        <v>-8764124.879166672</v>
      </c>
      <c r="AM67" s="703"/>
      <c r="AN67" s="686">
        <f t="shared" si="4"/>
        <v>-7331244.9925000025</v>
      </c>
      <c r="AO67" s="686"/>
      <c r="AP67" s="686">
        <f t="shared" si="5"/>
        <v>-8221047.5366666727</v>
      </c>
      <c r="AR67" s="889">
        <f>'[1]Bal Accum Dep&amp;COR'!AQ67</f>
        <v>340.3</v>
      </c>
      <c r="AS67" s="892">
        <f>'[1]Bal Accum Dep&amp;COR'!AR67</f>
        <v>0.1</v>
      </c>
      <c r="AT67" s="889">
        <f>'[1]Bal Accum Dep&amp;COR'!AS67</f>
        <v>340.3</v>
      </c>
      <c r="AU67" s="892">
        <f>'[1]Bal Accum Dep&amp;COR'!AT67</f>
        <v>0.1</v>
      </c>
    </row>
    <row r="68" spans="1:47" s="667" customFormat="1">
      <c r="A68" s="697"/>
      <c r="B68" s="699">
        <f>'[1]Bal Accum Dep&amp;COR'!B68</f>
        <v>0</v>
      </c>
      <c r="C68" s="700"/>
      <c r="D68" s="701">
        <f>'[1]Bal Accum Dep&amp;COR'!D68</f>
        <v>0</v>
      </c>
      <c r="F68" s="682" t="str">
        <f>'[1]Bal Accum Dep&amp;COR'!F68</f>
        <v>Water</v>
      </c>
      <c r="G68" s="678"/>
      <c r="H68" s="678" t="str">
        <f>'[1]Bal Accum Dep&amp;COR'!H68</f>
        <v>340320-Comp Software Personal</v>
      </c>
      <c r="I68" s="678"/>
      <c r="J68" s="682" t="str">
        <f>'[1]Bal Accum Dep&amp;COR'!J68</f>
        <v>340320</v>
      </c>
      <c r="K68" s="678"/>
      <c r="L68" s="682" t="str">
        <f>'[1]Bal Accum Dep&amp;COR'!L68</f>
        <v>10134010</v>
      </c>
      <c r="M68" s="678"/>
      <c r="N68" s="682">
        <f>'[1]Bal Accum Dep&amp;COR'!N68</f>
        <v>340.5</v>
      </c>
      <c r="P68" s="702">
        <f>'[1]Bal Accum Dep&amp;COR'!P68</f>
        <v>0</v>
      </c>
      <c r="Q68" s="703">
        <f>'[1]Bal Accum Dep&amp;COR'!Q68</f>
        <v>1162.8699999999999</v>
      </c>
      <c r="R68" s="703">
        <f>'[1]Bal Accum Dep&amp;COR'!R68</f>
        <v>2325.7399999999998</v>
      </c>
      <c r="S68" s="703">
        <f>'[1]Bal Accum Dep&amp;COR'!S68</f>
        <v>3488.6099999999997</v>
      </c>
      <c r="T68" s="703">
        <f>'[1]Bal Accum Dep&amp;COR'!T68</f>
        <v>4651.4799999999996</v>
      </c>
      <c r="U68" s="703">
        <f>'[1]Bal Accum Dep&amp;COR'!U68</f>
        <v>5814.3499999999995</v>
      </c>
      <c r="V68" s="703">
        <f>'[1]Bal Accum Dep&amp;COR'!V68</f>
        <v>6977.2199999999993</v>
      </c>
      <c r="W68" s="703">
        <f>'[1]Bal Accum Dep&amp;COR'!W68</f>
        <v>8140.0899999999992</v>
      </c>
      <c r="X68" s="703">
        <f>'[1]Bal Accum Dep&amp;COR'!X68</f>
        <v>9302.9599999999991</v>
      </c>
      <c r="Y68" s="703">
        <f>'[1]Bal Accum Dep&amp;COR'!Y68</f>
        <v>10465.829999999998</v>
      </c>
      <c r="Z68" s="703">
        <f>'[1]Bal Accum Dep&amp;COR'!Z68</f>
        <v>11628.699999999997</v>
      </c>
      <c r="AA68" s="703">
        <f>'[1]Bal Accum Dep&amp;COR'!AA68</f>
        <v>12468.549999999997</v>
      </c>
      <c r="AB68" s="703">
        <f>'[1]Bal Accum Dep&amp;COR'!AB68</f>
        <v>13308.399999999998</v>
      </c>
      <c r="AC68" s="703">
        <f>'[1]Bal Accum Dep&amp;COR'!AC68</f>
        <v>14148.249999999998</v>
      </c>
      <c r="AD68" s="703">
        <f>'[1]Bal Accum Dep&amp;COR'!AD68</f>
        <v>14988.099999999999</v>
      </c>
      <c r="AE68" s="703">
        <f>'[1]Bal Accum Dep&amp;COR'!AE68</f>
        <v>15827.949999999999</v>
      </c>
      <c r="AF68" s="703">
        <f>'[1]Bal Accum Dep&amp;COR'!AF68</f>
        <v>16667.8</v>
      </c>
      <c r="AG68" s="703">
        <f>'[1]Bal Accum Dep&amp;COR'!AG68</f>
        <v>17507.649999999998</v>
      </c>
      <c r="AH68" s="703">
        <f>'[1]Bal Accum Dep&amp;COR'!AH68</f>
        <v>18347.499999999996</v>
      </c>
      <c r="AI68" s="703">
        <f>'[1]Bal Accum Dep&amp;COR'!AI68</f>
        <v>19187.349999999995</v>
      </c>
      <c r="AJ68" s="703">
        <f>'[1]Bal Accum Dep&amp;COR'!AJ68</f>
        <v>20027.199999999993</v>
      </c>
      <c r="AK68" s="703">
        <f>'[1]Bal Accum Dep&amp;COR'!AK68</f>
        <v>20867.049999999992</v>
      </c>
      <c r="AL68" s="703">
        <f>'[1]Bal Accum Dep&amp;COR'!AL68</f>
        <v>21706.899999999991</v>
      </c>
      <c r="AM68" s="703"/>
      <c r="AN68" s="686">
        <f t="shared" si="4"/>
        <v>6977.2199999999993</v>
      </c>
      <c r="AO68" s="686"/>
      <c r="AP68" s="686">
        <f t="shared" si="5"/>
        <v>16667.799999999996</v>
      </c>
      <c r="AR68" s="889">
        <f>'[1]Bal Accum Dep&amp;COR'!AQ68</f>
        <v>340.33</v>
      </c>
      <c r="AS68" s="892">
        <f>'[1]Bal Accum Dep&amp;COR'!AR68</f>
        <v>0.2</v>
      </c>
      <c r="AT68" s="889">
        <f>'[1]Bal Accum Dep&amp;COR'!AS68</f>
        <v>340.33</v>
      </c>
      <c r="AU68" s="892">
        <f>'[1]Bal Accum Dep&amp;COR'!AT68</f>
        <v>0.2</v>
      </c>
    </row>
    <row r="69" spans="1:47" s="667" customFormat="1">
      <c r="A69" s="697"/>
      <c r="B69" s="699">
        <f>'[1]Bal Accum Dep&amp;COR'!B69</f>
        <v>0</v>
      </c>
      <c r="C69" s="700"/>
      <c r="D69" s="701">
        <f>'[1]Bal Accum Dep&amp;COR'!D69</f>
        <v>81.62777777777778</v>
      </c>
      <c r="F69" s="682" t="str">
        <f>'[1]Bal Accum Dep&amp;COR'!F69</f>
        <v>Water</v>
      </c>
      <c r="G69" s="678"/>
      <c r="H69" s="678" t="str">
        <f>'[1]Bal Accum Dep&amp;COR'!H69</f>
        <v>340325-Comp Software Customized</v>
      </c>
      <c r="I69" s="678"/>
      <c r="J69" s="682" t="str">
        <f>'[1]Bal Accum Dep&amp;COR'!J69</f>
        <v>340325</v>
      </c>
      <c r="K69" s="678"/>
      <c r="L69" s="682" t="str">
        <f>'[1]Bal Accum Dep&amp;COR'!L69</f>
        <v>10134010</v>
      </c>
      <c r="M69" s="678"/>
      <c r="N69" s="682">
        <f>'[1]Bal Accum Dep&amp;COR'!N69</f>
        <v>340.5</v>
      </c>
      <c r="P69" s="702">
        <f>'[1]Bal Accum Dep&amp;COR'!P69</f>
        <v>-619842.48</v>
      </c>
      <c r="Q69" s="703">
        <f>'[1]Bal Accum Dep&amp;COR'!Q69</f>
        <v>-643002.82983333338</v>
      </c>
      <c r="R69" s="703">
        <f>'[1]Bal Accum Dep&amp;COR'!R69</f>
        <v>-666119.05710185203</v>
      </c>
      <c r="S69" s="703">
        <f>'[1]Bal Accum Dep&amp;COR'!S69</f>
        <v>-689191.16180555581</v>
      </c>
      <c r="T69" s="703">
        <f>'[1]Bal Accum Dep&amp;COR'!T69</f>
        <v>-712219.14394444483</v>
      </c>
      <c r="U69" s="703">
        <f>'[1]Bal Accum Dep&amp;COR'!U69</f>
        <v>-735203.00351851899</v>
      </c>
      <c r="V69" s="703">
        <f>'[1]Bal Accum Dep&amp;COR'!V69</f>
        <v>-758142.7405277784</v>
      </c>
      <c r="W69" s="703">
        <f>'[1]Bal Accum Dep&amp;COR'!W69</f>
        <v>-781038.35497222294</v>
      </c>
      <c r="X69" s="703">
        <f>'[1]Bal Accum Dep&amp;COR'!X69</f>
        <v>-803889.84685185261</v>
      </c>
      <c r="Y69" s="703">
        <f>'[1]Bal Accum Dep&amp;COR'!Y69</f>
        <v>-826697.21616666752</v>
      </c>
      <c r="Z69" s="703">
        <f>'[1]Bal Accum Dep&amp;COR'!Z69</f>
        <v>-849460.46291666757</v>
      </c>
      <c r="AA69" s="703">
        <f>'[1]Bal Accum Dep&amp;COR'!AA69</f>
        <v>-872179.58710185287</v>
      </c>
      <c r="AB69" s="703">
        <f>'[1]Bal Accum Dep&amp;COR'!AB69</f>
        <v>-894854.5887222233</v>
      </c>
      <c r="AC69" s="703">
        <f>'[1]Bal Accum Dep&amp;COR'!AC69</f>
        <v>-917485.46777777898</v>
      </c>
      <c r="AD69" s="703">
        <f>'[1]Bal Accum Dep&amp;COR'!AD69</f>
        <v>-940072.22426851979</v>
      </c>
      <c r="AE69" s="703">
        <f>'[1]Bal Accum Dep&amp;COR'!AE69</f>
        <v>-962614.85819444584</v>
      </c>
      <c r="AF69" s="703">
        <f>'[1]Bal Accum Dep&amp;COR'!AF69</f>
        <v>-985113.36955555703</v>
      </c>
      <c r="AG69" s="703">
        <f>'[1]Bal Accum Dep&amp;COR'!AG69</f>
        <v>-1007567.7583518535</v>
      </c>
      <c r="AH69" s="703">
        <f>'[1]Bal Accum Dep&amp;COR'!AH69</f>
        <v>-1029978.024583335</v>
      </c>
      <c r="AI69" s="703">
        <f>'[1]Bal Accum Dep&amp;COR'!AI69</f>
        <v>-1052344.1682500017</v>
      </c>
      <c r="AJ69" s="703">
        <f>'[1]Bal Accum Dep&amp;COR'!AJ69</f>
        <v>-1074666.1893518537</v>
      </c>
      <c r="AK69" s="703">
        <f>'[1]Bal Accum Dep&amp;COR'!AK69</f>
        <v>-1096944.0878888906</v>
      </c>
      <c r="AL69" s="703">
        <f>'[1]Bal Accum Dep&amp;COR'!AL69</f>
        <v>-1119177.8638611129</v>
      </c>
      <c r="AM69" s="703"/>
      <c r="AN69" s="686">
        <f t="shared" si="4"/>
        <v>-758142.7405277784</v>
      </c>
      <c r="AO69" s="686"/>
      <c r="AP69" s="686">
        <f t="shared" si="5"/>
        <v>-984804.5116018533</v>
      </c>
      <c r="AR69" s="889">
        <f>'[1]Bal Accum Dep&amp;COR'!AQ69</f>
        <v>340.33</v>
      </c>
      <c r="AS69" s="892">
        <f>'[1]Bal Accum Dep&amp;COR'!AR69</f>
        <v>0.2</v>
      </c>
      <c r="AT69" s="889">
        <f>'[1]Bal Accum Dep&amp;COR'!AS69</f>
        <v>340.33</v>
      </c>
      <c r="AU69" s="892">
        <f>'[1]Bal Accum Dep&amp;COR'!AT69</f>
        <v>0.2</v>
      </c>
    </row>
    <row r="70" spans="1:47" s="667" customFormat="1">
      <c r="A70" s="697"/>
      <c r="B70" s="699">
        <f>'[1]Bal Accum Dep&amp;COR'!B70</f>
        <v>0</v>
      </c>
      <c r="C70" s="700"/>
      <c r="D70" s="701">
        <f>'[1]Bal Accum Dep&amp;COR'!D70</f>
        <v>0</v>
      </c>
      <c r="F70" s="682" t="str">
        <f>'[1]Bal Accum Dep&amp;COR'!F70</f>
        <v>Water</v>
      </c>
      <c r="G70" s="678"/>
      <c r="H70" s="678" t="str">
        <f>'[1]Bal Accum Dep&amp;COR'!H70</f>
        <v>340330-Comp Software Other</v>
      </c>
      <c r="I70" s="678"/>
      <c r="J70" s="682" t="str">
        <f>'[1]Bal Accum Dep&amp;COR'!J70</f>
        <v>340330</v>
      </c>
      <c r="K70" s="678"/>
      <c r="L70" s="682" t="str">
        <f>'[1]Bal Accum Dep&amp;COR'!L70</f>
        <v>10134010</v>
      </c>
      <c r="M70" s="678"/>
      <c r="N70" s="682">
        <f>'[1]Bal Accum Dep&amp;COR'!N70</f>
        <v>340.5</v>
      </c>
      <c r="P70" s="702">
        <f>'[1]Bal Accum Dep&amp;COR'!P70</f>
        <v>-141427.39000000001</v>
      </c>
      <c r="Q70" s="703">
        <f>'[1]Bal Accum Dep&amp;COR'!Q70</f>
        <v>-144698.21916666668</v>
      </c>
      <c r="R70" s="703">
        <f>'[1]Bal Accum Dep&amp;COR'!R70</f>
        <v>-147969.04833333334</v>
      </c>
      <c r="S70" s="703">
        <f>'[1]Bal Accum Dep&amp;COR'!S70</f>
        <v>-151239.8775</v>
      </c>
      <c r="T70" s="703">
        <f>'[1]Bal Accum Dep&amp;COR'!T70</f>
        <v>-154510.70666666667</v>
      </c>
      <c r="U70" s="703">
        <f>'[1]Bal Accum Dep&amp;COR'!U70</f>
        <v>-157781.53583333333</v>
      </c>
      <c r="V70" s="703">
        <f>'[1]Bal Accum Dep&amp;COR'!V70</f>
        <v>-161052.36499999999</v>
      </c>
      <c r="W70" s="703">
        <f>'[1]Bal Accum Dep&amp;COR'!W70</f>
        <v>-164323.19416666665</v>
      </c>
      <c r="X70" s="703">
        <f>'[1]Bal Accum Dep&amp;COR'!X70</f>
        <v>-167594.02333333332</v>
      </c>
      <c r="Y70" s="703">
        <f>'[1]Bal Accum Dep&amp;COR'!Y70</f>
        <v>-170864.85249999998</v>
      </c>
      <c r="Z70" s="703">
        <f>'[1]Bal Accum Dep&amp;COR'!Z70</f>
        <v>-174135.68166666664</v>
      </c>
      <c r="AA70" s="703">
        <f>'[1]Bal Accum Dep&amp;COR'!AA70</f>
        <v>-177406.5108333333</v>
      </c>
      <c r="AB70" s="703">
        <f>'[1]Bal Accum Dep&amp;COR'!AB70</f>
        <v>-180677.33999999997</v>
      </c>
      <c r="AC70" s="703">
        <f>'[1]Bal Accum Dep&amp;COR'!AC70</f>
        <v>-183948.16916666663</v>
      </c>
      <c r="AD70" s="703">
        <f>'[1]Bal Accum Dep&amp;COR'!AD70</f>
        <v>-187218.99833333329</v>
      </c>
      <c r="AE70" s="703">
        <f>'[1]Bal Accum Dep&amp;COR'!AE70</f>
        <v>-190489.82749999996</v>
      </c>
      <c r="AF70" s="703">
        <f>'[1]Bal Accum Dep&amp;COR'!AF70</f>
        <v>-193760.65666666662</v>
      </c>
      <c r="AG70" s="703">
        <f>'[1]Bal Accum Dep&amp;COR'!AG70</f>
        <v>-197031.48583333328</v>
      </c>
      <c r="AH70" s="703">
        <f>'[1]Bal Accum Dep&amp;COR'!AH70</f>
        <v>-200302.31499999994</v>
      </c>
      <c r="AI70" s="703">
        <f>'[1]Bal Accum Dep&amp;COR'!AI70</f>
        <v>-203573.14416666661</v>
      </c>
      <c r="AJ70" s="703">
        <f>'[1]Bal Accum Dep&amp;COR'!AJ70</f>
        <v>-206843.97333333327</v>
      </c>
      <c r="AK70" s="703">
        <f>'[1]Bal Accum Dep&amp;COR'!AK70</f>
        <v>-210114.80249999993</v>
      </c>
      <c r="AL70" s="703">
        <f>'[1]Bal Accum Dep&amp;COR'!AL70</f>
        <v>-213385.6316666666</v>
      </c>
      <c r="AM70" s="703"/>
      <c r="AN70" s="686">
        <f t="shared" si="4"/>
        <v>-161052.36499999999</v>
      </c>
      <c r="AO70" s="686"/>
      <c r="AP70" s="686">
        <f t="shared" si="5"/>
        <v>-193760.65666666662</v>
      </c>
      <c r="AR70" s="889">
        <f>'[1]Bal Accum Dep&amp;COR'!AQ70</f>
        <v>340.33</v>
      </c>
      <c r="AS70" s="892">
        <f>'[1]Bal Accum Dep&amp;COR'!AR70</f>
        <v>0.2</v>
      </c>
      <c r="AT70" s="889">
        <f>'[1]Bal Accum Dep&amp;COR'!AS70</f>
        <v>340.33</v>
      </c>
      <c r="AU70" s="892">
        <f>'[1]Bal Accum Dep&amp;COR'!AT70</f>
        <v>0.2</v>
      </c>
    </row>
    <row r="71" spans="1:47" s="667" customFormat="1">
      <c r="A71" s="697"/>
      <c r="B71" s="699">
        <f>'[1]Bal Accum Dep&amp;COR'!B71</f>
        <v>0</v>
      </c>
      <c r="C71" s="700"/>
      <c r="D71" s="701">
        <f>'[1]Bal Accum Dep&amp;COR'!D71</f>
        <v>0</v>
      </c>
      <c r="F71" s="682" t="str">
        <f>'[1]Bal Accum Dep&amp;COR'!F71</f>
        <v>Water</v>
      </c>
      <c r="G71" s="678"/>
      <c r="H71" s="678" t="str">
        <f>'[1]Bal Accum Dep&amp;COR'!H71</f>
        <v>340500-Other Office Equipment</v>
      </c>
      <c r="I71" s="678"/>
      <c r="J71" s="682" t="str">
        <f>'[1]Bal Accum Dep&amp;COR'!J71</f>
        <v>340500</v>
      </c>
      <c r="K71" s="678"/>
      <c r="L71" s="682" t="str">
        <f>'[1]Bal Accum Dep&amp;COR'!L71</f>
        <v>10134010</v>
      </c>
      <c r="M71" s="678"/>
      <c r="N71" s="682">
        <f>'[1]Bal Accum Dep&amp;COR'!N71</f>
        <v>340.5</v>
      </c>
      <c r="P71" s="702">
        <f>'[1]Bal Accum Dep&amp;COR'!P71</f>
        <v>9414.119999999999</v>
      </c>
      <c r="Q71" s="703">
        <f>'[1]Bal Accum Dep&amp;COR'!Q71</f>
        <v>9429.0199999999986</v>
      </c>
      <c r="R71" s="703">
        <f>'[1]Bal Accum Dep&amp;COR'!R71</f>
        <v>9443.9199999999983</v>
      </c>
      <c r="S71" s="703">
        <f>'[1]Bal Accum Dep&amp;COR'!S71</f>
        <v>9458.8199999999979</v>
      </c>
      <c r="T71" s="703">
        <f>'[1]Bal Accum Dep&amp;COR'!T71</f>
        <v>9473.7199999999975</v>
      </c>
      <c r="U71" s="703">
        <f>'[1]Bal Accum Dep&amp;COR'!U71</f>
        <v>9488.6199999999972</v>
      </c>
      <c r="V71" s="703">
        <f>'[1]Bal Accum Dep&amp;COR'!V71</f>
        <v>9503.5199999999968</v>
      </c>
      <c r="W71" s="703">
        <f>'[1]Bal Accum Dep&amp;COR'!W71</f>
        <v>9518.4199999999964</v>
      </c>
      <c r="X71" s="703">
        <f>'[1]Bal Accum Dep&amp;COR'!X71</f>
        <v>9533.3199999999961</v>
      </c>
      <c r="Y71" s="703">
        <f>'[1]Bal Accum Dep&amp;COR'!Y71</f>
        <v>9548.2199999999957</v>
      </c>
      <c r="Z71" s="703">
        <f>'[1]Bal Accum Dep&amp;COR'!Z71</f>
        <v>9563.1199999999953</v>
      </c>
      <c r="AA71" s="703">
        <f>'[1]Bal Accum Dep&amp;COR'!AA71</f>
        <v>9573.8799999999956</v>
      </c>
      <c r="AB71" s="703">
        <f>'[1]Bal Accum Dep&amp;COR'!AB71</f>
        <v>9584.6399999999958</v>
      </c>
      <c r="AC71" s="703">
        <f>'[1]Bal Accum Dep&amp;COR'!AC71</f>
        <v>9595.399999999996</v>
      </c>
      <c r="AD71" s="703">
        <f>'[1]Bal Accum Dep&amp;COR'!AD71</f>
        <v>9606.1599999999962</v>
      </c>
      <c r="AE71" s="703">
        <f>'[1]Bal Accum Dep&amp;COR'!AE71</f>
        <v>9616.9199999999964</v>
      </c>
      <c r="AF71" s="703">
        <f>'[1]Bal Accum Dep&amp;COR'!AF71</f>
        <v>9627.6799999999967</v>
      </c>
      <c r="AG71" s="703">
        <f>'[1]Bal Accum Dep&amp;COR'!AG71</f>
        <v>9638.4399999999969</v>
      </c>
      <c r="AH71" s="703">
        <f>'[1]Bal Accum Dep&amp;COR'!AH71</f>
        <v>9649.1999999999971</v>
      </c>
      <c r="AI71" s="703">
        <f>'[1]Bal Accum Dep&amp;COR'!AI71</f>
        <v>9659.9599999999973</v>
      </c>
      <c r="AJ71" s="703">
        <f>'[1]Bal Accum Dep&amp;COR'!AJ71</f>
        <v>9670.7199999999975</v>
      </c>
      <c r="AK71" s="703">
        <f>'[1]Bal Accum Dep&amp;COR'!AK71</f>
        <v>9681.4799999999977</v>
      </c>
      <c r="AL71" s="703">
        <f>'[1]Bal Accum Dep&amp;COR'!AL71</f>
        <v>9692.239999999998</v>
      </c>
      <c r="AM71" s="703"/>
      <c r="AN71" s="686">
        <f t="shared" si="4"/>
        <v>9503.5199999999968</v>
      </c>
      <c r="AO71" s="686"/>
      <c r="AP71" s="686">
        <f t="shared" si="5"/>
        <v>9627.6799999999967</v>
      </c>
      <c r="AR71" s="889">
        <f>'[1]Bal Accum Dep&amp;COR'!AQ71</f>
        <v>340.5</v>
      </c>
      <c r="AS71" s="892">
        <f>'[1]Bal Accum Dep&amp;COR'!AR71</f>
        <v>6.6699999999999995E-2</v>
      </c>
      <c r="AT71" s="889">
        <f>'[1]Bal Accum Dep&amp;COR'!AS71</f>
        <v>340.5</v>
      </c>
      <c r="AU71" s="892">
        <f>'[1]Bal Accum Dep&amp;COR'!AT71</f>
        <v>6.6699999999999995E-2</v>
      </c>
    </row>
    <row r="72" spans="1:47" s="667" customFormat="1">
      <c r="A72" s="697"/>
      <c r="B72" s="699">
        <f>'[1]Bal Accum Dep&amp;COR'!B72</f>
        <v>-7737.5291666666662</v>
      </c>
      <c r="C72" s="700"/>
      <c r="D72" s="701">
        <f>'[1]Bal Accum Dep&amp;COR'!D72</f>
        <v>0</v>
      </c>
      <c r="F72" s="682" t="str">
        <f>'[1]Bal Accum Dep&amp;COR'!F72</f>
        <v>Water</v>
      </c>
      <c r="G72" s="678"/>
      <c r="H72" s="678" t="str">
        <f>'[1]Bal Accum Dep&amp;COR'!H72</f>
        <v>341100-Trans Equip Lt Duty Trks</v>
      </c>
      <c r="I72" s="678"/>
      <c r="J72" s="682" t="str">
        <f>'[1]Bal Accum Dep&amp;COR'!J72</f>
        <v>341100</v>
      </c>
      <c r="K72" s="678"/>
      <c r="L72" s="682" t="str">
        <f>'[1]Bal Accum Dep&amp;COR'!L72</f>
        <v>10134100</v>
      </c>
      <c r="M72" s="678"/>
      <c r="N72" s="682">
        <f>'[1]Bal Accum Dep&amp;COR'!N72</f>
        <v>341.5</v>
      </c>
      <c r="P72" s="702">
        <f>'[1]Bal Accum Dep&amp;COR'!P72</f>
        <v>-955338.12000000011</v>
      </c>
      <c r="Q72" s="703">
        <f>'[1]Bal Accum Dep&amp;COR'!Q72</f>
        <v>-978004.12046133343</v>
      </c>
      <c r="R72" s="703">
        <f>'[1]Bal Accum Dep&amp;COR'!R72</f>
        <v>-1001274.3124793335</v>
      </c>
      <c r="S72" s="703">
        <f>'[1]Bal Accum Dep&amp;COR'!S72</f>
        <v>-1024871.2875130002</v>
      </c>
      <c r="T72" s="703">
        <f>'[1]Bal Accum Dep&amp;COR'!T72</f>
        <v>-1048795.0455623334</v>
      </c>
      <c r="U72" s="703">
        <f>'[1]Bal Accum Dep&amp;COR'!U72</f>
        <v>-1072666.5983673334</v>
      </c>
      <c r="V72" s="703">
        <f>'[1]Bal Accum Dep&amp;COR'!V72</f>
        <v>-1096485.9459279999</v>
      </c>
      <c r="W72" s="703">
        <f>'[1]Bal Accum Dep&amp;COR'!W72</f>
        <v>-1120253.0882443332</v>
      </c>
      <c r="X72" s="703">
        <f>'[1]Bal Accum Dep&amp;COR'!X72</f>
        <v>-1143968.0253163332</v>
      </c>
      <c r="Y72" s="703">
        <f>'[1]Bal Accum Dep&amp;COR'!Y72</f>
        <v>-1167630.7571439997</v>
      </c>
      <c r="Z72" s="703">
        <f>'[1]Bal Accum Dep&amp;COR'!Z72</f>
        <v>-1191582.3731613329</v>
      </c>
      <c r="AA72" s="703">
        <f>'[1]Bal Accum Dep&amp;COR'!AA72</f>
        <v>-1215822.8733683329</v>
      </c>
      <c r="AB72" s="703">
        <f>'[1]Bal Accum Dep&amp;COR'!AB72</f>
        <v>-1240390.1565909993</v>
      </c>
      <c r="AC72" s="703">
        <f>'[1]Bal Accum Dep&amp;COR'!AC72</f>
        <v>-1265284.2228293326</v>
      </c>
      <c r="AD72" s="703">
        <f>'[1]Bal Accum Dep&amp;COR'!AD72</f>
        <v>-1290505.0720833326</v>
      </c>
      <c r="AE72" s="703">
        <f>'[1]Bal Accum Dep&amp;COR'!AE72</f>
        <v>-1316431.6926129991</v>
      </c>
      <c r="AF72" s="703">
        <f>'[1]Bal Accum Dep&amp;COR'!AF72</f>
        <v>-1342306.1078983324</v>
      </c>
      <c r="AG72" s="703">
        <f>'[1]Bal Accum Dep&amp;COR'!AG72</f>
        <v>-1368128.3179393322</v>
      </c>
      <c r="AH72" s="703">
        <f>'[1]Bal Accum Dep&amp;COR'!AH72</f>
        <v>-1393898.3227359988</v>
      </c>
      <c r="AI72" s="703">
        <f>'[1]Bal Accum Dep&amp;COR'!AI72</f>
        <v>-1419616.1222883321</v>
      </c>
      <c r="AJ72" s="703">
        <f>'[1]Bal Accum Dep&amp;COR'!AJ72</f>
        <v>-1445281.7165963319</v>
      </c>
      <c r="AK72" s="703">
        <f>'[1]Bal Accum Dep&amp;COR'!AK72</f>
        <v>-1470895.1056599985</v>
      </c>
      <c r="AL72" s="703">
        <f>'[1]Bal Accum Dep&amp;COR'!AL72</f>
        <v>-1496797.3789133318</v>
      </c>
      <c r="AM72" s="703"/>
      <c r="AN72" s="686">
        <f t="shared" si="4"/>
        <v>-1096485.9459279999</v>
      </c>
      <c r="AO72" s="686"/>
      <c r="AP72" s="686">
        <f t="shared" si="5"/>
        <v>-1342841.4971290757</v>
      </c>
      <c r="AR72" s="889">
        <f>'[1]Bal Accum Dep&amp;COR'!AQ72</f>
        <v>341.1</v>
      </c>
      <c r="AS72" s="892">
        <f>'[1]Bal Accum Dep&amp;COR'!AR72</f>
        <v>8.7599999999999997E-2</v>
      </c>
      <c r="AT72" s="889">
        <f>'[1]Bal Accum Dep&amp;COR'!AS72</f>
        <v>341.1</v>
      </c>
      <c r="AU72" s="892">
        <f>'[1]Bal Accum Dep&amp;COR'!AT72</f>
        <v>8.7599999999999997E-2</v>
      </c>
    </row>
    <row r="73" spans="1:47" s="667" customFormat="1">
      <c r="A73" s="697"/>
      <c r="B73" s="699">
        <f>'[1]Bal Accum Dep&amp;COR'!B73</f>
        <v>-94.6388888888889</v>
      </c>
      <c r="C73" s="700"/>
      <c r="D73" s="701">
        <f>'[1]Bal Accum Dep&amp;COR'!D73</f>
        <v>0</v>
      </c>
      <c r="F73" s="682" t="str">
        <f>'[1]Bal Accum Dep&amp;COR'!F73</f>
        <v>Water</v>
      </c>
      <c r="G73" s="678"/>
      <c r="H73" s="678" t="str">
        <f>'[1]Bal Accum Dep&amp;COR'!H73</f>
        <v>341200-Trans Equip Hvy Duty Trks</v>
      </c>
      <c r="I73" s="678"/>
      <c r="J73" s="682" t="str">
        <f>'[1]Bal Accum Dep&amp;COR'!J73</f>
        <v>341200</v>
      </c>
      <c r="K73" s="678"/>
      <c r="L73" s="682" t="str">
        <f>'[1]Bal Accum Dep&amp;COR'!L73</f>
        <v>10134100</v>
      </c>
      <c r="M73" s="678"/>
      <c r="N73" s="682">
        <f>'[1]Bal Accum Dep&amp;COR'!N73</f>
        <v>341.5</v>
      </c>
      <c r="P73" s="702">
        <f>'[1]Bal Accum Dep&amp;COR'!P73</f>
        <v>-536023.77</v>
      </c>
      <c r="Q73" s="703">
        <f>'[1]Bal Accum Dep&amp;COR'!Q73</f>
        <v>-550501.40288266668</v>
      </c>
      <c r="R73" s="703">
        <f>'[1]Bal Accum Dep&amp;COR'!R73</f>
        <v>-564962.51198449067</v>
      </c>
      <c r="S73" s="703">
        <f>'[1]Bal Accum Dep&amp;COR'!S73</f>
        <v>-579653.75448547211</v>
      </c>
      <c r="T73" s="703">
        <f>'[1]Bal Accum Dep&amp;COR'!T73</f>
        <v>-594575.13038561097</v>
      </c>
      <c r="U73" s="703">
        <f>'[1]Bal Accum Dep&amp;COR'!U73</f>
        <v>-609479.9825049073</v>
      </c>
      <c r="V73" s="703">
        <f>'[1]Bal Accum Dep&amp;COR'!V73</f>
        <v>-624368.31084336096</v>
      </c>
      <c r="W73" s="703">
        <f>'[1]Bal Accum Dep&amp;COR'!W73</f>
        <v>-639240.11540097208</v>
      </c>
      <c r="X73" s="703">
        <f>'[1]Bal Accum Dep&amp;COR'!X73</f>
        <v>-654095.39617774053</v>
      </c>
      <c r="Y73" s="703">
        <f>'[1]Bal Accum Dep&amp;COR'!Y73</f>
        <v>-668934.15317366645</v>
      </c>
      <c r="Z73" s="703">
        <f>'[1]Bal Accum Dep&amp;COR'!Z73</f>
        <v>-683978.37785074976</v>
      </c>
      <c r="AA73" s="703">
        <f>'[1]Bal Accum Dep&amp;COR'!AA73</f>
        <v>-699228.07020899048</v>
      </c>
      <c r="AB73" s="703">
        <f>'[1]Bal Accum Dep&amp;COR'!AB73</f>
        <v>-714707.89596638863</v>
      </c>
      <c r="AC73" s="703">
        <f>'[1]Bal Accum Dep&amp;COR'!AC73</f>
        <v>-730417.85512294422</v>
      </c>
      <c r="AD73" s="703">
        <f>'[1]Bal Accum Dep&amp;COR'!AD73</f>
        <v>-746357.94767865713</v>
      </c>
      <c r="AE73" s="703">
        <f>'[1]Bal Accum Dep&amp;COR'!AE73</f>
        <v>-762774.83081352746</v>
      </c>
      <c r="AF73" s="703">
        <f>'[1]Bal Accum Dep&amp;COR'!AF73</f>
        <v>-779175.19016755524</v>
      </c>
      <c r="AG73" s="703">
        <f>'[1]Bal Accum Dep&amp;COR'!AG73</f>
        <v>-795559.02574074047</v>
      </c>
      <c r="AH73" s="703">
        <f>'[1]Bal Accum Dep&amp;COR'!AH73</f>
        <v>-811926.33753308305</v>
      </c>
      <c r="AI73" s="703">
        <f>'[1]Bal Accum Dep&amp;COR'!AI73</f>
        <v>-828277.12554458308</v>
      </c>
      <c r="AJ73" s="703">
        <f>'[1]Bal Accum Dep&amp;COR'!AJ73</f>
        <v>-844611.38977524044</v>
      </c>
      <c r="AK73" s="703">
        <f>'[1]Bal Accum Dep&amp;COR'!AK73</f>
        <v>-860929.13022505527</v>
      </c>
      <c r="AL73" s="703">
        <f>'[1]Bal Accum Dep&amp;COR'!AL73</f>
        <v>-877452.3383560275</v>
      </c>
      <c r="AM73" s="703"/>
      <c r="AN73" s="686">
        <f t="shared" si="4"/>
        <v>-624368.31084336096</v>
      </c>
      <c r="AO73" s="686"/>
      <c r="AP73" s="686">
        <f t="shared" si="5"/>
        <v>-779645.80884488788</v>
      </c>
      <c r="AR73" s="889">
        <f>'[1]Bal Accum Dep&amp;COR'!AQ73</f>
        <v>341.2</v>
      </c>
      <c r="AS73" s="892">
        <f>'[1]Bal Accum Dep&amp;COR'!AR73</f>
        <v>8.1199999999999994E-2</v>
      </c>
      <c r="AT73" s="889">
        <f>'[1]Bal Accum Dep&amp;COR'!AS73</f>
        <v>341.2</v>
      </c>
      <c r="AU73" s="892">
        <f>'[1]Bal Accum Dep&amp;COR'!AT73</f>
        <v>8.1199999999999994E-2</v>
      </c>
    </row>
    <row r="74" spans="1:47" s="667" customFormat="1">
      <c r="A74" s="697"/>
      <c r="B74" s="699">
        <f>'[1]Bal Accum Dep&amp;COR'!B74</f>
        <v>-786.1111111111112</v>
      </c>
      <c r="C74" s="700"/>
      <c r="D74" s="701">
        <f>'[1]Bal Accum Dep&amp;COR'!D74</f>
        <v>0</v>
      </c>
      <c r="F74" s="682" t="str">
        <f>'[1]Bal Accum Dep&amp;COR'!F74</f>
        <v>Water</v>
      </c>
      <c r="G74" s="678"/>
      <c r="H74" s="678" t="str">
        <f>'[1]Bal Accum Dep&amp;COR'!H74</f>
        <v>341300-Trans Equip Autos</v>
      </c>
      <c r="I74" s="678"/>
      <c r="J74" s="682" t="str">
        <f>'[1]Bal Accum Dep&amp;COR'!J74</f>
        <v>341300</v>
      </c>
      <c r="K74" s="678"/>
      <c r="L74" s="682" t="str">
        <f>'[1]Bal Accum Dep&amp;COR'!L74</f>
        <v>10134100</v>
      </c>
      <c r="M74" s="678"/>
      <c r="N74" s="682">
        <f>'[1]Bal Accum Dep&amp;COR'!N74</f>
        <v>341.5</v>
      </c>
      <c r="P74" s="702">
        <f>'[1]Bal Accum Dep&amp;COR'!P74</f>
        <v>-202009.56</v>
      </c>
      <c r="Q74" s="703">
        <f>'[1]Bal Accum Dep&amp;COR'!Q74</f>
        <v>-202188.29265324998</v>
      </c>
      <c r="R74" s="703">
        <f>'[1]Bal Accum Dep&amp;COR'!R74</f>
        <v>-202359.63722507638</v>
      </c>
      <c r="S74" s="703">
        <f>'[1]Bal Accum Dep&amp;COR'!S74</f>
        <v>-202709.71881547917</v>
      </c>
      <c r="T74" s="703">
        <f>'[1]Bal Accum Dep&amp;COR'!T74</f>
        <v>-203238.53742445834</v>
      </c>
      <c r="U74" s="703">
        <f>'[1]Bal Accum Dep&amp;COR'!U74</f>
        <v>-203759.96795201389</v>
      </c>
      <c r="V74" s="703">
        <f>'[1]Bal Accum Dep&amp;COR'!V74</f>
        <v>-204274.01039814582</v>
      </c>
      <c r="W74" s="703">
        <f>'[1]Bal Accum Dep&amp;COR'!W74</f>
        <v>-204780.66476285417</v>
      </c>
      <c r="X74" s="703">
        <f>'[1]Bal Accum Dep&amp;COR'!X74</f>
        <v>-205279.9310461389</v>
      </c>
      <c r="Y74" s="703">
        <f>'[1]Bal Accum Dep&amp;COR'!Y74</f>
        <v>-205771.80924800001</v>
      </c>
      <c r="Z74" s="703">
        <f>'[1]Bal Accum Dep&amp;COR'!Z74</f>
        <v>-206423.81195843749</v>
      </c>
      <c r="AA74" s="703">
        <f>'[1]Bal Accum Dep&amp;COR'!AA74</f>
        <v>-207235.93917745139</v>
      </c>
      <c r="AB74" s="703">
        <f>'[1]Bal Accum Dep&amp;COR'!AB74</f>
        <v>-208226.80341504168</v>
      </c>
      <c r="AC74" s="703">
        <f>'[1]Bal Accum Dep&amp;COR'!AC74</f>
        <v>-209396.40467120835</v>
      </c>
      <c r="AD74" s="703">
        <f>'[1]Bal Accum Dep&amp;COR'!AD74</f>
        <v>-210744.74294595141</v>
      </c>
      <c r="AE74" s="703">
        <f>'[1]Bal Accum Dep&amp;COR'!AE74</f>
        <v>-212457.94333927086</v>
      </c>
      <c r="AF74" s="703">
        <f>'[1]Bal Accum Dep&amp;COR'!AF74</f>
        <v>-214163.75565116669</v>
      </c>
      <c r="AG74" s="703">
        <f>'[1]Bal Accum Dep&amp;COR'!AG74</f>
        <v>-215862.17988163891</v>
      </c>
      <c r="AH74" s="703">
        <f>'[1]Bal Accum Dep&amp;COR'!AH74</f>
        <v>-217553.21603068753</v>
      </c>
      <c r="AI74" s="703">
        <f>'[1]Bal Accum Dep&amp;COR'!AI74</f>
        <v>-219236.86409831254</v>
      </c>
      <c r="AJ74" s="703">
        <f>'[1]Bal Accum Dep&amp;COR'!AJ74</f>
        <v>-220913.12408451393</v>
      </c>
      <c r="AK74" s="703">
        <f>'[1]Bal Accum Dep&amp;COR'!AK74</f>
        <v>-222581.9959892917</v>
      </c>
      <c r="AL74" s="703">
        <f>'[1]Bal Accum Dep&amp;COR'!AL74</f>
        <v>-224410.99240264588</v>
      </c>
      <c r="AM74" s="703"/>
      <c r="AN74" s="686">
        <f t="shared" si="4"/>
        <v>-204274.01039814582</v>
      </c>
      <c r="AO74" s="686"/>
      <c r="AP74" s="686">
        <f t="shared" si="5"/>
        <v>-214554.44412658599</v>
      </c>
      <c r="AR74" s="889">
        <f>'[1]Bal Accum Dep&amp;COR'!AQ74</f>
        <v>341.3</v>
      </c>
      <c r="AS74" s="892">
        <f>'[1]Bal Accum Dep&amp;COR'!AR74</f>
        <v>0.1011</v>
      </c>
      <c r="AT74" s="889">
        <f>'[1]Bal Accum Dep&amp;COR'!AS74</f>
        <v>341.3</v>
      </c>
      <c r="AU74" s="892">
        <f>'[1]Bal Accum Dep&amp;COR'!AT74</f>
        <v>0.1011</v>
      </c>
    </row>
    <row r="75" spans="1:47" s="667" customFormat="1">
      <c r="A75" s="697"/>
      <c r="B75" s="699">
        <f>'[1]Bal Accum Dep&amp;COR'!B75</f>
        <v>-15.416666666666666</v>
      </c>
      <c r="C75" s="700"/>
      <c r="D75" s="701">
        <f>'[1]Bal Accum Dep&amp;COR'!D75</f>
        <v>2.7777777777777778E-4</v>
      </c>
      <c r="F75" s="682" t="str">
        <f>'[1]Bal Accum Dep&amp;COR'!F75</f>
        <v>Water</v>
      </c>
      <c r="G75" s="678"/>
      <c r="H75" s="678" t="str">
        <f>'[1]Bal Accum Dep&amp;COR'!H75</f>
        <v>341400-Trans Equip Other</v>
      </c>
      <c r="I75" s="678"/>
      <c r="J75" s="682" t="str">
        <f>'[1]Bal Accum Dep&amp;COR'!J75</f>
        <v>341400</v>
      </c>
      <c r="K75" s="678"/>
      <c r="L75" s="682" t="str">
        <f>'[1]Bal Accum Dep&amp;COR'!L75</f>
        <v>10134100</v>
      </c>
      <c r="M75" s="678"/>
      <c r="N75" s="682">
        <f>'[1]Bal Accum Dep&amp;COR'!N75</f>
        <v>341.5</v>
      </c>
      <c r="P75" s="702">
        <f>'[1]Bal Accum Dep&amp;COR'!P75</f>
        <v>-537498.68000000005</v>
      </c>
      <c r="Q75" s="703">
        <f>'[1]Bal Accum Dep&amp;COR'!Q75</f>
        <v>-549340.18810872221</v>
      </c>
      <c r="R75" s="703">
        <f>'[1]Bal Accum Dep&amp;COR'!R75</f>
        <v>-561247.05032280541</v>
      </c>
      <c r="S75" s="703">
        <f>'[1]Bal Accum Dep&amp;COR'!S75</f>
        <v>-573152.25773674971</v>
      </c>
      <c r="T75" s="703">
        <f>'[1]Bal Accum Dep&amp;COR'!T75</f>
        <v>-585055.81035055523</v>
      </c>
      <c r="U75" s="703">
        <f>'[1]Bal Accum Dep&amp;COR'!U75</f>
        <v>-596957.70816422184</v>
      </c>
      <c r="V75" s="703">
        <f>'[1]Bal Accum Dep&amp;COR'!V75</f>
        <v>-608857.95117774955</v>
      </c>
      <c r="W75" s="703">
        <f>'[1]Bal Accum Dep&amp;COR'!W75</f>
        <v>-620756.53939113836</v>
      </c>
      <c r="X75" s="703">
        <f>'[1]Bal Accum Dep&amp;COR'!X75</f>
        <v>-632653.47280438826</v>
      </c>
      <c r="Y75" s="703">
        <f>'[1]Bal Accum Dep&amp;COR'!Y75</f>
        <v>-644548.75141749927</v>
      </c>
      <c r="Z75" s="703">
        <f>'[1]Bal Accum Dep&amp;COR'!Z75</f>
        <v>-656442.37523047137</v>
      </c>
      <c r="AA75" s="703">
        <f>'[1]Bal Accum Dep&amp;COR'!AA75</f>
        <v>-668334.34424330457</v>
      </c>
      <c r="AB75" s="703">
        <f>'[1]Bal Accum Dep&amp;COR'!AB75</f>
        <v>-680224.65845599887</v>
      </c>
      <c r="AC75" s="703">
        <f>'[1]Bal Accum Dep&amp;COR'!AC75</f>
        <v>-692113.31786855438</v>
      </c>
      <c r="AD75" s="703">
        <f>'[1]Bal Accum Dep&amp;COR'!AD75</f>
        <v>-704000.32248097099</v>
      </c>
      <c r="AE75" s="703">
        <f>'[1]Bal Accum Dep&amp;COR'!AE75</f>
        <v>-715885.6722932487</v>
      </c>
      <c r="AF75" s="703">
        <f>'[1]Bal Accum Dep&amp;COR'!AF75</f>
        <v>-727769.36730538751</v>
      </c>
      <c r="AG75" s="703">
        <f>'[1]Bal Accum Dep&amp;COR'!AG75</f>
        <v>-739651.40751738742</v>
      </c>
      <c r="AH75" s="703">
        <f>'[1]Bal Accum Dep&amp;COR'!AH75</f>
        <v>-751531.79292924842</v>
      </c>
      <c r="AI75" s="703">
        <f>'[1]Bal Accum Dep&amp;COR'!AI75</f>
        <v>-763410.52354097052</v>
      </c>
      <c r="AJ75" s="703">
        <f>'[1]Bal Accum Dep&amp;COR'!AJ75</f>
        <v>-775287.59935255372</v>
      </c>
      <c r="AK75" s="703">
        <f>'[1]Bal Accum Dep&amp;COR'!AK75</f>
        <v>-787163.02036399802</v>
      </c>
      <c r="AL75" s="703">
        <f>'[1]Bal Accum Dep&amp;COR'!AL75</f>
        <v>-799036.78657530353</v>
      </c>
      <c r="AM75" s="703"/>
      <c r="AN75" s="686">
        <f t="shared" si="4"/>
        <v>-608857.95117774955</v>
      </c>
      <c r="AO75" s="686"/>
      <c r="AP75" s="686">
        <f t="shared" si="5"/>
        <v>-727757.78370441543</v>
      </c>
      <c r="AR75" s="889">
        <f>'[1]Bal Accum Dep&amp;COR'!AQ75</f>
        <v>341.4</v>
      </c>
      <c r="AS75" s="892">
        <f>'[1]Bal Accum Dep&amp;COR'!AR75</f>
        <v>0.10059999999999999</v>
      </c>
      <c r="AT75" s="889">
        <f>'[1]Bal Accum Dep&amp;COR'!AS75</f>
        <v>341.4</v>
      </c>
      <c r="AU75" s="892">
        <f>'[1]Bal Accum Dep&amp;COR'!AT75</f>
        <v>0.10059999999999999</v>
      </c>
    </row>
    <row r="76" spans="1:47" s="667" customFormat="1">
      <c r="A76" s="697"/>
      <c r="B76" s="699">
        <f>'[1]Bal Accum Dep&amp;COR'!B76</f>
        <v>-33.888888888888893</v>
      </c>
      <c r="C76" s="700"/>
      <c r="D76" s="701">
        <f>'[1]Bal Accum Dep&amp;COR'!D76</f>
        <v>0</v>
      </c>
      <c r="F76" s="682" t="str">
        <f>'[1]Bal Accum Dep&amp;COR'!F76</f>
        <v>Water</v>
      </c>
      <c r="G76" s="678"/>
      <c r="H76" s="678" t="str">
        <f>'[1]Bal Accum Dep&amp;COR'!H76</f>
        <v>342000-Stores Equipment</v>
      </c>
      <c r="I76" s="678"/>
      <c r="J76" s="682" t="str">
        <f>'[1]Bal Accum Dep&amp;COR'!J76</f>
        <v>342000</v>
      </c>
      <c r="K76" s="678"/>
      <c r="L76" s="682" t="str">
        <f>'[1]Bal Accum Dep&amp;COR'!L76</f>
        <v>10134200</v>
      </c>
      <c r="M76" s="678"/>
      <c r="N76" s="682">
        <f>'[1]Bal Accum Dep&amp;COR'!N76</f>
        <v>342.5</v>
      </c>
      <c r="P76" s="702">
        <f>'[1]Bal Accum Dep&amp;COR'!P76</f>
        <v>-2375.88</v>
      </c>
      <c r="Q76" s="703">
        <f>'[1]Bal Accum Dep&amp;COR'!Q76</f>
        <v>-1341.9440888888892</v>
      </c>
      <c r="R76" s="703">
        <f>'[1]Bal Accum Dep&amp;COR'!R76</f>
        <v>-303.33459166666694</v>
      </c>
      <c r="S76" s="703">
        <f>'[1]Bal Accum Dep&amp;COR'!S76</f>
        <v>739.94849166666631</v>
      </c>
      <c r="T76" s="703">
        <f>'[1]Bal Accum Dep&amp;COR'!T76</f>
        <v>1787.9051611111108</v>
      </c>
      <c r="U76" s="703">
        <f>'[1]Bal Accum Dep&amp;COR'!U76</f>
        <v>2840.5354166666666</v>
      </c>
      <c r="V76" s="703">
        <f>'[1]Bal Accum Dep&amp;COR'!V76</f>
        <v>3897.8392583333334</v>
      </c>
      <c r="W76" s="703">
        <f>'[1]Bal Accum Dep&amp;COR'!W76</f>
        <v>4959.8166861111113</v>
      </c>
      <c r="X76" s="703">
        <f>'[1]Bal Accum Dep&amp;COR'!X76</f>
        <v>6026.4677000000001</v>
      </c>
      <c r="Y76" s="703">
        <f>'[1]Bal Accum Dep&amp;COR'!Y76</f>
        <v>7097.7923000000001</v>
      </c>
      <c r="Z76" s="703">
        <f>'[1]Bal Accum Dep&amp;COR'!Z76</f>
        <v>8173.790486111111</v>
      </c>
      <c r="AA76" s="703">
        <f>'[1]Bal Accum Dep&amp;COR'!AA76</f>
        <v>9284.2622583333341</v>
      </c>
      <c r="AB76" s="703">
        <f>'[1]Bal Accum Dep&amp;COR'!AB76</f>
        <v>10399.407616666669</v>
      </c>
      <c r="AC76" s="703">
        <f>'[1]Bal Accum Dep&amp;COR'!AC76</f>
        <v>11519.226561111112</v>
      </c>
      <c r="AD76" s="703">
        <f>'[1]Bal Accum Dep&amp;COR'!AD76</f>
        <v>12643.719091666668</v>
      </c>
      <c r="AE76" s="703">
        <f>'[1]Bal Accum Dep&amp;COR'!AE76</f>
        <v>13772.885208333335</v>
      </c>
      <c r="AF76" s="703">
        <f>'[1]Bal Accum Dep&amp;COR'!AF76</f>
        <v>14906.724911111114</v>
      </c>
      <c r="AG76" s="703">
        <f>'[1]Bal Accum Dep&amp;COR'!AG76</f>
        <v>16045.238200000002</v>
      </c>
      <c r="AH76" s="703">
        <f>'[1]Bal Accum Dep&amp;COR'!AH76</f>
        <v>17188.425074999999</v>
      </c>
      <c r="AI76" s="703">
        <f>'[1]Bal Accum Dep&amp;COR'!AI76</f>
        <v>18336.285536111107</v>
      </c>
      <c r="AJ76" s="703">
        <f>'[1]Bal Accum Dep&amp;COR'!AJ76</f>
        <v>19488.819583333327</v>
      </c>
      <c r="AK76" s="703">
        <f>'[1]Bal Accum Dep&amp;COR'!AK76</f>
        <v>20646.027216666658</v>
      </c>
      <c r="AL76" s="703">
        <f>'[1]Bal Accum Dep&amp;COR'!AL76</f>
        <v>21807.908436111102</v>
      </c>
      <c r="AM76" s="703"/>
      <c r="AN76" s="686">
        <f t="shared" ref="AN76:AN84" si="6">V76</f>
        <v>3897.8392583333334</v>
      </c>
      <c r="AO76" s="686"/>
      <c r="AP76" s="686">
        <f t="shared" ref="AP76:AP84" si="7">AVERAGE(Z76:AL76)</f>
        <v>14939.440013888887</v>
      </c>
      <c r="AR76" s="889">
        <f>'[1]Bal Accum Dep&amp;COR'!AQ76</f>
        <v>342</v>
      </c>
      <c r="AS76" s="892">
        <f>'[1]Bal Accum Dep&amp;COR'!AR76</f>
        <v>0.04</v>
      </c>
      <c r="AT76" s="889">
        <f>'[1]Bal Accum Dep&amp;COR'!AS76</f>
        <v>342</v>
      </c>
      <c r="AU76" s="892">
        <f>'[1]Bal Accum Dep&amp;COR'!AT76</f>
        <v>0.04</v>
      </c>
    </row>
    <row r="77" spans="1:47" s="667" customFormat="1">
      <c r="A77" s="697"/>
      <c r="B77" s="699">
        <f>'[1]Bal Accum Dep&amp;COR'!B77</f>
        <v>0</v>
      </c>
      <c r="C77" s="700"/>
      <c r="D77" s="701">
        <f>'[1]Bal Accum Dep&amp;COR'!D77</f>
        <v>124.79416666666667</v>
      </c>
      <c r="F77" s="682" t="str">
        <f>'[1]Bal Accum Dep&amp;COR'!F77</f>
        <v>Water</v>
      </c>
      <c r="G77" s="678"/>
      <c r="H77" s="678" t="str">
        <f>'[1]Bal Accum Dep&amp;COR'!H77</f>
        <v>343000-Tools,Shop,Garage Equip</v>
      </c>
      <c r="I77" s="678"/>
      <c r="J77" s="682" t="str">
        <f>'[1]Bal Accum Dep&amp;COR'!J77</f>
        <v>343000</v>
      </c>
      <c r="K77" s="678"/>
      <c r="L77" s="682" t="str">
        <f>'[1]Bal Accum Dep&amp;COR'!L77</f>
        <v>10134300</v>
      </c>
      <c r="M77" s="678"/>
      <c r="N77" s="682">
        <f>'[1]Bal Accum Dep&amp;COR'!N77</f>
        <v>343.5</v>
      </c>
      <c r="P77" s="702">
        <f>'[1]Bal Accum Dep&amp;COR'!P77</f>
        <v>-1126522.6400000001</v>
      </c>
      <c r="Q77" s="703">
        <f>'[1]Bal Accum Dep&amp;COR'!Q77</f>
        <v>-1125119.5662916668</v>
      </c>
      <c r="R77" s="703">
        <f>'[1]Bal Accum Dep&amp;COR'!R77</f>
        <v>-1124130.1770000001</v>
      </c>
      <c r="S77" s="703">
        <f>'[1]Bal Accum Dep&amp;COR'!S77</f>
        <v>-1123359.6682916668</v>
      </c>
      <c r="T77" s="703">
        <f>'[1]Bal Accum Dep&amp;COR'!T77</f>
        <v>-1122632.9353333334</v>
      </c>
      <c r="U77" s="703">
        <f>'[1]Bal Accum Dep&amp;COR'!U77</f>
        <v>-1121949.9781250001</v>
      </c>
      <c r="V77" s="703">
        <f>'[1]Bal Accum Dep&amp;COR'!V77</f>
        <v>-1121308.9556666669</v>
      </c>
      <c r="W77" s="703">
        <f>'[1]Bal Accum Dep&amp;COR'!W77</f>
        <v>-1120643.5919583335</v>
      </c>
      <c r="X77" s="703">
        <f>'[1]Bal Accum Dep&amp;COR'!X77</f>
        <v>-1119953.8870000003</v>
      </c>
      <c r="Y77" s="703">
        <f>'[1]Bal Accum Dep&amp;COR'!Y77</f>
        <v>-1119239.8407916671</v>
      </c>
      <c r="Z77" s="703">
        <f>'[1]Bal Accum Dep&amp;COR'!Z77</f>
        <v>-1118667.1433333338</v>
      </c>
      <c r="AA77" s="703">
        <f>'[1]Bal Accum Dep&amp;COR'!AA77</f>
        <v>-1118204.4206250005</v>
      </c>
      <c r="AB77" s="703">
        <f>'[1]Bal Accum Dep&amp;COR'!AB77</f>
        <v>-1117912.5026666671</v>
      </c>
      <c r="AC77" s="703">
        <f>'[1]Bal Accum Dep&amp;COR'!AC77</f>
        <v>-1117791.3894583338</v>
      </c>
      <c r="AD77" s="703">
        <f>'[1]Bal Accum Dep&amp;COR'!AD77</f>
        <v>-1119497.9810000006</v>
      </c>
      <c r="AE77" s="703">
        <f>'[1]Bal Accum Dep&amp;COR'!AE77</f>
        <v>-1121264.9172916673</v>
      </c>
      <c r="AF77" s="703">
        <f>'[1]Bal Accum Dep&amp;COR'!AF77</f>
        <v>-1123077.4703333341</v>
      </c>
      <c r="AG77" s="703">
        <f>'[1]Bal Accum Dep&amp;COR'!AG77</f>
        <v>-1124896.9791250008</v>
      </c>
      <c r="AH77" s="703">
        <f>'[1]Bal Accum Dep&amp;COR'!AH77</f>
        <v>-1126705.4018666674</v>
      </c>
      <c r="AI77" s="703">
        <f>'[1]Bal Accum Dep&amp;COR'!AI77</f>
        <v>-1128489.4833583341</v>
      </c>
      <c r="AJ77" s="703">
        <f>'[1]Bal Accum Dep&amp;COR'!AJ77</f>
        <v>-1130249.2236000008</v>
      </c>
      <c r="AK77" s="703">
        <f>'[1]Bal Accum Dep&amp;COR'!AK77</f>
        <v>-1131984.6225916676</v>
      </c>
      <c r="AL77" s="703">
        <f>'[1]Bal Accum Dep&amp;COR'!AL77</f>
        <v>-1133861.3703333342</v>
      </c>
      <c r="AM77" s="703"/>
      <c r="AN77" s="686">
        <f t="shared" si="6"/>
        <v>-1121308.9556666669</v>
      </c>
      <c r="AO77" s="686"/>
      <c r="AP77" s="686">
        <f t="shared" si="7"/>
        <v>-1124046.3773525646</v>
      </c>
      <c r="AR77" s="889">
        <f>'[1]Bal Accum Dep&amp;COR'!AQ77</f>
        <v>343</v>
      </c>
      <c r="AS77" s="892">
        <f>'[1]Bal Accum Dep&amp;COR'!AR77</f>
        <v>0.05</v>
      </c>
      <c r="AT77" s="889">
        <f>'[1]Bal Accum Dep&amp;COR'!AS77</f>
        <v>343</v>
      </c>
      <c r="AU77" s="892">
        <f>'[1]Bal Accum Dep&amp;COR'!AT77</f>
        <v>0.05</v>
      </c>
    </row>
    <row r="78" spans="1:47" s="667" customFormat="1">
      <c r="A78" s="697"/>
      <c r="B78" s="699">
        <f>'[1]Bal Accum Dep&amp;COR'!B78</f>
        <v>0</v>
      </c>
      <c r="C78" s="700"/>
      <c r="D78" s="701">
        <f>'[1]Bal Accum Dep&amp;COR'!D78</f>
        <v>513.2213888888889</v>
      </c>
      <c r="F78" s="682" t="str">
        <f>'[1]Bal Accum Dep&amp;COR'!F78</f>
        <v>Water</v>
      </c>
      <c r="G78" s="678"/>
      <c r="H78" s="678" t="str">
        <f>'[1]Bal Accum Dep&amp;COR'!H78</f>
        <v>344000-Laboratory Equipment</v>
      </c>
      <c r="I78" s="678"/>
      <c r="J78" s="682" t="str">
        <f>'[1]Bal Accum Dep&amp;COR'!J78</f>
        <v>344000</v>
      </c>
      <c r="K78" s="678"/>
      <c r="L78" s="682" t="str">
        <f>'[1]Bal Accum Dep&amp;COR'!L78</f>
        <v>10134400</v>
      </c>
      <c r="M78" s="678"/>
      <c r="N78" s="682">
        <f>'[1]Bal Accum Dep&amp;COR'!N78</f>
        <v>344.5</v>
      </c>
      <c r="P78" s="702">
        <f>'[1]Bal Accum Dep&amp;COR'!P78</f>
        <v>-432602.66999999993</v>
      </c>
      <c r="Q78" s="703">
        <f>'[1]Bal Accum Dep&amp;COR'!Q78</f>
        <v>-438996.74531394435</v>
      </c>
      <c r="R78" s="703">
        <f>'[1]Bal Accum Dep&amp;COR'!R78</f>
        <v>-445392.69168795127</v>
      </c>
      <c r="S78" s="703">
        <f>'[1]Bal Accum Dep&amp;COR'!S78</f>
        <v>-451786.56248302071</v>
      </c>
      <c r="T78" s="703">
        <f>'[1]Bal Accum Dep&amp;COR'!T78</f>
        <v>-458164.35884211096</v>
      </c>
      <c r="U78" s="703">
        <f>'[1]Bal Accum Dep&amp;COR'!U78</f>
        <v>-464526.08076522202</v>
      </c>
      <c r="V78" s="703">
        <f>'[1]Bal Accum Dep&amp;COR'!V78</f>
        <v>-470871.72825235396</v>
      </c>
      <c r="W78" s="703">
        <f>'[1]Bal Accum Dep&amp;COR'!W78</f>
        <v>-477201.30130350671</v>
      </c>
      <c r="X78" s="703">
        <f>'[1]Bal Accum Dep&amp;COR'!X78</f>
        <v>-483514.79991868034</v>
      </c>
      <c r="Y78" s="703">
        <f>'[1]Bal Accum Dep&amp;COR'!Y78</f>
        <v>-489812.22409787477</v>
      </c>
      <c r="Z78" s="703">
        <f>'[1]Bal Accum Dep&amp;COR'!Z78</f>
        <v>-496093.57384109002</v>
      </c>
      <c r="AA78" s="703">
        <f>'[1]Bal Accum Dep&amp;COR'!AA78</f>
        <v>-501799.75914832612</v>
      </c>
      <c r="AB78" s="703">
        <f>'[1]Bal Accum Dep&amp;COR'!AB78</f>
        <v>-507489.87001958303</v>
      </c>
      <c r="AC78" s="703">
        <f>'[1]Bal Accum Dep&amp;COR'!AC78</f>
        <v>-513163.90645486081</v>
      </c>
      <c r="AD78" s="703">
        <f>'[1]Bal Accum Dep&amp;COR'!AD78</f>
        <v>-518821.86845415941</v>
      </c>
      <c r="AE78" s="703">
        <f>'[1]Bal Accum Dep&amp;COR'!AE78</f>
        <v>-524463.75601747888</v>
      </c>
      <c r="AF78" s="703">
        <f>'[1]Bal Accum Dep&amp;COR'!AF78</f>
        <v>-530089.56914481916</v>
      </c>
      <c r="AG78" s="703">
        <f>'[1]Bal Accum Dep&amp;COR'!AG78</f>
        <v>-535699.30783618032</v>
      </c>
      <c r="AH78" s="703">
        <f>'[1]Bal Accum Dep&amp;COR'!AH78</f>
        <v>-541292.97209156223</v>
      </c>
      <c r="AI78" s="703">
        <f>'[1]Bal Accum Dep&amp;COR'!AI78</f>
        <v>-546870.56191096501</v>
      </c>
      <c r="AJ78" s="703">
        <f>'[1]Bal Accum Dep&amp;COR'!AJ78</f>
        <v>-552432.07729438867</v>
      </c>
      <c r="AK78" s="703">
        <f>'[1]Bal Accum Dep&amp;COR'!AK78</f>
        <v>-557977.51824183308</v>
      </c>
      <c r="AL78" s="703">
        <f>'[1]Bal Accum Dep&amp;COR'!AL78</f>
        <v>-563506.88475329836</v>
      </c>
      <c r="AM78" s="703"/>
      <c r="AN78" s="686">
        <f t="shared" si="6"/>
        <v>-470871.72825235396</v>
      </c>
      <c r="AO78" s="686"/>
      <c r="AP78" s="686">
        <f t="shared" si="7"/>
        <v>-529977.04809296492</v>
      </c>
      <c r="AR78" s="889">
        <f>'[1]Bal Accum Dep&amp;COR'!AQ78</f>
        <v>344</v>
      </c>
      <c r="AS78" s="892">
        <f>'[1]Bal Accum Dep&amp;COR'!AR78</f>
        <v>6.6699999999999995E-2</v>
      </c>
      <c r="AT78" s="889">
        <f>'[1]Bal Accum Dep&amp;COR'!AS78</f>
        <v>344</v>
      </c>
      <c r="AU78" s="892">
        <f>'[1]Bal Accum Dep&amp;COR'!AT78</f>
        <v>6.6699999999999995E-2</v>
      </c>
    </row>
    <row r="79" spans="1:47" s="667" customFormat="1">
      <c r="A79" s="697"/>
      <c r="B79" s="699">
        <f>'[1]Bal Accum Dep&amp;COR'!B79</f>
        <v>-205.86805555555554</v>
      </c>
      <c r="C79" s="700"/>
      <c r="D79" s="701">
        <f>'[1]Bal Accum Dep&amp;COR'!D79</f>
        <v>0</v>
      </c>
      <c r="F79" s="682" t="str">
        <f>'[1]Bal Accum Dep&amp;COR'!F79</f>
        <v>Water</v>
      </c>
      <c r="G79" s="678"/>
      <c r="H79" s="678" t="str">
        <f>'[1]Bal Accum Dep&amp;COR'!H79</f>
        <v>345000-Power Operated Equipment</v>
      </c>
      <c r="I79" s="678"/>
      <c r="J79" s="682" t="str">
        <f>'[1]Bal Accum Dep&amp;COR'!J79</f>
        <v>345000</v>
      </c>
      <c r="K79" s="678"/>
      <c r="L79" s="682" t="str">
        <f>'[1]Bal Accum Dep&amp;COR'!L79</f>
        <v>10134500</v>
      </c>
      <c r="M79" s="678"/>
      <c r="N79" s="682">
        <f>'[1]Bal Accum Dep&amp;COR'!N79</f>
        <v>345.5</v>
      </c>
      <c r="P79" s="702">
        <f>'[1]Bal Accum Dep&amp;COR'!P79</f>
        <v>-952089.35</v>
      </c>
      <c r="Q79" s="703">
        <f>'[1]Bal Accum Dep&amp;COR'!Q79</f>
        <v>-954781.39858724992</v>
      </c>
      <c r="R79" s="703">
        <f>'[1]Bal Accum Dep&amp;COR'!R79</f>
        <v>-957472.83017617348</v>
      </c>
      <c r="S79" s="703">
        <f>'[1]Bal Accum Dep&amp;COR'!S79</f>
        <v>-960162.93493264564</v>
      </c>
      <c r="T79" s="703">
        <f>'[1]Bal Accum Dep&amp;COR'!T79</f>
        <v>-962851.71285666642</v>
      </c>
      <c r="U79" s="703">
        <f>'[1]Bal Accum Dep&amp;COR'!U79</f>
        <v>-965539.1639482358</v>
      </c>
      <c r="V79" s="703">
        <f>'[1]Bal Accum Dep&amp;COR'!V79</f>
        <v>-968225.28820735379</v>
      </c>
      <c r="W79" s="703">
        <f>'[1]Bal Accum Dep&amp;COR'!W79</f>
        <v>-970910.08563402039</v>
      </c>
      <c r="X79" s="703">
        <f>'[1]Bal Accum Dep&amp;COR'!X79</f>
        <v>-973593.5562282356</v>
      </c>
      <c r="Y79" s="703">
        <f>'[1]Bal Accum Dep&amp;COR'!Y79</f>
        <v>-976275.69998999941</v>
      </c>
      <c r="Z79" s="703">
        <f>'[1]Bal Accum Dep&amp;COR'!Z79</f>
        <v>-978956.51691931183</v>
      </c>
      <c r="AA79" s="703">
        <f>'[1]Bal Accum Dep&amp;COR'!AA79</f>
        <v>-981636.00701617287</v>
      </c>
      <c r="AB79" s="703">
        <f>'[1]Bal Accum Dep&amp;COR'!AB79</f>
        <v>-984314.1702805825</v>
      </c>
      <c r="AC79" s="703">
        <f>'[1]Bal Accum Dep&amp;COR'!AC79</f>
        <v>-986991.00671254075</v>
      </c>
      <c r="AD79" s="703">
        <f>'[1]Bal Accum Dep&amp;COR'!AD79</f>
        <v>-989666.51631204761</v>
      </c>
      <c r="AE79" s="703">
        <f>'[1]Bal Accum Dep&amp;COR'!AE79</f>
        <v>-992340.69907910307</v>
      </c>
      <c r="AF79" s="703">
        <f>'[1]Bal Accum Dep&amp;COR'!AF79</f>
        <v>-995013.55501370714</v>
      </c>
      <c r="AG79" s="703">
        <f>'[1]Bal Accum Dep&amp;COR'!AG79</f>
        <v>-997685.08411585982</v>
      </c>
      <c r="AH79" s="703">
        <f>'[1]Bal Accum Dep&amp;COR'!AH79</f>
        <v>-1000355.2863855611</v>
      </c>
      <c r="AI79" s="703">
        <f>'[1]Bal Accum Dep&amp;COR'!AI79</f>
        <v>-1003024.161822811</v>
      </c>
      <c r="AJ79" s="703">
        <f>'[1]Bal Accum Dep&amp;COR'!AJ79</f>
        <v>-1005691.7104276095</v>
      </c>
      <c r="AK79" s="703">
        <f>'[1]Bal Accum Dep&amp;COR'!AK79</f>
        <v>-1008357.9321999566</v>
      </c>
      <c r="AL79" s="703">
        <f>'[1]Bal Accum Dep&amp;COR'!AL79</f>
        <v>-1011022.8271398523</v>
      </c>
      <c r="AM79" s="703"/>
      <c r="AN79" s="686">
        <f t="shared" si="6"/>
        <v>-968225.28820735379</v>
      </c>
      <c r="AO79" s="686"/>
      <c r="AP79" s="686">
        <f t="shared" si="7"/>
        <v>-995004.2671865474</v>
      </c>
      <c r="AR79" s="889">
        <f>'[1]Bal Accum Dep&amp;COR'!AQ79</f>
        <v>345</v>
      </c>
      <c r="AS79" s="892">
        <f>'[1]Bal Accum Dep&amp;COR'!AR79</f>
        <v>2.7300000000000001E-2</v>
      </c>
      <c r="AT79" s="889">
        <f>'[1]Bal Accum Dep&amp;COR'!AS79</f>
        <v>345</v>
      </c>
      <c r="AU79" s="892">
        <f>'[1]Bal Accum Dep&amp;COR'!AT79</f>
        <v>2.7300000000000001E-2</v>
      </c>
    </row>
    <row r="80" spans="1:47" s="667" customFormat="1">
      <c r="A80" s="697"/>
      <c r="B80" s="699">
        <f>'[1]Bal Accum Dep&amp;COR'!B80</f>
        <v>0</v>
      </c>
      <c r="C80" s="700"/>
      <c r="D80" s="701">
        <f>'[1]Bal Accum Dep&amp;COR'!D80</f>
        <v>225.96888888888887</v>
      </c>
      <c r="F80" s="682" t="str">
        <f>'[1]Bal Accum Dep&amp;COR'!F80</f>
        <v>Water</v>
      </c>
      <c r="G80" s="678"/>
      <c r="H80" s="678" t="str">
        <f>'[1]Bal Accum Dep&amp;COR'!H80</f>
        <v>346100-Comm Equip Non-Telephone</v>
      </c>
      <c r="I80" s="678"/>
      <c r="J80" s="682" t="str">
        <f>'[1]Bal Accum Dep&amp;COR'!J80</f>
        <v>346100</v>
      </c>
      <c r="K80" s="678"/>
      <c r="L80" s="682" t="str">
        <f>'[1]Bal Accum Dep&amp;COR'!L80</f>
        <v>10134600</v>
      </c>
      <c r="M80" s="678"/>
      <c r="N80" s="682">
        <f>'[1]Bal Accum Dep&amp;COR'!N80</f>
        <v>346.5</v>
      </c>
      <c r="P80" s="702">
        <f>'[1]Bal Accum Dep&amp;COR'!P80</f>
        <v>-26411.64</v>
      </c>
      <c r="Q80" s="703">
        <f>'[1]Bal Accum Dep&amp;COR'!Q80</f>
        <v>-24060.584337138887</v>
      </c>
      <c r="R80" s="703">
        <f>'[1]Bal Accum Dep&amp;COR'!R80</f>
        <v>-21680.770049064809</v>
      </c>
      <c r="S80" s="703">
        <f>'[1]Bal Accum Dep&amp;COR'!S80</f>
        <v>-19272.197135777769</v>
      </c>
      <c r="T80" s="703">
        <f>'[1]Bal Accum Dep&amp;COR'!T80</f>
        <v>-16834.865597277767</v>
      </c>
      <c r="U80" s="703">
        <f>'[1]Bal Accum Dep&amp;COR'!U80</f>
        <v>-14368.775433564804</v>
      </c>
      <c r="V80" s="703">
        <f>'[1]Bal Accum Dep&amp;COR'!V80</f>
        <v>-11873.926644638877</v>
      </c>
      <c r="W80" s="703">
        <f>'[1]Bal Accum Dep&amp;COR'!W80</f>
        <v>-9350.3192304999884</v>
      </c>
      <c r="X80" s="703">
        <f>'[1]Bal Accum Dep&amp;COR'!X80</f>
        <v>-6797.9531911481372</v>
      </c>
      <c r="Y80" s="703">
        <f>'[1]Bal Accum Dep&amp;COR'!Y80</f>
        <v>-4216.8285265833219</v>
      </c>
      <c r="Z80" s="703">
        <f>'[1]Bal Accum Dep&amp;COR'!Z80</f>
        <v>-1606.9452368055443</v>
      </c>
      <c r="AA80" s="703">
        <f>'[1]Bal Accum Dep&amp;COR'!AA80</f>
        <v>1380.1766781851968</v>
      </c>
      <c r="AB80" s="703">
        <f>'[1]Bal Accum Dep&amp;COR'!AB80</f>
        <v>4396.0572183888999</v>
      </c>
      <c r="AC80" s="703">
        <f>'[1]Bal Accum Dep&amp;COR'!AC80</f>
        <v>7440.6963838055663</v>
      </c>
      <c r="AD80" s="703">
        <f>'[1]Bal Accum Dep&amp;COR'!AD80</f>
        <v>10514.094174435195</v>
      </c>
      <c r="AE80" s="703">
        <f>'[1]Bal Accum Dep&amp;COR'!AE80</f>
        <v>13616.250590277787</v>
      </c>
      <c r="AF80" s="703">
        <f>'[1]Bal Accum Dep&amp;COR'!AF80</f>
        <v>16747.165631333341</v>
      </c>
      <c r="AG80" s="703">
        <f>'[1]Bal Accum Dep&amp;COR'!AG80</f>
        <v>19906.839297601859</v>
      </c>
      <c r="AH80" s="703">
        <f>'[1]Bal Accum Dep&amp;COR'!AH80</f>
        <v>23095.271589083339</v>
      </c>
      <c r="AI80" s="703">
        <f>'[1]Bal Accum Dep&amp;COR'!AI80</f>
        <v>26312.462505777785</v>
      </c>
      <c r="AJ80" s="703">
        <f>'[1]Bal Accum Dep&amp;COR'!AJ80</f>
        <v>29558.412047685193</v>
      </c>
      <c r="AK80" s="703">
        <f>'[1]Bal Accum Dep&amp;COR'!AK80</f>
        <v>32833.120214805567</v>
      </c>
      <c r="AL80" s="703">
        <f>'[1]Bal Accum Dep&amp;COR'!AL80</f>
        <v>36136.587007138907</v>
      </c>
      <c r="AM80" s="703"/>
      <c r="AN80" s="686">
        <f t="shared" si="6"/>
        <v>-11873.926644638877</v>
      </c>
      <c r="AO80" s="686"/>
      <c r="AP80" s="686">
        <f t="shared" si="7"/>
        <v>16948.476007824083</v>
      </c>
      <c r="AR80" s="889">
        <f>'[1]Bal Accum Dep&amp;COR'!AQ80</f>
        <v>346.1</v>
      </c>
      <c r="AS80" s="892">
        <f>'[1]Bal Accum Dep&amp;COR'!AR80</f>
        <v>6.6699999999999995E-2</v>
      </c>
      <c r="AT80" s="889">
        <f>'[1]Bal Accum Dep&amp;COR'!AS80</f>
        <v>346.1</v>
      </c>
      <c r="AU80" s="892">
        <f>'[1]Bal Accum Dep&amp;COR'!AT80</f>
        <v>6.6699999999999995E-2</v>
      </c>
    </row>
    <row r="81" spans="1:47" s="667" customFormat="1">
      <c r="A81" s="697"/>
      <c r="B81" s="699">
        <f>'[1]Bal Accum Dep&amp;COR'!B81</f>
        <v>0</v>
      </c>
      <c r="C81" s="700"/>
      <c r="D81" s="701">
        <f>'[1]Bal Accum Dep&amp;COR'!D81</f>
        <v>286.52249999999998</v>
      </c>
      <c r="F81" s="682" t="str">
        <f>'[1]Bal Accum Dep&amp;COR'!F81</f>
        <v>Water</v>
      </c>
      <c r="G81" s="678"/>
      <c r="H81" s="678" t="str">
        <f>'[1]Bal Accum Dep&amp;COR'!H81</f>
        <v>346190-Remote Control &amp; Instrument</v>
      </c>
      <c r="I81" s="678"/>
      <c r="J81" s="682" t="str">
        <f>'[1]Bal Accum Dep&amp;COR'!J81</f>
        <v>346190</v>
      </c>
      <c r="K81" s="678"/>
      <c r="L81" s="682" t="str">
        <f>'[1]Bal Accum Dep&amp;COR'!L81</f>
        <v>10134600</v>
      </c>
      <c r="M81" s="678"/>
      <c r="N81" s="682">
        <f>'[1]Bal Accum Dep&amp;COR'!N81</f>
        <v>346.5</v>
      </c>
      <c r="P81" s="702">
        <f>'[1]Bal Accum Dep&amp;COR'!P81</f>
        <v>-1197945.77</v>
      </c>
      <c r="Q81" s="703">
        <f>'[1]Bal Accum Dep&amp;COR'!Q81</f>
        <v>-1218167.2780755835</v>
      </c>
      <c r="R81" s="703">
        <f>'[1]Bal Accum Dep&amp;COR'!R81</f>
        <v>-1238379.9854567226</v>
      </c>
      <c r="S81" s="703">
        <f>'[1]Bal Accum Dep&amp;COR'!S81</f>
        <v>-1258583.8921434171</v>
      </c>
      <c r="T81" s="703">
        <f>'[1]Bal Accum Dep&amp;COR'!T81</f>
        <v>-1278778.9981356673</v>
      </c>
      <c r="U81" s="703">
        <f>'[1]Bal Accum Dep&amp;COR'!U81</f>
        <v>-1298965.303433473</v>
      </c>
      <c r="V81" s="703">
        <f>'[1]Bal Accum Dep&amp;COR'!V81</f>
        <v>-1319142.8080368342</v>
      </c>
      <c r="W81" s="703">
        <f>'[1]Bal Accum Dep&amp;COR'!W81</f>
        <v>-1339311.511945751</v>
      </c>
      <c r="X81" s="703">
        <f>'[1]Bal Accum Dep&amp;COR'!X81</f>
        <v>-1359719.1166290634</v>
      </c>
      <c r="Y81" s="703">
        <f>'[1]Bal Accum Dep&amp;COR'!Y81</f>
        <v>-1380170.9863475363</v>
      </c>
      <c r="Z81" s="703">
        <f>'[1]Bal Accum Dep&amp;COR'!Z81</f>
        <v>-1400921.0421215647</v>
      </c>
      <c r="AA81" s="703">
        <f>'[1]Bal Accum Dep&amp;COR'!AA81</f>
        <v>-1421012.2139511488</v>
      </c>
      <c r="AB81" s="703">
        <f>'[1]Bal Accum Dep&amp;COR'!AB81</f>
        <v>-1441122.2138937884</v>
      </c>
      <c r="AC81" s="703">
        <f>'[1]Bal Accum Dep&amp;COR'!AC81</f>
        <v>-1461249.8140024836</v>
      </c>
      <c r="AD81" s="703">
        <f>'[1]Bal Accum Dep&amp;COR'!AD81</f>
        <v>-1481430.0107667344</v>
      </c>
      <c r="AE81" s="703">
        <f>'[1]Bal Accum Dep&amp;COR'!AE81</f>
        <v>-1501724.2015365406</v>
      </c>
      <c r="AF81" s="703">
        <f>'[1]Bal Accum Dep&amp;COR'!AF81</f>
        <v>-1522163.0849869023</v>
      </c>
      <c r="AG81" s="703">
        <f>'[1]Bal Accum Dep&amp;COR'!AG81</f>
        <v>-1542808.0584678196</v>
      </c>
      <c r="AH81" s="703">
        <f>'[1]Bal Accum Dep&amp;COR'!AH81</f>
        <v>-1563628.4233042924</v>
      </c>
      <c r="AI81" s="703">
        <f>'[1]Bal Accum Dep&amp;COR'!AI81</f>
        <v>-1584624.1794963209</v>
      </c>
      <c r="AJ81" s="703">
        <f>'[1]Bal Accum Dep&amp;COR'!AJ81</f>
        <v>-1605795.3270439049</v>
      </c>
      <c r="AK81" s="703">
        <f>'[1]Bal Accum Dep&amp;COR'!AK81</f>
        <v>-1627111.1672720446</v>
      </c>
      <c r="AL81" s="703">
        <f>'[1]Bal Accum Dep&amp;COR'!AL81</f>
        <v>-1648510.3028307396</v>
      </c>
      <c r="AM81" s="703"/>
      <c r="AN81" s="686">
        <f t="shared" si="6"/>
        <v>-1319142.8080368342</v>
      </c>
      <c r="AO81" s="686"/>
      <c r="AP81" s="686">
        <f t="shared" si="7"/>
        <v>-1523238.4645903299</v>
      </c>
      <c r="AR81" s="889">
        <f>'[1]Bal Accum Dep&amp;COR'!AQ81</f>
        <v>346.19</v>
      </c>
      <c r="AS81" s="892">
        <f>'[1]Bal Accum Dep&amp;COR'!AR81</f>
        <v>6.6699999999999995E-2</v>
      </c>
      <c r="AT81" s="889">
        <f>'[1]Bal Accum Dep&amp;COR'!AS81</f>
        <v>346.19</v>
      </c>
      <c r="AU81" s="892">
        <f>'[1]Bal Accum Dep&amp;COR'!AT81</f>
        <v>6.6699999999999995E-2</v>
      </c>
    </row>
    <row r="82" spans="1:47" s="667" customFormat="1">
      <c r="A82" s="697"/>
      <c r="B82" s="699">
        <f>'[1]Bal Accum Dep&amp;COR'!B82</f>
        <v>0</v>
      </c>
      <c r="C82" s="700"/>
      <c r="D82" s="701">
        <f>'[1]Bal Accum Dep&amp;COR'!D82</f>
        <v>0</v>
      </c>
      <c r="F82" s="682" t="str">
        <f>'[1]Bal Accum Dep&amp;COR'!F82</f>
        <v>Water</v>
      </c>
      <c r="G82" s="678"/>
      <c r="H82" s="678" t="str">
        <f>'[1]Bal Accum Dep&amp;COR'!H82</f>
        <v>346200-Comm Equip Telephone</v>
      </c>
      <c r="I82" s="678"/>
      <c r="J82" s="682" t="str">
        <f>'[1]Bal Accum Dep&amp;COR'!J82</f>
        <v>346200</v>
      </c>
      <c r="K82" s="678"/>
      <c r="L82" s="682" t="str">
        <f>'[1]Bal Accum Dep&amp;COR'!L82</f>
        <v>10134600</v>
      </c>
      <c r="M82" s="678"/>
      <c r="N82" s="682">
        <f>'[1]Bal Accum Dep&amp;COR'!N82</f>
        <v>346.5</v>
      </c>
      <c r="P82" s="702">
        <f>'[1]Bal Accum Dep&amp;COR'!P82</f>
        <v>63776.65</v>
      </c>
      <c r="Q82" s="703">
        <f>'[1]Bal Accum Dep&amp;COR'!Q82</f>
        <v>62441.365645083337</v>
      </c>
      <c r="R82" s="703">
        <f>'[1]Bal Accum Dep&amp;COR'!R82</f>
        <v>61106.081290166672</v>
      </c>
      <c r="S82" s="703">
        <f>'[1]Bal Accum Dep&amp;COR'!S82</f>
        <v>59770.796935250008</v>
      </c>
      <c r="T82" s="703">
        <f>'[1]Bal Accum Dep&amp;COR'!T82</f>
        <v>58435.512580333343</v>
      </c>
      <c r="U82" s="703">
        <f>'[1]Bal Accum Dep&amp;COR'!U82</f>
        <v>57100.228225416678</v>
      </c>
      <c r="V82" s="703">
        <f>'[1]Bal Accum Dep&amp;COR'!V82</f>
        <v>55764.943870500014</v>
      </c>
      <c r="W82" s="703">
        <f>'[1]Bal Accum Dep&amp;COR'!W82</f>
        <v>54429.659515583349</v>
      </c>
      <c r="X82" s="703">
        <f>'[1]Bal Accum Dep&amp;COR'!X82</f>
        <v>53094.375160666685</v>
      </c>
      <c r="Y82" s="703">
        <f>'[1]Bal Accum Dep&amp;COR'!Y82</f>
        <v>51759.09080575002</v>
      </c>
      <c r="Z82" s="703">
        <f>'[1]Bal Accum Dep&amp;COR'!Z82</f>
        <v>50423.806450833355</v>
      </c>
      <c r="AA82" s="703">
        <f>'[1]Bal Accum Dep&amp;COR'!AA82</f>
        <v>49185.182095916687</v>
      </c>
      <c r="AB82" s="703">
        <f>'[1]Bal Accum Dep&amp;COR'!AB82</f>
        <v>47946.557741000019</v>
      </c>
      <c r="AC82" s="703">
        <f>'[1]Bal Accum Dep&amp;COR'!AC82</f>
        <v>46707.93338608335</v>
      </c>
      <c r="AD82" s="703">
        <f>'[1]Bal Accum Dep&amp;COR'!AD82</f>
        <v>45469.309031166682</v>
      </c>
      <c r="AE82" s="703">
        <f>'[1]Bal Accum Dep&amp;COR'!AE82</f>
        <v>44230.684676250014</v>
      </c>
      <c r="AF82" s="703">
        <f>'[1]Bal Accum Dep&amp;COR'!AF82</f>
        <v>42992.060321333345</v>
      </c>
      <c r="AG82" s="703">
        <f>'[1]Bal Accum Dep&amp;COR'!AG82</f>
        <v>41753.435966416677</v>
      </c>
      <c r="AH82" s="703">
        <f>'[1]Bal Accum Dep&amp;COR'!AH82</f>
        <v>40514.811611500008</v>
      </c>
      <c r="AI82" s="703">
        <f>'[1]Bal Accum Dep&amp;COR'!AI82</f>
        <v>39276.18725658334</v>
      </c>
      <c r="AJ82" s="703">
        <f>'[1]Bal Accum Dep&amp;COR'!AJ82</f>
        <v>38037.562901666672</v>
      </c>
      <c r="AK82" s="703">
        <f>'[1]Bal Accum Dep&amp;COR'!AK82</f>
        <v>36798.938546750003</v>
      </c>
      <c r="AL82" s="703">
        <f>'[1]Bal Accum Dep&amp;COR'!AL82</f>
        <v>35560.314191833335</v>
      </c>
      <c r="AM82" s="703"/>
      <c r="AN82" s="686">
        <f t="shared" si="6"/>
        <v>55764.943870500014</v>
      </c>
      <c r="AO82" s="686"/>
      <c r="AP82" s="686">
        <f t="shared" si="7"/>
        <v>42992.060321333345</v>
      </c>
      <c r="AR82" s="889">
        <f>'[1]Bal Accum Dep&amp;COR'!AQ82</f>
        <v>346.2</v>
      </c>
      <c r="AS82" s="892">
        <f>'[1]Bal Accum Dep&amp;COR'!AR82</f>
        <v>6.6699999999999995E-2</v>
      </c>
      <c r="AT82" s="889">
        <f>'[1]Bal Accum Dep&amp;COR'!AS82</f>
        <v>346.2</v>
      </c>
      <c r="AU82" s="892">
        <f>'[1]Bal Accum Dep&amp;COR'!AT82</f>
        <v>6.6699999999999995E-2</v>
      </c>
    </row>
    <row r="83" spans="1:47" s="667" customFormat="1">
      <c r="A83" s="697"/>
      <c r="B83" s="699">
        <f>'[1]Bal Accum Dep&amp;COR'!B83</f>
        <v>0</v>
      </c>
      <c r="C83" s="700"/>
      <c r="D83" s="701">
        <f>'[1]Bal Accum Dep&amp;COR'!D83</f>
        <v>396.23194444444448</v>
      </c>
      <c r="F83" s="682" t="str">
        <f>'[1]Bal Accum Dep&amp;COR'!F83</f>
        <v>Water</v>
      </c>
      <c r="G83" s="678"/>
      <c r="H83" s="678" t="str">
        <f>'[1]Bal Accum Dep&amp;COR'!H83</f>
        <v>347000-Misc Equipment</v>
      </c>
      <c r="I83" s="678"/>
      <c r="J83" s="682" t="str">
        <f>'[1]Bal Accum Dep&amp;COR'!J83</f>
        <v>347000</v>
      </c>
      <c r="K83" s="678"/>
      <c r="L83" s="682" t="str">
        <f>'[1]Bal Accum Dep&amp;COR'!L83</f>
        <v>10134700</v>
      </c>
      <c r="M83" s="678"/>
      <c r="N83" s="682">
        <f>'[1]Bal Accum Dep&amp;COR'!N83</f>
        <v>347.5</v>
      </c>
      <c r="P83" s="702">
        <f>'[1]Bal Accum Dep&amp;COR'!P83</f>
        <v>-811477.08</v>
      </c>
      <c r="Q83" s="703">
        <f>'[1]Bal Accum Dep&amp;COR'!Q83</f>
        <v>-818883.83790277771</v>
      </c>
      <c r="R83" s="703">
        <f>'[1]Bal Accum Dep&amp;COR'!R83</f>
        <v>-829797.05521828693</v>
      </c>
      <c r="S83" s="703">
        <f>'[1]Bal Accum Dep&amp;COR'!S83</f>
        <v>-843598.67923402763</v>
      </c>
      <c r="T83" s="703">
        <f>'[1]Bal Accum Dep&amp;COR'!T83</f>
        <v>-857393.54563749977</v>
      </c>
      <c r="U83" s="703">
        <f>'[1]Bal Accum Dep&amp;COR'!U83</f>
        <v>-871181.65442870348</v>
      </c>
      <c r="V83" s="703">
        <f>'[1]Bal Accum Dep&amp;COR'!V83</f>
        <v>-884963.00560763862</v>
      </c>
      <c r="W83" s="703">
        <f>'[1]Bal Accum Dep&amp;COR'!W83</f>
        <v>-898737.59917430521</v>
      </c>
      <c r="X83" s="703">
        <f>'[1]Bal Accum Dep&amp;COR'!X83</f>
        <v>-912505.43512870336</v>
      </c>
      <c r="Y83" s="703">
        <f>'[1]Bal Accum Dep&amp;COR'!Y83</f>
        <v>-926266.51347083296</v>
      </c>
      <c r="Z83" s="703">
        <f>'[1]Bal Accum Dep&amp;COR'!Z83</f>
        <v>-940817.78420069406</v>
      </c>
      <c r="AA83" s="703">
        <f>'[1]Bal Accum Dep&amp;COR'!AA83</f>
        <v>-955349.22149753978</v>
      </c>
      <c r="AB83" s="703">
        <f>'[1]Bal Accum Dep&amp;COR'!AB83</f>
        <v>-971496.76083885808</v>
      </c>
      <c r="AC83" s="703">
        <f>'[1]Bal Accum Dep&amp;COR'!AC83</f>
        <v>-987751.91343165794</v>
      </c>
      <c r="AD83" s="703">
        <f>'[1]Bal Accum Dep&amp;COR'!AD83</f>
        <v>-1009980.3535565025</v>
      </c>
      <c r="AE83" s="703">
        <f>'[1]Bal Accum Dep&amp;COR'!AE83</f>
        <v>-1032311.6166940784</v>
      </c>
      <c r="AF83" s="703">
        <f>'[1]Bal Accum Dep&amp;COR'!AF83</f>
        <v>-1054705.4642127112</v>
      </c>
      <c r="AG83" s="703">
        <f>'[1]Bal Accum Dep&amp;COR'!AG83</f>
        <v>-1077092.5541190754</v>
      </c>
      <c r="AH83" s="703">
        <f>'[1]Bal Accum Dep&amp;COR'!AH83</f>
        <v>-1099472.8864131712</v>
      </c>
      <c r="AI83" s="703">
        <f>'[1]Bal Accum Dep&amp;COR'!AI83</f>
        <v>-1121846.4610949983</v>
      </c>
      <c r="AJ83" s="703">
        <f>'[1]Bal Accum Dep&amp;COR'!AJ83</f>
        <v>-1144213.2781645569</v>
      </c>
      <c r="AK83" s="703">
        <f>'[1]Bal Accum Dep&amp;COR'!AK83</f>
        <v>-1166573.3376218472</v>
      </c>
      <c r="AL83" s="703">
        <f>'[1]Bal Accum Dep&amp;COR'!AL83</f>
        <v>-1188926.6394668687</v>
      </c>
      <c r="AM83" s="703"/>
      <c r="AN83" s="686">
        <f t="shared" si="6"/>
        <v>-884963.00560763862</v>
      </c>
      <c r="AO83" s="686"/>
      <c r="AP83" s="686">
        <f t="shared" si="7"/>
        <v>-1057733.7131778891</v>
      </c>
      <c r="AR83" s="889">
        <f>'[1]Bal Accum Dep&amp;COR'!AQ83</f>
        <v>347</v>
      </c>
      <c r="AS83" s="892">
        <f>'[1]Bal Accum Dep&amp;COR'!AR83</f>
        <v>0.05</v>
      </c>
      <c r="AT83" s="889">
        <f>'[1]Bal Accum Dep&amp;COR'!AS83</f>
        <v>347</v>
      </c>
      <c r="AU83" s="892">
        <f>'[1]Bal Accum Dep&amp;COR'!AT83</f>
        <v>0.05</v>
      </c>
    </row>
    <row r="84" spans="1:47" s="667" customFormat="1">
      <c r="A84" s="697"/>
      <c r="B84" s="699">
        <f>'[1]Bal Accum Dep&amp;COR'!B84</f>
        <v>0</v>
      </c>
      <c r="C84" s="700"/>
      <c r="D84" s="701">
        <f>'[1]Bal Accum Dep&amp;COR'!D84</f>
        <v>0</v>
      </c>
      <c r="F84" s="682" t="str">
        <f>'[1]Bal Accum Dep&amp;COR'!F84</f>
        <v>Water</v>
      </c>
      <c r="G84" s="678"/>
      <c r="H84" s="678" t="str">
        <f>'[1]Bal Accum Dep&amp;COR'!H84</f>
        <v>348000-Other Tangible Property</v>
      </c>
      <c r="I84" s="678"/>
      <c r="J84" s="682" t="str">
        <f>'[1]Bal Accum Dep&amp;COR'!J84</f>
        <v>348000</v>
      </c>
      <c r="K84" s="678"/>
      <c r="L84" s="682" t="str">
        <f>'[1]Bal Accum Dep&amp;COR'!L84</f>
        <v>10134800</v>
      </c>
      <c r="M84" s="678"/>
      <c r="N84" s="682">
        <f>'[1]Bal Accum Dep&amp;COR'!N84</f>
        <v>348.5</v>
      </c>
      <c r="P84" s="702">
        <f>'[1]Bal Accum Dep&amp;COR'!P84</f>
        <v>-127754.45000000001</v>
      </c>
      <c r="Q84" s="703">
        <f>'[1]Bal Accum Dep&amp;COR'!Q84</f>
        <v>-127906.23697222224</v>
      </c>
      <c r="R84" s="703">
        <f>'[1]Bal Accum Dep&amp;COR'!R84</f>
        <v>-128391.66511342594</v>
      </c>
      <c r="S84" s="703">
        <f>'[1]Bal Accum Dep&amp;COR'!S84</f>
        <v>-128875.8619652778</v>
      </c>
      <c r="T84" s="703">
        <f>'[1]Bal Accum Dep&amp;COR'!T84</f>
        <v>-129358.8275277778</v>
      </c>
      <c r="U84" s="703">
        <f>'[1]Bal Accum Dep&amp;COR'!U84</f>
        <v>-129840.56180092595</v>
      </c>
      <c r="V84" s="703">
        <f>'[1]Bal Accum Dep&amp;COR'!V84</f>
        <v>-130321.06478472224</v>
      </c>
      <c r="W84" s="703">
        <f>'[1]Bal Accum Dep&amp;COR'!W84</f>
        <v>-130800.3364791667</v>
      </c>
      <c r="X84" s="703">
        <f>'[1]Bal Accum Dep&amp;COR'!X84</f>
        <v>-131280.4480092593</v>
      </c>
      <c r="Y84" s="703">
        <f>'[1]Bal Accum Dep&amp;COR'!Y84</f>
        <v>-131761.39937500004</v>
      </c>
      <c r="Z84" s="703">
        <f>'[1]Bal Accum Dep&amp;COR'!Z84</f>
        <v>-132243.19057638894</v>
      </c>
      <c r="AA84" s="703">
        <f>'[1]Bal Accum Dep&amp;COR'!AA84</f>
        <v>-132737.72161342597</v>
      </c>
      <c r="AB84" s="703">
        <f>'[1]Bal Accum Dep&amp;COR'!AB84</f>
        <v>-133233.43767361116</v>
      </c>
      <c r="AC84" s="703">
        <f>'[1]Bal Accum Dep&amp;COR'!AC84</f>
        <v>-133730.33875694449</v>
      </c>
      <c r="AD84" s="703">
        <f>'[1]Bal Accum Dep&amp;COR'!AD84</f>
        <v>-134228.42486342599</v>
      </c>
      <c r="AE84" s="703">
        <f>'[1]Bal Accum Dep&amp;COR'!AE84</f>
        <v>-134728.38636805562</v>
      </c>
      <c r="AF84" s="703">
        <f>'[1]Bal Accum Dep&amp;COR'!AF84</f>
        <v>-135234.02033333341</v>
      </c>
      <c r="AG84" s="703">
        <f>'[1]Bal Accum Dep&amp;COR'!AG84</f>
        <v>-135745.32675925933</v>
      </c>
      <c r="AH84" s="703">
        <f>'[1]Bal Accum Dep&amp;COR'!AH84</f>
        <v>-136262.3056458334</v>
      </c>
      <c r="AI84" s="703">
        <f>'[1]Bal Accum Dep&amp;COR'!AI84</f>
        <v>-136784.95699305562</v>
      </c>
      <c r="AJ84" s="703">
        <f>'[1]Bal Accum Dep&amp;COR'!AJ84</f>
        <v>-137309.82892592601</v>
      </c>
      <c r="AK84" s="703">
        <f>'[1]Bal Accum Dep&amp;COR'!AK84</f>
        <v>-137836.92144444454</v>
      </c>
      <c r="AL84" s="703">
        <f>'[1]Bal Accum Dep&amp;COR'!AL84</f>
        <v>-138366.23454861122</v>
      </c>
      <c r="AM84" s="703"/>
      <c r="AN84" s="686">
        <f t="shared" si="6"/>
        <v>-130321.06478472224</v>
      </c>
      <c r="AO84" s="686"/>
      <c r="AP84" s="686">
        <f t="shared" si="7"/>
        <v>-135264.69957710119</v>
      </c>
      <c r="AR84" s="889">
        <f>'[1]Bal Accum Dep&amp;COR'!AQ84</f>
        <v>348</v>
      </c>
      <c r="AS84" s="892">
        <f>'[1]Bal Accum Dep&amp;COR'!AR84</f>
        <v>0.05</v>
      </c>
      <c r="AT84" s="889">
        <f>'[1]Bal Accum Dep&amp;COR'!AS84</f>
        <v>348</v>
      </c>
      <c r="AU84" s="892">
        <f>'[1]Bal Accum Dep&amp;COR'!AT84</f>
        <v>0.05</v>
      </c>
    </row>
    <row r="85" spans="1:47" s="667" customFormat="1" ht="15" thickBot="1">
      <c r="A85" s="697"/>
      <c r="B85" s="659">
        <f>SUM(B11:B81)</f>
        <v>-12088.677222222221</v>
      </c>
      <c r="C85" s="704"/>
      <c r="D85" s="659">
        <f>SUM(D11:D81)</f>
        <v>112201.8266666667</v>
      </c>
      <c r="F85" s="678"/>
      <c r="G85" s="668"/>
      <c r="H85" s="678"/>
      <c r="I85" s="668"/>
      <c r="J85" s="682"/>
      <c r="K85" s="668"/>
      <c r="L85" s="682"/>
      <c r="M85" s="668"/>
      <c r="N85" s="28" t="s">
        <v>1007</v>
      </c>
      <c r="P85" s="499">
        <f>SUM(P11:P84)</f>
        <v>-175477230.07999995</v>
      </c>
      <c r="Q85" s="499">
        <f t="shared" ref="Q85:AL85" si="8">SUM(Q11:Q84)</f>
        <v>-176704097.96508792</v>
      </c>
      <c r="R85" s="499">
        <f t="shared" si="8"/>
        <v>-177947568.36065826</v>
      </c>
      <c r="S85" s="499">
        <f>SUM(S11:S84)</f>
        <v>-179201829.92660981</v>
      </c>
      <c r="T85" s="499">
        <f t="shared" si="8"/>
        <v>-180463660.45058972</v>
      </c>
      <c r="U85" s="499">
        <f t="shared" si="8"/>
        <v>-181733456.4474594</v>
      </c>
      <c r="V85" s="499">
        <f t="shared" si="8"/>
        <v>-183007023.79942939</v>
      </c>
      <c r="W85" s="499">
        <f t="shared" si="8"/>
        <v>-184283256.44293079</v>
      </c>
      <c r="X85" s="499">
        <f t="shared" si="8"/>
        <v>-185565248.97507432</v>
      </c>
      <c r="Y85" s="499">
        <f t="shared" si="8"/>
        <v>-186852706.59683344</v>
      </c>
      <c r="Z85" s="499">
        <f t="shared" si="8"/>
        <v>-188152586.51657814</v>
      </c>
      <c r="AA85" s="499">
        <f t="shared" si="8"/>
        <v>-189472773.03153789</v>
      </c>
      <c r="AB85" s="499">
        <f t="shared" si="8"/>
        <v>-190821889.29709035</v>
      </c>
      <c r="AC85" s="499">
        <f t="shared" si="8"/>
        <v>-192183776.08779719</v>
      </c>
      <c r="AD85" s="499">
        <f t="shared" si="8"/>
        <v>-193562840.21369368</v>
      </c>
      <c r="AE85" s="499">
        <f>SUM(AE11:AE84)</f>
        <v>-194953178.90210345</v>
      </c>
      <c r="AF85" s="499">
        <f t="shared" si="8"/>
        <v>-196352673.56224847</v>
      </c>
      <c r="AG85" s="499">
        <f t="shared" si="8"/>
        <v>-197760692.83353227</v>
      </c>
      <c r="AH85" s="499">
        <f t="shared" si="8"/>
        <v>-199175627.56655049</v>
      </c>
      <c r="AI85" s="499">
        <f t="shared" si="8"/>
        <v>-200597552.73987591</v>
      </c>
      <c r="AJ85" s="499">
        <f t="shared" si="8"/>
        <v>-202048996.65568134</v>
      </c>
      <c r="AK85" s="499">
        <f t="shared" si="8"/>
        <v>-203506931.45596823</v>
      </c>
      <c r="AL85" s="499">
        <f t="shared" si="8"/>
        <v>-204972998.41561255</v>
      </c>
      <c r="AM85" s="658"/>
      <c r="AN85" s="499">
        <f t="shared" ref="AN85" si="9">V85</f>
        <v>-183007023.79942939</v>
      </c>
      <c r="AO85" s="499"/>
      <c r="AP85" s="499">
        <f>SUM(AP11:AP84)</f>
        <v>-196427885.94448236</v>
      </c>
    </row>
    <row r="86" spans="1:47" s="667" customFormat="1" ht="15" thickTop="1">
      <c r="A86" s="697"/>
      <c r="B86" s="706"/>
      <c r="F86" s="678"/>
      <c r="G86" s="668"/>
      <c r="H86" s="678"/>
      <c r="I86" s="668"/>
      <c r="J86" s="682"/>
      <c r="K86" s="668"/>
      <c r="L86" s="682"/>
      <c r="M86" s="668"/>
      <c r="N86" s="682"/>
      <c r="P86" s="705"/>
      <c r="Q86" s="705"/>
      <c r="R86" s="705"/>
      <c r="S86" s="705"/>
      <c r="T86" s="705"/>
      <c r="U86" s="705"/>
      <c r="V86" s="705"/>
      <c r="W86" s="705"/>
      <c r="X86" s="705"/>
      <c r="Y86" s="705"/>
      <c r="Z86" s="705"/>
      <c r="AA86" s="705"/>
      <c r="AB86" s="705"/>
      <c r="AC86" s="705"/>
      <c r="AD86" s="705"/>
      <c r="AE86" s="705"/>
      <c r="AF86" s="705"/>
      <c r="AG86" s="705"/>
      <c r="AH86" s="705"/>
      <c r="AI86" s="705"/>
      <c r="AJ86" s="705"/>
      <c r="AK86" s="705"/>
      <c r="AL86" s="705"/>
      <c r="AM86" s="705"/>
      <c r="AN86" s="705"/>
      <c r="AO86" s="705"/>
      <c r="AP86" s="705"/>
    </row>
    <row r="87" spans="1:47" s="667" customFormat="1">
      <c r="A87" s="697"/>
      <c r="B87" s="706"/>
      <c r="F87" s="668"/>
      <c r="G87" s="668"/>
      <c r="H87" s="668"/>
      <c r="I87" s="668"/>
      <c r="J87" s="669"/>
      <c r="K87" s="668"/>
      <c r="L87" s="669"/>
      <c r="M87" s="668"/>
      <c r="N87" s="668"/>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row>
    <row r="88" spans="1:47" s="667" customFormat="1">
      <c r="A88" s="697"/>
      <c r="B88" s="706"/>
      <c r="F88" s="668"/>
      <c r="G88" s="668"/>
      <c r="H88" s="668"/>
      <c r="I88" s="668"/>
      <c r="J88" s="669"/>
      <c r="K88" s="668"/>
      <c r="L88" s="669"/>
      <c r="M88" s="668"/>
      <c r="N88" s="668"/>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P88" s="707"/>
    </row>
    <row r="89" spans="1:47" s="667" customFormat="1" ht="15" thickBot="1">
      <c r="A89" s="697"/>
      <c r="B89" s="706"/>
      <c r="F89" s="668"/>
      <c r="G89" s="668"/>
      <c r="H89" s="668"/>
      <c r="I89" s="668"/>
      <c r="J89" s="669"/>
      <c r="K89" s="668"/>
      <c r="L89" s="669"/>
      <c r="M89" s="668"/>
      <c r="N89" s="668"/>
      <c r="P89" s="707"/>
      <c r="Q89" s="707"/>
      <c r="R89" s="707"/>
      <c r="S89" s="707"/>
      <c r="T89" s="707"/>
      <c r="U89" s="707"/>
      <c r="V89" s="707"/>
      <c r="W89" s="707"/>
      <c r="X89" s="707"/>
      <c r="Y89" s="707"/>
      <c r="Z89" s="707"/>
      <c r="AA89" s="707"/>
      <c r="AB89" s="707"/>
      <c r="AC89" s="707"/>
      <c r="AD89" s="707"/>
      <c r="AE89" s="707"/>
      <c r="AF89" s="707"/>
      <c r="AG89" s="707"/>
      <c r="AH89" s="707"/>
      <c r="AI89" s="707"/>
      <c r="AJ89" s="707"/>
      <c r="AK89" s="707"/>
      <c r="AL89" s="707"/>
      <c r="AM89" s="707"/>
      <c r="AP89" s="707"/>
    </row>
    <row r="90" spans="1:47" s="31" customFormat="1">
      <c r="A90" s="30"/>
      <c r="B90" s="660"/>
      <c r="C90" s="661"/>
      <c r="D90" s="661"/>
      <c r="E90" s="661"/>
      <c r="F90" s="662"/>
      <c r="G90" s="662"/>
      <c r="H90" s="632" t="s">
        <v>1024</v>
      </c>
      <c r="I90" s="662"/>
      <c r="J90" s="663"/>
      <c r="K90" s="662"/>
      <c r="L90" s="663"/>
      <c r="M90" s="662"/>
      <c r="N90" s="662"/>
      <c r="O90" s="661"/>
      <c r="P90" s="633">
        <f>-'[1]Link In'!F352</f>
        <v>-175477230.07999995</v>
      </c>
      <c r="Q90" s="633">
        <f>'[1]Bal Accum Dep&amp;COR'!Q5</f>
        <v>-176704097.96508792</v>
      </c>
      <c r="R90" s="664">
        <f>'[1]Bal Accum Dep&amp;COR'!R5</f>
        <v>-177947568.36065826</v>
      </c>
      <c r="S90" s="664">
        <f>'[1]Bal Accum Dep&amp;COR'!S5</f>
        <v>-179201829.92660981</v>
      </c>
      <c r="T90" s="664">
        <f>'[1]Bal Accum Dep&amp;COR'!T5</f>
        <v>-180463660.45058972</v>
      </c>
      <c r="U90" s="664">
        <f>'[1]Bal Accum Dep&amp;COR'!U5</f>
        <v>-181733456.4474594</v>
      </c>
      <c r="V90" s="664">
        <f>'[1]Bal Accum Dep&amp;COR'!V5</f>
        <v>-183007023.79942939</v>
      </c>
      <c r="W90" s="664">
        <f>'[1]Bal Accum Dep&amp;COR'!W5</f>
        <v>-184283256.44293079</v>
      </c>
      <c r="X90" s="664">
        <f>'[1]Bal Accum Dep&amp;COR'!X5</f>
        <v>-185565248.97507432</v>
      </c>
      <c r="Y90" s="664">
        <f>'[1]Bal Accum Dep&amp;COR'!Y5</f>
        <v>-186852706.59683344</v>
      </c>
      <c r="Z90" s="664">
        <f>'[1]Bal Accum Dep&amp;COR'!Z5</f>
        <v>-188152586.51657814</v>
      </c>
      <c r="AA90" s="664">
        <f>'[1]Bal Accum Dep&amp;COR'!AA5</f>
        <v>-189472773.03153789</v>
      </c>
      <c r="AB90" s="664">
        <f>'[1]Bal Accum Dep&amp;COR'!AB5</f>
        <v>-190821889.29709035</v>
      </c>
      <c r="AC90" s="664">
        <f>'[1]Bal Accum Dep&amp;COR'!AC5</f>
        <v>-192183776.08779719</v>
      </c>
      <c r="AD90" s="664">
        <f>'[1]Bal Accum Dep&amp;COR'!AD5</f>
        <v>-193562840.21369368</v>
      </c>
      <c r="AE90" s="664">
        <f>'[1]Bal Accum Dep&amp;COR'!AE5</f>
        <v>-194953178.90210345</v>
      </c>
      <c r="AF90" s="664">
        <f>'[1]Bal Accum Dep&amp;COR'!AF5</f>
        <v>-196352673.56224847</v>
      </c>
      <c r="AG90" s="664">
        <f>'[1]Bal Accum Dep&amp;COR'!AG5</f>
        <v>-197760692.83353227</v>
      </c>
      <c r="AH90" s="664">
        <f>'[1]Bal Accum Dep&amp;COR'!AH5</f>
        <v>-199175627.56655049</v>
      </c>
      <c r="AI90" s="664">
        <f>'[1]Bal Accum Dep&amp;COR'!AI5</f>
        <v>-200597552.73987591</v>
      </c>
      <c r="AJ90" s="664">
        <f>'[1]Bal Accum Dep&amp;COR'!AJ5</f>
        <v>-202048996.65568134</v>
      </c>
      <c r="AK90" s="664">
        <f>'[1]Bal Accum Dep&amp;COR'!AK5</f>
        <v>-203506931.45596823</v>
      </c>
      <c r="AL90" s="665">
        <f>'[1]Bal Accum Dep&amp;COR'!AL5</f>
        <v>-204972998.41561255</v>
      </c>
      <c r="AM90" s="34"/>
      <c r="AN90" s="635">
        <f>'[1]Bal Accum Dep&amp;COR'!AN5</f>
        <v>-183007023.79942939</v>
      </c>
      <c r="AO90" s="642"/>
      <c r="AP90" s="634">
        <f>'[1]Bal Accum Dep&amp;COR'!AP5</f>
        <v>-196427885.94448233</v>
      </c>
    </row>
    <row r="91" spans="1:47" s="667" customFormat="1">
      <c r="A91" s="697"/>
      <c r="B91" s="666"/>
      <c r="F91" s="668"/>
      <c r="G91" s="668"/>
      <c r="H91" s="668"/>
      <c r="I91" s="668"/>
      <c r="J91" s="669"/>
      <c r="K91" s="668"/>
      <c r="L91" s="669"/>
      <c r="M91" s="668"/>
      <c r="N91" s="668"/>
      <c r="P91" s="64" t="b">
        <f t="shared" ref="P91:AL91" si="10">P85=P90</f>
        <v>1</v>
      </c>
      <c r="Q91" s="64" t="b">
        <f t="shared" si="10"/>
        <v>1</v>
      </c>
      <c r="R91" s="64" t="b">
        <f t="shared" si="10"/>
        <v>1</v>
      </c>
      <c r="S91" s="64" t="b">
        <f t="shared" si="10"/>
        <v>1</v>
      </c>
      <c r="T91" s="64" t="b">
        <f t="shared" si="10"/>
        <v>1</v>
      </c>
      <c r="U91" s="64" t="b">
        <f t="shared" si="10"/>
        <v>1</v>
      </c>
      <c r="V91" s="64" t="b">
        <f t="shared" si="10"/>
        <v>1</v>
      </c>
      <c r="W91" s="64" t="b">
        <f t="shared" si="10"/>
        <v>1</v>
      </c>
      <c r="X91" s="64" t="b">
        <f t="shared" si="10"/>
        <v>1</v>
      </c>
      <c r="Y91" s="64" t="b">
        <f t="shared" si="10"/>
        <v>1</v>
      </c>
      <c r="Z91" s="64" t="b">
        <f t="shared" si="10"/>
        <v>1</v>
      </c>
      <c r="AA91" s="64" t="b">
        <f t="shared" si="10"/>
        <v>1</v>
      </c>
      <c r="AB91" s="64" t="b">
        <f t="shared" si="10"/>
        <v>1</v>
      </c>
      <c r="AC91" s="64" t="b">
        <f t="shared" si="10"/>
        <v>1</v>
      </c>
      <c r="AD91" s="64" t="b">
        <f t="shared" si="10"/>
        <v>1</v>
      </c>
      <c r="AE91" s="64" t="b">
        <f t="shared" si="10"/>
        <v>1</v>
      </c>
      <c r="AF91" s="64" t="b">
        <f t="shared" si="10"/>
        <v>1</v>
      </c>
      <c r="AG91" s="64" t="b">
        <f t="shared" si="10"/>
        <v>1</v>
      </c>
      <c r="AH91" s="64" t="b">
        <f t="shared" si="10"/>
        <v>1</v>
      </c>
      <c r="AI91" s="64" t="b">
        <f t="shared" si="10"/>
        <v>1</v>
      </c>
      <c r="AJ91" s="64" t="b">
        <f t="shared" si="10"/>
        <v>1</v>
      </c>
      <c r="AK91" s="64" t="b">
        <f t="shared" si="10"/>
        <v>1</v>
      </c>
      <c r="AL91" s="645" t="b">
        <f t="shared" si="10"/>
        <v>1</v>
      </c>
      <c r="AM91" s="33"/>
      <c r="AN91" s="646" t="b">
        <f>AN85=AN90</f>
        <v>1</v>
      </c>
      <c r="AO91" s="64"/>
      <c r="AP91" s="645" t="b">
        <f>AP85=AP90</f>
        <v>1</v>
      </c>
    </row>
    <row r="92" spans="1:47" s="667" customFormat="1">
      <c r="A92" s="697"/>
      <c r="B92" s="670"/>
      <c r="C92" s="31"/>
      <c r="D92" s="31"/>
      <c r="E92" s="31"/>
      <c r="F92" s="668"/>
      <c r="G92" s="668"/>
      <c r="H92" s="668"/>
      <c r="I92" s="668"/>
      <c r="J92" s="669"/>
      <c r="K92" s="668"/>
      <c r="L92" s="669"/>
      <c r="M92" s="668"/>
      <c r="N92" s="668"/>
      <c r="O92" s="31"/>
      <c r="P92" s="636">
        <f t="shared" ref="P92:AL92" si="11">+P5-P90</f>
        <v>0</v>
      </c>
      <c r="Q92" s="636">
        <f t="shared" si="11"/>
        <v>0</v>
      </c>
      <c r="R92" s="636">
        <f t="shared" si="11"/>
        <v>0</v>
      </c>
      <c r="S92" s="636">
        <f t="shared" si="11"/>
        <v>0</v>
      </c>
      <c r="T92" s="636">
        <f t="shared" si="11"/>
        <v>0</v>
      </c>
      <c r="U92" s="636">
        <f t="shared" si="11"/>
        <v>0</v>
      </c>
      <c r="V92" s="636">
        <f t="shared" si="11"/>
        <v>0</v>
      </c>
      <c r="W92" s="636">
        <f t="shared" si="11"/>
        <v>0</v>
      </c>
      <c r="X92" s="636">
        <f t="shared" si="11"/>
        <v>0</v>
      </c>
      <c r="Y92" s="636">
        <f t="shared" si="11"/>
        <v>0</v>
      </c>
      <c r="Z92" s="636">
        <f t="shared" si="11"/>
        <v>0</v>
      </c>
      <c r="AA92" s="636">
        <f t="shared" si="11"/>
        <v>0</v>
      </c>
      <c r="AB92" s="636">
        <f t="shared" si="11"/>
        <v>0</v>
      </c>
      <c r="AC92" s="636">
        <f t="shared" si="11"/>
        <v>0</v>
      </c>
      <c r="AD92" s="636">
        <f t="shared" si="11"/>
        <v>0</v>
      </c>
      <c r="AE92" s="636">
        <f t="shared" si="11"/>
        <v>0</v>
      </c>
      <c r="AF92" s="636">
        <f t="shared" si="11"/>
        <v>0</v>
      </c>
      <c r="AG92" s="636">
        <f t="shared" si="11"/>
        <v>0</v>
      </c>
      <c r="AH92" s="636">
        <f t="shared" si="11"/>
        <v>0</v>
      </c>
      <c r="AI92" s="636">
        <f t="shared" si="11"/>
        <v>0</v>
      </c>
      <c r="AJ92" s="636">
        <f t="shared" si="11"/>
        <v>0</v>
      </c>
      <c r="AK92" s="636">
        <f t="shared" si="11"/>
        <v>0</v>
      </c>
      <c r="AL92" s="637">
        <f t="shared" si="11"/>
        <v>0</v>
      </c>
      <c r="AM92" s="36"/>
      <c r="AN92" s="638">
        <f>AN85-AN90</f>
        <v>0</v>
      </c>
      <c r="AO92" s="63"/>
      <c r="AP92" s="637">
        <f>AP85-AP90</f>
        <v>0</v>
      </c>
    </row>
    <row r="93" spans="1:47" s="667" customFormat="1" ht="15" thickBot="1">
      <c r="A93" s="697"/>
      <c r="B93" s="671"/>
      <c r="C93" s="672"/>
      <c r="D93" s="672"/>
      <c r="E93" s="672"/>
      <c r="F93" s="673"/>
      <c r="G93" s="673"/>
      <c r="H93" s="673"/>
      <c r="I93" s="673"/>
      <c r="J93" s="674"/>
      <c r="K93" s="673"/>
      <c r="L93" s="674"/>
      <c r="M93" s="673"/>
      <c r="N93" s="673"/>
      <c r="O93" s="672"/>
      <c r="P93" s="672"/>
      <c r="Q93" s="672"/>
      <c r="R93" s="672"/>
      <c r="S93" s="672"/>
      <c r="T93" s="672"/>
      <c r="U93" s="672"/>
      <c r="V93" s="672"/>
      <c r="W93" s="672"/>
      <c r="X93" s="672"/>
      <c r="Y93" s="672"/>
      <c r="Z93" s="672"/>
      <c r="AA93" s="672"/>
      <c r="AB93" s="672"/>
      <c r="AC93" s="672"/>
      <c r="AD93" s="672"/>
      <c r="AE93" s="672"/>
      <c r="AF93" s="672"/>
      <c r="AG93" s="672"/>
      <c r="AH93" s="672"/>
      <c r="AI93" s="672"/>
      <c r="AJ93" s="672"/>
      <c r="AK93" s="672"/>
      <c r="AL93" s="675"/>
      <c r="AM93" s="707"/>
      <c r="AN93" s="648"/>
      <c r="AO93" s="649"/>
      <c r="AP93" s="653"/>
    </row>
    <row r="94" spans="1:47" s="667" customFormat="1" ht="15" thickBot="1">
      <c r="A94" s="697"/>
      <c r="F94" s="668"/>
      <c r="G94" s="668"/>
      <c r="H94" s="668"/>
      <c r="I94" s="668"/>
      <c r="J94" s="669"/>
      <c r="K94" s="668"/>
      <c r="L94" s="669"/>
      <c r="M94" s="668"/>
      <c r="N94" s="668"/>
      <c r="Q94" s="707"/>
      <c r="R94" s="707"/>
      <c r="S94" s="707"/>
      <c r="T94" s="707"/>
      <c r="U94" s="707"/>
      <c r="V94" s="707"/>
      <c r="W94" s="707"/>
      <c r="X94" s="707"/>
      <c r="Y94" s="707"/>
      <c r="Z94" s="707"/>
      <c r="AA94" s="707"/>
      <c r="AB94" s="707"/>
      <c r="AC94" s="707"/>
      <c r="AD94" s="707"/>
      <c r="AE94" s="707"/>
      <c r="AF94" s="707"/>
      <c r="AG94" s="707"/>
      <c r="AH94" s="707"/>
      <c r="AI94" s="707"/>
      <c r="AJ94" s="707"/>
      <c r="AK94" s="707"/>
      <c r="AL94" s="707"/>
      <c r="AM94" s="707"/>
      <c r="AN94" s="708"/>
      <c r="AO94" s="708"/>
      <c r="AP94" s="709"/>
    </row>
    <row r="95" spans="1:47" s="667" customFormat="1">
      <c r="A95" s="697"/>
      <c r="B95" s="706"/>
      <c r="F95" s="668"/>
      <c r="G95" s="668"/>
      <c r="H95" s="668"/>
      <c r="I95" s="668"/>
      <c r="J95" s="669"/>
      <c r="K95" s="668"/>
      <c r="L95" s="669"/>
      <c r="M95" s="668"/>
      <c r="N95" s="668"/>
      <c r="P95" s="707"/>
      <c r="Q95" s="707"/>
      <c r="R95" s="707"/>
      <c r="S95" s="707"/>
      <c r="T95" s="707"/>
      <c r="U95" s="707"/>
      <c r="V95" s="707"/>
      <c r="W95" s="707"/>
      <c r="X95" s="707"/>
      <c r="Y95" s="707"/>
      <c r="Z95" s="707"/>
      <c r="AA95" s="707"/>
      <c r="AB95" s="707"/>
      <c r="AC95" s="707"/>
      <c r="AD95" s="707"/>
      <c r="AE95" s="707"/>
      <c r="AF95" s="707"/>
      <c r="AG95" s="707"/>
      <c r="AH95" s="707"/>
      <c r="AI95" s="707"/>
      <c r="AJ95" s="707"/>
      <c r="AK95" s="707"/>
      <c r="AL95" s="707"/>
      <c r="AM95" s="707"/>
      <c r="AN95" s="715">
        <f ca="1">-'Sch B-3'!G487</f>
        <v>-184351064.55776277</v>
      </c>
      <c r="AO95" s="716"/>
      <c r="AP95" s="717">
        <f ca="1">-'Sch B-3'!G616</f>
        <v>-197852038.8733255</v>
      </c>
    </row>
    <row r="96" spans="1:47" s="667" customFormat="1">
      <c r="A96" s="697"/>
      <c r="B96" s="706"/>
      <c r="F96" s="668"/>
      <c r="G96" s="668"/>
      <c r="H96" s="668"/>
      <c r="I96" s="668"/>
      <c r="J96" s="669"/>
      <c r="K96" s="668"/>
      <c r="L96" s="669"/>
      <c r="M96" s="668"/>
      <c r="N96" s="668"/>
      <c r="P96" s="707"/>
      <c r="Q96" s="707"/>
      <c r="R96" s="707"/>
      <c r="S96" s="707"/>
      <c r="T96" s="707"/>
      <c r="U96" s="707"/>
      <c r="V96" s="707"/>
      <c r="W96" s="707"/>
      <c r="X96" s="707"/>
      <c r="Y96" s="707"/>
      <c r="Z96" s="707"/>
      <c r="AA96" s="707"/>
      <c r="AB96" s="707"/>
      <c r="AC96" s="707"/>
      <c r="AD96" s="707"/>
      <c r="AE96" s="707"/>
      <c r="AF96" s="707"/>
      <c r="AG96" s="707"/>
      <c r="AH96" s="707"/>
      <c r="AI96" s="707"/>
      <c r="AJ96" s="707"/>
      <c r="AK96" s="707"/>
      <c r="AL96" s="707"/>
      <c r="AM96" s="707"/>
      <c r="AN96" s="710" t="b">
        <f ca="1">AN95=AN90</f>
        <v>0</v>
      </c>
      <c r="AO96" s="708"/>
      <c r="AP96" s="711" t="b">
        <f ca="1">AP95=AP90</f>
        <v>0</v>
      </c>
    </row>
    <row r="97" spans="1:42" s="667" customFormat="1">
      <c r="A97" s="697"/>
      <c r="B97" s="706"/>
      <c r="F97" s="668"/>
      <c r="G97" s="668"/>
      <c r="H97" s="668"/>
      <c r="I97" s="668"/>
      <c r="J97" s="669"/>
      <c r="K97" s="668"/>
      <c r="L97" s="669"/>
      <c r="M97" s="668"/>
      <c r="N97" s="668"/>
      <c r="P97" s="707"/>
      <c r="Q97" s="707"/>
      <c r="R97" s="707"/>
      <c r="S97" s="707"/>
      <c r="T97" s="707"/>
      <c r="U97" s="707"/>
      <c r="V97" s="707"/>
      <c r="W97" s="707"/>
      <c r="X97" s="707"/>
      <c r="Y97" s="707"/>
      <c r="Z97" s="707"/>
      <c r="AA97" s="707"/>
      <c r="AB97" s="707"/>
      <c r="AC97" s="707"/>
      <c r="AD97" s="707"/>
      <c r="AE97" s="707"/>
      <c r="AF97" s="707"/>
      <c r="AG97" s="707"/>
      <c r="AH97" s="707"/>
      <c r="AI97" s="707"/>
      <c r="AJ97" s="707"/>
      <c r="AK97" s="707"/>
      <c r="AL97" s="707"/>
      <c r="AM97" s="707"/>
      <c r="AN97" s="638">
        <f ca="1">AN95-AN90</f>
        <v>-1344040.758333385</v>
      </c>
      <c r="AO97" s="63"/>
      <c r="AP97" s="637">
        <f ca="1">AP95-AP90</f>
        <v>-1424152.9288431704</v>
      </c>
    </row>
    <row r="98" spans="1:42" s="667" customFormat="1" ht="15" thickBot="1">
      <c r="A98" s="697"/>
      <c r="B98" s="706"/>
      <c r="F98" s="668"/>
      <c r="G98" s="668"/>
      <c r="H98" s="668"/>
      <c r="I98" s="668"/>
      <c r="J98" s="669"/>
      <c r="K98" s="668"/>
      <c r="L98" s="669"/>
      <c r="M98" s="668"/>
      <c r="N98" s="668"/>
      <c r="P98" s="707"/>
      <c r="Q98" s="707"/>
      <c r="R98" s="707"/>
      <c r="S98" s="707"/>
      <c r="T98" s="707"/>
      <c r="U98" s="707"/>
      <c r="V98" s="707"/>
      <c r="W98" s="707"/>
      <c r="X98" s="707"/>
      <c r="Y98" s="707"/>
      <c r="Z98" s="707"/>
      <c r="AA98" s="707"/>
      <c r="AB98" s="707"/>
      <c r="AC98" s="707"/>
      <c r="AD98" s="707"/>
      <c r="AE98" s="707"/>
      <c r="AF98" s="707"/>
      <c r="AG98" s="707"/>
      <c r="AH98" s="707"/>
      <c r="AI98" s="707"/>
      <c r="AJ98" s="707"/>
      <c r="AK98" s="707"/>
      <c r="AL98" s="707"/>
      <c r="AM98" s="707"/>
      <c r="AN98" s="712"/>
      <c r="AO98" s="713"/>
      <c r="AP98" s="714"/>
    </row>
    <row r="99" spans="1:42" s="667" customFormat="1">
      <c r="A99" s="697"/>
      <c r="B99" s="706"/>
      <c r="F99" s="668"/>
      <c r="G99" s="668"/>
      <c r="H99" s="668"/>
      <c r="I99" s="668"/>
      <c r="J99" s="669"/>
      <c r="K99" s="668"/>
      <c r="L99" s="669"/>
      <c r="M99" s="668"/>
      <c r="N99" s="668"/>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P99" s="707"/>
    </row>
    <row r="100" spans="1:42" s="667" customFormat="1">
      <c r="A100" s="697"/>
      <c r="B100" s="706"/>
      <c r="F100" s="668"/>
      <c r="G100" s="668"/>
      <c r="H100" s="668"/>
      <c r="I100" s="668"/>
      <c r="J100" s="669"/>
      <c r="K100" s="668"/>
      <c r="L100" s="669"/>
      <c r="M100" s="668"/>
      <c r="N100" s="668"/>
      <c r="P100" s="707"/>
      <c r="Q100" s="707"/>
      <c r="R100" s="707"/>
      <c r="S100" s="707"/>
      <c r="T100" s="707"/>
      <c r="U100" s="707"/>
      <c r="V100" s="707"/>
      <c r="W100" s="707"/>
      <c r="X100" s="707"/>
      <c r="Y100" s="707"/>
      <c r="Z100" s="707"/>
      <c r="AA100" s="707"/>
      <c r="AB100" s="707"/>
      <c r="AC100" s="707"/>
      <c r="AD100" s="707"/>
      <c r="AE100" s="707"/>
      <c r="AF100" s="707"/>
      <c r="AG100" s="707"/>
      <c r="AH100" s="707"/>
      <c r="AI100" s="707"/>
      <c r="AJ100" s="707"/>
      <c r="AK100" s="707"/>
      <c r="AL100" s="707"/>
      <c r="AM100" s="707"/>
      <c r="AP100" s="707"/>
    </row>
    <row r="101" spans="1:42" s="667" customFormat="1">
      <c r="A101" s="697"/>
      <c r="B101" s="706"/>
      <c r="F101" s="668"/>
      <c r="G101" s="668"/>
      <c r="H101" s="668"/>
      <c r="I101" s="668"/>
      <c r="J101" s="669"/>
      <c r="K101" s="668"/>
      <c r="L101" s="669"/>
      <c r="M101" s="668"/>
      <c r="N101" s="668"/>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P101" s="707"/>
    </row>
    <row r="102" spans="1:42" s="667" customFormat="1">
      <c r="A102" s="697"/>
      <c r="B102" s="706"/>
      <c r="F102" s="668"/>
      <c r="G102" s="668"/>
      <c r="H102" s="668"/>
      <c r="I102" s="668"/>
      <c r="J102" s="669"/>
      <c r="K102" s="668"/>
      <c r="L102" s="669"/>
      <c r="M102" s="668"/>
      <c r="N102" s="668"/>
      <c r="P102" s="707"/>
      <c r="Q102" s="707"/>
      <c r="R102" s="707"/>
      <c r="S102" s="707"/>
      <c r="T102" s="707"/>
      <c r="U102" s="707"/>
      <c r="V102" s="707"/>
      <c r="W102" s="707"/>
      <c r="X102" s="707"/>
      <c r="Y102" s="707"/>
      <c r="Z102" s="707"/>
      <c r="AA102" s="707"/>
      <c r="AB102" s="707"/>
      <c r="AC102" s="707"/>
      <c r="AD102" s="707"/>
      <c r="AE102" s="707"/>
      <c r="AF102" s="707"/>
      <c r="AG102" s="707"/>
      <c r="AH102" s="707"/>
      <c r="AI102" s="707"/>
      <c r="AJ102" s="707"/>
      <c r="AK102" s="707"/>
      <c r="AL102" s="707"/>
      <c r="AM102" s="707"/>
      <c r="AP102" s="707"/>
    </row>
    <row r="103" spans="1:42" s="667" customFormat="1">
      <c r="A103" s="697"/>
      <c r="B103" s="706"/>
      <c r="F103" s="668"/>
      <c r="G103" s="668"/>
      <c r="H103" s="668"/>
      <c r="I103" s="668"/>
      <c r="J103" s="669"/>
      <c r="K103" s="668"/>
      <c r="L103" s="669"/>
      <c r="M103" s="668"/>
      <c r="N103" s="668"/>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P103" s="707"/>
    </row>
    <row r="104" spans="1:42" s="667" customFormat="1">
      <c r="A104" s="697"/>
      <c r="B104" s="706"/>
      <c r="F104" s="668"/>
      <c r="G104" s="668"/>
      <c r="H104" s="668"/>
      <c r="I104" s="668"/>
      <c r="J104" s="669"/>
      <c r="K104" s="668"/>
      <c r="L104" s="669"/>
      <c r="M104" s="668"/>
      <c r="N104" s="668"/>
      <c r="P104" s="707"/>
      <c r="Q104" s="707"/>
      <c r="R104" s="707"/>
      <c r="S104" s="707"/>
      <c r="T104" s="707"/>
      <c r="U104" s="707"/>
      <c r="V104" s="707"/>
      <c r="W104" s="707"/>
      <c r="X104" s="707"/>
      <c r="Y104" s="707"/>
      <c r="Z104" s="707"/>
      <c r="AA104" s="707"/>
      <c r="AB104" s="707"/>
      <c r="AC104" s="707"/>
      <c r="AD104" s="707"/>
      <c r="AE104" s="707"/>
      <c r="AF104" s="707"/>
      <c r="AG104" s="707"/>
      <c r="AH104" s="707"/>
      <c r="AI104" s="707"/>
      <c r="AJ104" s="707"/>
      <c r="AK104" s="707"/>
      <c r="AL104" s="707"/>
      <c r="AM104" s="707"/>
      <c r="AP104" s="707"/>
    </row>
    <row r="105" spans="1:42" s="667" customFormat="1">
      <c r="A105" s="697"/>
      <c r="B105" s="706"/>
      <c r="F105" s="668"/>
      <c r="G105" s="668"/>
      <c r="H105" s="668"/>
      <c r="I105" s="668"/>
      <c r="J105" s="669"/>
      <c r="K105" s="668"/>
      <c r="L105" s="669"/>
      <c r="M105" s="668"/>
      <c r="N105" s="668"/>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P105" s="707"/>
    </row>
    <row r="106" spans="1:42" s="667" customFormat="1">
      <c r="A106" s="697"/>
      <c r="B106" s="706"/>
      <c r="F106" s="668"/>
      <c r="G106" s="668"/>
      <c r="H106" s="668"/>
      <c r="I106" s="668"/>
      <c r="J106" s="669"/>
      <c r="K106" s="668"/>
      <c r="L106" s="669"/>
      <c r="M106" s="668"/>
      <c r="N106" s="668"/>
      <c r="P106" s="707"/>
      <c r="Q106" s="707"/>
      <c r="R106" s="707"/>
      <c r="S106" s="707"/>
      <c r="T106" s="707"/>
      <c r="U106" s="707"/>
      <c r="V106" s="707"/>
      <c r="W106" s="707"/>
      <c r="X106" s="707"/>
      <c r="Y106" s="707"/>
      <c r="Z106" s="707"/>
      <c r="AA106" s="707"/>
      <c r="AB106" s="707"/>
      <c r="AC106" s="707"/>
      <c r="AD106" s="707"/>
      <c r="AE106" s="707"/>
      <c r="AF106" s="707"/>
      <c r="AG106" s="707"/>
      <c r="AH106" s="707"/>
      <c r="AI106" s="707"/>
      <c r="AJ106" s="707"/>
      <c r="AK106" s="707"/>
      <c r="AL106" s="707"/>
      <c r="AM106" s="707"/>
      <c r="AP106" s="707"/>
    </row>
    <row r="107" spans="1:42" s="667" customFormat="1">
      <c r="A107" s="697"/>
      <c r="B107" s="706"/>
      <c r="F107" s="668"/>
      <c r="G107" s="668"/>
      <c r="H107" s="668"/>
      <c r="I107" s="668"/>
      <c r="J107" s="669"/>
      <c r="K107" s="668"/>
      <c r="L107" s="669"/>
      <c r="M107" s="668"/>
      <c r="N107" s="668"/>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P107" s="707"/>
    </row>
    <row r="108" spans="1:42" s="667" customFormat="1">
      <c r="A108" s="697"/>
      <c r="B108" s="706"/>
      <c r="F108" s="668"/>
      <c r="G108" s="668"/>
      <c r="H108" s="668"/>
      <c r="I108" s="668"/>
      <c r="J108" s="669"/>
      <c r="K108" s="668"/>
      <c r="L108" s="669"/>
      <c r="M108" s="668"/>
      <c r="N108" s="668"/>
      <c r="P108" s="707"/>
      <c r="Q108" s="707"/>
      <c r="R108" s="707"/>
      <c r="S108" s="707"/>
      <c r="T108" s="707"/>
      <c r="U108" s="707"/>
      <c r="V108" s="707"/>
      <c r="W108" s="707"/>
      <c r="X108" s="707"/>
      <c r="Y108" s="707"/>
      <c r="Z108" s="707"/>
      <c r="AA108" s="707"/>
      <c r="AB108" s="707"/>
      <c r="AC108" s="707"/>
      <c r="AD108" s="707"/>
      <c r="AE108" s="707"/>
      <c r="AF108" s="707"/>
      <c r="AG108" s="707"/>
      <c r="AH108" s="707"/>
      <c r="AI108" s="707"/>
      <c r="AJ108" s="707"/>
      <c r="AK108" s="707"/>
      <c r="AL108" s="707"/>
      <c r="AM108" s="707"/>
      <c r="AP108" s="707"/>
    </row>
    <row r="109" spans="1:42" s="667" customFormat="1">
      <c r="A109" s="697"/>
      <c r="B109" s="706"/>
      <c r="F109" s="668"/>
      <c r="G109" s="668"/>
      <c r="H109" s="668"/>
      <c r="I109" s="668"/>
      <c r="J109" s="669"/>
      <c r="K109" s="668"/>
      <c r="L109" s="669"/>
      <c r="M109" s="668"/>
      <c r="N109" s="668"/>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P109" s="707"/>
    </row>
    <row r="110" spans="1:42" s="667" customFormat="1">
      <c r="A110" s="697"/>
      <c r="B110" s="706"/>
      <c r="F110" s="668"/>
      <c r="G110" s="668"/>
      <c r="H110" s="668"/>
      <c r="I110" s="668"/>
      <c r="J110" s="669"/>
      <c r="K110" s="668"/>
      <c r="L110" s="669"/>
      <c r="M110" s="668"/>
      <c r="N110" s="668"/>
      <c r="P110" s="707"/>
      <c r="Q110" s="707"/>
      <c r="R110" s="707"/>
      <c r="S110" s="707"/>
      <c r="T110" s="707"/>
      <c r="U110" s="707"/>
      <c r="V110" s="707"/>
      <c r="W110" s="707"/>
      <c r="X110" s="707"/>
      <c r="Y110" s="707"/>
      <c r="Z110" s="707"/>
      <c r="AA110" s="707"/>
      <c r="AB110" s="707"/>
      <c r="AC110" s="707"/>
      <c r="AD110" s="707"/>
      <c r="AE110" s="707"/>
      <c r="AF110" s="707"/>
      <c r="AG110" s="707"/>
      <c r="AH110" s="707"/>
      <c r="AI110" s="707"/>
      <c r="AJ110" s="707"/>
      <c r="AK110" s="707"/>
      <c r="AL110" s="707"/>
      <c r="AM110" s="707"/>
      <c r="AP110" s="707"/>
    </row>
    <row r="111" spans="1:42" s="667" customFormat="1">
      <c r="A111" s="697"/>
      <c r="B111" s="706"/>
      <c r="F111" s="668"/>
      <c r="G111" s="668"/>
      <c r="H111" s="668"/>
      <c r="I111" s="668"/>
      <c r="J111" s="669"/>
      <c r="K111" s="668"/>
      <c r="L111" s="669"/>
      <c r="M111" s="668"/>
      <c r="N111" s="668"/>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P111" s="707"/>
    </row>
    <row r="112" spans="1:42" s="667" customFormat="1">
      <c r="A112" s="697"/>
      <c r="B112" s="706"/>
      <c r="F112" s="668"/>
      <c r="G112" s="668"/>
      <c r="H112" s="668"/>
      <c r="I112" s="668"/>
      <c r="J112" s="669"/>
      <c r="K112" s="668"/>
      <c r="L112" s="669"/>
      <c r="M112" s="668"/>
      <c r="N112" s="668"/>
      <c r="P112" s="707"/>
      <c r="Q112" s="707"/>
      <c r="R112" s="707"/>
      <c r="S112" s="707"/>
      <c r="T112" s="707"/>
      <c r="U112" s="707"/>
      <c r="V112" s="707"/>
      <c r="W112" s="707"/>
      <c r="X112" s="707"/>
      <c r="Y112" s="707"/>
      <c r="Z112" s="707"/>
      <c r="AA112" s="707"/>
      <c r="AB112" s="707"/>
      <c r="AC112" s="707"/>
      <c r="AD112" s="707"/>
      <c r="AE112" s="707"/>
      <c r="AF112" s="707"/>
      <c r="AG112" s="707"/>
      <c r="AH112" s="707"/>
      <c r="AI112" s="707"/>
      <c r="AJ112" s="707"/>
      <c r="AK112" s="707"/>
      <c r="AL112" s="707"/>
      <c r="AM112" s="707"/>
      <c r="AP112" s="707"/>
    </row>
    <row r="113" spans="1:42" s="667" customFormat="1">
      <c r="A113" s="697"/>
      <c r="B113" s="706"/>
      <c r="F113" s="668"/>
      <c r="G113" s="668"/>
      <c r="H113" s="668"/>
      <c r="I113" s="668"/>
      <c r="J113" s="669"/>
      <c r="K113" s="668"/>
      <c r="L113" s="669"/>
      <c r="M113" s="668"/>
      <c r="N113" s="668"/>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P113" s="707"/>
    </row>
    <row r="114" spans="1:42" s="667" customFormat="1">
      <c r="A114" s="697"/>
      <c r="B114" s="706"/>
      <c r="F114" s="668"/>
      <c r="G114" s="668"/>
      <c r="H114" s="668"/>
      <c r="I114" s="668"/>
      <c r="J114" s="669"/>
      <c r="K114" s="668"/>
      <c r="L114" s="25"/>
      <c r="M114" s="668"/>
      <c r="N114" s="668"/>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row>
    <row r="115" spans="1:42" s="667" customFormat="1">
      <c r="A115" s="697"/>
      <c r="B115" s="706"/>
      <c r="F115" s="668"/>
      <c r="G115" s="668"/>
      <c r="H115" s="668"/>
      <c r="I115" s="668"/>
      <c r="J115" s="669"/>
      <c r="K115" s="668"/>
      <c r="L115" s="669"/>
      <c r="M115" s="668"/>
      <c r="N115" s="668"/>
      <c r="P115" s="707"/>
      <c r="Q115" s="707"/>
      <c r="R115" s="707"/>
      <c r="S115" s="707"/>
      <c r="T115" s="707"/>
      <c r="U115" s="707"/>
      <c r="V115" s="707"/>
      <c r="W115" s="707"/>
      <c r="X115" s="707"/>
      <c r="Y115" s="707"/>
      <c r="Z115" s="707"/>
      <c r="AA115" s="707"/>
      <c r="AB115" s="707"/>
      <c r="AC115" s="707"/>
      <c r="AD115" s="707"/>
      <c r="AE115" s="707"/>
      <c r="AF115" s="707"/>
      <c r="AG115" s="707"/>
      <c r="AH115" s="707"/>
      <c r="AI115" s="707"/>
      <c r="AJ115" s="707"/>
      <c r="AK115" s="707"/>
      <c r="AL115" s="707"/>
      <c r="AM115" s="707"/>
    </row>
    <row r="116" spans="1:42" s="667" customFormat="1">
      <c r="A116" s="697"/>
      <c r="B116" s="706"/>
      <c r="F116" s="668"/>
      <c r="G116" s="668"/>
      <c r="H116" s="668"/>
      <c r="I116" s="668"/>
      <c r="J116" s="669"/>
      <c r="K116" s="668"/>
      <c r="L116" s="669"/>
      <c r="M116" s="668"/>
      <c r="N116" s="668"/>
      <c r="P116" s="707"/>
      <c r="Q116" s="707"/>
      <c r="R116" s="707"/>
      <c r="S116" s="707"/>
      <c r="T116" s="707"/>
      <c r="U116" s="707"/>
      <c r="V116" s="707"/>
      <c r="W116" s="707"/>
      <c r="X116" s="707"/>
      <c r="Y116" s="707"/>
      <c r="Z116" s="707"/>
      <c r="AA116" s="707"/>
      <c r="AB116" s="707"/>
      <c r="AC116" s="707"/>
      <c r="AD116" s="707"/>
      <c r="AE116" s="707"/>
      <c r="AF116" s="707"/>
      <c r="AG116" s="707"/>
      <c r="AH116" s="707"/>
      <c r="AI116" s="707"/>
      <c r="AJ116" s="707"/>
      <c r="AK116" s="707"/>
      <c r="AL116" s="707"/>
      <c r="AM116" s="707"/>
    </row>
    <row r="117" spans="1:42" s="667" customFormat="1">
      <c r="A117" s="697"/>
      <c r="B117" s="706"/>
      <c r="F117" s="668"/>
      <c r="G117" s="668"/>
      <c r="H117" s="668"/>
      <c r="I117" s="668"/>
      <c r="J117" s="669"/>
      <c r="K117" s="668"/>
      <c r="L117" s="669"/>
      <c r="M117" s="668"/>
      <c r="N117" s="668"/>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row>
    <row r="118" spans="1:42" s="667" customFormat="1">
      <c r="A118" s="697"/>
      <c r="B118" s="706"/>
      <c r="F118" s="668"/>
      <c r="G118" s="668"/>
      <c r="H118" s="668"/>
      <c r="I118" s="668"/>
      <c r="J118" s="669"/>
      <c r="K118" s="668"/>
      <c r="L118" s="669"/>
      <c r="M118" s="668"/>
      <c r="N118" s="668"/>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row>
    <row r="119" spans="1:42" s="667" customFormat="1">
      <c r="A119" s="697"/>
      <c r="B119" s="706"/>
      <c r="F119" s="668"/>
      <c r="G119" s="668"/>
      <c r="H119" s="668"/>
      <c r="I119" s="668"/>
      <c r="J119" s="669"/>
      <c r="K119" s="668"/>
      <c r="L119" s="669"/>
      <c r="M119" s="668"/>
      <c r="N119" s="668"/>
      <c r="P119" s="707"/>
      <c r="Q119" s="707"/>
      <c r="R119" s="707"/>
      <c r="S119" s="707"/>
      <c r="T119" s="707"/>
      <c r="U119" s="707"/>
      <c r="V119" s="707"/>
      <c r="W119" s="707"/>
      <c r="X119" s="707"/>
      <c r="Y119" s="707"/>
      <c r="Z119" s="707"/>
      <c r="AA119" s="707"/>
      <c r="AB119" s="707"/>
      <c r="AC119" s="707"/>
      <c r="AD119" s="707"/>
      <c r="AE119" s="707"/>
      <c r="AF119" s="707"/>
      <c r="AG119" s="707"/>
      <c r="AH119" s="707"/>
      <c r="AI119" s="707"/>
      <c r="AJ119" s="707"/>
      <c r="AK119" s="707"/>
      <c r="AL119" s="707"/>
      <c r="AM119" s="707"/>
    </row>
    <row r="120" spans="1:42" s="667" customFormat="1">
      <c r="A120" s="697"/>
      <c r="B120" s="706"/>
      <c r="F120" s="668"/>
      <c r="G120" s="668"/>
      <c r="H120" s="668"/>
      <c r="I120" s="668"/>
      <c r="J120" s="669"/>
      <c r="K120" s="668"/>
      <c r="L120" s="669"/>
      <c r="M120" s="668"/>
      <c r="N120" s="668"/>
      <c r="P120" s="707"/>
      <c r="Q120" s="707"/>
      <c r="R120" s="707"/>
      <c r="S120" s="707"/>
      <c r="T120" s="707"/>
      <c r="U120" s="707"/>
      <c r="V120" s="707"/>
      <c r="W120" s="707"/>
      <c r="X120" s="707"/>
      <c r="Y120" s="707"/>
      <c r="Z120" s="707"/>
      <c r="AA120" s="707"/>
      <c r="AB120" s="707"/>
      <c r="AC120" s="707"/>
      <c r="AD120" s="707"/>
      <c r="AE120" s="707"/>
      <c r="AF120" s="707"/>
      <c r="AG120" s="707"/>
      <c r="AH120" s="707"/>
      <c r="AI120" s="707"/>
      <c r="AJ120" s="707"/>
      <c r="AK120" s="707"/>
      <c r="AL120" s="707"/>
      <c r="AM120" s="707"/>
    </row>
    <row r="121" spans="1:42" s="667" customFormat="1">
      <c r="A121" s="697"/>
      <c r="B121" s="706"/>
      <c r="F121" s="668"/>
      <c r="G121" s="668"/>
      <c r="H121" s="668"/>
      <c r="I121" s="668"/>
      <c r="J121" s="669"/>
      <c r="K121" s="668"/>
      <c r="L121" s="669"/>
      <c r="M121" s="668"/>
      <c r="N121" s="668"/>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row>
    <row r="122" spans="1:42" s="667" customFormat="1">
      <c r="A122" s="697"/>
      <c r="B122" s="706"/>
      <c r="F122" s="668"/>
      <c r="G122" s="668"/>
      <c r="H122" s="668"/>
      <c r="I122" s="668"/>
      <c r="J122" s="669"/>
      <c r="K122" s="668"/>
      <c r="L122" s="669"/>
      <c r="M122" s="668"/>
      <c r="N122" s="668"/>
      <c r="P122" s="707"/>
      <c r="Q122" s="707"/>
      <c r="R122" s="707"/>
      <c r="S122" s="707"/>
      <c r="T122" s="707"/>
      <c r="U122" s="707"/>
      <c r="V122" s="707"/>
      <c r="W122" s="707"/>
      <c r="X122" s="707"/>
      <c r="Y122" s="707"/>
      <c r="Z122" s="707"/>
      <c r="AA122" s="707"/>
      <c r="AB122" s="707"/>
      <c r="AC122" s="707"/>
      <c r="AD122" s="707"/>
      <c r="AE122" s="707"/>
      <c r="AF122" s="707"/>
      <c r="AG122" s="707"/>
      <c r="AH122" s="707"/>
      <c r="AI122" s="707"/>
      <c r="AJ122" s="707"/>
      <c r="AK122" s="707"/>
      <c r="AL122" s="707"/>
      <c r="AM122" s="707"/>
    </row>
    <row r="123" spans="1:42" s="667" customFormat="1">
      <c r="A123" s="697"/>
      <c r="B123" s="706"/>
      <c r="F123" s="668"/>
      <c r="G123" s="668"/>
      <c r="H123" s="668"/>
      <c r="I123" s="668"/>
      <c r="J123" s="669"/>
      <c r="K123" s="668"/>
      <c r="L123" s="669"/>
      <c r="M123" s="668"/>
      <c r="N123" s="668"/>
      <c r="P123" s="707"/>
      <c r="Q123" s="707"/>
      <c r="R123" s="707"/>
      <c r="S123" s="707"/>
      <c r="T123" s="707"/>
      <c r="U123" s="707"/>
      <c r="V123" s="707"/>
      <c r="W123" s="707"/>
      <c r="X123" s="707"/>
      <c r="Y123" s="707"/>
      <c r="Z123" s="707"/>
      <c r="AA123" s="707"/>
      <c r="AB123" s="707"/>
      <c r="AC123" s="707"/>
      <c r="AD123" s="707"/>
      <c r="AE123" s="707"/>
      <c r="AF123" s="707"/>
      <c r="AG123" s="707"/>
      <c r="AH123" s="707"/>
      <c r="AI123" s="707"/>
      <c r="AJ123" s="707"/>
      <c r="AK123" s="707"/>
      <c r="AL123" s="707"/>
      <c r="AM123" s="707"/>
    </row>
    <row r="124" spans="1:42" s="667" customFormat="1">
      <c r="A124" s="697"/>
      <c r="B124" s="706"/>
      <c r="F124" s="668"/>
      <c r="G124" s="668"/>
      <c r="H124" s="668"/>
      <c r="I124" s="668"/>
      <c r="J124" s="669"/>
      <c r="K124" s="668"/>
      <c r="L124" s="669"/>
      <c r="M124" s="668"/>
      <c r="N124" s="668"/>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row>
    <row r="125" spans="1:42" s="667" customFormat="1">
      <c r="A125" s="697"/>
      <c r="B125" s="706"/>
      <c r="F125" s="668"/>
      <c r="G125" s="668"/>
      <c r="H125" s="668"/>
      <c r="I125" s="668"/>
      <c r="J125" s="669"/>
      <c r="K125" s="668"/>
      <c r="L125" s="669"/>
      <c r="M125" s="668"/>
      <c r="N125" s="668"/>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row>
    <row r="126" spans="1:42" s="667" customFormat="1">
      <c r="A126" s="697"/>
      <c r="B126" s="706"/>
      <c r="F126" s="668"/>
      <c r="G126" s="668"/>
      <c r="H126" s="668"/>
      <c r="I126" s="668"/>
      <c r="J126" s="669"/>
      <c r="K126" s="668"/>
      <c r="L126" s="669"/>
      <c r="M126" s="668"/>
      <c r="N126" s="668"/>
      <c r="P126" s="707"/>
      <c r="Q126" s="707"/>
      <c r="R126" s="707"/>
      <c r="S126" s="707"/>
      <c r="T126" s="707"/>
      <c r="U126" s="707"/>
      <c r="V126" s="707"/>
      <c r="W126" s="707"/>
      <c r="X126" s="707"/>
      <c r="Y126" s="707"/>
      <c r="Z126" s="707"/>
      <c r="AA126" s="707"/>
      <c r="AB126" s="707"/>
      <c r="AC126" s="707"/>
      <c r="AD126" s="707"/>
      <c r="AE126" s="707"/>
      <c r="AF126" s="707"/>
      <c r="AG126" s="707"/>
      <c r="AH126" s="707"/>
      <c r="AI126" s="707"/>
      <c r="AJ126" s="707"/>
      <c r="AK126" s="707"/>
      <c r="AL126" s="707"/>
      <c r="AM126" s="707"/>
    </row>
    <row r="127" spans="1:42" s="667" customFormat="1">
      <c r="A127" s="697"/>
      <c r="B127" s="706"/>
      <c r="F127" s="668"/>
      <c r="G127" s="668"/>
      <c r="H127" s="668"/>
      <c r="I127" s="668"/>
      <c r="J127" s="669"/>
      <c r="K127" s="668"/>
      <c r="L127" s="669"/>
      <c r="M127" s="668"/>
      <c r="N127" s="668"/>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row>
    <row r="128" spans="1:42" s="667" customFormat="1">
      <c r="A128" s="697"/>
      <c r="B128" s="706"/>
      <c r="F128" s="668"/>
      <c r="G128" s="668"/>
      <c r="H128" s="668"/>
      <c r="I128" s="668"/>
      <c r="J128" s="669"/>
      <c r="K128" s="668"/>
      <c r="L128" s="669"/>
      <c r="M128" s="668"/>
      <c r="N128" s="668"/>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row>
    <row r="129" spans="1:39" s="667" customFormat="1">
      <c r="A129" s="697"/>
      <c r="B129" s="706"/>
      <c r="F129" s="668"/>
      <c r="G129" s="668"/>
      <c r="H129" s="668"/>
      <c r="I129" s="668"/>
      <c r="J129" s="669"/>
      <c r="K129" s="668"/>
      <c r="L129" s="669"/>
      <c r="M129" s="668"/>
      <c r="N129" s="668"/>
      <c r="P129" s="707"/>
      <c r="Q129" s="707"/>
      <c r="R129" s="707"/>
      <c r="S129" s="707"/>
      <c r="T129" s="707"/>
      <c r="U129" s="707"/>
      <c r="V129" s="707"/>
      <c r="W129" s="707"/>
      <c r="X129" s="707"/>
      <c r="Y129" s="707"/>
      <c r="Z129" s="707"/>
      <c r="AA129" s="707"/>
      <c r="AB129" s="707"/>
      <c r="AC129" s="707"/>
      <c r="AD129" s="707"/>
      <c r="AE129" s="707"/>
      <c r="AF129" s="707"/>
      <c r="AG129" s="707"/>
      <c r="AH129" s="707"/>
      <c r="AI129" s="707"/>
      <c r="AJ129" s="707"/>
      <c r="AK129" s="707"/>
      <c r="AL129" s="707"/>
      <c r="AM129" s="707"/>
    </row>
    <row r="130" spans="1:39" s="667" customFormat="1">
      <c r="A130" s="697"/>
      <c r="B130" s="706"/>
      <c r="F130" s="668"/>
      <c r="G130" s="668"/>
      <c r="H130" s="668"/>
      <c r="I130" s="668"/>
      <c r="J130" s="669"/>
      <c r="K130" s="668"/>
      <c r="L130" s="669"/>
      <c r="M130" s="668"/>
      <c r="N130" s="668"/>
      <c r="P130" s="707"/>
      <c r="Q130" s="707"/>
      <c r="R130" s="707"/>
      <c r="S130" s="707"/>
      <c r="T130" s="707"/>
      <c r="U130" s="707"/>
      <c r="V130" s="707"/>
      <c r="W130" s="707"/>
      <c r="X130" s="707"/>
      <c r="Y130" s="707"/>
      <c r="Z130" s="707"/>
      <c r="AA130" s="707"/>
      <c r="AB130" s="707"/>
      <c r="AC130" s="707"/>
      <c r="AD130" s="707"/>
      <c r="AE130" s="707"/>
      <c r="AF130" s="707"/>
      <c r="AG130" s="707"/>
      <c r="AH130" s="707"/>
      <c r="AI130" s="707"/>
      <c r="AJ130" s="707"/>
      <c r="AK130" s="707"/>
      <c r="AL130" s="707"/>
      <c r="AM130" s="707"/>
    </row>
    <row r="131" spans="1:39" s="667" customFormat="1">
      <c r="A131" s="697"/>
      <c r="B131" s="706"/>
      <c r="F131" s="668"/>
      <c r="G131" s="668"/>
      <c r="H131" s="668"/>
      <c r="I131" s="668"/>
      <c r="J131" s="669"/>
      <c r="K131" s="668"/>
      <c r="L131" s="669"/>
      <c r="M131" s="668"/>
      <c r="N131" s="668"/>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row>
    <row r="132" spans="1:39" s="667" customFormat="1">
      <c r="A132" s="697"/>
      <c r="B132" s="706"/>
      <c r="F132" s="668"/>
      <c r="G132" s="668"/>
      <c r="H132" s="668"/>
      <c r="I132" s="668"/>
      <c r="J132" s="669"/>
      <c r="K132" s="668"/>
      <c r="L132" s="669"/>
      <c r="M132" s="668"/>
      <c r="N132" s="668"/>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row>
    <row r="133" spans="1:39" s="667" customFormat="1">
      <c r="A133" s="697"/>
      <c r="B133" s="706"/>
      <c r="F133" s="668"/>
      <c r="G133" s="668"/>
      <c r="H133" s="668"/>
      <c r="I133" s="668"/>
      <c r="J133" s="669"/>
      <c r="K133" s="668"/>
      <c r="L133" s="669"/>
      <c r="M133" s="668"/>
      <c r="N133" s="668"/>
      <c r="P133" s="707"/>
      <c r="Q133" s="707"/>
      <c r="R133" s="707"/>
      <c r="S133" s="707"/>
      <c r="T133" s="707"/>
      <c r="U133" s="707"/>
      <c r="V133" s="707"/>
      <c r="W133" s="707"/>
      <c r="X133" s="707"/>
      <c r="Y133" s="707"/>
      <c r="Z133" s="707"/>
      <c r="AA133" s="707"/>
      <c r="AB133" s="707"/>
      <c r="AC133" s="707"/>
      <c r="AD133" s="707"/>
      <c r="AE133" s="707"/>
      <c r="AF133" s="707"/>
      <c r="AG133" s="707"/>
      <c r="AH133" s="707"/>
      <c r="AI133" s="707"/>
      <c r="AJ133" s="707"/>
      <c r="AK133" s="707"/>
      <c r="AL133" s="707"/>
      <c r="AM133" s="707"/>
    </row>
    <row r="134" spans="1:39" s="667" customFormat="1">
      <c r="A134" s="697"/>
      <c r="B134" s="706"/>
      <c r="F134" s="668"/>
      <c r="G134" s="668"/>
      <c r="H134" s="668"/>
      <c r="I134" s="668"/>
      <c r="J134" s="669"/>
      <c r="K134" s="668"/>
      <c r="L134" s="669"/>
      <c r="M134" s="668"/>
      <c r="N134" s="668"/>
      <c r="P134" s="707"/>
      <c r="Q134" s="707"/>
      <c r="R134" s="707"/>
      <c r="S134" s="707"/>
      <c r="T134" s="707"/>
      <c r="U134" s="707"/>
      <c r="V134" s="707"/>
      <c r="W134" s="707"/>
      <c r="X134" s="707"/>
      <c r="Y134" s="707"/>
      <c r="Z134" s="707"/>
      <c r="AA134" s="707"/>
      <c r="AB134" s="707"/>
      <c r="AC134" s="707"/>
      <c r="AD134" s="707"/>
      <c r="AE134" s="707"/>
      <c r="AF134" s="707"/>
      <c r="AG134" s="707"/>
      <c r="AH134" s="707"/>
      <c r="AI134" s="707"/>
      <c r="AJ134" s="707"/>
      <c r="AK134" s="707"/>
      <c r="AL134" s="707"/>
      <c r="AM134" s="707"/>
    </row>
    <row r="135" spans="1:39" s="667" customFormat="1">
      <c r="A135" s="697"/>
      <c r="B135" s="706"/>
      <c r="F135" s="668"/>
      <c r="G135" s="668"/>
      <c r="H135" s="668"/>
      <c r="I135" s="668"/>
      <c r="J135" s="669"/>
      <c r="K135" s="668"/>
      <c r="L135" s="669"/>
      <c r="M135" s="668"/>
      <c r="N135" s="668"/>
      <c r="P135" s="707"/>
      <c r="Q135" s="707"/>
      <c r="R135" s="707"/>
      <c r="S135" s="707"/>
      <c r="T135" s="707"/>
      <c r="U135" s="707"/>
      <c r="V135" s="707"/>
      <c r="W135" s="707"/>
      <c r="X135" s="707"/>
      <c r="Y135" s="707"/>
      <c r="Z135" s="707"/>
      <c r="AA135" s="707"/>
      <c r="AB135" s="707"/>
      <c r="AC135" s="707"/>
      <c r="AD135" s="707"/>
      <c r="AE135" s="707"/>
      <c r="AF135" s="707"/>
      <c r="AG135" s="707"/>
      <c r="AH135" s="707"/>
      <c r="AI135" s="707"/>
      <c r="AJ135" s="707"/>
      <c r="AK135" s="707"/>
      <c r="AL135" s="707"/>
      <c r="AM135" s="707"/>
    </row>
    <row r="136" spans="1:39" s="667" customFormat="1">
      <c r="A136" s="697"/>
      <c r="B136" s="706"/>
      <c r="F136" s="668"/>
      <c r="G136" s="668"/>
      <c r="H136" s="668"/>
      <c r="I136" s="668"/>
      <c r="J136" s="669"/>
      <c r="K136" s="668"/>
      <c r="L136" s="669"/>
      <c r="M136" s="668"/>
      <c r="N136" s="668"/>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row>
    <row r="137" spans="1:39" s="667" customFormat="1">
      <c r="A137" s="697"/>
      <c r="B137" s="706"/>
      <c r="F137" s="668"/>
      <c r="G137" s="668"/>
      <c r="H137" s="668"/>
      <c r="I137" s="668"/>
      <c r="J137" s="669"/>
      <c r="K137" s="668"/>
      <c r="L137" s="669"/>
      <c r="M137" s="668"/>
      <c r="N137" s="668"/>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row>
    <row r="138" spans="1:39" s="667" customFormat="1">
      <c r="A138" s="697"/>
      <c r="B138" s="706"/>
      <c r="F138" s="668"/>
      <c r="G138" s="668"/>
      <c r="H138" s="668"/>
      <c r="I138" s="668"/>
      <c r="J138" s="669"/>
      <c r="K138" s="668"/>
      <c r="L138" s="669"/>
      <c r="M138" s="668"/>
      <c r="N138" s="668"/>
      <c r="P138" s="707"/>
      <c r="Q138" s="707"/>
      <c r="R138" s="707"/>
      <c r="S138" s="707"/>
      <c r="T138" s="707"/>
      <c r="U138" s="707"/>
      <c r="V138" s="707"/>
      <c r="W138" s="707"/>
      <c r="X138" s="707"/>
      <c r="Y138" s="707"/>
      <c r="Z138" s="707"/>
      <c r="AA138" s="707"/>
      <c r="AB138" s="707"/>
      <c r="AC138" s="707"/>
      <c r="AD138" s="707"/>
      <c r="AE138" s="707"/>
      <c r="AF138" s="707"/>
      <c r="AG138" s="707"/>
      <c r="AH138" s="707"/>
      <c r="AI138" s="707"/>
      <c r="AJ138" s="707"/>
      <c r="AK138" s="707"/>
      <c r="AL138" s="707"/>
      <c r="AM138" s="707"/>
    </row>
    <row r="139" spans="1:39" s="667" customFormat="1">
      <c r="A139" s="697"/>
      <c r="B139" s="706"/>
      <c r="F139" s="668"/>
      <c r="G139" s="668"/>
      <c r="H139" s="668"/>
      <c r="I139" s="668"/>
      <c r="J139" s="669"/>
      <c r="K139" s="668"/>
      <c r="L139" s="669"/>
      <c r="M139" s="668"/>
      <c r="N139" s="668"/>
      <c r="P139" s="707"/>
      <c r="Q139" s="707"/>
      <c r="R139" s="707"/>
      <c r="S139" s="707"/>
      <c r="T139" s="707"/>
      <c r="U139" s="707"/>
      <c r="V139" s="707"/>
      <c r="W139" s="707"/>
      <c r="X139" s="707"/>
      <c r="Y139" s="707"/>
      <c r="Z139" s="707"/>
      <c r="AA139" s="707"/>
      <c r="AB139" s="707"/>
      <c r="AC139" s="707"/>
      <c r="AD139" s="707"/>
      <c r="AE139" s="707"/>
      <c r="AF139" s="707"/>
      <c r="AG139" s="707"/>
      <c r="AH139" s="707"/>
      <c r="AI139" s="707"/>
      <c r="AJ139" s="707"/>
      <c r="AK139" s="707"/>
      <c r="AL139" s="707"/>
      <c r="AM139" s="707"/>
    </row>
    <row r="140" spans="1:39" s="667" customFormat="1">
      <c r="A140" s="697"/>
      <c r="B140" s="706"/>
      <c r="F140" s="668"/>
      <c r="G140" s="668"/>
      <c r="H140" s="668"/>
      <c r="I140" s="668"/>
      <c r="J140" s="669"/>
      <c r="K140" s="668"/>
      <c r="L140" s="669"/>
      <c r="M140" s="668"/>
      <c r="N140" s="668"/>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row>
    <row r="141" spans="1:39" s="667" customFormat="1">
      <c r="A141" s="697"/>
      <c r="B141" s="706"/>
      <c r="F141" s="668"/>
      <c r="G141" s="668"/>
      <c r="H141" s="668"/>
      <c r="I141" s="668"/>
      <c r="J141" s="669"/>
      <c r="K141" s="668"/>
      <c r="L141" s="669"/>
      <c r="M141" s="668"/>
      <c r="N141" s="668"/>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row>
    <row r="142" spans="1:39" s="667" customFormat="1">
      <c r="A142" s="697"/>
      <c r="B142" s="706"/>
      <c r="F142" s="668"/>
      <c r="G142" s="668"/>
      <c r="H142" s="668"/>
      <c r="I142" s="668"/>
      <c r="J142" s="669"/>
      <c r="K142" s="668"/>
      <c r="L142" s="669"/>
      <c r="M142" s="668"/>
      <c r="N142" s="668"/>
      <c r="P142" s="707"/>
      <c r="Q142" s="707"/>
      <c r="R142" s="707"/>
      <c r="S142" s="707"/>
      <c r="T142" s="707"/>
      <c r="U142" s="707"/>
      <c r="V142" s="707"/>
      <c r="W142" s="707"/>
      <c r="X142" s="707"/>
      <c r="Y142" s="707"/>
      <c r="Z142" s="707"/>
      <c r="AA142" s="707"/>
      <c r="AB142" s="707"/>
      <c r="AC142" s="707"/>
      <c r="AD142" s="707"/>
      <c r="AE142" s="707"/>
      <c r="AF142" s="707"/>
      <c r="AG142" s="707"/>
      <c r="AH142" s="707"/>
      <c r="AI142" s="707"/>
      <c r="AJ142" s="707"/>
      <c r="AK142" s="707"/>
      <c r="AL142" s="707"/>
      <c r="AM142" s="707"/>
    </row>
    <row r="143" spans="1:39" s="667" customFormat="1">
      <c r="A143" s="697"/>
      <c r="B143" s="706"/>
      <c r="F143" s="668"/>
      <c r="G143" s="668"/>
      <c r="H143" s="668"/>
      <c r="I143" s="668"/>
      <c r="J143" s="669"/>
      <c r="K143" s="668"/>
      <c r="L143" s="669"/>
      <c r="M143" s="668"/>
      <c r="N143" s="668"/>
      <c r="P143" s="707"/>
      <c r="Q143" s="707"/>
      <c r="R143" s="707"/>
      <c r="S143" s="707"/>
      <c r="T143" s="707"/>
      <c r="U143" s="707"/>
      <c r="V143" s="707"/>
      <c r="W143" s="707"/>
      <c r="X143" s="707"/>
      <c r="Y143" s="707"/>
      <c r="Z143" s="707"/>
      <c r="AA143" s="707"/>
      <c r="AB143" s="707"/>
      <c r="AC143" s="707"/>
      <c r="AD143" s="707"/>
      <c r="AE143" s="707"/>
      <c r="AF143" s="707"/>
      <c r="AG143" s="707"/>
      <c r="AH143" s="707"/>
      <c r="AI143" s="707"/>
      <c r="AJ143" s="707"/>
      <c r="AK143" s="707"/>
      <c r="AL143" s="707"/>
      <c r="AM143" s="707"/>
    </row>
    <row r="144" spans="1:39" s="667" customFormat="1">
      <c r="A144" s="697"/>
      <c r="B144" s="706"/>
      <c r="F144" s="668"/>
      <c r="G144" s="668"/>
      <c r="H144" s="668"/>
      <c r="I144" s="668"/>
      <c r="J144" s="669"/>
      <c r="K144" s="668"/>
      <c r="L144" s="669"/>
      <c r="M144" s="668"/>
      <c r="N144" s="668"/>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row>
    <row r="145" spans="1:39" s="667" customFormat="1">
      <c r="A145" s="697"/>
      <c r="B145" s="706"/>
      <c r="F145" s="668"/>
      <c r="G145" s="668"/>
      <c r="H145" s="668"/>
      <c r="I145" s="668"/>
      <c r="J145" s="669"/>
      <c r="K145" s="668"/>
      <c r="L145" s="669"/>
      <c r="M145" s="668"/>
      <c r="N145" s="668"/>
      <c r="P145" s="707"/>
      <c r="Q145" s="707"/>
      <c r="R145" s="707"/>
      <c r="S145" s="707"/>
      <c r="T145" s="707"/>
      <c r="U145" s="707"/>
      <c r="V145" s="707"/>
      <c r="W145" s="707"/>
      <c r="X145" s="707"/>
      <c r="Y145" s="707"/>
      <c r="Z145" s="707"/>
      <c r="AA145" s="707"/>
      <c r="AB145" s="707"/>
      <c r="AC145" s="707"/>
      <c r="AD145" s="707"/>
      <c r="AE145" s="707"/>
      <c r="AF145" s="707"/>
      <c r="AG145" s="707"/>
      <c r="AH145" s="707"/>
      <c r="AI145" s="707"/>
      <c r="AJ145" s="707"/>
      <c r="AK145" s="707"/>
      <c r="AL145" s="707"/>
      <c r="AM145" s="707"/>
    </row>
    <row r="146" spans="1:39" s="667" customFormat="1">
      <c r="A146" s="697"/>
      <c r="B146" s="706"/>
      <c r="F146" s="668"/>
      <c r="G146" s="668"/>
      <c r="H146" s="668"/>
      <c r="I146" s="668"/>
      <c r="J146" s="669"/>
      <c r="K146" s="668"/>
      <c r="L146" s="669"/>
      <c r="M146" s="668"/>
      <c r="N146" s="668"/>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row>
    <row r="147" spans="1:39" s="667" customFormat="1">
      <c r="A147" s="697"/>
      <c r="B147" s="706"/>
      <c r="F147" s="668"/>
      <c r="G147" s="668"/>
      <c r="H147" s="668"/>
      <c r="I147" s="668"/>
      <c r="J147" s="669"/>
      <c r="K147" s="668"/>
      <c r="L147" s="669"/>
      <c r="M147" s="668"/>
      <c r="N147" s="668"/>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row>
    <row r="148" spans="1:39" s="667" customFormat="1">
      <c r="A148" s="697"/>
      <c r="B148" s="706"/>
      <c r="F148" s="668"/>
      <c r="G148" s="668"/>
      <c r="H148" s="668"/>
      <c r="I148" s="668"/>
      <c r="J148" s="669"/>
      <c r="K148" s="668"/>
      <c r="L148" s="669"/>
      <c r="M148" s="668"/>
      <c r="N148" s="668"/>
      <c r="P148" s="707"/>
      <c r="Q148" s="707"/>
      <c r="R148" s="707"/>
      <c r="S148" s="707"/>
      <c r="T148" s="707"/>
      <c r="U148" s="707"/>
      <c r="V148" s="707"/>
      <c r="W148" s="707"/>
      <c r="X148" s="707"/>
      <c r="Y148" s="707"/>
      <c r="Z148" s="707"/>
      <c r="AA148" s="707"/>
      <c r="AB148" s="707"/>
      <c r="AC148" s="707"/>
      <c r="AD148" s="707"/>
      <c r="AE148" s="707"/>
      <c r="AF148" s="707"/>
      <c r="AG148" s="707"/>
      <c r="AH148" s="707"/>
      <c r="AI148" s="707"/>
      <c r="AJ148" s="707"/>
      <c r="AK148" s="707"/>
      <c r="AL148" s="707"/>
      <c r="AM148" s="707"/>
    </row>
    <row r="149" spans="1:39" s="667" customFormat="1">
      <c r="A149" s="697"/>
      <c r="B149" s="706"/>
      <c r="F149" s="668"/>
      <c r="G149" s="668"/>
      <c r="H149" s="668"/>
      <c r="I149" s="668"/>
      <c r="J149" s="669"/>
      <c r="K149" s="668"/>
      <c r="L149" s="669"/>
      <c r="M149" s="668"/>
      <c r="N149" s="668"/>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row>
    <row r="150" spans="1:39" s="667" customFormat="1">
      <c r="A150" s="697"/>
      <c r="B150" s="706"/>
      <c r="F150" s="668"/>
      <c r="G150" s="668"/>
      <c r="H150" s="668"/>
      <c r="I150" s="668"/>
      <c r="J150" s="669"/>
      <c r="K150" s="668"/>
      <c r="L150" s="669"/>
      <c r="M150" s="668"/>
      <c r="N150" s="668"/>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row>
    <row r="151" spans="1:39" s="667" customFormat="1">
      <c r="A151" s="697"/>
      <c r="B151" s="706"/>
      <c r="F151" s="668"/>
      <c r="G151" s="668"/>
      <c r="H151" s="668"/>
      <c r="I151" s="668"/>
      <c r="J151" s="669"/>
      <c r="K151" s="668"/>
      <c r="L151" s="669"/>
      <c r="M151" s="668"/>
      <c r="N151" s="668"/>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row>
    <row r="152" spans="1:39" s="667" customFormat="1">
      <c r="A152" s="697"/>
      <c r="B152" s="706"/>
      <c r="F152" s="668"/>
      <c r="G152" s="668"/>
      <c r="H152" s="668"/>
      <c r="I152" s="668"/>
      <c r="J152" s="669"/>
      <c r="K152" s="668"/>
      <c r="L152" s="669"/>
      <c r="M152" s="668"/>
      <c r="N152" s="668"/>
      <c r="P152" s="707"/>
      <c r="Q152" s="707"/>
      <c r="R152" s="707"/>
      <c r="S152" s="707"/>
      <c r="T152" s="707"/>
      <c r="U152" s="707"/>
      <c r="V152" s="707"/>
      <c r="W152" s="707"/>
      <c r="X152" s="707"/>
      <c r="Y152" s="707"/>
      <c r="Z152" s="707"/>
      <c r="AA152" s="707"/>
      <c r="AB152" s="707"/>
      <c r="AC152" s="707"/>
      <c r="AD152" s="707"/>
      <c r="AE152" s="707"/>
      <c r="AF152" s="707"/>
      <c r="AG152" s="707"/>
      <c r="AH152" s="707"/>
      <c r="AI152" s="707"/>
      <c r="AJ152" s="707"/>
      <c r="AK152" s="707"/>
      <c r="AL152" s="707"/>
      <c r="AM152" s="707"/>
    </row>
    <row r="153" spans="1:39" s="667" customFormat="1">
      <c r="A153" s="697"/>
      <c r="B153" s="706"/>
      <c r="F153" s="668"/>
      <c r="G153" s="668"/>
      <c r="H153" s="668"/>
      <c r="I153" s="668"/>
      <c r="J153" s="669"/>
      <c r="K153" s="668"/>
      <c r="L153" s="669"/>
      <c r="M153" s="668"/>
      <c r="N153" s="668"/>
      <c r="P153" s="707"/>
      <c r="Q153" s="707"/>
      <c r="R153" s="707"/>
      <c r="S153" s="707"/>
      <c r="T153" s="707"/>
      <c r="U153" s="707"/>
      <c r="V153" s="707"/>
      <c r="W153" s="707"/>
      <c r="X153" s="707"/>
      <c r="Y153" s="707"/>
      <c r="Z153" s="707"/>
      <c r="AA153" s="707"/>
      <c r="AB153" s="707"/>
      <c r="AC153" s="707"/>
      <c r="AD153" s="707"/>
      <c r="AE153" s="707"/>
      <c r="AF153" s="707"/>
      <c r="AG153" s="707"/>
      <c r="AH153" s="707"/>
      <c r="AI153" s="707"/>
      <c r="AJ153" s="707"/>
      <c r="AK153" s="707"/>
      <c r="AL153" s="707"/>
      <c r="AM153" s="707"/>
    </row>
    <row r="154" spans="1:39" s="667" customFormat="1">
      <c r="A154" s="697"/>
      <c r="B154" s="706"/>
      <c r="F154" s="668"/>
      <c r="G154" s="668"/>
      <c r="H154" s="668"/>
      <c r="I154" s="668"/>
      <c r="J154" s="669"/>
      <c r="K154" s="668"/>
      <c r="L154" s="669"/>
      <c r="M154" s="668"/>
      <c r="N154" s="668"/>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row>
    <row r="155" spans="1:39" s="667" customFormat="1">
      <c r="A155" s="697"/>
      <c r="B155" s="706"/>
      <c r="F155" s="668"/>
      <c r="G155" s="668"/>
      <c r="H155" s="668"/>
      <c r="I155" s="668"/>
      <c r="J155" s="669"/>
      <c r="K155" s="668"/>
      <c r="L155" s="669"/>
      <c r="M155" s="668"/>
      <c r="N155" s="668"/>
      <c r="P155" s="707"/>
      <c r="Q155" s="707"/>
      <c r="R155" s="707"/>
      <c r="S155" s="707"/>
      <c r="T155" s="707"/>
      <c r="U155" s="707"/>
      <c r="V155" s="707"/>
      <c r="W155" s="707"/>
      <c r="X155" s="707"/>
      <c r="Y155" s="707"/>
      <c r="Z155" s="707"/>
      <c r="AA155" s="707"/>
      <c r="AB155" s="707"/>
      <c r="AC155" s="707"/>
      <c r="AD155" s="707"/>
      <c r="AE155" s="707"/>
      <c r="AF155" s="707"/>
      <c r="AG155" s="707"/>
      <c r="AH155" s="707"/>
      <c r="AI155" s="707"/>
      <c r="AJ155" s="707"/>
      <c r="AK155" s="707"/>
      <c r="AL155" s="707"/>
      <c r="AM155" s="707"/>
    </row>
    <row r="156" spans="1:39" s="667" customFormat="1">
      <c r="A156" s="697"/>
      <c r="B156" s="706"/>
      <c r="C156" s="706"/>
      <c r="D156" s="706"/>
      <c r="H156" s="668"/>
      <c r="I156" s="668"/>
      <c r="J156" s="668"/>
      <c r="K156" s="668"/>
      <c r="L156" s="669"/>
      <c r="M156" s="668"/>
      <c r="N156" s="669"/>
      <c r="O156" s="668"/>
      <c r="P156" s="668"/>
      <c r="R156" s="707"/>
      <c r="S156" s="707"/>
      <c r="T156" s="707"/>
      <c r="U156" s="707"/>
      <c r="V156" s="707"/>
      <c r="W156" s="707"/>
      <c r="X156" s="707"/>
      <c r="Y156" s="707"/>
      <c r="Z156" s="707"/>
      <c r="AA156" s="707"/>
      <c r="AB156" s="707"/>
      <c r="AC156" s="707"/>
      <c r="AD156" s="707"/>
      <c r="AE156" s="707"/>
      <c r="AF156" s="707"/>
      <c r="AG156" s="707"/>
      <c r="AH156" s="707"/>
      <c r="AI156" s="707"/>
      <c r="AJ156" s="707"/>
      <c r="AK156" s="707"/>
      <c r="AL156" s="707"/>
      <c r="AM156" s="707"/>
    </row>
    <row r="157" spans="1:39" s="667" customFormat="1">
      <c r="A157" s="697"/>
      <c r="B157" s="706"/>
      <c r="C157" s="706"/>
      <c r="D157" s="706"/>
      <c r="H157" s="668"/>
      <c r="I157" s="668"/>
      <c r="J157" s="668"/>
      <c r="K157" s="668"/>
      <c r="L157" s="669"/>
      <c r="M157" s="668"/>
      <c r="N157" s="669"/>
      <c r="O157" s="668"/>
      <c r="P157" s="668"/>
      <c r="R157" s="707"/>
      <c r="S157" s="707"/>
      <c r="T157" s="707"/>
      <c r="U157" s="707"/>
      <c r="V157" s="707"/>
      <c r="W157" s="707"/>
      <c r="X157" s="707"/>
      <c r="Y157" s="707"/>
      <c r="Z157" s="707"/>
      <c r="AA157" s="707"/>
      <c r="AB157" s="707"/>
      <c r="AC157" s="707"/>
      <c r="AD157" s="707"/>
      <c r="AE157" s="707"/>
      <c r="AF157" s="707"/>
      <c r="AG157" s="707"/>
      <c r="AH157" s="707"/>
      <c r="AI157" s="707"/>
      <c r="AJ157" s="707"/>
      <c r="AK157" s="707"/>
      <c r="AL157" s="707"/>
      <c r="AM157" s="707"/>
    </row>
    <row r="158" spans="1:39" s="667" customFormat="1">
      <c r="A158" s="697"/>
      <c r="B158" s="706"/>
      <c r="C158" s="706"/>
      <c r="D158" s="706"/>
      <c r="H158" s="668"/>
      <c r="I158" s="668"/>
      <c r="J158" s="668"/>
      <c r="K158" s="668"/>
      <c r="L158" s="669"/>
      <c r="M158" s="668"/>
      <c r="N158" s="669"/>
      <c r="O158" s="668"/>
      <c r="P158" s="668"/>
      <c r="R158" s="707"/>
      <c r="S158" s="707"/>
      <c r="T158" s="707"/>
      <c r="U158" s="707"/>
      <c r="V158" s="707"/>
      <c r="W158" s="707"/>
      <c r="X158" s="707"/>
      <c r="Y158" s="707"/>
      <c r="Z158" s="707"/>
      <c r="AA158" s="707"/>
      <c r="AB158" s="707"/>
      <c r="AC158" s="707"/>
      <c r="AD158" s="707"/>
      <c r="AE158" s="707"/>
      <c r="AF158" s="707"/>
      <c r="AG158" s="707"/>
      <c r="AH158" s="707"/>
      <c r="AI158" s="707"/>
      <c r="AJ158" s="707"/>
      <c r="AK158" s="707"/>
      <c r="AL158" s="707"/>
      <c r="AM158" s="707"/>
    </row>
    <row r="159" spans="1:39" s="667" customFormat="1">
      <c r="A159" s="697"/>
      <c r="B159" s="706"/>
      <c r="C159" s="706"/>
      <c r="D159" s="706"/>
      <c r="H159" s="668"/>
      <c r="I159" s="668"/>
      <c r="J159" s="668"/>
      <c r="K159" s="668"/>
      <c r="L159" s="669"/>
      <c r="M159" s="668"/>
      <c r="N159" s="669"/>
      <c r="O159" s="668"/>
      <c r="P159" s="668"/>
      <c r="R159" s="707"/>
      <c r="S159" s="707"/>
      <c r="T159" s="707"/>
      <c r="U159" s="707"/>
      <c r="V159" s="707"/>
      <c r="W159" s="707"/>
      <c r="X159" s="707"/>
      <c r="Y159" s="707"/>
      <c r="Z159" s="707"/>
      <c r="AA159" s="707"/>
      <c r="AB159" s="707"/>
      <c r="AC159" s="707"/>
      <c r="AD159" s="707"/>
      <c r="AE159" s="707"/>
      <c r="AF159" s="707"/>
      <c r="AG159" s="707"/>
      <c r="AH159" s="707"/>
      <c r="AI159" s="707"/>
      <c r="AJ159" s="707"/>
      <c r="AK159" s="707"/>
      <c r="AL159" s="707"/>
      <c r="AM159" s="707"/>
    </row>
    <row r="160" spans="1:39" s="667" customFormat="1">
      <c r="A160" s="697"/>
      <c r="B160" s="706"/>
      <c r="C160" s="706"/>
      <c r="D160" s="706"/>
      <c r="H160" s="668"/>
      <c r="I160" s="668"/>
      <c r="J160" s="668"/>
      <c r="K160" s="668"/>
      <c r="L160" s="669"/>
      <c r="M160" s="668"/>
      <c r="N160" s="669"/>
      <c r="O160" s="668"/>
      <c r="P160" s="668"/>
      <c r="R160" s="707"/>
      <c r="S160" s="707"/>
      <c r="T160" s="707"/>
      <c r="U160" s="707"/>
      <c r="V160" s="707"/>
      <c r="W160" s="707"/>
      <c r="X160" s="707"/>
      <c r="Y160" s="707"/>
      <c r="Z160" s="707"/>
      <c r="AA160" s="707"/>
      <c r="AB160" s="707"/>
      <c r="AC160" s="707"/>
      <c r="AD160" s="707"/>
      <c r="AE160" s="707"/>
      <c r="AF160" s="707"/>
      <c r="AG160" s="707"/>
      <c r="AH160" s="707"/>
      <c r="AI160" s="707"/>
      <c r="AJ160" s="707"/>
      <c r="AK160" s="707"/>
      <c r="AL160" s="707"/>
      <c r="AM160" s="707"/>
    </row>
    <row r="161" spans="1:39" s="667" customFormat="1">
      <c r="A161" s="697"/>
      <c r="B161" s="706"/>
      <c r="C161" s="706"/>
      <c r="D161" s="706"/>
      <c r="H161" s="668"/>
      <c r="I161" s="668"/>
      <c r="J161" s="668"/>
      <c r="K161" s="668"/>
      <c r="L161" s="669"/>
      <c r="M161" s="668"/>
      <c r="N161" s="669"/>
      <c r="O161" s="668"/>
      <c r="P161" s="668"/>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row>
    <row r="162" spans="1:39" s="667" customFormat="1">
      <c r="A162" s="697"/>
      <c r="B162" s="706"/>
      <c r="C162" s="706"/>
      <c r="D162" s="706"/>
      <c r="H162" s="668"/>
      <c r="I162" s="668"/>
      <c r="J162" s="668"/>
      <c r="K162" s="668"/>
      <c r="L162" s="669"/>
      <c r="M162" s="668"/>
      <c r="N162" s="669"/>
      <c r="O162" s="668"/>
      <c r="P162" s="668"/>
      <c r="R162" s="707"/>
      <c r="S162" s="707"/>
      <c r="T162" s="707"/>
      <c r="U162" s="707"/>
      <c r="V162" s="707"/>
      <c r="W162" s="707"/>
      <c r="X162" s="707"/>
      <c r="Y162" s="707"/>
      <c r="Z162" s="707"/>
      <c r="AA162" s="707"/>
      <c r="AB162" s="707"/>
      <c r="AC162" s="707"/>
      <c r="AD162" s="707"/>
      <c r="AE162" s="707"/>
      <c r="AF162" s="707"/>
      <c r="AG162" s="707"/>
      <c r="AH162" s="707"/>
      <c r="AI162" s="707"/>
      <c r="AJ162" s="707"/>
      <c r="AK162" s="707"/>
      <c r="AL162" s="707"/>
      <c r="AM162" s="707"/>
    </row>
    <row r="163" spans="1:39" s="667" customFormat="1">
      <c r="A163" s="697"/>
      <c r="B163" s="706"/>
      <c r="C163" s="706"/>
      <c r="D163" s="706"/>
      <c r="H163" s="668"/>
      <c r="I163" s="668"/>
      <c r="J163" s="668"/>
      <c r="K163" s="668"/>
      <c r="L163" s="669"/>
      <c r="M163" s="668"/>
      <c r="N163" s="669"/>
      <c r="O163" s="668"/>
      <c r="P163" s="668"/>
      <c r="R163" s="707"/>
      <c r="S163" s="707"/>
      <c r="T163" s="707"/>
      <c r="U163" s="707"/>
      <c r="V163" s="707"/>
      <c r="W163" s="707"/>
      <c r="X163" s="707"/>
      <c r="Y163" s="707"/>
      <c r="Z163" s="707"/>
      <c r="AA163" s="707"/>
      <c r="AB163" s="707"/>
      <c r="AC163" s="707"/>
      <c r="AD163" s="707"/>
      <c r="AE163" s="707"/>
      <c r="AF163" s="707"/>
      <c r="AG163" s="707"/>
      <c r="AH163" s="707"/>
      <c r="AI163" s="707"/>
      <c r="AJ163" s="707"/>
      <c r="AK163" s="707"/>
      <c r="AL163" s="707"/>
      <c r="AM163" s="707"/>
    </row>
    <row r="164" spans="1:39" s="667" customFormat="1">
      <c r="A164" s="697"/>
      <c r="B164" s="706"/>
      <c r="C164" s="706"/>
      <c r="D164" s="706"/>
      <c r="H164" s="668"/>
      <c r="I164" s="668"/>
      <c r="J164" s="668"/>
      <c r="K164" s="668"/>
      <c r="L164" s="669"/>
      <c r="M164" s="668"/>
      <c r="N164" s="669"/>
      <c r="O164" s="668"/>
      <c r="P164" s="668"/>
      <c r="R164" s="707"/>
      <c r="S164" s="707"/>
      <c r="T164" s="707"/>
      <c r="U164" s="707"/>
      <c r="V164" s="707"/>
      <c r="W164" s="707"/>
      <c r="X164" s="707"/>
      <c r="Y164" s="707"/>
      <c r="Z164" s="707"/>
      <c r="AA164" s="707"/>
      <c r="AB164" s="707"/>
      <c r="AC164" s="707"/>
      <c r="AD164" s="707"/>
      <c r="AE164" s="707"/>
      <c r="AF164" s="707"/>
      <c r="AG164" s="707"/>
      <c r="AH164" s="707"/>
      <c r="AI164" s="707"/>
      <c r="AJ164" s="707"/>
      <c r="AK164" s="707"/>
      <c r="AL164" s="707"/>
      <c r="AM164" s="707"/>
    </row>
    <row r="165" spans="1:39" s="667" customFormat="1">
      <c r="A165" s="697"/>
      <c r="B165" s="706"/>
      <c r="C165" s="706"/>
      <c r="D165" s="706"/>
      <c r="H165" s="668"/>
      <c r="I165" s="668"/>
      <c r="J165" s="668"/>
      <c r="K165" s="668"/>
      <c r="L165" s="669"/>
      <c r="M165" s="668"/>
      <c r="N165" s="669"/>
      <c r="O165" s="668"/>
      <c r="P165" s="668"/>
      <c r="R165" s="707"/>
      <c r="S165" s="707"/>
      <c r="T165" s="707"/>
      <c r="U165" s="707"/>
      <c r="V165" s="707"/>
      <c r="W165" s="707"/>
      <c r="X165" s="707"/>
      <c r="Y165" s="707"/>
      <c r="Z165" s="707"/>
      <c r="AA165" s="707"/>
      <c r="AB165" s="707"/>
      <c r="AC165" s="707"/>
      <c r="AD165" s="707"/>
      <c r="AE165" s="707"/>
      <c r="AF165" s="707"/>
      <c r="AG165" s="707"/>
      <c r="AH165" s="707"/>
      <c r="AI165" s="707"/>
      <c r="AJ165" s="707"/>
      <c r="AK165" s="707"/>
      <c r="AL165" s="707"/>
      <c r="AM165" s="707"/>
    </row>
    <row r="166" spans="1:39" s="667" customFormat="1">
      <c r="A166" s="697"/>
      <c r="B166" s="706"/>
      <c r="C166" s="706"/>
      <c r="D166" s="706"/>
      <c r="H166" s="668"/>
      <c r="I166" s="668"/>
      <c r="J166" s="668"/>
      <c r="K166" s="668"/>
      <c r="L166" s="669"/>
      <c r="M166" s="668"/>
      <c r="N166" s="669"/>
      <c r="O166" s="668"/>
      <c r="P166" s="668"/>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row>
    <row r="167" spans="1:39" s="667" customFormat="1">
      <c r="A167" s="697"/>
      <c r="B167" s="706"/>
      <c r="C167" s="706"/>
      <c r="D167" s="706"/>
      <c r="H167" s="668"/>
      <c r="I167" s="668"/>
      <c r="J167" s="668"/>
      <c r="K167" s="668"/>
      <c r="L167" s="669"/>
      <c r="M167" s="668"/>
      <c r="N167" s="669"/>
      <c r="O167" s="668"/>
      <c r="P167" s="668"/>
      <c r="R167" s="707"/>
      <c r="S167" s="707"/>
      <c r="T167" s="707"/>
      <c r="U167" s="707"/>
      <c r="V167" s="707"/>
      <c r="W167" s="707"/>
      <c r="X167" s="707"/>
      <c r="Y167" s="707"/>
      <c r="Z167" s="707"/>
      <c r="AA167" s="707"/>
      <c r="AB167" s="707"/>
      <c r="AC167" s="707"/>
      <c r="AD167" s="707"/>
      <c r="AE167" s="707"/>
      <c r="AF167" s="707"/>
      <c r="AG167" s="707"/>
      <c r="AH167" s="707"/>
      <c r="AI167" s="707"/>
      <c r="AJ167" s="707"/>
      <c r="AK167" s="707"/>
      <c r="AL167" s="707"/>
      <c r="AM167" s="707"/>
    </row>
    <row r="168" spans="1:39" s="667" customFormat="1">
      <c r="A168" s="697"/>
      <c r="B168" s="706"/>
      <c r="C168" s="706"/>
      <c r="D168" s="706"/>
      <c r="H168" s="668"/>
      <c r="I168" s="668"/>
      <c r="J168" s="668"/>
      <c r="K168" s="668"/>
      <c r="L168" s="669"/>
      <c r="M168" s="668"/>
      <c r="N168" s="669"/>
      <c r="O168" s="668"/>
      <c r="P168" s="668"/>
      <c r="R168" s="707"/>
      <c r="S168" s="707"/>
      <c r="T168" s="707"/>
      <c r="U168" s="707"/>
      <c r="V168" s="707"/>
      <c r="W168" s="707"/>
      <c r="X168" s="707"/>
      <c r="Y168" s="707"/>
      <c r="Z168" s="707"/>
      <c r="AA168" s="707"/>
      <c r="AB168" s="707"/>
      <c r="AC168" s="707"/>
      <c r="AD168" s="707"/>
      <c r="AE168" s="707"/>
      <c r="AF168" s="707"/>
      <c r="AG168" s="707"/>
      <c r="AH168" s="707"/>
      <c r="AI168" s="707"/>
      <c r="AJ168" s="707"/>
      <c r="AK168" s="707"/>
      <c r="AL168" s="707"/>
      <c r="AM168" s="707"/>
    </row>
    <row r="169" spans="1:39" s="667" customFormat="1">
      <c r="A169" s="697"/>
      <c r="B169" s="706"/>
      <c r="C169" s="706"/>
      <c r="D169" s="706"/>
      <c r="H169" s="668"/>
      <c r="I169" s="668"/>
      <c r="J169" s="668"/>
      <c r="K169" s="668"/>
      <c r="L169" s="669"/>
      <c r="M169" s="668"/>
      <c r="N169" s="669"/>
      <c r="O169" s="668"/>
      <c r="P169" s="668"/>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row>
    <row r="170" spans="1:39" s="667" customFormat="1">
      <c r="A170" s="697"/>
      <c r="B170" s="706"/>
      <c r="C170" s="706"/>
      <c r="D170" s="706"/>
      <c r="H170" s="668"/>
      <c r="I170" s="668"/>
      <c r="J170" s="668"/>
      <c r="K170" s="668"/>
      <c r="L170" s="669"/>
      <c r="M170" s="668"/>
      <c r="N170" s="669"/>
      <c r="O170" s="668"/>
      <c r="P170" s="668"/>
      <c r="R170" s="707"/>
      <c r="S170" s="707"/>
      <c r="T170" s="707"/>
      <c r="U170" s="707"/>
      <c r="V170" s="707"/>
      <c r="W170" s="707"/>
      <c r="X170" s="707"/>
      <c r="Y170" s="707"/>
      <c r="Z170" s="707"/>
      <c r="AA170" s="707"/>
      <c r="AB170" s="707"/>
      <c r="AC170" s="707"/>
      <c r="AD170" s="707"/>
      <c r="AE170" s="707"/>
      <c r="AF170" s="707"/>
      <c r="AG170" s="707"/>
      <c r="AH170" s="707"/>
      <c r="AI170" s="707"/>
      <c r="AJ170" s="707"/>
      <c r="AK170" s="707"/>
      <c r="AL170" s="707"/>
      <c r="AM170" s="707"/>
    </row>
    <row r="171" spans="1:39" s="667" customFormat="1">
      <c r="A171" s="697"/>
      <c r="B171" s="706"/>
      <c r="C171" s="706"/>
      <c r="D171" s="706"/>
      <c r="H171" s="668"/>
      <c r="I171" s="668"/>
      <c r="J171" s="668"/>
      <c r="K171" s="668"/>
      <c r="L171" s="669"/>
      <c r="M171" s="668"/>
      <c r="N171" s="669"/>
      <c r="O171" s="668"/>
      <c r="P171" s="668"/>
      <c r="R171" s="707"/>
      <c r="S171" s="707"/>
      <c r="T171" s="707"/>
      <c r="U171" s="707"/>
      <c r="V171" s="707"/>
      <c r="W171" s="707"/>
      <c r="X171" s="707"/>
      <c r="Y171" s="707"/>
      <c r="Z171" s="707"/>
      <c r="AA171" s="707"/>
      <c r="AB171" s="707"/>
      <c r="AC171" s="707"/>
      <c r="AD171" s="707"/>
      <c r="AE171" s="707"/>
      <c r="AF171" s="707"/>
      <c r="AG171" s="707"/>
      <c r="AH171" s="707"/>
      <c r="AI171" s="707"/>
      <c r="AJ171" s="707"/>
      <c r="AK171" s="707"/>
      <c r="AL171" s="707"/>
      <c r="AM171" s="707"/>
    </row>
    <row r="172" spans="1:39" s="31" customFormat="1">
      <c r="A172" s="30"/>
      <c r="H172" s="668"/>
      <c r="I172" s="668"/>
      <c r="J172" s="668"/>
      <c r="K172" s="668"/>
      <c r="L172" s="669"/>
      <c r="M172" s="668"/>
      <c r="N172" s="669"/>
      <c r="O172" s="668"/>
      <c r="P172" s="668"/>
      <c r="R172" s="32"/>
      <c r="S172" s="33"/>
      <c r="T172" s="34"/>
      <c r="U172" s="34"/>
      <c r="V172" s="34"/>
      <c r="W172" s="34"/>
      <c r="X172" s="34"/>
      <c r="Y172" s="34"/>
      <c r="Z172" s="34"/>
      <c r="AA172" s="34"/>
      <c r="AB172" s="34"/>
      <c r="AC172" s="34"/>
      <c r="AD172" s="34"/>
      <c r="AE172" s="34"/>
      <c r="AF172" s="34"/>
      <c r="AG172" s="34"/>
      <c r="AH172" s="34"/>
      <c r="AI172" s="34"/>
      <c r="AJ172" s="34"/>
      <c r="AK172" s="34"/>
      <c r="AL172" s="34"/>
      <c r="AM172" s="34"/>
    </row>
    <row r="173" spans="1:39" s="667" customFormat="1">
      <c r="A173" s="697"/>
      <c r="H173" s="668"/>
      <c r="I173" s="668"/>
      <c r="J173" s="668"/>
      <c r="K173" s="668"/>
      <c r="L173" s="669"/>
      <c r="M173" s="668"/>
      <c r="N173" s="669"/>
      <c r="O173" s="668"/>
      <c r="P173" s="668"/>
      <c r="R173" s="35"/>
      <c r="S173" s="33"/>
      <c r="T173" s="33"/>
      <c r="U173" s="33"/>
      <c r="V173" s="33"/>
      <c r="W173" s="33"/>
      <c r="X173" s="33"/>
      <c r="Y173" s="33"/>
      <c r="Z173" s="33"/>
      <c r="AA173" s="33"/>
      <c r="AB173" s="33"/>
      <c r="AC173" s="33"/>
      <c r="AD173" s="33"/>
      <c r="AE173" s="33"/>
      <c r="AF173" s="33"/>
      <c r="AG173" s="33"/>
      <c r="AH173" s="33"/>
      <c r="AI173" s="33"/>
      <c r="AJ173" s="33"/>
      <c r="AK173" s="33"/>
      <c r="AL173" s="33"/>
      <c r="AM173" s="33"/>
    </row>
    <row r="174" spans="1:39" s="667" customFormat="1">
      <c r="A174" s="697"/>
      <c r="H174" s="668"/>
      <c r="I174" s="668"/>
      <c r="J174" s="668"/>
      <c r="K174" s="668"/>
      <c r="L174" s="669"/>
      <c r="M174" s="668"/>
      <c r="N174" s="669"/>
      <c r="O174" s="668"/>
      <c r="P174" s="668"/>
      <c r="R174" s="32"/>
      <c r="S174" s="36"/>
      <c r="T174" s="36"/>
      <c r="U174" s="36"/>
      <c r="V174" s="36"/>
      <c r="W174" s="36"/>
      <c r="X174" s="36"/>
      <c r="Y174" s="36"/>
      <c r="Z174" s="36"/>
      <c r="AA174" s="36"/>
      <c r="AB174" s="36"/>
      <c r="AC174" s="36"/>
      <c r="AD174" s="36"/>
      <c r="AE174" s="36"/>
      <c r="AF174" s="36"/>
      <c r="AG174" s="36"/>
      <c r="AH174" s="36"/>
      <c r="AI174" s="36"/>
      <c r="AJ174" s="36"/>
      <c r="AK174" s="36"/>
      <c r="AL174" s="36"/>
      <c r="AM174" s="36"/>
    </row>
    <row r="175" spans="1:39" s="667" customFormat="1">
      <c r="A175" s="697"/>
      <c r="H175" s="668"/>
      <c r="I175" s="668"/>
      <c r="J175" s="668"/>
      <c r="K175" s="668"/>
      <c r="L175" s="669"/>
      <c r="M175" s="668"/>
      <c r="N175" s="669"/>
      <c r="O175" s="668"/>
      <c r="P175" s="668"/>
      <c r="S175" s="707"/>
      <c r="T175" s="707"/>
      <c r="U175" s="707"/>
      <c r="V175" s="707"/>
      <c r="W175" s="707"/>
      <c r="X175" s="707"/>
      <c r="Y175" s="707"/>
      <c r="Z175" s="707"/>
      <c r="AA175" s="707"/>
      <c r="AB175" s="707"/>
      <c r="AC175" s="707"/>
      <c r="AD175" s="707"/>
      <c r="AE175" s="707"/>
      <c r="AF175" s="707"/>
      <c r="AG175" s="707"/>
      <c r="AH175" s="707"/>
      <c r="AI175" s="707"/>
      <c r="AJ175" s="707"/>
      <c r="AK175" s="707"/>
      <c r="AL175" s="707"/>
      <c r="AM175" s="707"/>
    </row>
    <row r="176" spans="1:39" s="667" customFormat="1">
      <c r="A176" s="697"/>
      <c r="B176" s="706"/>
      <c r="C176" s="706"/>
      <c r="D176" s="706"/>
      <c r="H176" s="668"/>
      <c r="I176" s="668"/>
      <c r="J176" s="668"/>
      <c r="K176" s="668"/>
      <c r="L176" s="669"/>
      <c r="M176" s="668"/>
      <c r="N176" s="669"/>
      <c r="O176" s="668"/>
      <c r="P176" s="668"/>
      <c r="R176" s="707"/>
      <c r="S176" s="707"/>
      <c r="T176" s="707"/>
      <c r="U176" s="707"/>
      <c r="V176" s="707"/>
      <c r="W176" s="707"/>
      <c r="X176" s="707"/>
      <c r="Y176" s="707"/>
      <c r="Z176" s="707"/>
      <c r="AA176" s="707"/>
      <c r="AB176" s="707"/>
      <c r="AC176" s="707"/>
      <c r="AD176" s="707"/>
      <c r="AE176" s="707"/>
      <c r="AF176" s="707"/>
      <c r="AG176" s="707"/>
      <c r="AH176" s="707"/>
      <c r="AI176" s="707"/>
      <c r="AJ176" s="707"/>
      <c r="AK176" s="707"/>
      <c r="AL176" s="707"/>
      <c r="AM176" s="707"/>
    </row>
    <row r="177" spans="1:39" s="667" customFormat="1">
      <c r="A177" s="697"/>
      <c r="B177" s="706"/>
      <c r="C177" s="706"/>
      <c r="D177" s="706"/>
      <c r="H177" s="668"/>
      <c r="I177" s="668"/>
      <c r="J177" s="668"/>
      <c r="K177" s="668"/>
      <c r="L177" s="669"/>
      <c r="M177" s="668"/>
      <c r="N177" s="669"/>
      <c r="O177" s="668"/>
      <c r="P177" s="668"/>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row>
    <row r="178" spans="1:39" s="667" customFormat="1">
      <c r="A178" s="697"/>
      <c r="B178" s="706"/>
      <c r="C178" s="706"/>
      <c r="D178" s="706"/>
      <c r="H178" s="668"/>
      <c r="I178" s="668"/>
      <c r="J178" s="668"/>
      <c r="K178" s="668"/>
      <c r="L178" s="669"/>
      <c r="M178" s="668"/>
      <c r="N178" s="669"/>
      <c r="O178" s="668"/>
      <c r="P178" s="668"/>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row>
    <row r="179" spans="1:39" s="667" customFormat="1">
      <c r="A179" s="697"/>
      <c r="B179" s="706"/>
      <c r="C179" s="706"/>
      <c r="D179" s="706"/>
      <c r="H179" s="668"/>
      <c r="I179" s="668"/>
      <c r="J179" s="668"/>
      <c r="K179" s="668"/>
      <c r="L179" s="669"/>
      <c r="M179" s="668"/>
      <c r="N179" s="669"/>
      <c r="O179" s="668"/>
      <c r="P179" s="668"/>
      <c r="R179" s="707"/>
      <c r="S179" s="707"/>
      <c r="T179" s="707"/>
      <c r="U179" s="707"/>
      <c r="V179" s="707"/>
      <c r="W179" s="707"/>
      <c r="X179" s="707"/>
      <c r="Y179" s="707"/>
      <c r="Z179" s="707"/>
      <c r="AA179" s="707"/>
      <c r="AB179" s="707"/>
      <c r="AC179" s="707"/>
      <c r="AD179" s="707"/>
      <c r="AE179" s="707"/>
      <c r="AF179" s="707"/>
      <c r="AG179" s="707"/>
      <c r="AH179" s="707"/>
      <c r="AI179" s="707"/>
      <c r="AJ179" s="707"/>
      <c r="AK179" s="707"/>
      <c r="AL179" s="707"/>
      <c r="AM179" s="707"/>
    </row>
    <row r="180" spans="1:39" s="667" customFormat="1">
      <c r="A180" s="697"/>
      <c r="B180" s="706"/>
      <c r="C180" s="706"/>
      <c r="D180" s="706"/>
      <c r="H180" s="668"/>
      <c r="I180" s="668"/>
      <c r="J180" s="668"/>
      <c r="K180" s="668"/>
      <c r="L180" s="669"/>
      <c r="M180" s="668"/>
      <c r="N180" s="669"/>
      <c r="O180" s="668"/>
      <c r="P180" s="668"/>
      <c r="R180" s="707"/>
      <c r="S180" s="707"/>
      <c r="T180" s="707"/>
      <c r="U180" s="707"/>
      <c r="V180" s="707"/>
      <c r="W180" s="707"/>
      <c r="X180" s="707"/>
      <c r="Y180" s="707"/>
      <c r="Z180" s="707"/>
      <c r="AA180" s="707"/>
      <c r="AB180" s="707"/>
      <c r="AC180" s="707"/>
      <c r="AD180" s="707"/>
      <c r="AE180" s="707"/>
      <c r="AF180" s="707"/>
      <c r="AG180" s="707"/>
      <c r="AH180" s="707"/>
      <c r="AI180" s="707"/>
      <c r="AJ180" s="707"/>
      <c r="AK180" s="707"/>
      <c r="AL180" s="707"/>
      <c r="AM180" s="707"/>
    </row>
    <row r="181" spans="1:39" s="667" customFormat="1">
      <c r="A181" s="697"/>
      <c r="B181" s="706"/>
      <c r="C181" s="706"/>
      <c r="D181" s="706"/>
      <c r="H181" s="668"/>
      <c r="I181" s="668"/>
      <c r="J181" s="668"/>
      <c r="K181" s="668"/>
      <c r="L181" s="669"/>
      <c r="M181" s="668"/>
      <c r="N181" s="669"/>
      <c r="O181" s="668"/>
      <c r="P181" s="668"/>
      <c r="R181" s="707"/>
      <c r="S181" s="707"/>
      <c r="T181" s="707"/>
      <c r="U181" s="707"/>
      <c r="V181" s="707"/>
      <c r="W181" s="707"/>
      <c r="X181" s="707"/>
      <c r="Y181" s="707"/>
      <c r="Z181" s="707"/>
      <c r="AA181" s="707"/>
      <c r="AB181" s="707"/>
      <c r="AC181" s="707"/>
      <c r="AD181" s="707"/>
      <c r="AE181" s="707"/>
      <c r="AF181" s="707"/>
      <c r="AG181" s="707"/>
      <c r="AH181" s="707"/>
      <c r="AI181" s="707"/>
      <c r="AJ181" s="707"/>
      <c r="AK181" s="707"/>
      <c r="AL181" s="707"/>
      <c r="AM181" s="707"/>
    </row>
    <row r="182" spans="1:39" s="667" customFormat="1">
      <c r="A182" s="697"/>
      <c r="B182" s="706"/>
      <c r="C182" s="706"/>
      <c r="D182" s="706"/>
      <c r="H182" s="668"/>
      <c r="I182" s="668"/>
      <c r="J182" s="668"/>
      <c r="K182" s="668"/>
      <c r="L182" s="669"/>
      <c r="M182" s="668"/>
      <c r="N182" s="669"/>
      <c r="O182" s="668"/>
      <c r="P182" s="668"/>
      <c r="R182" s="707"/>
      <c r="S182" s="707"/>
      <c r="T182" s="707"/>
      <c r="U182" s="707"/>
      <c r="V182" s="707"/>
      <c r="W182" s="707"/>
      <c r="X182" s="707"/>
      <c r="Y182" s="707"/>
      <c r="Z182" s="707"/>
      <c r="AA182" s="707"/>
      <c r="AB182" s="707"/>
      <c r="AC182" s="707"/>
      <c r="AD182" s="707"/>
      <c r="AE182" s="707"/>
      <c r="AF182" s="707"/>
      <c r="AG182" s="707"/>
      <c r="AH182" s="707"/>
      <c r="AI182" s="707"/>
      <c r="AJ182" s="707"/>
      <c r="AK182" s="707"/>
      <c r="AL182" s="707"/>
      <c r="AM182" s="707"/>
    </row>
    <row r="183" spans="1:39" s="667" customFormat="1">
      <c r="A183" s="697"/>
      <c r="B183" s="706"/>
      <c r="C183" s="706"/>
      <c r="D183" s="706"/>
      <c r="H183" s="668"/>
      <c r="I183" s="668"/>
      <c r="J183" s="668"/>
      <c r="K183" s="668"/>
      <c r="L183" s="669"/>
      <c r="M183" s="668"/>
      <c r="N183" s="669"/>
      <c r="O183" s="668"/>
      <c r="P183" s="668"/>
      <c r="R183" s="707"/>
      <c r="S183" s="707"/>
      <c r="T183" s="707"/>
      <c r="U183" s="707"/>
      <c r="V183" s="707"/>
      <c r="W183" s="707"/>
      <c r="X183" s="707"/>
      <c r="Y183" s="707"/>
      <c r="Z183" s="707"/>
      <c r="AA183" s="707"/>
      <c r="AB183" s="707"/>
      <c r="AC183" s="707"/>
      <c r="AD183" s="707"/>
      <c r="AE183" s="707"/>
      <c r="AF183" s="707"/>
      <c r="AG183" s="707"/>
      <c r="AH183" s="707"/>
      <c r="AI183" s="707"/>
      <c r="AJ183" s="707"/>
      <c r="AK183" s="707"/>
      <c r="AL183" s="707"/>
      <c r="AM183" s="707"/>
    </row>
    <row r="184" spans="1:39" s="667" customFormat="1">
      <c r="A184" s="697"/>
      <c r="B184" s="706"/>
      <c r="C184" s="706"/>
      <c r="D184" s="706"/>
      <c r="H184" s="668"/>
      <c r="I184" s="668"/>
      <c r="J184" s="668"/>
      <c r="K184" s="668"/>
      <c r="L184" s="669"/>
      <c r="M184" s="668"/>
      <c r="N184" s="669"/>
      <c r="O184" s="668"/>
      <c r="P184" s="668"/>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row>
    <row r="185" spans="1:39" s="667" customFormat="1">
      <c r="A185" s="697"/>
      <c r="B185" s="706"/>
      <c r="C185" s="706"/>
      <c r="D185" s="706"/>
      <c r="H185" s="668"/>
      <c r="I185" s="668"/>
      <c r="J185" s="668"/>
      <c r="K185" s="668"/>
      <c r="L185" s="669"/>
      <c r="M185" s="668"/>
      <c r="N185" s="669"/>
      <c r="O185" s="668"/>
      <c r="P185" s="668"/>
      <c r="R185" s="707"/>
      <c r="S185" s="707"/>
      <c r="T185" s="707"/>
      <c r="U185" s="707"/>
      <c r="V185" s="707"/>
      <c r="W185" s="707"/>
      <c r="X185" s="707"/>
      <c r="Y185" s="707"/>
      <c r="Z185" s="707"/>
      <c r="AA185" s="707"/>
      <c r="AB185" s="707"/>
      <c r="AC185" s="707"/>
      <c r="AD185" s="707"/>
      <c r="AE185" s="707"/>
      <c r="AF185" s="707"/>
      <c r="AG185" s="707"/>
      <c r="AH185" s="707"/>
      <c r="AI185" s="707"/>
      <c r="AJ185" s="707"/>
      <c r="AK185" s="707"/>
      <c r="AL185" s="707"/>
      <c r="AM185" s="707"/>
    </row>
    <row r="186" spans="1:39" s="667" customFormat="1">
      <c r="A186" s="697"/>
      <c r="B186" s="706"/>
      <c r="C186" s="706"/>
      <c r="D186" s="706"/>
      <c r="H186" s="668"/>
      <c r="I186" s="668"/>
      <c r="J186" s="668"/>
      <c r="K186" s="668"/>
      <c r="L186" s="669"/>
      <c r="M186" s="668"/>
      <c r="N186" s="669"/>
      <c r="O186" s="668"/>
      <c r="P186" s="668"/>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row>
    <row r="187" spans="1:39" s="667" customFormat="1">
      <c r="A187" s="697"/>
      <c r="B187" s="706"/>
      <c r="C187" s="706"/>
      <c r="D187" s="706"/>
      <c r="H187" s="668"/>
      <c r="I187" s="668"/>
      <c r="J187" s="668"/>
      <c r="K187" s="668"/>
      <c r="L187" s="669"/>
      <c r="M187" s="668"/>
      <c r="N187" s="669"/>
      <c r="O187" s="668"/>
      <c r="P187" s="668"/>
      <c r="R187" s="707"/>
      <c r="S187" s="707"/>
      <c r="T187" s="707"/>
      <c r="U187" s="707"/>
      <c r="V187" s="707"/>
      <c r="W187" s="707"/>
      <c r="X187" s="707"/>
      <c r="Y187" s="707"/>
      <c r="Z187" s="707"/>
      <c r="AA187" s="707"/>
      <c r="AB187" s="707"/>
      <c r="AC187" s="707"/>
      <c r="AD187" s="707"/>
      <c r="AE187" s="707"/>
      <c r="AF187" s="707"/>
      <c r="AG187" s="707"/>
      <c r="AH187" s="707"/>
      <c r="AI187" s="707"/>
      <c r="AJ187" s="707"/>
      <c r="AK187" s="707"/>
      <c r="AL187" s="707"/>
      <c r="AM187" s="707"/>
    </row>
    <row r="188" spans="1:39" s="667" customFormat="1">
      <c r="A188" s="697"/>
      <c r="B188" s="706"/>
      <c r="C188" s="706"/>
      <c r="D188" s="706"/>
      <c r="H188" s="668"/>
      <c r="I188" s="668"/>
      <c r="J188" s="668"/>
      <c r="K188" s="668"/>
      <c r="L188" s="669"/>
      <c r="M188" s="668"/>
      <c r="N188" s="669"/>
      <c r="O188" s="668"/>
      <c r="P188" s="668"/>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row>
    <row r="189" spans="1:39" s="667" customFormat="1">
      <c r="A189" s="697"/>
      <c r="B189" s="706"/>
      <c r="C189" s="706"/>
      <c r="D189" s="706"/>
      <c r="H189" s="668"/>
      <c r="I189" s="668"/>
      <c r="J189" s="668"/>
      <c r="K189" s="668"/>
      <c r="L189" s="669"/>
      <c r="M189" s="668"/>
      <c r="N189" s="669"/>
      <c r="O189" s="668"/>
      <c r="P189" s="668"/>
      <c r="R189" s="707"/>
      <c r="S189" s="707"/>
      <c r="T189" s="707"/>
      <c r="U189" s="707"/>
      <c r="V189" s="707"/>
      <c r="W189" s="707"/>
      <c r="X189" s="707"/>
      <c r="Y189" s="707"/>
      <c r="Z189" s="707"/>
      <c r="AA189" s="707"/>
      <c r="AB189" s="707"/>
      <c r="AC189" s="707"/>
      <c r="AD189" s="707"/>
      <c r="AE189" s="707"/>
      <c r="AF189" s="707"/>
      <c r="AG189" s="707"/>
      <c r="AH189" s="707"/>
      <c r="AI189" s="707"/>
      <c r="AJ189" s="707"/>
      <c r="AK189" s="707"/>
      <c r="AL189" s="707"/>
      <c r="AM189" s="707"/>
    </row>
    <row r="190" spans="1:39" s="667" customFormat="1">
      <c r="A190" s="697"/>
      <c r="B190" s="706"/>
      <c r="C190" s="706"/>
      <c r="D190" s="706"/>
      <c r="H190" s="668"/>
      <c r="I190" s="668"/>
      <c r="J190" s="668"/>
      <c r="K190" s="668"/>
      <c r="L190" s="669"/>
      <c r="M190" s="668"/>
      <c r="N190" s="669"/>
      <c r="O190" s="668"/>
      <c r="P190" s="668"/>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row>
    <row r="191" spans="1:39" s="667" customFormat="1">
      <c r="A191" s="697"/>
      <c r="B191" s="706"/>
      <c r="C191" s="706"/>
      <c r="D191" s="706"/>
      <c r="H191" s="668"/>
      <c r="I191" s="668"/>
      <c r="J191" s="668"/>
      <c r="K191" s="668"/>
      <c r="L191" s="669"/>
      <c r="M191" s="668"/>
      <c r="N191" s="669"/>
      <c r="O191" s="668"/>
      <c r="P191" s="668"/>
      <c r="R191" s="707"/>
      <c r="S191" s="707"/>
      <c r="T191" s="707"/>
      <c r="U191" s="707"/>
      <c r="V191" s="707"/>
      <c r="W191" s="707"/>
      <c r="X191" s="707"/>
      <c r="Y191" s="707"/>
      <c r="Z191" s="707"/>
      <c r="AA191" s="707"/>
      <c r="AB191" s="707"/>
      <c r="AC191" s="707"/>
      <c r="AD191" s="707"/>
      <c r="AE191" s="707"/>
      <c r="AF191" s="707"/>
      <c r="AG191" s="707"/>
      <c r="AH191" s="707"/>
      <c r="AI191" s="707"/>
      <c r="AJ191" s="707"/>
      <c r="AK191" s="707"/>
      <c r="AL191" s="707"/>
      <c r="AM191" s="707"/>
    </row>
    <row r="192" spans="1:39" s="667" customFormat="1">
      <c r="A192" s="697"/>
      <c r="B192" s="706"/>
      <c r="C192" s="706"/>
      <c r="D192" s="706"/>
      <c r="H192" s="668"/>
      <c r="I192" s="668"/>
      <c r="J192" s="668"/>
      <c r="K192" s="668"/>
      <c r="L192" s="669"/>
      <c r="M192" s="668"/>
      <c r="N192" s="669"/>
      <c r="O192" s="668"/>
      <c r="P192" s="668"/>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row>
    <row r="193" spans="1:39" s="667" customFormat="1">
      <c r="A193" s="697"/>
      <c r="B193" s="706"/>
      <c r="C193" s="706"/>
      <c r="D193" s="706"/>
      <c r="H193" s="668"/>
      <c r="I193" s="668"/>
      <c r="J193" s="668"/>
      <c r="K193" s="668"/>
      <c r="L193" s="669"/>
      <c r="M193" s="668"/>
      <c r="N193" s="669"/>
      <c r="O193" s="668"/>
      <c r="P193" s="668"/>
      <c r="R193" s="707"/>
      <c r="S193" s="707"/>
      <c r="T193" s="707"/>
      <c r="U193" s="707"/>
      <c r="V193" s="707"/>
      <c r="W193" s="707"/>
      <c r="X193" s="707"/>
      <c r="Y193" s="707"/>
      <c r="Z193" s="707"/>
      <c r="AA193" s="707"/>
      <c r="AB193" s="707"/>
      <c r="AC193" s="707"/>
      <c r="AD193" s="707"/>
      <c r="AE193" s="707"/>
      <c r="AF193" s="707"/>
      <c r="AG193" s="707"/>
      <c r="AH193" s="707"/>
      <c r="AI193" s="707"/>
      <c r="AJ193" s="707"/>
      <c r="AK193" s="707"/>
      <c r="AL193" s="707"/>
      <c r="AM193" s="707"/>
    </row>
    <row r="194" spans="1:39" s="667" customFormat="1">
      <c r="A194" s="697"/>
      <c r="B194" s="706"/>
      <c r="C194" s="706"/>
      <c r="D194" s="706"/>
      <c r="H194" s="668"/>
      <c r="I194" s="668"/>
      <c r="J194" s="668"/>
      <c r="K194" s="668"/>
      <c r="L194" s="669"/>
      <c r="M194" s="668"/>
      <c r="N194" s="669"/>
      <c r="O194" s="668"/>
      <c r="P194" s="668"/>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row>
    <row r="195" spans="1:39" s="667" customFormat="1">
      <c r="A195" s="697"/>
      <c r="B195" s="706"/>
      <c r="C195" s="706"/>
      <c r="D195" s="706"/>
      <c r="H195" s="678"/>
      <c r="I195" s="678"/>
      <c r="J195" s="678"/>
      <c r="K195" s="678"/>
      <c r="L195" s="682"/>
      <c r="M195" s="678"/>
      <c r="N195" s="28"/>
      <c r="O195" s="678"/>
      <c r="P195" s="668"/>
      <c r="R195" s="707"/>
      <c r="S195" s="707"/>
      <c r="T195" s="707"/>
      <c r="U195" s="707"/>
      <c r="V195" s="707"/>
      <c r="W195" s="707"/>
      <c r="X195" s="707"/>
      <c r="Y195" s="707"/>
      <c r="Z195" s="707"/>
      <c r="AA195" s="707"/>
      <c r="AB195" s="707"/>
      <c r="AC195" s="707"/>
      <c r="AD195" s="707"/>
      <c r="AE195" s="707"/>
      <c r="AF195" s="707"/>
      <c r="AG195" s="707"/>
      <c r="AH195" s="707"/>
      <c r="AI195" s="707"/>
      <c r="AJ195" s="707"/>
      <c r="AK195" s="707"/>
      <c r="AL195" s="707"/>
      <c r="AM195" s="707"/>
    </row>
    <row r="196" spans="1:39" s="667" customFormat="1">
      <c r="A196" s="697"/>
      <c r="B196" s="706"/>
      <c r="C196" s="706"/>
      <c r="D196" s="706"/>
      <c r="H196" s="678"/>
      <c r="I196" s="678"/>
      <c r="J196" s="678"/>
      <c r="K196" s="678"/>
      <c r="L196" s="682"/>
      <c r="M196" s="678"/>
      <c r="N196" s="682"/>
      <c r="O196" s="678"/>
      <c r="P196" s="668"/>
      <c r="R196" s="707"/>
      <c r="S196" s="707"/>
      <c r="T196" s="707"/>
      <c r="U196" s="707"/>
      <c r="V196" s="707"/>
      <c r="W196" s="707"/>
      <c r="X196" s="707"/>
      <c r="Y196" s="707"/>
      <c r="Z196" s="707"/>
      <c r="AA196" s="707"/>
      <c r="AB196" s="707"/>
      <c r="AC196" s="707"/>
      <c r="AD196" s="707"/>
      <c r="AE196" s="707"/>
      <c r="AF196" s="707"/>
      <c r="AG196" s="707"/>
      <c r="AH196" s="707"/>
      <c r="AI196" s="707"/>
      <c r="AJ196" s="707"/>
      <c r="AK196" s="707"/>
      <c r="AL196" s="707"/>
      <c r="AM196" s="707"/>
    </row>
    <row r="197" spans="1:39" s="667" customFormat="1">
      <c r="A197" s="697"/>
      <c r="B197" s="706"/>
      <c r="C197" s="706"/>
      <c r="D197" s="706"/>
      <c r="H197" s="678"/>
      <c r="I197" s="678"/>
      <c r="J197" s="678"/>
      <c r="K197" s="678"/>
      <c r="L197" s="682"/>
      <c r="M197" s="678"/>
      <c r="N197" s="682"/>
      <c r="O197" s="678"/>
      <c r="P197" s="678"/>
      <c r="R197" s="707"/>
      <c r="S197" s="707"/>
      <c r="T197" s="707"/>
      <c r="U197" s="707"/>
      <c r="V197" s="707"/>
      <c r="W197" s="707"/>
      <c r="X197" s="707"/>
      <c r="Y197" s="707"/>
      <c r="Z197" s="707"/>
      <c r="AA197" s="707"/>
      <c r="AB197" s="707"/>
      <c r="AC197" s="707"/>
      <c r="AD197" s="707"/>
      <c r="AE197" s="707"/>
      <c r="AF197" s="707"/>
      <c r="AG197" s="707"/>
      <c r="AH197" s="707"/>
      <c r="AI197" s="707"/>
      <c r="AJ197" s="707"/>
      <c r="AK197" s="707"/>
      <c r="AL197" s="707"/>
      <c r="AM197" s="707"/>
    </row>
    <row r="198" spans="1:39" s="667" customFormat="1">
      <c r="A198" s="697"/>
      <c r="B198" s="706"/>
      <c r="C198" s="706"/>
      <c r="D198" s="706"/>
      <c r="H198" s="678"/>
      <c r="I198" s="678"/>
      <c r="J198" s="678"/>
      <c r="K198" s="678"/>
      <c r="L198" s="682"/>
      <c r="M198" s="678"/>
      <c r="N198" s="682"/>
      <c r="O198" s="678"/>
      <c r="P198" s="678"/>
      <c r="R198" s="707"/>
      <c r="S198" s="707"/>
      <c r="T198" s="707"/>
      <c r="U198" s="707"/>
      <c r="V198" s="707"/>
      <c r="W198" s="707"/>
      <c r="X198" s="707"/>
      <c r="Y198" s="707"/>
      <c r="Z198" s="707"/>
      <c r="AA198" s="707"/>
      <c r="AB198" s="707"/>
      <c r="AC198" s="707"/>
      <c r="AD198" s="707"/>
      <c r="AE198" s="707"/>
      <c r="AF198" s="707"/>
      <c r="AG198" s="707"/>
      <c r="AH198" s="707"/>
      <c r="AI198" s="707"/>
      <c r="AJ198" s="707"/>
      <c r="AK198" s="707"/>
      <c r="AL198" s="707"/>
      <c r="AM198" s="707"/>
    </row>
    <row r="199" spans="1:39" s="667" customFormat="1">
      <c r="A199" s="697"/>
      <c r="B199" s="706"/>
      <c r="C199" s="706"/>
      <c r="D199" s="706"/>
      <c r="H199" s="678"/>
      <c r="I199" s="678"/>
      <c r="J199" s="678"/>
      <c r="K199" s="678"/>
      <c r="L199" s="682"/>
      <c r="M199" s="678"/>
      <c r="N199" s="682"/>
      <c r="O199" s="678"/>
      <c r="P199" s="678"/>
      <c r="R199" s="707"/>
      <c r="S199" s="707"/>
      <c r="T199" s="707"/>
      <c r="U199" s="707"/>
      <c r="V199" s="707"/>
      <c r="W199" s="707"/>
      <c r="X199" s="707"/>
      <c r="Y199" s="707"/>
      <c r="Z199" s="707"/>
      <c r="AA199" s="707"/>
      <c r="AB199" s="707"/>
      <c r="AC199" s="707"/>
      <c r="AD199" s="707"/>
      <c r="AE199" s="707"/>
      <c r="AF199" s="707"/>
      <c r="AG199" s="707"/>
      <c r="AH199" s="707"/>
      <c r="AI199" s="707"/>
      <c r="AJ199" s="707"/>
      <c r="AK199" s="707"/>
      <c r="AL199" s="707"/>
      <c r="AM199" s="707"/>
    </row>
    <row r="200" spans="1:39" s="667" customFormat="1">
      <c r="A200" s="697"/>
      <c r="B200" s="706"/>
      <c r="C200" s="706"/>
      <c r="D200" s="706"/>
      <c r="H200" s="678"/>
      <c r="I200" s="678"/>
      <c r="J200" s="678"/>
      <c r="K200" s="678"/>
      <c r="L200" s="682"/>
      <c r="M200" s="678"/>
      <c r="N200" s="682"/>
      <c r="O200" s="678"/>
      <c r="P200" s="678"/>
      <c r="R200" s="707"/>
      <c r="S200" s="707"/>
      <c r="T200" s="707"/>
      <c r="U200" s="707"/>
      <c r="V200" s="707"/>
      <c r="W200" s="707"/>
      <c r="X200" s="707"/>
      <c r="Y200" s="707"/>
      <c r="Z200" s="707"/>
      <c r="AA200" s="707"/>
      <c r="AB200" s="707"/>
      <c r="AC200" s="707"/>
      <c r="AD200" s="707"/>
      <c r="AE200" s="707"/>
      <c r="AF200" s="707"/>
      <c r="AG200" s="707"/>
      <c r="AH200" s="707"/>
      <c r="AI200" s="707"/>
      <c r="AJ200" s="707"/>
      <c r="AK200" s="707"/>
      <c r="AL200" s="707"/>
      <c r="AM200" s="707"/>
    </row>
    <row r="201" spans="1:39" s="667" customFormat="1">
      <c r="A201" s="697"/>
      <c r="B201" s="706"/>
      <c r="C201" s="706"/>
      <c r="D201" s="706"/>
      <c r="H201" s="678"/>
      <c r="I201" s="678"/>
      <c r="J201" s="678"/>
      <c r="K201" s="678"/>
      <c r="L201" s="682"/>
      <c r="M201" s="678"/>
      <c r="N201" s="682"/>
      <c r="O201" s="678"/>
      <c r="P201" s="678"/>
      <c r="R201" s="707"/>
      <c r="S201" s="707"/>
      <c r="T201" s="707"/>
      <c r="U201" s="707"/>
      <c r="V201" s="707"/>
      <c r="W201" s="707"/>
      <c r="X201" s="707"/>
      <c r="Y201" s="707"/>
      <c r="Z201" s="707"/>
      <c r="AA201" s="707"/>
      <c r="AB201" s="707"/>
      <c r="AC201" s="707"/>
      <c r="AD201" s="707"/>
      <c r="AE201" s="707"/>
      <c r="AF201" s="707"/>
      <c r="AG201" s="707"/>
      <c r="AH201" s="707"/>
      <c r="AI201" s="707"/>
      <c r="AJ201" s="707"/>
      <c r="AK201" s="707"/>
      <c r="AL201" s="707"/>
      <c r="AM201" s="707"/>
    </row>
    <row r="202" spans="1:39" s="667" customFormat="1">
      <c r="A202" s="697"/>
      <c r="B202" s="706"/>
      <c r="C202" s="706"/>
      <c r="D202" s="706"/>
      <c r="H202" s="678"/>
      <c r="I202" s="678"/>
      <c r="J202" s="678"/>
      <c r="K202" s="678"/>
      <c r="L202" s="682"/>
      <c r="M202" s="678"/>
      <c r="N202" s="682"/>
      <c r="O202" s="678"/>
      <c r="P202" s="678"/>
      <c r="R202" s="707"/>
      <c r="S202" s="707"/>
      <c r="T202" s="707"/>
      <c r="U202" s="707"/>
      <c r="V202" s="707"/>
      <c r="W202" s="707"/>
      <c r="X202" s="707"/>
      <c r="Y202" s="707"/>
      <c r="Z202" s="707"/>
      <c r="AA202" s="707"/>
      <c r="AB202" s="707"/>
      <c r="AC202" s="707"/>
      <c r="AD202" s="707"/>
      <c r="AE202" s="707"/>
      <c r="AF202" s="707"/>
      <c r="AG202" s="707"/>
      <c r="AH202" s="707"/>
      <c r="AI202" s="707"/>
      <c r="AJ202" s="707"/>
      <c r="AK202" s="707"/>
      <c r="AL202" s="707"/>
      <c r="AM202" s="707"/>
    </row>
    <row r="203" spans="1:39" s="667" customFormat="1">
      <c r="A203" s="697"/>
      <c r="B203" s="706"/>
      <c r="C203" s="706"/>
      <c r="D203" s="706"/>
      <c r="H203" s="678"/>
      <c r="I203" s="678"/>
      <c r="J203" s="678"/>
      <c r="K203" s="678"/>
      <c r="L203" s="682"/>
      <c r="M203" s="678"/>
      <c r="N203" s="682"/>
      <c r="O203" s="678"/>
      <c r="P203" s="678"/>
      <c r="R203" s="707"/>
      <c r="S203" s="707"/>
      <c r="T203" s="707"/>
      <c r="U203" s="707"/>
      <c r="V203" s="707"/>
      <c r="W203" s="707"/>
      <c r="X203" s="707"/>
      <c r="Y203" s="707"/>
      <c r="Z203" s="707"/>
      <c r="AA203" s="707"/>
      <c r="AB203" s="707"/>
      <c r="AC203" s="707"/>
      <c r="AD203" s="707"/>
      <c r="AE203" s="707"/>
      <c r="AF203" s="707"/>
      <c r="AG203" s="707"/>
      <c r="AH203" s="707"/>
      <c r="AI203" s="707"/>
      <c r="AJ203" s="707"/>
      <c r="AK203" s="707"/>
      <c r="AL203" s="707"/>
      <c r="AM203" s="707"/>
    </row>
    <row r="204" spans="1:39" s="667" customFormat="1">
      <c r="A204" s="697"/>
      <c r="B204" s="706"/>
      <c r="C204" s="706"/>
      <c r="D204" s="706"/>
      <c r="H204" s="678"/>
      <c r="I204" s="678"/>
      <c r="J204" s="678"/>
      <c r="K204" s="678"/>
      <c r="L204" s="682"/>
      <c r="M204" s="678"/>
      <c r="N204" s="682"/>
      <c r="O204" s="678"/>
      <c r="P204" s="678"/>
      <c r="R204" s="707"/>
      <c r="S204" s="707"/>
      <c r="T204" s="707"/>
      <c r="U204" s="707"/>
      <c r="V204" s="707"/>
      <c r="W204" s="707"/>
      <c r="X204" s="707"/>
      <c r="Y204" s="707"/>
      <c r="Z204" s="707"/>
      <c r="AA204" s="707"/>
      <c r="AB204" s="707"/>
      <c r="AC204" s="707"/>
      <c r="AD204" s="707"/>
      <c r="AE204" s="707"/>
      <c r="AF204" s="707"/>
      <c r="AG204" s="707"/>
      <c r="AH204" s="707"/>
      <c r="AI204" s="707"/>
      <c r="AJ204" s="707"/>
      <c r="AK204" s="707"/>
      <c r="AL204" s="707"/>
      <c r="AM204" s="707"/>
    </row>
    <row r="205" spans="1:39" s="667" customFormat="1">
      <c r="A205" s="697"/>
      <c r="B205" s="706"/>
      <c r="C205" s="706"/>
      <c r="D205" s="706"/>
      <c r="H205" s="678"/>
      <c r="I205" s="678"/>
      <c r="J205" s="678"/>
      <c r="K205" s="678"/>
      <c r="L205" s="682"/>
      <c r="M205" s="678"/>
      <c r="N205" s="682"/>
      <c r="O205" s="678"/>
      <c r="P205" s="678"/>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row>
    <row r="206" spans="1:39" s="667" customFormat="1">
      <c r="A206" s="697"/>
      <c r="B206" s="706"/>
      <c r="C206" s="706"/>
      <c r="D206" s="706"/>
      <c r="H206" s="678"/>
      <c r="I206" s="678"/>
      <c r="J206" s="678"/>
      <c r="K206" s="678"/>
      <c r="L206" s="682"/>
      <c r="M206" s="678"/>
      <c r="N206" s="682"/>
      <c r="O206" s="678"/>
      <c r="P206" s="678"/>
      <c r="R206" s="707"/>
      <c r="S206" s="707"/>
      <c r="T206" s="707"/>
      <c r="U206" s="707"/>
      <c r="V206" s="707"/>
      <c r="W206" s="707"/>
      <c r="X206" s="707"/>
      <c r="Y206" s="707"/>
      <c r="Z206" s="707"/>
      <c r="AA206" s="707"/>
      <c r="AB206" s="707"/>
      <c r="AC206" s="707"/>
      <c r="AD206" s="707"/>
      <c r="AE206" s="707"/>
      <c r="AF206" s="707"/>
      <c r="AG206" s="707"/>
      <c r="AH206" s="707"/>
      <c r="AI206" s="707"/>
      <c r="AJ206" s="707"/>
      <c r="AK206" s="707"/>
      <c r="AL206" s="707"/>
      <c r="AM206" s="707"/>
    </row>
    <row r="207" spans="1:39" s="667" customFormat="1">
      <c r="A207" s="697"/>
      <c r="B207" s="706"/>
      <c r="C207" s="706"/>
      <c r="D207" s="706"/>
      <c r="H207" s="678"/>
      <c r="I207" s="678"/>
      <c r="J207" s="678"/>
      <c r="K207" s="678"/>
      <c r="L207" s="682"/>
      <c r="M207" s="678"/>
      <c r="N207" s="682"/>
      <c r="O207" s="678"/>
      <c r="P207" s="678"/>
      <c r="R207" s="707"/>
      <c r="S207" s="707"/>
      <c r="T207" s="707"/>
      <c r="U207" s="707"/>
      <c r="V207" s="707"/>
      <c r="W207" s="707"/>
      <c r="X207" s="707"/>
      <c r="Y207" s="707"/>
      <c r="Z207" s="707"/>
      <c r="AA207" s="707"/>
      <c r="AB207" s="707"/>
      <c r="AC207" s="707"/>
      <c r="AD207" s="707"/>
      <c r="AE207" s="707"/>
      <c r="AF207" s="707"/>
      <c r="AG207" s="707"/>
      <c r="AH207" s="707"/>
      <c r="AI207" s="707"/>
      <c r="AJ207" s="707"/>
      <c r="AK207" s="707"/>
      <c r="AL207" s="707"/>
      <c r="AM207" s="707"/>
    </row>
    <row r="208" spans="1:39" s="667" customFormat="1">
      <c r="A208" s="697"/>
      <c r="B208" s="706"/>
      <c r="C208" s="706"/>
      <c r="D208" s="706"/>
      <c r="H208" s="678"/>
      <c r="I208" s="678"/>
      <c r="J208" s="678"/>
      <c r="K208" s="678"/>
      <c r="L208" s="682"/>
      <c r="M208" s="678"/>
      <c r="N208" s="682"/>
      <c r="O208" s="678"/>
      <c r="P208" s="678"/>
      <c r="R208" s="707"/>
      <c r="S208" s="707"/>
      <c r="T208" s="707"/>
      <c r="U208" s="707"/>
      <c r="V208" s="707"/>
      <c r="W208" s="707"/>
      <c r="X208" s="707"/>
      <c r="Y208" s="707"/>
      <c r="Z208" s="707"/>
      <c r="AA208" s="707"/>
      <c r="AB208" s="707"/>
      <c r="AC208" s="707"/>
      <c r="AD208" s="707"/>
      <c r="AE208" s="707"/>
      <c r="AF208" s="707"/>
      <c r="AG208" s="707"/>
      <c r="AH208" s="707"/>
      <c r="AI208" s="707"/>
      <c r="AJ208" s="707"/>
      <c r="AK208" s="707"/>
      <c r="AL208" s="707"/>
      <c r="AM208" s="707"/>
    </row>
    <row r="209" spans="1:39" s="667" customFormat="1">
      <c r="A209" s="697"/>
      <c r="B209" s="706"/>
      <c r="C209" s="706"/>
      <c r="D209" s="706"/>
      <c r="H209" s="678"/>
      <c r="I209" s="678"/>
      <c r="J209" s="678"/>
      <c r="K209" s="678"/>
      <c r="L209" s="682"/>
      <c r="M209" s="678"/>
      <c r="N209" s="682"/>
      <c r="O209" s="678"/>
      <c r="P209" s="678"/>
      <c r="R209" s="707"/>
      <c r="S209" s="707"/>
      <c r="T209" s="707"/>
      <c r="U209" s="707"/>
      <c r="V209" s="707"/>
      <c r="W209" s="707"/>
      <c r="X209" s="707"/>
      <c r="Y209" s="707"/>
      <c r="Z209" s="707"/>
      <c r="AA209" s="707"/>
      <c r="AB209" s="707"/>
      <c r="AC209" s="707"/>
      <c r="AD209" s="707"/>
      <c r="AE209" s="707"/>
      <c r="AF209" s="707"/>
      <c r="AG209" s="707"/>
      <c r="AH209" s="707"/>
      <c r="AI209" s="707"/>
      <c r="AJ209" s="707"/>
      <c r="AK209" s="707"/>
      <c r="AL209" s="707"/>
      <c r="AM209" s="707"/>
    </row>
    <row r="210" spans="1:39" s="667" customFormat="1">
      <c r="A210" s="697"/>
      <c r="B210" s="706"/>
      <c r="C210" s="706"/>
      <c r="D210" s="706"/>
      <c r="H210" s="678"/>
      <c r="I210" s="678"/>
      <c r="J210" s="678"/>
      <c r="K210" s="678"/>
      <c r="L210" s="682"/>
      <c r="M210" s="678"/>
      <c r="N210" s="682"/>
      <c r="O210" s="678"/>
      <c r="P210" s="678"/>
      <c r="R210" s="707"/>
      <c r="S210" s="707"/>
      <c r="T210" s="707"/>
      <c r="U210" s="707"/>
      <c r="V210" s="707"/>
      <c r="W210" s="707"/>
      <c r="X210" s="707"/>
      <c r="Y210" s="707"/>
      <c r="Z210" s="707"/>
      <c r="AA210" s="707"/>
      <c r="AB210" s="707"/>
      <c r="AC210" s="707"/>
      <c r="AD210" s="707"/>
      <c r="AE210" s="707"/>
      <c r="AF210" s="707"/>
      <c r="AG210" s="707"/>
      <c r="AH210" s="707"/>
      <c r="AI210" s="707"/>
      <c r="AJ210" s="707"/>
      <c r="AK210" s="707"/>
      <c r="AL210" s="707"/>
      <c r="AM210" s="707"/>
    </row>
    <row r="211" spans="1:39" s="667" customFormat="1">
      <c r="A211" s="697"/>
      <c r="B211" s="706"/>
      <c r="C211" s="706"/>
      <c r="D211" s="706"/>
      <c r="H211" s="678"/>
      <c r="I211" s="678"/>
      <c r="J211" s="678"/>
      <c r="K211" s="678"/>
      <c r="L211" s="682"/>
      <c r="M211" s="678"/>
      <c r="N211" s="682"/>
      <c r="O211" s="678"/>
      <c r="P211" s="678"/>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row>
    <row r="212" spans="1:39" s="667" customFormat="1">
      <c r="A212" s="697"/>
      <c r="B212" s="706"/>
      <c r="C212" s="706"/>
      <c r="D212" s="706"/>
      <c r="H212" s="678"/>
      <c r="I212" s="678"/>
      <c r="J212" s="678"/>
      <c r="K212" s="678"/>
      <c r="L212" s="682"/>
      <c r="M212" s="678"/>
      <c r="N212" s="682"/>
      <c r="O212" s="678"/>
      <c r="P212" s="678"/>
      <c r="R212" s="707"/>
      <c r="S212" s="707"/>
      <c r="T212" s="707"/>
      <c r="U212" s="707"/>
      <c r="V212" s="707"/>
      <c r="W212" s="707"/>
      <c r="X212" s="707"/>
      <c r="Y212" s="707"/>
      <c r="Z212" s="707"/>
      <c r="AA212" s="707"/>
      <c r="AB212" s="707"/>
      <c r="AC212" s="707"/>
      <c r="AD212" s="707"/>
      <c r="AE212" s="707"/>
      <c r="AF212" s="707"/>
      <c r="AG212" s="707"/>
      <c r="AH212" s="707"/>
      <c r="AI212" s="707"/>
      <c r="AJ212" s="707"/>
      <c r="AK212" s="707"/>
      <c r="AL212" s="707"/>
      <c r="AM212" s="707"/>
    </row>
    <row r="213" spans="1:39" s="667" customFormat="1">
      <c r="A213" s="697"/>
      <c r="B213" s="706"/>
      <c r="C213" s="706"/>
      <c r="D213" s="706"/>
      <c r="H213" s="678"/>
      <c r="I213" s="678"/>
      <c r="J213" s="678"/>
      <c r="K213" s="678"/>
      <c r="L213" s="682"/>
      <c r="M213" s="678"/>
      <c r="N213" s="682"/>
      <c r="O213" s="678"/>
      <c r="P213" s="678"/>
      <c r="R213" s="707"/>
      <c r="S213" s="707"/>
      <c r="T213" s="707"/>
      <c r="U213" s="707"/>
      <c r="V213" s="707"/>
      <c r="W213" s="707"/>
      <c r="X213" s="707"/>
      <c r="Y213" s="707"/>
      <c r="Z213" s="707"/>
      <c r="AA213" s="707"/>
      <c r="AB213" s="707"/>
      <c r="AC213" s="707"/>
      <c r="AD213" s="707"/>
      <c r="AE213" s="707"/>
      <c r="AF213" s="707"/>
      <c r="AG213" s="707"/>
      <c r="AH213" s="707"/>
      <c r="AI213" s="707"/>
      <c r="AJ213" s="707"/>
      <c r="AK213" s="707"/>
      <c r="AL213" s="707"/>
      <c r="AM213" s="707"/>
    </row>
    <row r="214" spans="1:39" s="667" customFormat="1">
      <c r="A214" s="697"/>
      <c r="B214" s="706"/>
      <c r="C214" s="706"/>
      <c r="D214" s="706"/>
      <c r="H214" s="678"/>
      <c r="I214" s="678"/>
      <c r="J214" s="678"/>
      <c r="K214" s="678"/>
      <c r="L214" s="682"/>
      <c r="M214" s="678"/>
      <c r="N214" s="682"/>
      <c r="O214" s="678"/>
      <c r="P214" s="678"/>
      <c r="R214" s="707"/>
      <c r="S214" s="707"/>
      <c r="T214" s="707"/>
      <c r="U214" s="707"/>
      <c r="V214" s="707"/>
      <c r="W214" s="707"/>
      <c r="X214" s="707"/>
      <c r="Y214" s="707"/>
      <c r="Z214" s="707"/>
      <c r="AA214" s="707"/>
      <c r="AB214" s="707"/>
      <c r="AC214" s="707"/>
      <c r="AD214" s="707"/>
      <c r="AE214" s="707"/>
      <c r="AF214" s="707"/>
      <c r="AG214" s="707"/>
      <c r="AH214" s="707"/>
      <c r="AI214" s="707"/>
      <c r="AJ214" s="707"/>
      <c r="AK214" s="707"/>
      <c r="AL214" s="707"/>
      <c r="AM214" s="707"/>
    </row>
    <row r="215" spans="1:39" s="667" customFormat="1">
      <c r="A215" s="697"/>
      <c r="B215" s="706"/>
      <c r="C215" s="706"/>
      <c r="D215" s="706"/>
      <c r="H215" s="678"/>
      <c r="I215" s="678"/>
      <c r="J215" s="678"/>
      <c r="K215" s="678"/>
      <c r="L215" s="682"/>
      <c r="M215" s="678"/>
      <c r="N215" s="682"/>
      <c r="O215" s="678"/>
      <c r="P215" s="678"/>
      <c r="R215" s="707"/>
      <c r="S215" s="707"/>
      <c r="T215" s="707"/>
      <c r="U215" s="707"/>
      <c r="V215" s="707"/>
      <c r="W215" s="707"/>
      <c r="X215" s="707"/>
      <c r="Y215" s="707"/>
      <c r="Z215" s="707"/>
      <c r="AA215" s="707"/>
      <c r="AB215" s="707"/>
      <c r="AC215" s="707"/>
      <c r="AD215" s="707"/>
      <c r="AE215" s="707"/>
      <c r="AF215" s="707"/>
      <c r="AG215" s="707"/>
      <c r="AH215" s="707"/>
      <c r="AI215" s="707"/>
      <c r="AJ215" s="707"/>
      <c r="AK215" s="707"/>
      <c r="AL215" s="707"/>
      <c r="AM215" s="707"/>
    </row>
    <row r="216" spans="1:39" s="667" customFormat="1">
      <c r="A216" s="697"/>
      <c r="B216" s="706"/>
      <c r="C216" s="706"/>
      <c r="D216" s="706"/>
      <c r="H216" s="678"/>
      <c r="I216" s="678"/>
      <c r="J216" s="678"/>
      <c r="K216" s="678"/>
      <c r="L216" s="682"/>
      <c r="M216" s="678"/>
      <c r="N216" s="682"/>
      <c r="O216" s="678"/>
      <c r="P216" s="678"/>
      <c r="R216" s="707"/>
      <c r="S216" s="707"/>
      <c r="T216" s="707"/>
      <c r="U216" s="707"/>
      <c r="V216" s="707"/>
      <c r="W216" s="707"/>
      <c r="X216" s="707"/>
      <c r="Y216" s="707"/>
      <c r="Z216" s="707"/>
      <c r="AA216" s="707"/>
      <c r="AB216" s="707"/>
      <c r="AC216" s="707"/>
      <c r="AD216" s="707"/>
      <c r="AE216" s="707"/>
      <c r="AF216" s="707"/>
      <c r="AG216" s="707"/>
      <c r="AH216" s="707"/>
      <c r="AI216" s="707"/>
      <c r="AJ216" s="707"/>
      <c r="AK216" s="707"/>
      <c r="AL216" s="707"/>
      <c r="AM216" s="707"/>
    </row>
    <row r="217" spans="1:39" s="667" customFormat="1">
      <c r="A217" s="697"/>
      <c r="B217" s="706"/>
      <c r="C217" s="706"/>
      <c r="D217" s="706"/>
      <c r="H217" s="678"/>
      <c r="I217" s="678"/>
      <c r="J217" s="678"/>
      <c r="K217" s="678"/>
      <c r="L217" s="682"/>
      <c r="M217" s="678"/>
      <c r="N217" s="682"/>
      <c r="O217" s="678"/>
      <c r="P217" s="678"/>
      <c r="R217" s="707"/>
      <c r="S217" s="707"/>
      <c r="T217" s="707"/>
      <c r="U217" s="707"/>
      <c r="V217" s="707"/>
      <c r="W217" s="707"/>
      <c r="X217" s="707"/>
      <c r="Y217" s="707"/>
      <c r="Z217" s="707"/>
      <c r="AA217" s="707"/>
      <c r="AB217" s="707"/>
      <c r="AC217" s="707"/>
      <c r="AD217" s="707"/>
      <c r="AE217" s="707"/>
      <c r="AF217" s="707"/>
      <c r="AG217" s="707"/>
      <c r="AH217" s="707"/>
      <c r="AI217" s="707"/>
      <c r="AJ217" s="707"/>
      <c r="AK217" s="707"/>
      <c r="AL217" s="707"/>
      <c r="AM217" s="707"/>
    </row>
    <row r="218" spans="1:39" s="667" customFormat="1">
      <c r="A218" s="697"/>
      <c r="B218" s="706"/>
      <c r="C218" s="706"/>
      <c r="D218" s="706"/>
      <c r="H218" s="678"/>
      <c r="I218" s="678"/>
      <c r="J218" s="678"/>
      <c r="K218" s="678"/>
      <c r="L218" s="682"/>
      <c r="M218" s="678"/>
      <c r="N218" s="682"/>
      <c r="O218" s="678"/>
      <c r="P218" s="678"/>
      <c r="R218" s="707"/>
      <c r="S218" s="707"/>
      <c r="T218" s="707"/>
      <c r="U218" s="707"/>
      <c r="V218" s="707"/>
      <c r="W218" s="707"/>
      <c r="X218" s="707"/>
      <c r="Y218" s="707"/>
      <c r="Z218" s="707"/>
      <c r="AA218" s="707"/>
      <c r="AB218" s="707"/>
      <c r="AC218" s="707"/>
      <c r="AD218" s="707"/>
      <c r="AE218" s="707"/>
      <c r="AF218" s="707"/>
      <c r="AG218" s="707"/>
      <c r="AH218" s="707"/>
      <c r="AI218" s="707"/>
      <c r="AJ218" s="707"/>
      <c r="AK218" s="707"/>
      <c r="AL218" s="707"/>
      <c r="AM218" s="707"/>
    </row>
    <row r="219" spans="1:39" s="667" customFormat="1">
      <c r="A219" s="697"/>
      <c r="B219" s="706"/>
      <c r="C219" s="706"/>
      <c r="D219" s="706"/>
      <c r="H219" s="678"/>
      <c r="I219" s="678"/>
      <c r="J219" s="678"/>
      <c r="K219" s="678"/>
      <c r="L219" s="682"/>
      <c r="M219" s="678"/>
      <c r="N219" s="682"/>
      <c r="O219" s="678"/>
      <c r="P219" s="678"/>
      <c r="R219" s="707"/>
      <c r="S219" s="707"/>
      <c r="T219" s="707"/>
      <c r="U219" s="707"/>
      <c r="V219" s="707"/>
      <c r="W219" s="707"/>
      <c r="X219" s="707"/>
      <c r="Y219" s="707"/>
      <c r="Z219" s="707"/>
      <c r="AA219" s="707"/>
      <c r="AB219" s="707"/>
      <c r="AC219" s="707"/>
      <c r="AD219" s="707"/>
      <c r="AE219" s="707"/>
      <c r="AF219" s="707"/>
      <c r="AG219" s="707"/>
      <c r="AH219" s="707"/>
      <c r="AI219" s="707"/>
      <c r="AJ219" s="707"/>
      <c r="AK219" s="707"/>
      <c r="AL219" s="707"/>
      <c r="AM219" s="707"/>
    </row>
    <row r="220" spans="1:39" s="667" customFormat="1">
      <c r="A220" s="697"/>
      <c r="B220" s="706"/>
      <c r="C220" s="706"/>
      <c r="D220" s="706"/>
      <c r="H220" s="678"/>
      <c r="I220" s="678"/>
      <c r="J220" s="678"/>
      <c r="K220" s="678"/>
      <c r="L220" s="682"/>
      <c r="M220" s="678"/>
      <c r="N220" s="682"/>
      <c r="O220" s="678"/>
      <c r="P220" s="678"/>
      <c r="R220" s="707"/>
      <c r="S220" s="707"/>
      <c r="T220" s="707"/>
      <c r="U220" s="707"/>
      <c r="V220" s="707"/>
      <c r="W220" s="707"/>
      <c r="X220" s="707"/>
      <c r="Y220" s="707"/>
      <c r="Z220" s="707"/>
      <c r="AA220" s="707"/>
      <c r="AB220" s="707"/>
      <c r="AC220" s="707"/>
      <c r="AD220" s="707"/>
      <c r="AE220" s="707"/>
      <c r="AF220" s="707"/>
      <c r="AG220" s="707"/>
      <c r="AH220" s="707"/>
      <c r="AI220" s="707"/>
      <c r="AJ220" s="707"/>
      <c r="AK220" s="707"/>
      <c r="AL220" s="707"/>
      <c r="AM220" s="707"/>
    </row>
    <row r="221" spans="1:39" s="667" customFormat="1">
      <c r="A221" s="697"/>
      <c r="B221" s="706"/>
      <c r="C221" s="706"/>
      <c r="D221" s="706"/>
      <c r="H221" s="678"/>
      <c r="I221" s="678"/>
      <c r="J221" s="678"/>
      <c r="K221" s="678"/>
      <c r="L221" s="682"/>
      <c r="M221" s="678"/>
      <c r="N221" s="682"/>
      <c r="O221" s="678"/>
      <c r="P221" s="678"/>
      <c r="R221" s="707"/>
      <c r="S221" s="707"/>
      <c r="T221" s="707"/>
      <c r="U221" s="707"/>
      <c r="V221" s="707"/>
      <c r="W221" s="707"/>
      <c r="X221" s="707"/>
      <c r="Y221" s="707"/>
      <c r="Z221" s="707"/>
      <c r="AA221" s="707"/>
      <c r="AB221" s="707"/>
      <c r="AC221" s="707"/>
      <c r="AD221" s="707"/>
      <c r="AE221" s="707"/>
      <c r="AF221" s="707"/>
      <c r="AG221" s="707"/>
      <c r="AH221" s="707"/>
      <c r="AI221" s="707"/>
      <c r="AJ221" s="707"/>
      <c r="AK221" s="707"/>
      <c r="AL221" s="707"/>
      <c r="AM221" s="707"/>
    </row>
    <row r="222" spans="1:39" s="667" customFormat="1">
      <c r="A222" s="697"/>
      <c r="B222" s="706"/>
      <c r="C222" s="706"/>
      <c r="D222" s="706"/>
      <c r="H222" s="678"/>
      <c r="I222" s="678"/>
      <c r="J222" s="678"/>
      <c r="K222" s="678"/>
      <c r="L222" s="682"/>
      <c r="M222" s="678"/>
      <c r="N222" s="682"/>
      <c r="O222" s="678"/>
      <c r="P222" s="678"/>
      <c r="R222" s="707"/>
      <c r="S222" s="707"/>
      <c r="T222" s="707"/>
      <c r="U222" s="707"/>
      <c r="V222" s="707"/>
      <c r="W222" s="707"/>
      <c r="X222" s="707"/>
      <c r="Y222" s="707"/>
      <c r="Z222" s="707"/>
      <c r="AA222" s="707"/>
      <c r="AB222" s="707"/>
      <c r="AC222" s="707"/>
      <c r="AD222" s="707"/>
      <c r="AE222" s="707"/>
      <c r="AF222" s="707"/>
      <c r="AG222" s="707"/>
      <c r="AH222" s="707"/>
      <c r="AI222" s="707"/>
      <c r="AJ222" s="707"/>
      <c r="AK222" s="707"/>
      <c r="AL222" s="707"/>
      <c r="AM222" s="707"/>
    </row>
    <row r="223" spans="1:39" s="667" customFormat="1">
      <c r="A223" s="697"/>
      <c r="B223" s="706"/>
      <c r="C223" s="706"/>
      <c r="D223" s="706"/>
      <c r="H223" s="678"/>
      <c r="I223" s="678"/>
      <c r="J223" s="678"/>
      <c r="K223" s="678"/>
      <c r="L223" s="682"/>
      <c r="M223" s="678"/>
      <c r="N223" s="682"/>
      <c r="O223" s="678"/>
      <c r="P223" s="678"/>
      <c r="R223" s="707"/>
      <c r="S223" s="707"/>
      <c r="T223" s="707"/>
      <c r="U223" s="707"/>
      <c r="V223" s="707"/>
      <c r="W223" s="707"/>
      <c r="X223" s="707"/>
      <c r="Y223" s="707"/>
      <c r="Z223" s="707"/>
      <c r="AA223" s="707"/>
      <c r="AB223" s="707"/>
      <c r="AC223" s="707"/>
      <c r="AD223" s="707"/>
      <c r="AE223" s="707"/>
      <c r="AF223" s="707"/>
      <c r="AG223" s="707"/>
      <c r="AH223" s="707"/>
      <c r="AI223" s="707"/>
      <c r="AJ223" s="707"/>
      <c r="AK223" s="707"/>
      <c r="AL223" s="707"/>
      <c r="AM223" s="707"/>
    </row>
    <row r="224" spans="1:39" s="667" customFormat="1">
      <c r="A224" s="697"/>
      <c r="B224" s="706"/>
      <c r="C224" s="706"/>
      <c r="D224" s="706"/>
      <c r="H224" s="678"/>
      <c r="I224" s="678"/>
      <c r="J224" s="678"/>
      <c r="K224" s="678"/>
      <c r="L224" s="682"/>
      <c r="M224" s="678"/>
      <c r="N224" s="682"/>
      <c r="O224" s="678"/>
      <c r="P224" s="678"/>
      <c r="R224" s="707"/>
      <c r="S224" s="707"/>
      <c r="T224" s="707"/>
      <c r="U224" s="707"/>
      <c r="V224" s="707"/>
      <c r="W224" s="707"/>
      <c r="X224" s="707"/>
      <c r="Y224" s="707"/>
      <c r="Z224" s="707"/>
      <c r="AA224" s="707"/>
      <c r="AB224" s="707"/>
      <c r="AC224" s="707"/>
      <c r="AD224" s="707"/>
      <c r="AE224" s="707"/>
      <c r="AF224" s="707"/>
      <c r="AG224" s="707"/>
      <c r="AH224" s="707"/>
      <c r="AI224" s="707"/>
      <c r="AJ224" s="707"/>
      <c r="AK224" s="707"/>
      <c r="AL224" s="707"/>
      <c r="AM224" s="707"/>
    </row>
    <row r="225" spans="1:39" s="667" customFormat="1">
      <c r="A225" s="697"/>
      <c r="B225" s="706"/>
      <c r="C225" s="706"/>
      <c r="D225" s="706"/>
      <c r="H225" s="678"/>
      <c r="I225" s="678"/>
      <c r="J225" s="678"/>
      <c r="K225" s="678"/>
      <c r="L225" s="682"/>
      <c r="M225" s="678"/>
      <c r="N225" s="682"/>
      <c r="O225" s="678"/>
      <c r="P225" s="678"/>
      <c r="R225" s="707"/>
      <c r="S225" s="707"/>
      <c r="T225" s="707"/>
      <c r="U225" s="707"/>
      <c r="V225" s="707"/>
      <c r="W225" s="707"/>
      <c r="X225" s="707"/>
      <c r="Y225" s="707"/>
      <c r="Z225" s="707"/>
      <c r="AA225" s="707"/>
      <c r="AB225" s="707"/>
      <c r="AC225" s="707"/>
      <c r="AD225" s="707"/>
      <c r="AE225" s="707"/>
      <c r="AF225" s="707"/>
      <c r="AG225" s="707"/>
      <c r="AH225" s="707"/>
      <c r="AI225" s="707"/>
      <c r="AJ225" s="707"/>
      <c r="AK225" s="707"/>
      <c r="AL225" s="707"/>
      <c r="AM225" s="707"/>
    </row>
    <row r="226" spans="1:39" s="667" customFormat="1">
      <c r="A226" s="697"/>
      <c r="B226" s="706"/>
      <c r="C226" s="706"/>
      <c r="D226" s="706"/>
      <c r="H226" s="678"/>
      <c r="I226" s="678"/>
      <c r="J226" s="678"/>
      <c r="K226" s="678"/>
      <c r="L226" s="682"/>
      <c r="M226" s="678"/>
      <c r="N226" s="682"/>
      <c r="O226" s="678"/>
      <c r="P226" s="678"/>
      <c r="R226" s="707"/>
      <c r="S226" s="707"/>
      <c r="T226" s="707"/>
      <c r="U226" s="707"/>
      <c r="V226" s="707"/>
      <c r="W226" s="707"/>
      <c r="X226" s="707"/>
      <c r="Y226" s="707"/>
      <c r="Z226" s="707"/>
      <c r="AA226" s="707"/>
      <c r="AB226" s="707"/>
      <c r="AC226" s="707"/>
      <c r="AD226" s="707"/>
      <c r="AE226" s="707"/>
      <c r="AF226" s="707"/>
      <c r="AG226" s="707"/>
      <c r="AH226" s="707"/>
      <c r="AI226" s="707"/>
      <c r="AJ226" s="707"/>
      <c r="AK226" s="707"/>
      <c r="AL226" s="707"/>
      <c r="AM226" s="707"/>
    </row>
    <row r="227" spans="1:39" s="667" customFormat="1">
      <c r="A227" s="697"/>
      <c r="B227" s="706"/>
      <c r="C227" s="706"/>
      <c r="D227" s="706"/>
      <c r="H227" s="678"/>
      <c r="I227" s="678"/>
      <c r="J227" s="678"/>
      <c r="K227" s="678"/>
      <c r="L227" s="682"/>
      <c r="M227" s="678"/>
      <c r="N227" s="682"/>
      <c r="O227" s="678"/>
      <c r="P227" s="678"/>
      <c r="R227" s="707"/>
      <c r="S227" s="707"/>
      <c r="T227" s="707"/>
      <c r="U227" s="707"/>
      <c r="V227" s="707"/>
      <c r="W227" s="707"/>
      <c r="X227" s="707"/>
      <c r="Y227" s="707"/>
      <c r="Z227" s="707"/>
      <c r="AA227" s="707"/>
      <c r="AB227" s="707"/>
      <c r="AC227" s="707"/>
      <c r="AD227" s="707"/>
      <c r="AE227" s="707"/>
      <c r="AF227" s="707"/>
      <c r="AG227" s="707"/>
      <c r="AH227" s="707"/>
      <c r="AI227" s="707"/>
      <c r="AJ227" s="707"/>
      <c r="AK227" s="707"/>
      <c r="AL227" s="707"/>
      <c r="AM227" s="707"/>
    </row>
    <row r="228" spans="1:39" s="667" customFormat="1">
      <c r="A228" s="697"/>
      <c r="B228" s="706"/>
      <c r="C228" s="706"/>
      <c r="D228" s="706"/>
      <c r="H228" s="678"/>
      <c r="I228" s="678"/>
      <c r="J228" s="678"/>
      <c r="K228" s="678"/>
      <c r="L228" s="682"/>
      <c r="M228" s="678"/>
      <c r="N228" s="682"/>
      <c r="O228" s="678"/>
      <c r="P228" s="678"/>
      <c r="R228" s="707"/>
      <c r="S228" s="707"/>
      <c r="T228" s="707"/>
      <c r="U228" s="707"/>
      <c r="V228" s="707"/>
      <c r="W228" s="707"/>
      <c r="X228" s="707"/>
      <c r="Y228" s="707"/>
      <c r="Z228" s="707"/>
      <c r="AA228" s="707"/>
      <c r="AB228" s="707"/>
      <c r="AC228" s="707"/>
      <c r="AD228" s="707"/>
      <c r="AE228" s="707"/>
      <c r="AF228" s="707"/>
      <c r="AG228" s="707"/>
      <c r="AH228" s="707"/>
      <c r="AI228" s="707"/>
      <c r="AJ228" s="707"/>
      <c r="AK228" s="707"/>
      <c r="AL228" s="707"/>
      <c r="AM228" s="707"/>
    </row>
    <row r="229" spans="1:39" s="667" customFormat="1">
      <c r="A229" s="697"/>
      <c r="B229" s="706"/>
      <c r="C229" s="706"/>
      <c r="D229" s="706"/>
      <c r="H229" s="678"/>
      <c r="I229" s="678"/>
      <c r="J229" s="678"/>
      <c r="K229" s="678"/>
      <c r="L229" s="682"/>
      <c r="M229" s="678"/>
      <c r="N229" s="682"/>
      <c r="O229" s="678"/>
      <c r="P229" s="678"/>
      <c r="R229" s="707"/>
      <c r="S229" s="707"/>
      <c r="T229" s="707"/>
      <c r="U229" s="707"/>
      <c r="V229" s="707"/>
      <c r="W229" s="707"/>
      <c r="X229" s="707"/>
      <c r="Y229" s="707"/>
      <c r="Z229" s="707"/>
      <c r="AA229" s="707"/>
      <c r="AB229" s="707"/>
      <c r="AC229" s="707"/>
      <c r="AD229" s="707"/>
      <c r="AE229" s="707"/>
      <c r="AF229" s="707"/>
      <c r="AG229" s="707"/>
      <c r="AH229" s="707"/>
      <c r="AI229" s="707"/>
      <c r="AJ229" s="707"/>
      <c r="AK229" s="707"/>
      <c r="AL229" s="707"/>
      <c r="AM229" s="707"/>
    </row>
    <row r="230" spans="1:39" s="667" customFormat="1">
      <c r="A230" s="697"/>
      <c r="B230" s="706"/>
      <c r="C230" s="706"/>
      <c r="D230" s="706"/>
      <c r="H230" s="678"/>
      <c r="I230" s="678"/>
      <c r="J230" s="678"/>
      <c r="K230" s="678"/>
      <c r="L230" s="682"/>
      <c r="M230" s="678"/>
      <c r="N230" s="682"/>
      <c r="O230" s="678"/>
      <c r="P230" s="678"/>
      <c r="R230" s="707"/>
      <c r="S230" s="707"/>
      <c r="T230" s="707"/>
      <c r="U230" s="707"/>
      <c r="V230" s="707"/>
      <c r="W230" s="707"/>
      <c r="X230" s="707"/>
      <c r="Y230" s="707"/>
      <c r="Z230" s="707"/>
      <c r="AA230" s="707"/>
      <c r="AB230" s="707"/>
      <c r="AC230" s="707"/>
      <c r="AD230" s="707"/>
      <c r="AE230" s="707"/>
      <c r="AF230" s="707"/>
      <c r="AG230" s="707"/>
      <c r="AH230" s="707"/>
      <c r="AI230" s="707"/>
      <c r="AJ230" s="707"/>
      <c r="AK230" s="707"/>
      <c r="AL230" s="707"/>
      <c r="AM230" s="707"/>
    </row>
    <row r="231" spans="1:39" s="667" customFormat="1">
      <c r="A231" s="697"/>
      <c r="B231" s="706"/>
      <c r="C231" s="706"/>
      <c r="D231" s="706"/>
      <c r="H231" s="678"/>
      <c r="I231" s="678"/>
      <c r="J231" s="678"/>
      <c r="K231" s="678"/>
      <c r="L231" s="682"/>
      <c r="M231" s="678"/>
      <c r="N231" s="682"/>
      <c r="O231" s="678"/>
      <c r="P231" s="678"/>
      <c r="R231" s="707"/>
      <c r="S231" s="707"/>
      <c r="T231" s="707"/>
      <c r="U231" s="707"/>
      <c r="V231" s="707"/>
      <c r="W231" s="707"/>
      <c r="X231" s="707"/>
      <c r="Y231" s="707"/>
      <c r="Z231" s="707"/>
      <c r="AA231" s="707"/>
      <c r="AB231" s="707"/>
      <c r="AC231" s="707"/>
      <c r="AD231" s="707"/>
      <c r="AE231" s="707"/>
      <c r="AF231" s="707"/>
      <c r="AG231" s="707"/>
      <c r="AH231" s="707"/>
      <c r="AI231" s="707"/>
      <c r="AJ231" s="707"/>
      <c r="AK231" s="707"/>
      <c r="AL231" s="707"/>
      <c r="AM231" s="707"/>
    </row>
    <row r="232" spans="1:39" s="667" customFormat="1">
      <c r="A232" s="697"/>
      <c r="B232" s="706"/>
      <c r="C232" s="706"/>
      <c r="D232" s="706"/>
      <c r="H232" s="678"/>
      <c r="I232" s="678"/>
      <c r="J232" s="678"/>
      <c r="K232" s="678"/>
      <c r="L232" s="682"/>
      <c r="M232" s="678"/>
      <c r="N232" s="682"/>
      <c r="O232" s="678"/>
      <c r="P232" s="678"/>
      <c r="R232" s="707"/>
      <c r="S232" s="707"/>
      <c r="T232" s="707"/>
      <c r="U232" s="707"/>
      <c r="V232" s="707"/>
      <c r="W232" s="707"/>
      <c r="X232" s="707"/>
      <c r="Y232" s="707"/>
      <c r="Z232" s="707"/>
      <c r="AA232" s="707"/>
      <c r="AB232" s="707"/>
      <c r="AC232" s="707"/>
      <c r="AD232" s="707"/>
      <c r="AE232" s="707"/>
      <c r="AF232" s="707"/>
      <c r="AG232" s="707"/>
      <c r="AH232" s="707"/>
      <c r="AI232" s="707"/>
      <c r="AJ232" s="707"/>
      <c r="AK232" s="707"/>
      <c r="AL232" s="707"/>
      <c r="AM232" s="707"/>
    </row>
    <row r="233" spans="1:39" s="667" customFormat="1">
      <c r="A233" s="697"/>
      <c r="B233" s="706"/>
      <c r="C233" s="706"/>
      <c r="D233" s="706"/>
      <c r="H233" s="678"/>
      <c r="I233" s="678"/>
      <c r="J233" s="678"/>
      <c r="K233" s="678"/>
      <c r="L233" s="682"/>
      <c r="M233" s="678"/>
      <c r="N233" s="682"/>
      <c r="O233" s="678"/>
      <c r="P233" s="678"/>
      <c r="R233" s="707"/>
      <c r="S233" s="707"/>
      <c r="T233" s="707"/>
      <c r="U233" s="707"/>
      <c r="V233" s="707"/>
      <c r="W233" s="707"/>
      <c r="X233" s="707"/>
      <c r="Y233" s="707"/>
      <c r="Z233" s="707"/>
      <c r="AA233" s="707"/>
      <c r="AB233" s="707"/>
      <c r="AC233" s="707"/>
      <c r="AD233" s="707"/>
      <c r="AE233" s="707"/>
      <c r="AF233" s="707"/>
      <c r="AG233" s="707"/>
      <c r="AH233" s="707"/>
      <c r="AI233" s="707"/>
      <c r="AJ233" s="707"/>
      <c r="AK233" s="707"/>
      <c r="AL233" s="707"/>
      <c r="AM233" s="707"/>
    </row>
    <row r="234" spans="1:39" s="667" customFormat="1">
      <c r="A234" s="697"/>
      <c r="B234" s="706"/>
      <c r="C234" s="706"/>
      <c r="D234" s="706"/>
      <c r="H234" s="678"/>
      <c r="I234" s="678"/>
      <c r="J234" s="678"/>
      <c r="K234" s="678"/>
      <c r="L234" s="682"/>
      <c r="M234" s="678"/>
      <c r="N234" s="682"/>
      <c r="O234" s="678"/>
      <c r="P234" s="678"/>
      <c r="R234" s="707"/>
      <c r="S234" s="707"/>
      <c r="T234" s="707"/>
      <c r="U234" s="707"/>
      <c r="V234" s="707"/>
      <c r="W234" s="707"/>
      <c r="X234" s="707"/>
      <c r="Y234" s="707"/>
      <c r="Z234" s="707"/>
      <c r="AA234" s="707"/>
      <c r="AB234" s="707"/>
      <c r="AC234" s="707"/>
      <c r="AD234" s="707"/>
      <c r="AE234" s="707"/>
      <c r="AF234" s="707"/>
      <c r="AG234" s="707"/>
      <c r="AH234" s="707"/>
      <c r="AI234" s="707"/>
      <c r="AJ234" s="707"/>
      <c r="AK234" s="707"/>
      <c r="AL234" s="707"/>
      <c r="AM234" s="707"/>
    </row>
    <row r="235" spans="1:39" s="667" customFormat="1">
      <c r="A235" s="697"/>
      <c r="B235" s="706"/>
      <c r="C235" s="706"/>
      <c r="D235" s="706"/>
      <c r="H235" s="678"/>
      <c r="I235" s="678"/>
      <c r="J235" s="678"/>
      <c r="K235" s="678"/>
      <c r="L235" s="682"/>
      <c r="M235" s="678"/>
      <c r="N235" s="682"/>
      <c r="O235" s="678"/>
      <c r="P235" s="678"/>
      <c r="R235" s="707"/>
      <c r="S235" s="707"/>
      <c r="T235" s="707"/>
      <c r="U235" s="707"/>
      <c r="V235" s="707"/>
      <c r="W235" s="707"/>
      <c r="X235" s="707"/>
      <c r="Y235" s="707"/>
      <c r="Z235" s="707"/>
      <c r="AA235" s="707"/>
      <c r="AB235" s="707"/>
      <c r="AC235" s="707"/>
      <c r="AD235" s="707"/>
      <c r="AE235" s="707"/>
      <c r="AF235" s="707"/>
      <c r="AG235" s="707"/>
      <c r="AH235" s="707"/>
      <c r="AI235" s="707"/>
      <c r="AJ235" s="707"/>
      <c r="AK235" s="707"/>
      <c r="AL235" s="707"/>
      <c r="AM235" s="707"/>
    </row>
    <row r="236" spans="1:39" s="667" customFormat="1">
      <c r="A236" s="697"/>
      <c r="B236" s="706"/>
      <c r="C236" s="706"/>
      <c r="D236" s="706"/>
      <c r="H236" s="678"/>
      <c r="I236" s="678"/>
      <c r="J236" s="678"/>
      <c r="K236" s="678"/>
      <c r="L236" s="682"/>
      <c r="M236" s="678"/>
      <c r="N236" s="682"/>
      <c r="O236" s="678"/>
      <c r="P236" s="678"/>
      <c r="R236" s="707"/>
      <c r="S236" s="707"/>
      <c r="T236" s="707"/>
      <c r="U236" s="707"/>
      <c r="V236" s="707"/>
      <c r="W236" s="707"/>
      <c r="X236" s="707"/>
      <c r="Y236" s="707"/>
      <c r="Z236" s="707"/>
      <c r="AA236" s="707"/>
      <c r="AB236" s="707"/>
      <c r="AC236" s="707"/>
      <c r="AD236" s="707"/>
      <c r="AE236" s="707"/>
      <c r="AF236" s="707"/>
      <c r="AG236" s="707"/>
      <c r="AH236" s="707"/>
      <c r="AI236" s="707"/>
      <c r="AJ236" s="707"/>
      <c r="AK236" s="707"/>
      <c r="AL236" s="707"/>
      <c r="AM236" s="707"/>
    </row>
    <row r="237" spans="1:39" s="667" customFormat="1">
      <c r="A237" s="697"/>
      <c r="B237" s="706"/>
      <c r="C237" s="706"/>
      <c r="D237" s="706"/>
      <c r="H237" s="678"/>
      <c r="I237" s="678"/>
      <c r="J237" s="678"/>
      <c r="K237" s="678"/>
      <c r="L237" s="682"/>
      <c r="M237" s="678"/>
      <c r="N237" s="682"/>
      <c r="O237" s="678"/>
      <c r="P237" s="678"/>
      <c r="R237" s="707"/>
      <c r="S237" s="707"/>
      <c r="T237" s="707"/>
      <c r="U237" s="707"/>
      <c r="V237" s="707"/>
      <c r="W237" s="707"/>
      <c r="X237" s="707"/>
      <c r="Y237" s="707"/>
      <c r="Z237" s="707"/>
      <c r="AA237" s="707"/>
      <c r="AB237" s="707"/>
      <c r="AC237" s="707"/>
      <c r="AD237" s="707"/>
      <c r="AE237" s="707"/>
      <c r="AF237" s="707"/>
      <c r="AG237" s="707"/>
      <c r="AH237" s="707"/>
      <c r="AI237" s="707"/>
      <c r="AJ237" s="707"/>
      <c r="AK237" s="707"/>
      <c r="AL237" s="707"/>
      <c r="AM237" s="707"/>
    </row>
    <row r="238" spans="1:39" s="667" customFormat="1">
      <c r="A238" s="697"/>
      <c r="B238" s="706"/>
      <c r="C238" s="706"/>
      <c r="D238" s="706"/>
      <c r="H238" s="678"/>
      <c r="I238" s="678"/>
      <c r="J238" s="678"/>
      <c r="K238" s="678"/>
      <c r="L238" s="682"/>
      <c r="M238" s="678"/>
      <c r="N238" s="682"/>
      <c r="O238" s="678"/>
      <c r="P238" s="678"/>
      <c r="R238" s="707"/>
      <c r="S238" s="707"/>
      <c r="T238" s="707"/>
      <c r="U238" s="707"/>
      <c r="V238" s="707"/>
      <c r="W238" s="707"/>
      <c r="X238" s="707"/>
      <c r="Y238" s="707"/>
      <c r="Z238" s="707"/>
      <c r="AA238" s="707"/>
      <c r="AB238" s="707"/>
      <c r="AC238" s="707"/>
      <c r="AD238" s="707"/>
      <c r="AE238" s="707"/>
      <c r="AF238" s="707"/>
      <c r="AG238" s="707"/>
      <c r="AH238" s="707"/>
      <c r="AI238" s="707"/>
      <c r="AJ238" s="707"/>
      <c r="AK238" s="707"/>
      <c r="AL238" s="707"/>
      <c r="AM238" s="707"/>
    </row>
    <row r="239" spans="1:39" s="667" customFormat="1">
      <c r="A239" s="697"/>
      <c r="B239" s="706"/>
      <c r="C239" s="706"/>
      <c r="D239" s="706"/>
      <c r="H239" s="678"/>
      <c r="I239" s="678"/>
      <c r="J239" s="678"/>
      <c r="K239" s="678"/>
      <c r="L239" s="682"/>
      <c r="M239" s="678"/>
      <c r="N239" s="682"/>
      <c r="O239" s="678"/>
      <c r="P239" s="678"/>
      <c r="R239" s="707"/>
      <c r="S239" s="707"/>
      <c r="T239" s="707"/>
      <c r="U239" s="707"/>
      <c r="V239" s="707"/>
      <c r="W239" s="707"/>
      <c r="X239" s="707"/>
      <c r="Y239" s="707"/>
      <c r="Z239" s="707"/>
      <c r="AA239" s="707"/>
      <c r="AB239" s="707"/>
      <c r="AC239" s="707"/>
      <c r="AD239" s="707"/>
      <c r="AE239" s="707"/>
      <c r="AF239" s="707"/>
      <c r="AG239" s="707"/>
      <c r="AH239" s="707"/>
      <c r="AI239" s="707"/>
      <c r="AJ239" s="707"/>
      <c r="AK239" s="707"/>
      <c r="AL239" s="707"/>
      <c r="AM239" s="707"/>
    </row>
    <row r="240" spans="1:39" s="667" customFormat="1">
      <c r="A240" s="697"/>
      <c r="B240" s="706"/>
      <c r="C240" s="706"/>
      <c r="D240" s="706"/>
      <c r="H240" s="678"/>
      <c r="I240" s="678"/>
      <c r="J240" s="678"/>
      <c r="K240" s="678"/>
      <c r="L240" s="682"/>
      <c r="M240" s="678"/>
      <c r="N240" s="682"/>
      <c r="O240" s="678"/>
      <c r="P240" s="678"/>
      <c r="R240" s="707"/>
      <c r="S240" s="707"/>
      <c r="T240" s="707"/>
      <c r="U240" s="707"/>
      <c r="V240" s="707"/>
      <c r="W240" s="707"/>
      <c r="X240" s="707"/>
      <c r="Y240" s="707"/>
      <c r="Z240" s="707"/>
      <c r="AA240" s="707"/>
      <c r="AB240" s="707"/>
      <c r="AC240" s="707"/>
      <c r="AD240" s="707"/>
      <c r="AE240" s="707"/>
      <c r="AF240" s="707"/>
      <c r="AG240" s="707"/>
      <c r="AH240" s="707"/>
      <c r="AI240" s="707"/>
      <c r="AJ240" s="707"/>
      <c r="AK240" s="707"/>
      <c r="AL240" s="707"/>
      <c r="AM240" s="707"/>
    </row>
    <row r="241" spans="1:39" s="667" customFormat="1">
      <c r="A241" s="697"/>
      <c r="B241" s="706"/>
      <c r="C241" s="706"/>
      <c r="D241" s="706"/>
      <c r="H241" s="678"/>
      <c r="I241" s="678"/>
      <c r="J241" s="678"/>
      <c r="K241" s="678"/>
      <c r="L241" s="682"/>
      <c r="M241" s="678"/>
      <c r="N241" s="682"/>
      <c r="O241" s="678"/>
      <c r="P241" s="678"/>
      <c r="R241" s="707"/>
      <c r="S241" s="707"/>
      <c r="T241" s="707"/>
      <c r="U241" s="707"/>
      <c r="V241" s="707"/>
      <c r="W241" s="707"/>
      <c r="X241" s="707"/>
      <c r="Y241" s="707"/>
      <c r="Z241" s="707"/>
      <c r="AA241" s="707"/>
      <c r="AB241" s="707"/>
      <c r="AC241" s="707"/>
      <c r="AD241" s="707"/>
      <c r="AE241" s="707"/>
      <c r="AF241" s="707"/>
      <c r="AG241" s="707"/>
      <c r="AH241" s="707"/>
      <c r="AI241" s="707"/>
      <c r="AJ241" s="707"/>
      <c r="AK241" s="707"/>
      <c r="AL241" s="707"/>
      <c r="AM241" s="707"/>
    </row>
    <row r="242" spans="1:39" s="667" customFormat="1">
      <c r="A242" s="697"/>
      <c r="B242" s="706"/>
      <c r="C242" s="706"/>
      <c r="D242" s="706"/>
      <c r="H242" s="678"/>
      <c r="I242" s="678"/>
      <c r="J242" s="678"/>
      <c r="K242" s="678"/>
      <c r="L242" s="682"/>
      <c r="M242" s="678"/>
      <c r="N242" s="682"/>
      <c r="O242" s="678"/>
      <c r="P242" s="678"/>
      <c r="R242" s="707"/>
      <c r="S242" s="707"/>
      <c r="T242" s="707"/>
      <c r="U242" s="707"/>
      <c r="V242" s="707"/>
      <c r="W242" s="707"/>
      <c r="X242" s="707"/>
      <c r="Y242" s="707"/>
      <c r="Z242" s="707"/>
      <c r="AA242" s="707"/>
      <c r="AB242" s="707"/>
      <c r="AC242" s="707"/>
      <c r="AD242" s="707"/>
      <c r="AE242" s="707"/>
      <c r="AF242" s="707"/>
      <c r="AG242" s="707"/>
      <c r="AH242" s="707"/>
      <c r="AI242" s="707"/>
      <c r="AJ242" s="707"/>
      <c r="AK242" s="707"/>
      <c r="AL242" s="707"/>
      <c r="AM242" s="707"/>
    </row>
    <row r="243" spans="1:39" s="667" customFormat="1">
      <c r="A243" s="697"/>
      <c r="B243" s="706"/>
      <c r="C243" s="706"/>
      <c r="D243" s="706"/>
      <c r="H243" s="678"/>
      <c r="I243" s="678"/>
      <c r="J243" s="678"/>
      <c r="K243" s="678"/>
      <c r="L243" s="682"/>
      <c r="M243" s="678"/>
      <c r="N243" s="682"/>
      <c r="O243" s="678"/>
      <c r="P243" s="678"/>
      <c r="R243" s="707"/>
      <c r="S243" s="707"/>
      <c r="T243" s="707"/>
      <c r="U243" s="707"/>
      <c r="V243" s="707"/>
      <c r="W243" s="707"/>
      <c r="X243" s="707"/>
      <c r="Y243" s="707"/>
      <c r="Z243" s="707"/>
      <c r="AA243" s="707"/>
      <c r="AB243" s="707"/>
      <c r="AC243" s="707"/>
      <c r="AD243" s="707"/>
      <c r="AE243" s="707"/>
      <c r="AF243" s="707"/>
      <c r="AG243" s="707"/>
      <c r="AH243" s="707"/>
      <c r="AI243" s="707"/>
      <c r="AJ243" s="707"/>
      <c r="AK243" s="707"/>
      <c r="AL243" s="707"/>
      <c r="AM243" s="707"/>
    </row>
    <row r="244" spans="1:39" s="667" customFormat="1">
      <c r="A244" s="697"/>
      <c r="B244" s="706"/>
      <c r="C244" s="706"/>
      <c r="D244" s="706"/>
      <c r="H244" s="678"/>
      <c r="I244" s="678"/>
      <c r="J244" s="678"/>
      <c r="K244" s="678"/>
      <c r="L244" s="682"/>
      <c r="M244" s="678"/>
      <c r="N244" s="682"/>
      <c r="O244" s="678"/>
      <c r="P244" s="678"/>
      <c r="R244" s="707"/>
      <c r="S244" s="707"/>
      <c r="T244" s="707"/>
      <c r="U244" s="707"/>
      <c r="V244" s="707"/>
      <c r="W244" s="707"/>
      <c r="X244" s="707"/>
      <c r="Y244" s="707"/>
      <c r="Z244" s="707"/>
      <c r="AA244" s="707"/>
      <c r="AB244" s="707"/>
      <c r="AC244" s="707"/>
      <c r="AD244" s="707"/>
      <c r="AE244" s="707"/>
      <c r="AF244" s="707"/>
      <c r="AG244" s="707"/>
      <c r="AH244" s="707"/>
      <c r="AI244" s="707"/>
      <c r="AJ244" s="707"/>
      <c r="AK244" s="707"/>
      <c r="AL244" s="707"/>
      <c r="AM244" s="707"/>
    </row>
    <row r="245" spans="1:39" s="667" customFormat="1">
      <c r="A245" s="697"/>
      <c r="B245" s="706"/>
      <c r="C245" s="706"/>
      <c r="D245" s="706"/>
      <c r="H245" s="678"/>
      <c r="I245" s="678"/>
      <c r="J245" s="678"/>
      <c r="K245" s="678"/>
      <c r="L245" s="682"/>
      <c r="M245" s="678"/>
      <c r="N245" s="682"/>
      <c r="O245" s="678"/>
      <c r="P245" s="678"/>
      <c r="R245" s="707"/>
      <c r="S245" s="707"/>
      <c r="T245" s="707"/>
      <c r="U245" s="707"/>
      <c r="V245" s="707"/>
      <c r="W245" s="707"/>
      <c r="X245" s="707"/>
      <c r="Y245" s="707"/>
      <c r="Z245" s="707"/>
      <c r="AA245" s="707"/>
      <c r="AB245" s="707"/>
      <c r="AC245" s="707"/>
      <c r="AD245" s="707"/>
      <c r="AE245" s="707"/>
      <c r="AF245" s="707"/>
      <c r="AG245" s="707"/>
      <c r="AH245" s="707"/>
      <c r="AI245" s="707"/>
      <c r="AJ245" s="707"/>
      <c r="AK245" s="707"/>
      <c r="AL245" s="707"/>
      <c r="AM245" s="707"/>
    </row>
    <row r="246" spans="1:39" s="667" customFormat="1">
      <c r="A246" s="697"/>
      <c r="B246" s="706"/>
      <c r="C246" s="706"/>
      <c r="D246" s="706"/>
      <c r="H246" s="678"/>
      <c r="I246" s="678"/>
      <c r="J246" s="678"/>
      <c r="K246" s="678"/>
      <c r="L246" s="682"/>
      <c r="M246" s="678"/>
      <c r="N246" s="682"/>
      <c r="O246" s="678"/>
      <c r="P246" s="678"/>
      <c r="R246" s="707"/>
      <c r="S246" s="707"/>
      <c r="T246" s="707"/>
      <c r="U246" s="707"/>
      <c r="V246" s="707"/>
      <c r="W246" s="707"/>
      <c r="X246" s="707"/>
      <c r="Y246" s="707"/>
      <c r="Z246" s="707"/>
      <c r="AA246" s="707"/>
      <c r="AB246" s="707"/>
      <c r="AC246" s="707"/>
      <c r="AD246" s="707"/>
      <c r="AE246" s="707"/>
      <c r="AF246" s="707"/>
      <c r="AG246" s="707"/>
      <c r="AH246" s="707"/>
      <c r="AI246" s="707"/>
      <c r="AJ246" s="707"/>
      <c r="AK246" s="707"/>
      <c r="AL246" s="707"/>
      <c r="AM246" s="707"/>
    </row>
    <row r="247" spans="1:39" s="667" customFormat="1">
      <c r="A247" s="697"/>
      <c r="B247" s="706"/>
      <c r="C247" s="706"/>
      <c r="D247" s="706"/>
      <c r="H247" s="678"/>
      <c r="I247" s="678"/>
      <c r="J247" s="678"/>
      <c r="K247" s="678"/>
      <c r="L247" s="682"/>
      <c r="M247" s="678"/>
      <c r="N247" s="682"/>
      <c r="O247" s="678"/>
      <c r="P247" s="678"/>
      <c r="R247" s="707"/>
      <c r="S247" s="707"/>
      <c r="T247" s="707"/>
      <c r="U247" s="707"/>
      <c r="V247" s="707"/>
      <c r="W247" s="707"/>
      <c r="X247" s="707"/>
      <c r="Y247" s="707"/>
      <c r="Z247" s="707"/>
      <c r="AA247" s="707"/>
      <c r="AB247" s="707"/>
      <c r="AC247" s="707"/>
      <c r="AD247" s="707"/>
      <c r="AE247" s="707"/>
      <c r="AF247" s="707"/>
      <c r="AG247" s="707"/>
      <c r="AH247" s="707"/>
      <c r="AI247" s="707"/>
      <c r="AJ247" s="707"/>
      <c r="AK247" s="707"/>
      <c r="AL247" s="707"/>
      <c r="AM247" s="707"/>
    </row>
    <row r="248" spans="1:39" s="667" customFormat="1">
      <c r="A248" s="697"/>
      <c r="B248" s="706"/>
      <c r="C248" s="706"/>
      <c r="D248" s="706"/>
      <c r="H248" s="678"/>
      <c r="I248" s="678"/>
      <c r="J248" s="678"/>
      <c r="K248" s="678"/>
      <c r="L248" s="682"/>
      <c r="M248" s="678"/>
      <c r="N248" s="682"/>
      <c r="O248" s="678"/>
      <c r="P248" s="678"/>
      <c r="R248" s="707"/>
      <c r="S248" s="707"/>
      <c r="T248" s="707"/>
      <c r="U248" s="707"/>
      <c r="V248" s="707"/>
      <c r="W248" s="707"/>
      <c r="X248" s="707"/>
      <c r="Y248" s="707"/>
      <c r="Z248" s="707"/>
      <c r="AA248" s="707"/>
      <c r="AB248" s="707"/>
      <c r="AC248" s="707"/>
      <c r="AD248" s="707"/>
      <c r="AE248" s="707"/>
      <c r="AF248" s="707"/>
      <c r="AG248" s="707"/>
      <c r="AH248" s="707"/>
      <c r="AI248" s="707"/>
      <c r="AJ248" s="707"/>
      <c r="AK248" s="707"/>
      <c r="AL248" s="707"/>
      <c r="AM248" s="707"/>
    </row>
    <row r="249" spans="1:39" s="667" customFormat="1">
      <c r="A249" s="697"/>
      <c r="B249" s="706"/>
      <c r="C249" s="706"/>
      <c r="D249" s="706"/>
      <c r="H249" s="678"/>
      <c r="I249" s="678"/>
      <c r="J249" s="678"/>
      <c r="K249" s="678"/>
      <c r="L249" s="682"/>
      <c r="M249" s="678"/>
      <c r="N249" s="682"/>
      <c r="O249" s="678"/>
      <c r="P249" s="678"/>
      <c r="R249" s="707"/>
      <c r="S249" s="707"/>
      <c r="T249" s="707"/>
      <c r="U249" s="707"/>
      <c r="V249" s="707"/>
      <c r="W249" s="707"/>
      <c r="X249" s="707"/>
      <c r="Y249" s="707"/>
      <c r="Z249" s="707"/>
      <c r="AA249" s="707"/>
      <c r="AB249" s="707"/>
      <c r="AC249" s="707"/>
      <c r="AD249" s="707"/>
      <c r="AE249" s="707"/>
      <c r="AF249" s="707"/>
      <c r="AG249" s="707"/>
      <c r="AH249" s="707"/>
      <c r="AI249" s="707"/>
      <c r="AJ249" s="707"/>
      <c r="AK249" s="707"/>
      <c r="AL249" s="707"/>
      <c r="AM249" s="707"/>
    </row>
    <row r="250" spans="1:39" s="667" customFormat="1">
      <c r="A250" s="697"/>
      <c r="B250" s="706"/>
      <c r="C250" s="706"/>
      <c r="D250" s="706"/>
      <c r="H250" s="678"/>
      <c r="I250" s="678"/>
      <c r="J250" s="678"/>
      <c r="K250" s="678"/>
      <c r="L250" s="682"/>
      <c r="M250" s="678"/>
      <c r="N250" s="682"/>
      <c r="O250" s="678"/>
      <c r="P250" s="678"/>
      <c r="R250" s="707"/>
      <c r="S250" s="707"/>
      <c r="T250" s="707"/>
      <c r="U250" s="707"/>
      <c r="V250" s="707"/>
      <c r="W250" s="707"/>
      <c r="X250" s="707"/>
      <c r="Y250" s="707"/>
      <c r="Z250" s="707"/>
      <c r="AA250" s="707"/>
      <c r="AB250" s="707"/>
      <c r="AC250" s="707"/>
      <c r="AD250" s="707"/>
      <c r="AE250" s="707"/>
      <c r="AF250" s="707"/>
      <c r="AG250" s="707"/>
      <c r="AH250" s="707"/>
      <c r="AI250" s="707"/>
      <c r="AJ250" s="707"/>
      <c r="AK250" s="707"/>
      <c r="AL250" s="707"/>
      <c r="AM250" s="707"/>
    </row>
    <row r="251" spans="1:39" s="667" customFormat="1">
      <c r="A251" s="697"/>
      <c r="B251" s="706"/>
      <c r="C251" s="706"/>
      <c r="D251" s="706"/>
      <c r="H251" s="678"/>
      <c r="I251" s="678"/>
      <c r="J251" s="678"/>
      <c r="K251" s="678"/>
      <c r="L251" s="682"/>
      <c r="M251" s="678"/>
      <c r="N251" s="682"/>
      <c r="O251" s="678"/>
      <c r="P251" s="678"/>
      <c r="R251" s="707"/>
      <c r="S251" s="707"/>
      <c r="T251" s="707"/>
      <c r="U251" s="707"/>
      <c r="V251" s="707"/>
      <c r="W251" s="707"/>
      <c r="X251" s="707"/>
      <c r="Y251" s="707"/>
      <c r="Z251" s="707"/>
      <c r="AA251" s="707"/>
      <c r="AB251" s="707"/>
      <c r="AC251" s="707"/>
      <c r="AD251" s="707"/>
      <c r="AE251" s="707"/>
      <c r="AF251" s="707"/>
      <c r="AG251" s="707"/>
      <c r="AH251" s="707"/>
      <c r="AI251" s="707"/>
      <c r="AJ251" s="707"/>
      <c r="AK251" s="707"/>
      <c r="AL251" s="707"/>
      <c r="AM251" s="707"/>
    </row>
    <row r="252" spans="1:39" s="667" customFormat="1">
      <c r="A252" s="697"/>
      <c r="B252" s="706"/>
      <c r="C252" s="706"/>
      <c r="D252" s="706"/>
      <c r="H252" s="678"/>
      <c r="I252" s="678"/>
      <c r="J252" s="678"/>
      <c r="K252" s="678"/>
      <c r="L252" s="682"/>
      <c r="M252" s="678"/>
      <c r="N252" s="682"/>
      <c r="O252" s="678"/>
      <c r="P252" s="678"/>
      <c r="R252" s="707"/>
      <c r="S252" s="707"/>
      <c r="T252" s="707"/>
      <c r="U252" s="707"/>
      <c r="V252" s="707"/>
      <c r="W252" s="707"/>
      <c r="X252" s="707"/>
      <c r="Y252" s="707"/>
      <c r="Z252" s="707"/>
      <c r="AA252" s="707"/>
      <c r="AB252" s="707"/>
      <c r="AC252" s="707"/>
      <c r="AD252" s="707"/>
      <c r="AE252" s="707"/>
      <c r="AF252" s="707"/>
      <c r="AG252" s="707"/>
      <c r="AH252" s="707"/>
      <c r="AI252" s="707"/>
      <c r="AJ252" s="707"/>
      <c r="AK252" s="707"/>
      <c r="AL252" s="707"/>
      <c r="AM252" s="707"/>
    </row>
    <row r="253" spans="1:39" s="31" customFormat="1">
      <c r="A253" s="30"/>
      <c r="H253" s="678"/>
      <c r="I253" s="678"/>
      <c r="J253" s="678"/>
      <c r="K253" s="678"/>
      <c r="L253" s="682"/>
      <c r="M253" s="678"/>
      <c r="N253" s="682"/>
      <c r="O253" s="678"/>
      <c r="P253" s="678"/>
      <c r="R253" s="32"/>
      <c r="S253" s="33"/>
      <c r="T253" s="34"/>
      <c r="U253" s="34"/>
      <c r="V253" s="34"/>
      <c r="W253" s="34"/>
      <c r="X253" s="34"/>
      <c r="Y253" s="34"/>
      <c r="Z253" s="34"/>
      <c r="AA253" s="34"/>
      <c r="AB253" s="34"/>
      <c r="AC253" s="34"/>
      <c r="AD253" s="34"/>
      <c r="AE253" s="34"/>
      <c r="AF253" s="34"/>
      <c r="AG253" s="34"/>
      <c r="AH253" s="34"/>
      <c r="AI253" s="34"/>
      <c r="AJ253" s="34"/>
      <c r="AK253" s="34"/>
      <c r="AL253" s="34"/>
      <c r="AM253" s="34"/>
    </row>
    <row r="254" spans="1:39" s="667" customFormat="1">
      <c r="A254" s="697"/>
      <c r="H254" s="678"/>
      <c r="I254" s="678"/>
      <c r="J254" s="678"/>
      <c r="K254" s="678"/>
      <c r="L254" s="682"/>
      <c r="M254" s="678"/>
      <c r="N254" s="682"/>
      <c r="O254" s="678"/>
      <c r="P254" s="678"/>
      <c r="R254" s="35"/>
      <c r="S254" s="33"/>
      <c r="T254" s="33"/>
      <c r="U254" s="33"/>
      <c r="V254" s="33"/>
      <c r="W254" s="33"/>
      <c r="X254" s="33"/>
      <c r="Y254" s="33"/>
      <c r="Z254" s="33"/>
      <c r="AA254" s="33"/>
      <c r="AB254" s="33"/>
      <c r="AC254" s="33"/>
      <c r="AD254" s="33"/>
      <c r="AE254" s="33"/>
      <c r="AF254" s="33"/>
      <c r="AG254" s="33"/>
      <c r="AH254" s="33"/>
      <c r="AI254" s="33"/>
      <c r="AJ254" s="33"/>
      <c r="AK254" s="33"/>
      <c r="AL254" s="33"/>
      <c r="AM254" s="33"/>
    </row>
    <row r="255" spans="1:39" s="667" customFormat="1">
      <c r="A255" s="697"/>
      <c r="H255" s="678"/>
      <c r="I255" s="678"/>
      <c r="J255" s="678"/>
      <c r="K255" s="678"/>
      <c r="L255" s="682"/>
      <c r="M255" s="678"/>
      <c r="N255" s="682"/>
      <c r="O255" s="678"/>
      <c r="P255" s="678"/>
      <c r="R255" s="32"/>
      <c r="S255" s="33"/>
      <c r="T255" s="33"/>
      <c r="U255" s="33"/>
      <c r="V255" s="33"/>
      <c r="W255" s="33"/>
      <c r="X255" s="33"/>
      <c r="Y255" s="33"/>
      <c r="Z255" s="33"/>
      <c r="AA255" s="33"/>
      <c r="AB255" s="33"/>
      <c r="AC255" s="33"/>
      <c r="AD255" s="33"/>
      <c r="AE255" s="33"/>
      <c r="AF255" s="33"/>
      <c r="AG255" s="33"/>
      <c r="AH255" s="33"/>
      <c r="AI255" s="33"/>
      <c r="AJ255" s="33"/>
      <c r="AK255" s="33"/>
      <c r="AL255" s="33"/>
      <c r="AM255" s="33"/>
    </row>
    <row r="256" spans="1:39" s="667" customFormat="1">
      <c r="A256" s="697"/>
      <c r="H256" s="678"/>
      <c r="I256" s="678"/>
      <c r="J256" s="678"/>
      <c r="K256" s="678"/>
      <c r="L256" s="682"/>
      <c r="M256" s="678"/>
      <c r="N256" s="682"/>
      <c r="O256" s="678"/>
      <c r="P256" s="678"/>
      <c r="R256" s="32"/>
      <c r="S256" s="36"/>
      <c r="T256" s="36"/>
      <c r="U256" s="36"/>
      <c r="V256" s="36"/>
      <c r="W256" s="36"/>
      <c r="X256" s="36"/>
      <c r="Y256" s="36"/>
      <c r="Z256" s="36"/>
      <c r="AA256" s="36"/>
      <c r="AB256" s="36"/>
      <c r="AC256" s="36"/>
      <c r="AD256" s="36"/>
      <c r="AE256" s="36"/>
      <c r="AF256" s="36"/>
      <c r="AG256" s="36"/>
      <c r="AH256" s="36"/>
      <c r="AI256" s="36"/>
      <c r="AJ256" s="36"/>
      <c r="AK256" s="36"/>
      <c r="AL256" s="36"/>
      <c r="AM256" s="36"/>
    </row>
    <row r="257" spans="1:16" s="667" customFormat="1">
      <c r="A257" s="697"/>
      <c r="H257" s="678"/>
      <c r="I257" s="678"/>
      <c r="J257" s="678"/>
      <c r="K257" s="678"/>
      <c r="L257" s="682"/>
      <c r="M257" s="678"/>
      <c r="N257" s="682"/>
      <c r="O257" s="678"/>
      <c r="P257" s="678"/>
    </row>
  </sheetData>
  <mergeCells count="5">
    <mergeCell ref="B4:H4"/>
    <mergeCell ref="AR7:AS7"/>
    <mergeCell ref="AT7:AU7"/>
    <mergeCell ref="AR8:AS8"/>
    <mergeCell ref="AT8:AU8"/>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511"/>
  <sheetViews>
    <sheetView zoomScale="85" zoomScaleNormal="85" workbookViewId="0">
      <pane xSplit="7" ySplit="10" topLeftCell="AH11" activePane="bottomRight" state="frozen"/>
      <selection sqref="A1:XFD1048576"/>
      <selection pane="topRight" sqref="A1:XFD1048576"/>
      <selection pane="bottomLeft" sqref="A1:XFD1048576"/>
      <selection pane="bottomRight" activeCell="B1" sqref="B1"/>
    </sheetView>
  </sheetViews>
  <sheetFormatPr defaultColWidth="7.453125" defaultRowHeight="14.4"/>
  <cols>
    <col min="1" max="1" width="2.6328125" style="516" customWidth="1"/>
    <col min="2" max="2" width="6.90625" style="513" customWidth="1"/>
    <col min="3" max="3" width="10.90625" style="513" customWidth="1"/>
    <col min="4" max="4" width="19.36328125" style="29" bestFit="1" customWidth="1"/>
    <col min="5" max="5" width="1.36328125" style="510" customWidth="1"/>
    <col min="6" max="6" width="30.90625" style="513" customWidth="1"/>
    <col min="7" max="7" width="1.36328125" style="510" customWidth="1"/>
    <col min="8" max="8" width="12.54296875" style="510" customWidth="1"/>
    <col min="9" max="9" width="1.36328125" style="512" customWidth="1"/>
    <col min="10" max="10" width="8.08984375" style="512" customWidth="1"/>
    <col min="11" max="11" width="1.36328125" style="510" customWidth="1"/>
    <col min="12" max="12" width="6.08984375" style="511" customWidth="1"/>
    <col min="13" max="13" width="1.36328125" style="510" customWidth="1"/>
    <col min="14" max="14" width="10.36328125" style="511" customWidth="1"/>
    <col min="15" max="15" width="6.54296875" style="510" customWidth="1"/>
    <col min="16" max="16" width="14.08984375" style="510" customWidth="1"/>
    <col min="17" max="18" width="12.08984375" style="510" bestFit="1" customWidth="1"/>
    <col min="19" max="19" width="11.6328125" style="510" customWidth="1"/>
    <col min="20" max="20" width="12.08984375" style="510" bestFit="1" customWidth="1"/>
    <col min="21" max="21" width="12.6328125" style="510" bestFit="1" customWidth="1"/>
    <col min="22" max="22" width="12.08984375" style="510" bestFit="1" customWidth="1"/>
    <col min="23" max="23" width="11.90625" style="510" bestFit="1" customWidth="1"/>
    <col min="24" max="24" width="12.54296875" style="510" bestFit="1" customWidth="1"/>
    <col min="25" max="26" width="12.08984375" style="510" bestFit="1" customWidth="1"/>
    <col min="27" max="27" width="12.6328125" style="510" bestFit="1" customWidth="1"/>
    <col min="28" max="28" width="12.54296875" style="510" bestFit="1" customWidth="1"/>
    <col min="29" max="29" width="12.90625" style="510" customWidth="1"/>
    <col min="30" max="30" width="12.08984375" style="510" bestFit="1" customWidth="1"/>
    <col min="31" max="31" width="12.54296875" style="510" bestFit="1" customWidth="1"/>
    <col min="32" max="32" width="12.08984375" style="510" bestFit="1" customWidth="1"/>
    <col min="33" max="33" width="11.90625" style="510" bestFit="1" customWidth="1"/>
    <col min="34" max="34" width="11.54296875" style="510" bestFit="1" customWidth="1"/>
    <col min="35" max="35" width="11.90625" style="510" bestFit="1" customWidth="1"/>
    <col min="36" max="38" width="11.90625" style="510" customWidth="1"/>
    <col min="39" max="39" width="0.90625" style="268" customWidth="1"/>
    <col min="40" max="40" width="12.54296875" style="510" customWidth="1"/>
    <col min="41" max="41" width="0.90625" style="510" customWidth="1"/>
    <col min="42" max="42" width="12" style="510" bestFit="1" customWidth="1"/>
    <col min="43" max="16384" width="7.453125" style="510"/>
  </cols>
  <sheetData>
    <row r="1" spans="1:43">
      <c r="B1" s="598" t="str">
        <f>'[1]Actv PlacedInServc'!B1</f>
        <v>Kentucky American Water Company</v>
      </c>
      <c r="C1" s="267"/>
      <c r="D1" s="74"/>
      <c r="E1" s="47"/>
      <c r="F1" s="278"/>
      <c r="G1" s="47"/>
      <c r="H1" s="47"/>
      <c r="I1" s="47"/>
      <c r="Q1" s="558"/>
      <c r="R1" s="558"/>
      <c r="S1" s="558"/>
      <c r="T1" s="558"/>
      <c r="U1" s="558"/>
      <c r="V1" s="558"/>
      <c r="W1" s="558"/>
      <c r="X1" s="558"/>
      <c r="Y1" s="558"/>
      <c r="Z1" s="558"/>
      <c r="AA1" s="558"/>
      <c r="AB1" s="558"/>
      <c r="AC1" s="558"/>
      <c r="AD1" s="558"/>
      <c r="AE1" s="558"/>
      <c r="AF1" s="558"/>
      <c r="AG1" s="558"/>
      <c r="AH1" s="558"/>
      <c r="AI1" s="558"/>
      <c r="AJ1" s="558"/>
      <c r="AK1" s="558"/>
      <c r="AL1" s="558"/>
      <c r="AN1" s="18" t="s">
        <v>1050</v>
      </c>
      <c r="AP1" s="18" t="s">
        <v>1051</v>
      </c>
    </row>
    <row r="2" spans="1:43">
      <c r="B2" s="270" t="str">
        <f>'[1]Actv PlacedInServc'!B2</f>
        <v>Case No. 2018-00358</v>
      </c>
      <c r="C2" s="270"/>
      <c r="D2" s="47"/>
      <c r="E2" s="47"/>
      <c r="F2" s="278"/>
      <c r="G2" s="47"/>
      <c r="H2" s="47"/>
      <c r="I2" s="47"/>
      <c r="P2" s="722" t="s">
        <v>685</v>
      </c>
      <c r="Q2" s="549"/>
      <c r="R2" s="549"/>
      <c r="S2" s="549"/>
      <c r="T2" s="549"/>
      <c r="U2" s="549"/>
      <c r="V2" s="549"/>
      <c r="W2" s="549"/>
      <c r="X2" s="549"/>
      <c r="Y2" s="549"/>
      <c r="Z2" s="549"/>
      <c r="AA2" s="549"/>
      <c r="AB2" s="549"/>
      <c r="AC2" s="549"/>
      <c r="AD2" s="549"/>
      <c r="AE2" s="549"/>
      <c r="AF2" s="549"/>
      <c r="AG2" s="549"/>
      <c r="AH2" s="549"/>
      <c r="AI2" s="549"/>
      <c r="AJ2" s="549"/>
      <c r="AK2" s="549"/>
      <c r="AL2" s="549"/>
      <c r="AM2" s="269"/>
      <c r="AN2" s="18" t="s">
        <v>440</v>
      </c>
      <c r="AO2" s="18"/>
      <c r="AP2" s="18" t="s">
        <v>785</v>
      </c>
    </row>
    <row r="3" spans="1:43">
      <c r="B3" s="270" t="str">
        <f>'[1]Actv PlacedInServc'!B3</f>
        <v>Plant In-Service Activity by Month, September 2018 - June 2020</v>
      </c>
      <c r="C3" s="270"/>
      <c r="D3" s="47"/>
      <c r="E3" s="47"/>
      <c r="F3" s="270"/>
      <c r="G3" s="47"/>
      <c r="H3" s="47"/>
      <c r="I3" s="47"/>
      <c r="P3" s="721">
        <f>P10</f>
        <v>43338</v>
      </c>
      <c r="Q3" s="22">
        <f>'[1]Actv PlacedInServc'!Q3</f>
        <v>43373</v>
      </c>
      <c r="R3" s="22">
        <f>'[1]Actv PlacedInServc'!R3</f>
        <v>43404</v>
      </c>
      <c r="S3" s="22">
        <f>'[1]Actv PlacedInServc'!S3</f>
        <v>43434</v>
      </c>
      <c r="T3" s="22">
        <f>'[1]Actv PlacedInServc'!T3</f>
        <v>43465</v>
      </c>
      <c r="U3" s="22">
        <f>'[1]Actv PlacedInServc'!U3</f>
        <v>43496</v>
      </c>
      <c r="V3" s="22">
        <f>'[1]Actv PlacedInServc'!V3</f>
        <v>43524</v>
      </c>
      <c r="W3" s="22">
        <f>'[1]Actv PlacedInServc'!W3</f>
        <v>43555</v>
      </c>
      <c r="X3" s="22">
        <f>'[1]Actv PlacedInServc'!X3</f>
        <v>43585</v>
      </c>
      <c r="Y3" s="22">
        <f>'[1]Actv PlacedInServc'!Y3</f>
        <v>43616</v>
      </c>
      <c r="Z3" s="22">
        <f>'[1]Actv PlacedInServc'!Z3</f>
        <v>43646</v>
      </c>
      <c r="AA3" s="22">
        <f>'[1]Actv PlacedInServc'!AA3</f>
        <v>43677</v>
      </c>
      <c r="AB3" s="22">
        <f>'[1]Actv PlacedInServc'!AB3</f>
        <v>43708</v>
      </c>
      <c r="AC3" s="22">
        <f>'[1]Actv PlacedInServc'!AC3</f>
        <v>43738</v>
      </c>
      <c r="AD3" s="22">
        <f>'[1]Actv PlacedInServc'!AD3</f>
        <v>43769</v>
      </c>
      <c r="AE3" s="22">
        <f>'[1]Actv PlacedInServc'!AE3</f>
        <v>43799</v>
      </c>
      <c r="AF3" s="22">
        <f>'[1]Actv PlacedInServc'!AF3</f>
        <v>43830</v>
      </c>
      <c r="AG3" s="22">
        <f>'[1]Actv PlacedInServc'!AG3</f>
        <v>43861</v>
      </c>
      <c r="AH3" s="22">
        <f>'[1]Actv PlacedInServc'!AH3</f>
        <v>43890</v>
      </c>
      <c r="AI3" s="22">
        <f>'[1]Actv PlacedInServc'!AI3</f>
        <v>43921</v>
      </c>
      <c r="AJ3" s="22">
        <f>'[1]Actv PlacedInServc'!AJ3</f>
        <v>43951</v>
      </c>
      <c r="AK3" s="22">
        <f>'[1]Actv PlacedInServc'!AK3</f>
        <v>43982</v>
      </c>
      <c r="AL3" s="22">
        <f>'[1]Actv PlacedInServc'!AL3</f>
        <v>44012</v>
      </c>
      <c r="AM3" s="269"/>
      <c r="AN3" s="22">
        <f>V3</f>
        <v>43524</v>
      </c>
      <c r="AO3" s="38"/>
      <c r="AP3" s="22">
        <f>AL3</f>
        <v>44012</v>
      </c>
    </row>
    <row r="4" spans="1:43">
      <c r="B4" s="1008" t="str">
        <f>'[1]Actv PlacedInServc'!B4</f>
        <v>Per In-Service Date or Assumed Months in Construction Phase</v>
      </c>
      <c r="C4" s="1009"/>
      <c r="D4" s="1009"/>
      <c r="E4" s="1009"/>
      <c r="F4" s="1010"/>
      <c r="G4" s="47"/>
      <c r="H4" s="47"/>
      <c r="I4" s="47"/>
      <c r="N4" s="28" t="s">
        <v>954</v>
      </c>
      <c r="P4" s="85">
        <f t="shared" ref="P4:AL4" si="0">SUM(P11:P445)</f>
        <v>14833183.140000001</v>
      </c>
      <c r="Q4" s="85">
        <f t="shared" si="0"/>
        <v>6086876.5216666656</v>
      </c>
      <c r="R4" s="85">
        <f t="shared" si="0"/>
        <v>3892890.9692666666</v>
      </c>
      <c r="S4" s="85">
        <f t="shared" si="0"/>
        <v>2175879.0128263091</v>
      </c>
      <c r="T4" s="85">
        <f t="shared" si="0"/>
        <v>2533478.3832609095</v>
      </c>
      <c r="U4" s="85">
        <f t="shared" si="0"/>
        <v>1142884.9482609094</v>
      </c>
      <c r="V4" s="85">
        <f t="shared" si="0"/>
        <v>1035243.0539446669</v>
      </c>
      <c r="W4" s="85">
        <f t="shared" si="0"/>
        <v>1459294.8198150001</v>
      </c>
      <c r="X4" s="85">
        <f t="shared" si="0"/>
        <v>1351628.905515</v>
      </c>
      <c r="Y4" s="85">
        <f t="shared" si="0"/>
        <v>3217635.5107050007</v>
      </c>
      <c r="Z4" s="85">
        <f t="shared" si="0"/>
        <v>5147291.7925300952</v>
      </c>
      <c r="AA4" s="85">
        <f t="shared" si="0"/>
        <v>11121893.64629681</v>
      </c>
      <c r="AB4" s="85">
        <f t="shared" si="0"/>
        <v>4115934.832695873</v>
      </c>
      <c r="AC4" s="85">
        <f t="shared" si="0"/>
        <v>4862135.1234301701</v>
      </c>
      <c r="AD4" s="85">
        <f t="shared" si="0"/>
        <v>3081500.2807050003</v>
      </c>
      <c r="AE4" s="85">
        <f t="shared" si="0"/>
        <v>2511065.4634649996</v>
      </c>
      <c r="AF4" s="85">
        <f t="shared" si="0"/>
        <v>2578936.2295583161</v>
      </c>
      <c r="AG4" s="85">
        <f t="shared" si="0"/>
        <v>1547349.2791049997</v>
      </c>
      <c r="AH4" s="85">
        <f t="shared" si="0"/>
        <v>1457731.5898950007</v>
      </c>
      <c r="AI4" s="85">
        <f t="shared" si="0"/>
        <v>11834323.392874125</v>
      </c>
      <c r="AJ4" s="85">
        <f t="shared" si="0"/>
        <v>1876673.9187459114</v>
      </c>
      <c r="AK4" s="85">
        <f t="shared" si="0"/>
        <v>2141046.5700000003</v>
      </c>
      <c r="AL4" s="85">
        <f t="shared" si="0"/>
        <v>2165458.2300000004</v>
      </c>
      <c r="AM4" s="269"/>
      <c r="AN4" s="85">
        <f>SUM(AN11:AO446)</f>
        <v>16867252.889226127</v>
      </c>
      <c r="AO4" s="85"/>
      <c r="AP4" s="85">
        <f>SUM(AP11:AP446)</f>
        <v>49294048.556771211</v>
      </c>
    </row>
    <row r="5" spans="1:43">
      <c r="A5" s="39" t="s">
        <v>946</v>
      </c>
      <c r="B5" s="273" t="s">
        <v>946</v>
      </c>
      <c r="D5" s="20" t="str">
        <f>'[1]Actv PlacedInServc'!D5</f>
        <v>W/P - 1-1 and W/P - 1-3</v>
      </c>
      <c r="P5" s="28"/>
      <c r="Q5" s="514"/>
      <c r="R5" s="514"/>
      <c r="S5" s="514"/>
      <c r="T5" s="514"/>
      <c r="U5" s="514"/>
      <c r="V5" s="514"/>
      <c r="W5" s="514"/>
      <c r="X5" s="514"/>
      <c r="Y5" s="514"/>
      <c r="Z5" s="514"/>
      <c r="AA5" s="514"/>
      <c r="AB5" s="514"/>
      <c r="AC5" s="514"/>
      <c r="AD5" s="514"/>
      <c r="AE5" s="514"/>
      <c r="AF5" s="514"/>
      <c r="AG5" s="514"/>
      <c r="AH5" s="514"/>
      <c r="AI5" s="514"/>
      <c r="AJ5" s="514"/>
    </row>
    <row r="6" spans="1:43">
      <c r="A6" s="39"/>
      <c r="D6" s="515"/>
      <c r="E6" s="56"/>
      <c r="F6" s="270"/>
      <c r="G6" s="48"/>
      <c r="H6" s="46"/>
      <c r="I6" s="271"/>
      <c r="J6" s="272"/>
      <c r="K6" s="56"/>
      <c r="L6" s="48"/>
      <c r="O6" s="56"/>
      <c r="P6" s="18"/>
    </row>
    <row r="7" spans="1:43">
      <c r="B7" s="23" t="s">
        <v>1025</v>
      </c>
      <c r="E7" s="56"/>
      <c r="F7" s="270"/>
      <c r="G7" s="48"/>
      <c r="H7" s="46"/>
      <c r="I7" s="271"/>
      <c r="J7" s="56"/>
      <c r="K7" s="56"/>
      <c r="L7" s="48"/>
      <c r="N7" s="48" t="s">
        <v>140</v>
      </c>
      <c r="O7" s="56"/>
      <c r="P7" s="18"/>
    </row>
    <row r="8" spans="1:43">
      <c r="E8" s="56"/>
      <c r="F8" s="270"/>
      <c r="G8" s="48"/>
      <c r="H8" s="48"/>
      <c r="I8" s="271"/>
      <c r="J8" s="56"/>
      <c r="K8" s="56"/>
      <c r="L8" s="48"/>
      <c r="M8" s="56"/>
      <c r="N8" s="48" t="s">
        <v>955</v>
      </c>
      <c r="O8" s="56"/>
      <c r="P8" s="18" t="s">
        <v>956</v>
      </c>
      <c r="Q8" s="514"/>
      <c r="R8" s="514"/>
      <c r="S8" s="514"/>
      <c r="T8" s="514"/>
      <c r="U8" s="514"/>
      <c r="V8" s="514"/>
      <c r="W8" s="514"/>
      <c r="X8" s="514"/>
      <c r="Y8" s="514"/>
      <c r="Z8" s="514"/>
      <c r="AA8" s="514"/>
      <c r="AB8" s="514"/>
      <c r="AC8" s="514"/>
      <c r="AD8" s="514"/>
      <c r="AE8" s="514"/>
      <c r="AF8" s="514"/>
      <c r="AG8" s="514"/>
      <c r="AH8" s="514"/>
      <c r="AI8" s="514"/>
      <c r="AJ8" s="514"/>
    </row>
    <row r="9" spans="1:43">
      <c r="E9" s="58"/>
      <c r="F9" s="58" t="s">
        <v>708</v>
      </c>
      <c r="G9" s="58"/>
      <c r="H9" s="58" t="s">
        <v>704</v>
      </c>
      <c r="I9" s="58"/>
      <c r="J9" s="58" t="s">
        <v>705</v>
      </c>
      <c r="K9" s="58"/>
      <c r="L9" s="58" t="s">
        <v>442</v>
      </c>
      <c r="M9" s="58"/>
      <c r="N9" s="58" t="s">
        <v>957</v>
      </c>
      <c r="O9" s="59" t="s">
        <v>620</v>
      </c>
      <c r="P9" s="18" t="s">
        <v>958</v>
      </c>
      <c r="AM9" s="269"/>
    </row>
    <row r="10" spans="1:43" s="513" customFormat="1">
      <c r="A10" s="513" t="s">
        <v>959</v>
      </c>
      <c r="B10" s="38" t="s">
        <v>952</v>
      </c>
      <c r="C10" s="273" t="s">
        <v>961</v>
      </c>
      <c r="D10" s="38" t="s">
        <v>960</v>
      </c>
      <c r="E10" s="275" t="s">
        <v>959</v>
      </c>
      <c r="F10" s="60" t="s">
        <v>961</v>
      </c>
      <c r="G10" s="275" t="s">
        <v>959</v>
      </c>
      <c r="H10" s="60" t="s">
        <v>667</v>
      </c>
      <c r="I10" s="275" t="s">
        <v>959</v>
      </c>
      <c r="J10" s="60" t="s">
        <v>667</v>
      </c>
      <c r="K10" s="275" t="s">
        <v>959</v>
      </c>
      <c r="L10" s="60" t="s">
        <v>962</v>
      </c>
      <c r="M10" s="275" t="s">
        <v>959</v>
      </c>
      <c r="N10" s="254" t="s">
        <v>621</v>
      </c>
      <c r="O10" s="59" t="s">
        <v>1045</v>
      </c>
      <c r="P10" s="22">
        <f>'[1]Actv PlacedInServc'!P10</f>
        <v>43338</v>
      </c>
      <c r="Q10" s="22">
        <f>'[1]Actv PlacedInServc'!Q10</f>
        <v>43373</v>
      </c>
      <c r="R10" s="22">
        <f>'[1]Actv PlacedInServc'!R10</f>
        <v>43404</v>
      </c>
      <c r="S10" s="22">
        <f>'[1]Actv PlacedInServc'!S10</f>
        <v>43434</v>
      </c>
      <c r="T10" s="22">
        <f>'[1]Actv PlacedInServc'!T10</f>
        <v>43465</v>
      </c>
      <c r="U10" s="22">
        <f>'[1]Actv PlacedInServc'!U10</f>
        <v>43496</v>
      </c>
      <c r="V10" s="22">
        <f>'[1]Actv PlacedInServc'!V10</f>
        <v>43524</v>
      </c>
      <c r="W10" s="22">
        <f>'[1]Actv PlacedInServc'!W10</f>
        <v>43555</v>
      </c>
      <c r="X10" s="22">
        <f>'[1]Actv PlacedInServc'!X10</f>
        <v>43585</v>
      </c>
      <c r="Y10" s="22">
        <f>'[1]Actv PlacedInServc'!Y10</f>
        <v>43616</v>
      </c>
      <c r="Z10" s="22">
        <f>'[1]Actv PlacedInServc'!Z10</f>
        <v>43646</v>
      </c>
      <c r="AA10" s="22">
        <f>'[1]Actv PlacedInServc'!AA10</f>
        <v>43677</v>
      </c>
      <c r="AB10" s="22">
        <f>'[1]Actv PlacedInServc'!AB10</f>
        <v>43708</v>
      </c>
      <c r="AC10" s="22">
        <f>'[1]Actv PlacedInServc'!AC10</f>
        <v>43738</v>
      </c>
      <c r="AD10" s="22">
        <f>'[1]Actv PlacedInServc'!AD10</f>
        <v>43769</v>
      </c>
      <c r="AE10" s="22">
        <f>'[1]Actv PlacedInServc'!AE10</f>
        <v>43799</v>
      </c>
      <c r="AF10" s="22">
        <f>'[1]Actv PlacedInServc'!AF10</f>
        <v>43830</v>
      </c>
      <c r="AG10" s="22">
        <f>'[1]Actv PlacedInServc'!AG10</f>
        <v>43861</v>
      </c>
      <c r="AH10" s="22">
        <f>'[1]Actv PlacedInServc'!AH10</f>
        <v>43890</v>
      </c>
      <c r="AI10" s="22">
        <f>'[1]Actv PlacedInServc'!AI10</f>
        <v>43921</v>
      </c>
      <c r="AJ10" s="22">
        <f>'[1]Actv PlacedInServc'!AJ10</f>
        <v>43951</v>
      </c>
      <c r="AK10" s="22">
        <f>'[1]Actv PlacedInServc'!AK10</f>
        <v>43982</v>
      </c>
      <c r="AL10" s="22">
        <f>'[1]Actv PlacedInServc'!AL10</f>
        <v>44012</v>
      </c>
      <c r="AM10" s="269"/>
      <c r="AN10" s="22">
        <f>+AN3</f>
        <v>43524</v>
      </c>
      <c r="AO10" s="274"/>
      <c r="AP10" s="22">
        <f>+AP3</f>
        <v>44012</v>
      </c>
    </row>
    <row r="11" spans="1:43" s="512" customFormat="1">
      <c r="A11" s="517"/>
      <c r="B11" s="518">
        <v>1</v>
      </c>
      <c r="C11" s="518" t="str">
        <f>'[1]Actv PlacedInServc'!C11</f>
        <v/>
      </c>
      <c r="D11" s="519" t="str">
        <f>'[1]Actv PlacedInServc'!D11</f>
        <v>D12-**01-P</v>
      </c>
      <c r="F11" s="520" t="str">
        <f>'[1]Actv PlacedInServc'!F11</f>
        <v>Projects Funded by Others</v>
      </c>
      <c r="H11" s="518" t="str">
        <f>'[1]Actv PlacedInServc'!H11</f>
        <v/>
      </c>
      <c r="J11" s="518" t="str">
        <f>'[1]Actv PlacedInServc'!J11</f>
        <v/>
      </c>
      <c r="L11" s="518" t="str">
        <f>'[1]Actv PlacedInServc'!L11</f>
        <v/>
      </c>
      <c r="N11" s="521" t="str">
        <f>'[1]Actv PlacedInServc'!N11</f>
        <v/>
      </c>
      <c r="P11" s="522">
        <f>'[1]Actv PlacedInServc'!P11</f>
        <v>0</v>
      </c>
      <c r="Q11" s="522">
        <f>'[1]Actv PlacedInServc'!Q11</f>
        <v>0</v>
      </c>
      <c r="R11" s="522">
        <f>'[1]Actv PlacedInServc'!R11</f>
        <v>0</v>
      </c>
      <c r="S11" s="522">
        <f>'[1]Actv PlacedInServc'!S11</f>
        <v>0</v>
      </c>
      <c r="T11" s="522">
        <f>'[1]Actv PlacedInServc'!T11</f>
        <v>0</v>
      </c>
      <c r="U11" s="522">
        <f>'[1]Actv PlacedInServc'!U11</f>
        <v>0</v>
      </c>
      <c r="V11" s="522">
        <f>'[1]Actv PlacedInServc'!V11</f>
        <v>0</v>
      </c>
      <c r="W11" s="522">
        <f>'[1]Actv PlacedInServc'!W11</f>
        <v>0</v>
      </c>
      <c r="X11" s="522">
        <f>'[1]Actv PlacedInServc'!X11</f>
        <v>0</v>
      </c>
      <c r="Y11" s="522">
        <f>'[1]Actv PlacedInServc'!Y11</f>
        <v>0</v>
      </c>
      <c r="Z11" s="522">
        <f>'[1]Actv PlacedInServc'!Z11</f>
        <v>0</v>
      </c>
      <c r="AA11" s="522">
        <f>'[1]Actv PlacedInServc'!AA11</f>
        <v>0</v>
      </c>
      <c r="AB11" s="522">
        <f>'[1]Actv PlacedInServc'!AB11</f>
        <v>0</v>
      </c>
      <c r="AC11" s="522">
        <f>'[1]Actv PlacedInServc'!AC11</f>
        <v>0</v>
      </c>
      <c r="AD11" s="522">
        <f>'[1]Actv PlacedInServc'!AD11</f>
        <v>0</v>
      </c>
      <c r="AE11" s="522">
        <f>'[1]Actv PlacedInServc'!AE11</f>
        <v>0</v>
      </c>
      <c r="AF11" s="522">
        <f>'[1]Actv PlacedInServc'!AF11</f>
        <v>0</v>
      </c>
      <c r="AG11" s="522">
        <f>'[1]Actv PlacedInServc'!AG11</f>
        <v>0</v>
      </c>
      <c r="AH11" s="522">
        <f>'[1]Actv PlacedInServc'!AH11</f>
        <v>0</v>
      </c>
      <c r="AI11" s="522">
        <f>'[1]Actv PlacedInServc'!AI11</f>
        <v>0</v>
      </c>
      <c r="AJ11" s="522">
        <f>'[1]Actv PlacedInServc'!AJ11</f>
        <v>0</v>
      </c>
      <c r="AK11" s="522">
        <f>'[1]Actv PlacedInServc'!AK11</f>
        <v>0</v>
      </c>
      <c r="AL11" s="522">
        <f>'[1]Actv PlacedInServc'!AL11</f>
        <v>0</v>
      </c>
      <c r="AM11" s="522"/>
      <c r="AN11" s="522">
        <f>SUM(Q11:V11)</f>
        <v>0</v>
      </c>
      <c r="AO11" s="522"/>
      <c r="AP11" s="522">
        <f>SUM(AA11:AL11)</f>
        <v>0</v>
      </c>
      <c r="AQ11" s="522"/>
    </row>
    <row r="12" spans="1:43" s="512" customFormat="1">
      <c r="A12" s="517"/>
      <c r="B12" s="518">
        <f>1+B11</f>
        <v>2</v>
      </c>
      <c r="C12" s="518" t="str">
        <f>'[1]Actv PlacedInServc'!C12</f>
        <v>331001</v>
      </c>
      <c r="D12" s="519" t="str">
        <f>'[1]Actv PlacedInServc'!D12</f>
        <v/>
      </c>
      <c r="F12" s="520" t="str">
        <f>'[1]Actv PlacedInServc'!F12</f>
        <v>331001-T&amp;D Mains</v>
      </c>
      <c r="H12" s="518" t="str">
        <f>'[1]Actv PlacedInServc'!H12</f>
        <v>10133100</v>
      </c>
      <c r="J12" s="518">
        <f>'[1]Actv PlacedInServc'!J12</f>
        <v>331.4</v>
      </c>
      <c r="L12" s="518" t="str">
        <f>'[1]Actv PlacedInServc'!L12</f>
        <v>N</v>
      </c>
      <c r="N12" s="521">
        <f>'[1]Actv PlacedInServc'!N12</f>
        <v>2</v>
      </c>
      <c r="P12" s="523">
        <f>'[1]Actv PlacedInServc'!P12</f>
        <v>203594.39323900925</v>
      </c>
      <c r="Q12" s="523">
        <f>'[1]Actv PlacedInServc'!Q12</f>
        <v>101797.19661950463</v>
      </c>
      <c r="R12" s="523">
        <f>'[1]Actv PlacedInServc'!R12</f>
        <v>101797.19661950463</v>
      </c>
      <c r="S12" s="523">
        <f>'[1]Actv PlacedInServc'!S12</f>
        <v>149121</v>
      </c>
      <c r="T12" s="523">
        <f>'[1]Actv PlacedInServc'!T12</f>
        <v>99414</v>
      </c>
      <c r="U12" s="523">
        <f>'[1]Actv PlacedInServc'!U12</f>
        <v>0</v>
      </c>
      <c r="V12" s="523">
        <f>'[1]Actv PlacedInServc'!V12</f>
        <v>0</v>
      </c>
      <c r="W12" s="523">
        <f>'[1]Actv PlacedInServc'!W12</f>
        <v>124267.5</v>
      </c>
      <c r="X12" s="523">
        <f>'[1]Actv PlacedInServc'!X12</f>
        <v>149121</v>
      </c>
      <c r="Y12" s="523">
        <f>'[1]Actv PlacedInServc'!Y12</f>
        <v>218710.80000000002</v>
      </c>
      <c r="Z12" s="523">
        <f>'[1]Actv PlacedInServc'!Z12</f>
        <v>218710.80000000002</v>
      </c>
      <c r="AA12" s="523">
        <f>'[1]Actv PlacedInServc'!AA12</f>
        <v>228652.2</v>
      </c>
      <c r="AB12" s="523">
        <f>'[1]Actv PlacedInServc'!AB12</f>
        <v>248535</v>
      </c>
      <c r="AC12" s="523">
        <f>'[1]Actv PlacedInServc'!AC12</f>
        <v>273388.5</v>
      </c>
      <c r="AD12" s="523">
        <f>'[1]Actv PlacedInServc'!AD12</f>
        <v>273388.5</v>
      </c>
      <c r="AE12" s="523">
        <f>'[1]Actv PlacedInServc'!AE12</f>
        <v>248535</v>
      </c>
      <c r="AF12" s="523">
        <f>'[1]Actv PlacedInServc'!AF12</f>
        <v>203798.7</v>
      </c>
      <c r="AG12" s="523">
        <f>'[1]Actv PlacedInServc'!AG12</f>
        <v>149121</v>
      </c>
      <c r="AH12" s="523">
        <f>'[1]Actv PlacedInServc'!AH12</f>
        <v>149121</v>
      </c>
      <c r="AI12" s="523">
        <f>'[1]Actv PlacedInServc'!AI12</f>
        <v>124267.5</v>
      </c>
      <c r="AJ12" s="523">
        <f>'[1]Actv PlacedInServc'!AJ12</f>
        <v>149121</v>
      </c>
      <c r="AK12" s="523">
        <f>'[1]Actv PlacedInServc'!AK12</f>
        <v>218710.80000000002</v>
      </c>
      <c r="AL12" s="523">
        <f>'[1]Actv PlacedInServc'!AL12</f>
        <v>218710.80000000002</v>
      </c>
      <c r="AM12" s="276"/>
      <c r="AN12" s="523">
        <f t="shared" ref="AN12:AN75" si="1">SUM(Q12:V12)</f>
        <v>452129.39323900925</v>
      </c>
      <c r="AO12" s="524"/>
      <c r="AP12" s="524">
        <f t="shared" ref="AP12:AP75" si="2">SUM(AA12:AL12)</f>
        <v>2485349.9999999995</v>
      </c>
    </row>
    <row r="13" spans="1:43" s="512" customFormat="1">
      <c r="A13" s="517"/>
      <c r="B13" s="518">
        <f t="shared" ref="B13:B76" si="3">1+B12</f>
        <v>3</v>
      </c>
      <c r="C13" s="518" t="str">
        <f>'[1]Actv PlacedInServc'!C13</f>
        <v>333000</v>
      </c>
      <c r="D13" s="519" t="str">
        <f>'[1]Actv PlacedInServc'!D13</f>
        <v/>
      </c>
      <c r="F13" s="520" t="str">
        <f>'[1]Actv PlacedInServc'!F13</f>
        <v>333000-Services</v>
      </c>
      <c r="H13" s="518" t="str">
        <f>'[1]Actv PlacedInServc'!H13</f>
        <v>10133300</v>
      </c>
      <c r="J13" s="518">
        <f>'[1]Actv PlacedInServc'!J13</f>
        <v>333.4</v>
      </c>
      <c r="L13" s="518" t="str">
        <f>'[1]Actv PlacedInServc'!L13</f>
        <v>N</v>
      </c>
      <c r="N13" s="521">
        <f>'[1]Actv PlacedInServc'!N13</f>
        <v>2</v>
      </c>
      <c r="P13" s="523">
        <f>'[1]Actv PlacedInServc'!P13</f>
        <v>2219.87</v>
      </c>
      <c r="Q13" s="523">
        <f>'[1]Actv PlacedInServc'!Q13</f>
        <v>1109.9349999999999</v>
      </c>
      <c r="R13" s="523">
        <f>'[1]Actv PlacedInServc'!R13</f>
        <v>1109.9349999999999</v>
      </c>
      <c r="S13" s="523">
        <f>'[1]Actv PlacedInServc'!S13</f>
        <v>0</v>
      </c>
      <c r="T13" s="523">
        <f>'[1]Actv PlacedInServc'!T13</f>
        <v>0</v>
      </c>
      <c r="U13" s="523">
        <f>'[1]Actv PlacedInServc'!U13</f>
        <v>0</v>
      </c>
      <c r="V13" s="523">
        <f>'[1]Actv PlacedInServc'!V13</f>
        <v>0</v>
      </c>
      <c r="W13" s="523">
        <f>'[1]Actv PlacedInServc'!W13</f>
        <v>0</v>
      </c>
      <c r="X13" s="523">
        <f>'[1]Actv PlacedInServc'!X13</f>
        <v>0</v>
      </c>
      <c r="Y13" s="523">
        <f>'[1]Actv PlacedInServc'!Y13</f>
        <v>0</v>
      </c>
      <c r="Z13" s="523">
        <f>'[1]Actv PlacedInServc'!Z13</f>
        <v>0</v>
      </c>
      <c r="AA13" s="523">
        <f>'[1]Actv PlacedInServc'!AA13</f>
        <v>0</v>
      </c>
      <c r="AB13" s="523">
        <f>'[1]Actv PlacedInServc'!AB13</f>
        <v>0</v>
      </c>
      <c r="AC13" s="523">
        <f>'[1]Actv PlacedInServc'!AC13</f>
        <v>0</v>
      </c>
      <c r="AD13" s="523">
        <f>'[1]Actv PlacedInServc'!AD13</f>
        <v>0</v>
      </c>
      <c r="AE13" s="523">
        <f>'[1]Actv PlacedInServc'!AE13</f>
        <v>0</v>
      </c>
      <c r="AF13" s="523">
        <f>'[1]Actv PlacedInServc'!AF13</f>
        <v>0</v>
      </c>
      <c r="AG13" s="523">
        <f>'[1]Actv PlacedInServc'!AG13</f>
        <v>0</v>
      </c>
      <c r="AH13" s="523">
        <f>'[1]Actv PlacedInServc'!AH13</f>
        <v>0</v>
      </c>
      <c r="AI13" s="523">
        <f>'[1]Actv PlacedInServc'!AI13</f>
        <v>0</v>
      </c>
      <c r="AJ13" s="523">
        <f>'[1]Actv PlacedInServc'!AJ13</f>
        <v>0</v>
      </c>
      <c r="AK13" s="523">
        <f>'[1]Actv PlacedInServc'!AK13</f>
        <v>0</v>
      </c>
      <c r="AL13" s="523">
        <f>'[1]Actv PlacedInServc'!AL13</f>
        <v>0</v>
      </c>
      <c r="AM13" s="276"/>
      <c r="AN13" s="523">
        <f t="shared" si="1"/>
        <v>2219.87</v>
      </c>
      <c r="AO13" s="524"/>
      <c r="AP13" s="524">
        <f t="shared" si="2"/>
        <v>0</v>
      </c>
    </row>
    <row r="14" spans="1:43" s="512" customFormat="1">
      <c r="A14" s="517"/>
      <c r="B14" s="518">
        <f t="shared" si="3"/>
        <v>4</v>
      </c>
      <c r="C14" s="518" t="str">
        <f>'[1]Actv PlacedInServc'!C14</f>
        <v>334100</v>
      </c>
      <c r="D14" s="519" t="str">
        <f>'[1]Actv PlacedInServc'!D14</f>
        <v/>
      </c>
      <c r="F14" s="520" t="str">
        <f>'[1]Actv PlacedInServc'!F14</f>
        <v>334100-Meters</v>
      </c>
      <c r="H14" s="518" t="str">
        <f>'[1]Actv PlacedInServc'!H14</f>
        <v>10133410</v>
      </c>
      <c r="J14" s="518">
        <f>'[1]Actv PlacedInServc'!J14</f>
        <v>334.4</v>
      </c>
      <c r="L14" s="518" t="str">
        <f>'[1]Actv PlacedInServc'!L14</f>
        <v>N</v>
      </c>
      <c r="N14" s="521">
        <f>'[1]Actv PlacedInServc'!N14</f>
        <v>2</v>
      </c>
      <c r="P14" s="523">
        <f>'[1]Actv PlacedInServc'!P14</f>
        <v>0</v>
      </c>
      <c r="Q14" s="523">
        <f>'[1]Actv PlacedInServc'!Q14</f>
        <v>0</v>
      </c>
      <c r="R14" s="523">
        <f>'[1]Actv PlacedInServc'!R14</f>
        <v>0</v>
      </c>
      <c r="S14" s="523">
        <f>'[1]Actv PlacedInServc'!S14</f>
        <v>0</v>
      </c>
      <c r="T14" s="523">
        <f>'[1]Actv PlacedInServc'!T14</f>
        <v>0</v>
      </c>
      <c r="U14" s="523">
        <f>'[1]Actv PlacedInServc'!U14</f>
        <v>0</v>
      </c>
      <c r="V14" s="523">
        <f>'[1]Actv PlacedInServc'!V14</f>
        <v>0</v>
      </c>
      <c r="W14" s="523">
        <f>'[1]Actv PlacedInServc'!W14</f>
        <v>0</v>
      </c>
      <c r="X14" s="523">
        <f>'[1]Actv PlacedInServc'!X14</f>
        <v>0</v>
      </c>
      <c r="Y14" s="523">
        <f>'[1]Actv PlacedInServc'!Y14</f>
        <v>0</v>
      </c>
      <c r="Z14" s="523">
        <f>'[1]Actv PlacedInServc'!Z14</f>
        <v>0</v>
      </c>
      <c r="AA14" s="523">
        <f>'[1]Actv PlacedInServc'!AA14</f>
        <v>0</v>
      </c>
      <c r="AB14" s="523">
        <f>'[1]Actv PlacedInServc'!AB14</f>
        <v>0</v>
      </c>
      <c r="AC14" s="523">
        <f>'[1]Actv PlacedInServc'!AC14</f>
        <v>0</v>
      </c>
      <c r="AD14" s="523">
        <f>'[1]Actv PlacedInServc'!AD14</f>
        <v>0</v>
      </c>
      <c r="AE14" s="523">
        <f>'[1]Actv PlacedInServc'!AE14</f>
        <v>0</v>
      </c>
      <c r="AF14" s="523">
        <f>'[1]Actv PlacedInServc'!AF14</f>
        <v>0</v>
      </c>
      <c r="AG14" s="523">
        <f>'[1]Actv PlacedInServc'!AG14</f>
        <v>0</v>
      </c>
      <c r="AH14" s="523">
        <f>'[1]Actv PlacedInServc'!AH14</f>
        <v>0</v>
      </c>
      <c r="AI14" s="523">
        <f>'[1]Actv PlacedInServc'!AI14</f>
        <v>0</v>
      </c>
      <c r="AJ14" s="523">
        <f>'[1]Actv PlacedInServc'!AJ14</f>
        <v>0</v>
      </c>
      <c r="AK14" s="523">
        <f>'[1]Actv PlacedInServc'!AK14</f>
        <v>0</v>
      </c>
      <c r="AL14" s="523">
        <f>'[1]Actv PlacedInServc'!AL14</f>
        <v>0</v>
      </c>
      <c r="AM14" s="276"/>
      <c r="AN14" s="523">
        <f t="shared" si="1"/>
        <v>0</v>
      </c>
      <c r="AO14" s="524"/>
      <c r="AP14" s="524">
        <f t="shared" si="2"/>
        <v>0</v>
      </c>
    </row>
    <row r="15" spans="1:43" s="512" customFormat="1">
      <c r="A15" s="517"/>
      <c r="B15" s="518">
        <f t="shared" si="3"/>
        <v>5</v>
      </c>
      <c r="C15" s="518" t="str">
        <f>'[1]Actv PlacedInServc'!C15</f>
        <v>335000</v>
      </c>
      <c r="D15" s="519" t="str">
        <f>'[1]Actv PlacedInServc'!D15</f>
        <v/>
      </c>
      <c r="F15" s="520" t="str">
        <f>'[1]Actv PlacedInServc'!F15</f>
        <v>335000-Hydrants</v>
      </c>
      <c r="H15" s="518" t="str">
        <f>'[1]Actv PlacedInServc'!H15</f>
        <v>10133500</v>
      </c>
      <c r="J15" s="518">
        <f>'[1]Actv PlacedInServc'!J15</f>
        <v>335.4</v>
      </c>
      <c r="L15" s="518" t="str">
        <f>'[1]Actv PlacedInServc'!L15</f>
        <v>N</v>
      </c>
      <c r="N15" s="521">
        <f>'[1]Actv PlacedInServc'!N15</f>
        <v>2</v>
      </c>
      <c r="P15" s="523">
        <f>'[1]Actv PlacedInServc'!P15</f>
        <v>10101.956760990781</v>
      </c>
      <c r="Q15" s="523">
        <f>'[1]Actv PlacedInServc'!Q15</f>
        <v>5050.9783804953904</v>
      </c>
      <c r="R15" s="523">
        <f>'[1]Actv PlacedInServc'!R15</f>
        <v>5050.9783804953904</v>
      </c>
      <c r="S15" s="523">
        <f>'[1]Actv PlacedInServc'!S15</f>
        <v>16569</v>
      </c>
      <c r="T15" s="523">
        <f>'[1]Actv PlacedInServc'!T15</f>
        <v>11046</v>
      </c>
      <c r="U15" s="523">
        <f>'[1]Actv PlacedInServc'!U15</f>
        <v>0</v>
      </c>
      <c r="V15" s="523">
        <f>'[1]Actv PlacedInServc'!V15</f>
        <v>0</v>
      </c>
      <c r="W15" s="523">
        <f>'[1]Actv PlacedInServc'!W15</f>
        <v>13807.5</v>
      </c>
      <c r="X15" s="523">
        <f>'[1]Actv PlacedInServc'!X15</f>
        <v>16569</v>
      </c>
      <c r="Y15" s="523">
        <f>'[1]Actv PlacedInServc'!Y15</f>
        <v>24301.200000000001</v>
      </c>
      <c r="Z15" s="523">
        <f>'[1]Actv PlacedInServc'!Z15</f>
        <v>24301.200000000001</v>
      </c>
      <c r="AA15" s="523">
        <f>'[1]Actv PlacedInServc'!AA15</f>
        <v>25405.800000000003</v>
      </c>
      <c r="AB15" s="523">
        <f>'[1]Actv PlacedInServc'!AB15</f>
        <v>27615</v>
      </c>
      <c r="AC15" s="523">
        <f>'[1]Actv PlacedInServc'!AC15</f>
        <v>30376.5</v>
      </c>
      <c r="AD15" s="523">
        <f>'[1]Actv PlacedInServc'!AD15</f>
        <v>30376.5</v>
      </c>
      <c r="AE15" s="523">
        <f>'[1]Actv PlacedInServc'!AE15</f>
        <v>27615</v>
      </c>
      <c r="AF15" s="523">
        <f>'[1]Actv PlacedInServc'!AF15</f>
        <v>22644.300000000003</v>
      </c>
      <c r="AG15" s="523">
        <f>'[1]Actv PlacedInServc'!AG15</f>
        <v>16569</v>
      </c>
      <c r="AH15" s="523">
        <f>'[1]Actv PlacedInServc'!AH15</f>
        <v>16569</v>
      </c>
      <c r="AI15" s="523">
        <f>'[1]Actv PlacedInServc'!AI15</f>
        <v>13807.5</v>
      </c>
      <c r="AJ15" s="523">
        <f>'[1]Actv PlacedInServc'!AJ15</f>
        <v>16569</v>
      </c>
      <c r="AK15" s="523">
        <f>'[1]Actv PlacedInServc'!AK15</f>
        <v>24301.200000000001</v>
      </c>
      <c r="AL15" s="523">
        <f>'[1]Actv PlacedInServc'!AL15</f>
        <v>24301.200000000001</v>
      </c>
      <c r="AM15" s="276"/>
      <c r="AN15" s="523">
        <f t="shared" si="1"/>
        <v>37716.956760990783</v>
      </c>
      <c r="AO15" s="524"/>
      <c r="AP15" s="524">
        <f t="shared" si="2"/>
        <v>276150</v>
      </c>
    </row>
    <row r="16" spans="1:43" s="512" customFormat="1">
      <c r="A16" s="517"/>
      <c r="B16" s="518">
        <f t="shared" si="3"/>
        <v>6</v>
      </c>
      <c r="C16" s="518" t="str">
        <f>'[1]Actv PlacedInServc'!C16</f>
        <v/>
      </c>
      <c r="D16" s="519" t="str">
        <f>'[1]Actv PlacedInServc'!D16</f>
        <v/>
      </c>
      <c r="F16" s="520" t="str">
        <f>'[1]Actv PlacedInServc'!F16</f>
        <v/>
      </c>
      <c r="H16" s="518" t="str">
        <f>'[1]Actv PlacedInServc'!H16</f>
        <v/>
      </c>
      <c r="J16" s="518" t="str">
        <f>'[1]Actv PlacedInServc'!J16</f>
        <v/>
      </c>
      <c r="L16" s="518" t="str">
        <f>'[1]Actv PlacedInServc'!L16</f>
        <v/>
      </c>
      <c r="N16" s="521" t="str">
        <f>'[1]Actv PlacedInServc'!N16</f>
        <v/>
      </c>
      <c r="P16" s="523" t="str">
        <f>'[1]Actv PlacedInServc'!P16</f>
        <v/>
      </c>
      <c r="Q16" s="523" t="str">
        <f>'[1]Actv PlacedInServc'!Q16</f>
        <v/>
      </c>
      <c r="R16" s="523" t="str">
        <f>'[1]Actv PlacedInServc'!R16</f>
        <v/>
      </c>
      <c r="S16" s="523" t="str">
        <f>'[1]Actv PlacedInServc'!S16</f>
        <v/>
      </c>
      <c r="T16" s="523" t="str">
        <f>'[1]Actv PlacedInServc'!T16</f>
        <v/>
      </c>
      <c r="U16" s="523" t="str">
        <f>'[1]Actv PlacedInServc'!U16</f>
        <v/>
      </c>
      <c r="V16" s="523" t="str">
        <f>'[1]Actv PlacedInServc'!V16</f>
        <v/>
      </c>
      <c r="W16" s="523" t="str">
        <f>'[1]Actv PlacedInServc'!W16</f>
        <v/>
      </c>
      <c r="X16" s="523" t="str">
        <f>'[1]Actv PlacedInServc'!X16</f>
        <v/>
      </c>
      <c r="Y16" s="523" t="str">
        <f>'[1]Actv PlacedInServc'!Y16</f>
        <v/>
      </c>
      <c r="Z16" s="523" t="str">
        <f>'[1]Actv PlacedInServc'!Z16</f>
        <v/>
      </c>
      <c r="AA16" s="523" t="str">
        <f>'[1]Actv PlacedInServc'!AA16</f>
        <v/>
      </c>
      <c r="AB16" s="523" t="str">
        <f>'[1]Actv PlacedInServc'!AB16</f>
        <v/>
      </c>
      <c r="AC16" s="523" t="str">
        <f>'[1]Actv PlacedInServc'!AC16</f>
        <v/>
      </c>
      <c r="AD16" s="523" t="str">
        <f>'[1]Actv PlacedInServc'!AD16</f>
        <v/>
      </c>
      <c r="AE16" s="523" t="str">
        <f>'[1]Actv PlacedInServc'!AE16</f>
        <v/>
      </c>
      <c r="AF16" s="523" t="str">
        <f>'[1]Actv PlacedInServc'!AF16</f>
        <v/>
      </c>
      <c r="AG16" s="523" t="str">
        <f>'[1]Actv PlacedInServc'!AG16</f>
        <v/>
      </c>
      <c r="AH16" s="523" t="str">
        <f>'[1]Actv PlacedInServc'!AH16</f>
        <v/>
      </c>
      <c r="AI16" s="523" t="str">
        <f>'[1]Actv PlacedInServc'!AI16</f>
        <v/>
      </c>
      <c r="AJ16" s="523" t="str">
        <f>'[1]Actv PlacedInServc'!AJ16</f>
        <v/>
      </c>
      <c r="AK16" s="523" t="str">
        <f>'[1]Actv PlacedInServc'!AK16</f>
        <v/>
      </c>
      <c r="AL16" s="523" t="str">
        <f>'[1]Actv PlacedInServc'!AL16</f>
        <v/>
      </c>
      <c r="AM16" s="276"/>
      <c r="AN16" s="523">
        <f t="shared" si="1"/>
        <v>0</v>
      </c>
      <c r="AO16" s="524"/>
      <c r="AP16" s="524">
        <f t="shared" si="2"/>
        <v>0</v>
      </c>
    </row>
    <row r="17" spans="2:42" s="512" customFormat="1">
      <c r="B17" s="518">
        <f t="shared" si="3"/>
        <v>7</v>
      </c>
      <c r="C17" s="518" t="str">
        <f>'[1]Actv PlacedInServc'!C17</f>
        <v/>
      </c>
      <c r="D17" s="519" t="str">
        <f>'[1]Actv PlacedInServc'!D17</f>
        <v>R12-**A1</v>
      </c>
      <c r="F17" s="520" t="str">
        <f>'[1]Actv PlacedInServc'!F17</f>
        <v>Mains - New</v>
      </c>
      <c r="H17" s="518" t="str">
        <f>'[1]Actv PlacedInServc'!H17</f>
        <v/>
      </c>
      <c r="J17" s="518" t="str">
        <f>'[1]Actv PlacedInServc'!J17</f>
        <v/>
      </c>
      <c r="L17" s="518" t="str">
        <f>'[1]Actv PlacedInServc'!L17</f>
        <v/>
      </c>
      <c r="N17" s="521" t="str">
        <f>'[1]Actv PlacedInServc'!N17</f>
        <v/>
      </c>
      <c r="P17" s="523" t="str">
        <f>'[1]Actv PlacedInServc'!P17</f>
        <v/>
      </c>
      <c r="Q17" s="523" t="str">
        <f>'[1]Actv PlacedInServc'!Q17</f>
        <v/>
      </c>
      <c r="R17" s="523" t="str">
        <f>'[1]Actv PlacedInServc'!R17</f>
        <v/>
      </c>
      <c r="S17" s="523" t="str">
        <f>'[1]Actv PlacedInServc'!S17</f>
        <v/>
      </c>
      <c r="T17" s="523" t="str">
        <f>'[1]Actv PlacedInServc'!T17</f>
        <v/>
      </c>
      <c r="U17" s="523" t="str">
        <f>'[1]Actv PlacedInServc'!U17</f>
        <v/>
      </c>
      <c r="V17" s="523" t="str">
        <f>'[1]Actv PlacedInServc'!V17</f>
        <v/>
      </c>
      <c r="W17" s="523" t="str">
        <f>'[1]Actv PlacedInServc'!W17</f>
        <v/>
      </c>
      <c r="X17" s="523" t="str">
        <f>'[1]Actv PlacedInServc'!X17</f>
        <v/>
      </c>
      <c r="Y17" s="523" t="str">
        <f>'[1]Actv PlacedInServc'!Y17</f>
        <v/>
      </c>
      <c r="Z17" s="523" t="str">
        <f>'[1]Actv PlacedInServc'!Z17</f>
        <v/>
      </c>
      <c r="AA17" s="523" t="str">
        <f>'[1]Actv PlacedInServc'!AA17</f>
        <v/>
      </c>
      <c r="AB17" s="523" t="str">
        <f>'[1]Actv PlacedInServc'!AB17</f>
        <v/>
      </c>
      <c r="AC17" s="523" t="str">
        <f>'[1]Actv PlacedInServc'!AC17</f>
        <v/>
      </c>
      <c r="AD17" s="523" t="str">
        <f>'[1]Actv PlacedInServc'!AD17</f>
        <v/>
      </c>
      <c r="AE17" s="523" t="str">
        <f>'[1]Actv PlacedInServc'!AE17</f>
        <v/>
      </c>
      <c r="AF17" s="523" t="str">
        <f>'[1]Actv PlacedInServc'!AF17</f>
        <v/>
      </c>
      <c r="AG17" s="523" t="str">
        <f>'[1]Actv PlacedInServc'!AG17</f>
        <v/>
      </c>
      <c r="AH17" s="523" t="str">
        <f>'[1]Actv PlacedInServc'!AH17</f>
        <v/>
      </c>
      <c r="AI17" s="523" t="str">
        <f>'[1]Actv PlacedInServc'!AI17</f>
        <v/>
      </c>
      <c r="AJ17" s="523" t="str">
        <f>'[1]Actv PlacedInServc'!AJ17</f>
        <v/>
      </c>
      <c r="AK17" s="523" t="str">
        <f>'[1]Actv PlacedInServc'!AK17</f>
        <v/>
      </c>
      <c r="AL17" s="523" t="str">
        <f>'[1]Actv PlacedInServc'!AL17</f>
        <v/>
      </c>
      <c r="AM17" s="276"/>
      <c r="AN17" s="523">
        <f t="shared" si="1"/>
        <v>0</v>
      </c>
      <c r="AO17" s="524"/>
      <c r="AP17" s="524">
        <f t="shared" si="2"/>
        <v>0</v>
      </c>
    </row>
    <row r="18" spans="2:42" s="512" customFormat="1">
      <c r="B18" s="518">
        <f t="shared" si="3"/>
        <v>8</v>
      </c>
      <c r="C18" s="518" t="str">
        <f>'[1]Actv PlacedInServc'!C18</f>
        <v>331001</v>
      </c>
      <c r="D18" s="519" t="str">
        <f>'[1]Actv PlacedInServc'!D18</f>
        <v/>
      </c>
      <c r="F18" s="520" t="str">
        <f>'[1]Actv PlacedInServc'!F18</f>
        <v>331001-T&amp;D Mains</v>
      </c>
      <c r="H18" s="518" t="str">
        <f>'[1]Actv PlacedInServc'!H18</f>
        <v>10133100</v>
      </c>
      <c r="J18" s="518">
        <f>'[1]Actv PlacedInServc'!J18</f>
        <v>331.4</v>
      </c>
      <c r="L18" s="518" t="str">
        <f>'[1]Actv PlacedInServc'!L18</f>
        <v>Y</v>
      </c>
      <c r="N18" s="521">
        <f>'[1]Actv PlacedInServc'!N18</f>
        <v>2</v>
      </c>
      <c r="P18" s="523">
        <f>'[1]Actv PlacedInServc'!P18</f>
        <v>227992.90925563968</v>
      </c>
      <c r="Q18" s="523">
        <f>'[1]Actv PlacedInServc'!Q18</f>
        <v>113996.45462781984</v>
      </c>
      <c r="R18" s="523">
        <f>'[1]Actv PlacedInServc'!R18</f>
        <v>113996.45462781984</v>
      </c>
      <c r="S18" s="523">
        <f>'[1]Actv PlacedInServc'!S18</f>
        <v>55230</v>
      </c>
      <c r="T18" s="523">
        <f>'[1]Actv PlacedInServc'!T18</f>
        <v>38661</v>
      </c>
      <c r="U18" s="523">
        <f>'[1]Actv PlacedInServc'!U18</f>
        <v>27615</v>
      </c>
      <c r="V18" s="523">
        <f>'[1]Actv PlacedInServc'!V18</f>
        <v>28995.75</v>
      </c>
      <c r="W18" s="523">
        <f>'[1]Actv PlacedInServc'!W18</f>
        <v>23196.600000000002</v>
      </c>
      <c r="X18" s="523">
        <f>'[1]Actv PlacedInServc'!X18</f>
        <v>23196.600000000002</v>
      </c>
      <c r="Y18" s="523">
        <f>'[1]Actv PlacedInServc'!Y18</f>
        <v>30928.799999999999</v>
      </c>
      <c r="Z18" s="523">
        <f>'[1]Actv PlacedInServc'!Z18</f>
        <v>45288.6</v>
      </c>
      <c r="AA18" s="523">
        <f>'[1]Actv PlacedInServc'!AA18</f>
        <v>78426.600000000006</v>
      </c>
      <c r="AB18" s="523">
        <f>'[1]Actv PlacedInServc'!AB18</f>
        <v>85054.2</v>
      </c>
      <c r="AC18" s="523">
        <f>'[1]Actv PlacedInServc'!AC18</f>
        <v>85054.2</v>
      </c>
      <c r="AD18" s="523">
        <f>'[1]Actv PlacedInServc'!AD18</f>
        <v>85054.2</v>
      </c>
      <c r="AE18" s="523">
        <f>'[1]Actv PlacedInServc'!AE18</f>
        <v>71246.7</v>
      </c>
      <c r="AF18" s="523">
        <f>'[1]Actv PlacedInServc'!AF18</f>
        <v>40870.200000000004</v>
      </c>
      <c r="AG18" s="523">
        <f>'[1]Actv PlacedInServc'!AG18</f>
        <v>28719.600000000002</v>
      </c>
      <c r="AH18" s="523">
        <f>'[1]Actv PlacedInServc'!AH18</f>
        <v>28719.600000000002</v>
      </c>
      <c r="AI18" s="523">
        <f>'[1]Actv PlacedInServc'!AI18</f>
        <v>23196.600000000002</v>
      </c>
      <c r="AJ18" s="523">
        <f>'[1]Actv PlacedInServc'!AJ18</f>
        <v>23196.600000000002</v>
      </c>
      <c r="AK18" s="523">
        <f>'[1]Actv PlacedInServc'!AK18</f>
        <v>30928.799999999999</v>
      </c>
      <c r="AL18" s="523">
        <f>'[1]Actv PlacedInServc'!AL18</f>
        <v>45288.6</v>
      </c>
      <c r="AM18" s="276"/>
      <c r="AN18" s="523">
        <f t="shared" si="1"/>
        <v>378494.65925563965</v>
      </c>
      <c r="AO18" s="524"/>
      <c r="AP18" s="524">
        <f t="shared" si="2"/>
        <v>625755.9</v>
      </c>
    </row>
    <row r="19" spans="2:42" s="512" customFormat="1">
      <c r="B19" s="518">
        <f t="shared" si="3"/>
        <v>9</v>
      </c>
      <c r="C19" s="518" t="str">
        <f>'[1]Actv PlacedInServc'!C19</f>
        <v>333000</v>
      </c>
      <c r="D19" s="519" t="str">
        <f>'[1]Actv PlacedInServc'!D19</f>
        <v/>
      </c>
      <c r="F19" s="520" t="str">
        <f>'[1]Actv PlacedInServc'!F19</f>
        <v>333000-Services</v>
      </c>
      <c r="H19" s="518" t="str">
        <f>'[1]Actv PlacedInServc'!H19</f>
        <v>10133300</v>
      </c>
      <c r="J19" s="518">
        <f>'[1]Actv PlacedInServc'!J19</f>
        <v>333.4</v>
      </c>
      <c r="L19" s="518" t="str">
        <f>'[1]Actv PlacedInServc'!L19</f>
        <v>Y</v>
      </c>
      <c r="N19" s="521">
        <f>'[1]Actv PlacedInServc'!N19</f>
        <v>2</v>
      </c>
      <c r="P19" s="523">
        <f>'[1]Actv PlacedInServc'!P19</f>
        <v>6.1792341465206801</v>
      </c>
      <c r="Q19" s="523">
        <f>'[1]Actv PlacedInServc'!Q19</f>
        <v>3.0896170732603401</v>
      </c>
      <c r="R19" s="523">
        <f>'[1]Actv PlacedInServc'!R19</f>
        <v>3.0896170732603401</v>
      </c>
      <c r="S19" s="523">
        <f>'[1]Actv PlacedInServc'!S19</f>
        <v>0</v>
      </c>
      <c r="T19" s="523">
        <f>'[1]Actv PlacedInServc'!T19</f>
        <v>0</v>
      </c>
      <c r="U19" s="523">
        <f>'[1]Actv PlacedInServc'!U19</f>
        <v>0</v>
      </c>
      <c r="V19" s="523">
        <f>'[1]Actv PlacedInServc'!V19</f>
        <v>0</v>
      </c>
      <c r="W19" s="523">
        <f>'[1]Actv PlacedInServc'!W19</f>
        <v>0</v>
      </c>
      <c r="X19" s="523">
        <f>'[1]Actv PlacedInServc'!X19</f>
        <v>0</v>
      </c>
      <c r="Y19" s="523">
        <f>'[1]Actv PlacedInServc'!Y19</f>
        <v>0</v>
      </c>
      <c r="Z19" s="523">
        <f>'[1]Actv PlacedInServc'!Z19</f>
        <v>0</v>
      </c>
      <c r="AA19" s="523">
        <f>'[1]Actv PlacedInServc'!AA19</f>
        <v>0</v>
      </c>
      <c r="AB19" s="523">
        <f>'[1]Actv PlacedInServc'!AB19</f>
        <v>0</v>
      </c>
      <c r="AC19" s="523">
        <f>'[1]Actv PlacedInServc'!AC19</f>
        <v>0</v>
      </c>
      <c r="AD19" s="523">
        <f>'[1]Actv PlacedInServc'!AD19</f>
        <v>0</v>
      </c>
      <c r="AE19" s="523">
        <f>'[1]Actv PlacedInServc'!AE19</f>
        <v>0</v>
      </c>
      <c r="AF19" s="523">
        <f>'[1]Actv PlacedInServc'!AF19</f>
        <v>0</v>
      </c>
      <c r="AG19" s="523">
        <f>'[1]Actv PlacedInServc'!AG19</f>
        <v>0</v>
      </c>
      <c r="AH19" s="523">
        <f>'[1]Actv PlacedInServc'!AH19</f>
        <v>0</v>
      </c>
      <c r="AI19" s="523">
        <f>'[1]Actv PlacedInServc'!AI19</f>
        <v>0</v>
      </c>
      <c r="AJ19" s="523">
        <f>'[1]Actv PlacedInServc'!AJ19</f>
        <v>0</v>
      </c>
      <c r="AK19" s="523">
        <f>'[1]Actv PlacedInServc'!AK19</f>
        <v>0</v>
      </c>
      <c r="AL19" s="523">
        <f>'[1]Actv PlacedInServc'!AL19</f>
        <v>0</v>
      </c>
      <c r="AM19" s="276"/>
      <c r="AN19" s="523">
        <f t="shared" si="1"/>
        <v>6.1792341465206801</v>
      </c>
      <c r="AO19" s="524"/>
      <c r="AP19" s="524">
        <f t="shared" si="2"/>
        <v>0</v>
      </c>
    </row>
    <row r="20" spans="2:42" s="512" customFormat="1">
      <c r="B20" s="518">
        <f t="shared" si="3"/>
        <v>10</v>
      </c>
      <c r="C20" s="518" t="str">
        <f>'[1]Actv PlacedInServc'!C20</f>
        <v>334100</v>
      </c>
      <c r="D20" s="519" t="str">
        <f>'[1]Actv PlacedInServc'!D20</f>
        <v/>
      </c>
      <c r="F20" s="520" t="str">
        <f>'[1]Actv PlacedInServc'!F20</f>
        <v>334100-Meters</v>
      </c>
      <c r="H20" s="518" t="str">
        <f>'[1]Actv PlacedInServc'!H20</f>
        <v>10133410</v>
      </c>
      <c r="J20" s="518">
        <f>'[1]Actv PlacedInServc'!J20</f>
        <v>334.4</v>
      </c>
      <c r="L20" s="518" t="str">
        <f>'[1]Actv PlacedInServc'!L20</f>
        <v>Y</v>
      </c>
      <c r="N20" s="521">
        <f>'[1]Actv PlacedInServc'!N20</f>
        <v>2</v>
      </c>
      <c r="P20" s="523">
        <f>'[1]Actv PlacedInServc'!P20</f>
        <v>0</v>
      </c>
      <c r="Q20" s="523">
        <f>'[1]Actv PlacedInServc'!Q20</f>
        <v>0</v>
      </c>
      <c r="R20" s="523">
        <f>'[1]Actv PlacedInServc'!R20</f>
        <v>0</v>
      </c>
      <c r="S20" s="523">
        <f>'[1]Actv PlacedInServc'!S20</f>
        <v>0</v>
      </c>
      <c r="T20" s="523">
        <f>'[1]Actv PlacedInServc'!T20</f>
        <v>0</v>
      </c>
      <c r="U20" s="523">
        <f>'[1]Actv PlacedInServc'!U20</f>
        <v>0</v>
      </c>
      <c r="V20" s="523">
        <f>'[1]Actv PlacedInServc'!V20</f>
        <v>0</v>
      </c>
      <c r="W20" s="523">
        <f>'[1]Actv PlacedInServc'!W20</f>
        <v>0</v>
      </c>
      <c r="X20" s="523">
        <f>'[1]Actv PlacedInServc'!X20</f>
        <v>0</v>
      </c>
      <c r="Y20" s="523">
        <f>'[1]Actv PlacedInServc'!Y20</f>
        <v>0</v>
      </c>
      <c r="Z20" s="523">
        <f>'[1]Actv PlacedInServc'!Z20</f>
        <v>0</v>
      </c>
      <c r="AA20" s="523">
        <f>'[1]Actv PlacedInServc'!AA20</f>
        <v>0</v>
      </c>
      <c r="AB20" s="523">
        <f>'[1]Actv PlacedInServc'!AB20</f>
        <v>0</v>
      </c>
      <c r="AC20" s="523">
        <f>'[1]Actv PlacedInServc'!AC20</f>
        <v>0</v>
      </c>
      <c r="AD20" s="523">
        <f>'[1]Actv PlacedInServc'!AD20</f>
        <v>0</v>
      </c>
      <c r="AE20" s="523">
        <f>'[1]Actv PlacedInServc'!AE20</f>
        <v>0</v>
      </c>
      <c r="AF20" s="523">
        <f>'[1]Actv PlacedInServc'!AF20</f>
        <v>0</v>
      </c>
      <c r="AG20" s="523">
        <f>'[1]Actv PlacedInServc'!AG20</f>
        <v>0</v>
      </c>
      <c r="AH20" s="523">
        <f>'[1]Actv PlacedInServc'!AH20</f>
        <v>0</v>
      </c>
      <c r="AI20" s="523">
        <f>'[1]Actv PlacedInServc'!AI20</f>
        <v>0</v>
      </c>
      <c r="AJ20" s="523">
        <f>'[1]Actv PlacedInServc'!AJ20</f>
        <v>0</v>
      </c>
      <c r="AK20" s="523">
        <f>'[1]Actv PlacedInServc'!AK20</f>
        <v>0</v>
      </c>
      <c r="AL20" s="523">
        <f>'[1]Actv PlacedInServc'!AL20</f>
        <v>0</v>
      </c>
      <c r="AM20" s="276"/>
      <c r="AN20" s="523">
        <f t="shared" si="1"/>
        <v>0</v>
      </c>
      <c r="AO20" s="524"/>
      <c r="AP20" s="524">
        <f t="shared" si="2"/>
        <v>0</v>
      </c>
    </row>
    <row r="21" spans="2:42" s="512" customFormat="1">
      <c r="B21" s="518">
        <f t="shared" si="3"/>
        <v>11</v>
      </c>
      <c r="C21" s="518" t="str">
        <f>'[1]Actv PlacedInServc'!C21</f>
        <v>335000</v>
      </c>
      <c r="D21" s="519" t="str">
        <f>'[1]Actv PlacedInServc'!D21</f>
        <v/>
      </c>
      <c r="F21" s="520" t="str">
        <f>'[1]Actv PlacedInServc'!F21</f>
        <v>335000-Hydrants</v>
      </c>
      <c r="H21" s="518" t="str">
        <f>'[1]Actv PlacedInServc'!H21</f>
        <v>10133500</v>
      </c>
      <c r="J21" s="518">
        <f>'[1]Actv PlacedInServc'!J21</f>
        <v>335.4</v>
      </c>
      <c r="L21" s="518" t="str">
        <f>'[1]Actv PlacedInServc'!L21</f>
        <v>Y</v>
      </c>
      <c r="N21" s="521">
        <f>'[1]Actv PlacedInServc'!N21</f>
        <v>2</v>
      </c>
      <c r="P21" s="523">
        <f>'[1]Actv PlacedInServc'!P21</f>
        <v>2.9815102138290799</v>
      </c>
      <c r="Q21" s="523">
        <f>'[1]Actv PlacedInServc'!Q21</f>
        <v>1.4907551069145399</v>
      </c>
      <c r="R21" s="523">
        <f>'[1]Actv PlacedInServc'!R21</f>
        <v>1.4907551069145399</v>
      </c>
      <c r="S21" s="523">
        <f>'[1]Actv PlacedInServc'!S21</f>
        <v>0</v>
      </c>
      <c r="T21" s="523">
        <f>'[1]Actv PlacedInServc'!T21</f>
        <v>0</v>
      </c>
      <c r="U21" s="523">
        <f>'[1]Actv PlacedInServc'!U21</f>
        <v>0</v>
      </c>
      <c r="V21" s="523">
        <f>'[1]Actv PlacedInServc'!V21</f>
        <v>0</v>
      </c>
      <c r="W21" s="523">
        <f>'[1]Actv PlacedInServc'!W21</f>
        <v>0</v>
      </c>
      <c r="X21" s="523">
        <f>'[1]Actv PlacedInServc'!X21</f>
        <v>0</v>
      </c>
      <c r="Y21" s="523">
        <f>'[1]Actv PlacedInServc'!Y21</f>
        <v>0</v>
      </c>
      <c r="Z21" s="523">
        <f>'[1]Actv PlacedInServc'!Z21</f>
        <v>0</v>
      </c>
      <c r="AA21" s="523">
        <f>'[1]Actv PlacedInServc'!AA21</f>
        <v>0</v>
      </c>
      <c r="AB21" s="523">
        <f>'[1]Actv PlacedInServc'!AB21</f>
        <v>0</v>
      </c>
      <c r="AC21" s="523">
        <f>'[1]Actv PlacedInServc'!AC21</f>
        <v>0</v>
      </c>
      <c r="AD21" s="523">
        <f>'[1]Actv PlacedInServc'!AD21</f>
        <v>0</v>
      </c>
      <c r="AE21" s="523">
        <f>'[1]Actv PlacedInServc'!AE21</f>
        <v>0</v>
      </c>
      <c r="AF21" s="523">
        <f>'[1]Actv PlacedInServc'!AF21</f>
        <v>0</v>
      </c>
      <c r="AG21" s="523">
        <f>'[1]Actv PlacedInServc'!AG21</f>
        <v>0</v>
      </c>
      <c r="AH21" s="523">
        <f>'[1]Actv PlacedInServc'!AH21</f>
        <v>0</v>
      </c>
      <c r="AI21" s="523">
        <f>'[1]Actv PlacedInServc'!AI21</f>
        <v>0</v>
      </c>
      <c r="AJ21" s="523">
        <f>'[1]Actv PlacedInServc'!AJ21</f>
        <v>0</v>
      </c>
      <c r="AK21" s="523">
        <f>'[1]Actv PlacedInServc'!AK21</f>
        <v>0</v>
      </c>
      <c r="AL21" s="523">
        <f>'[1]Actv PlacedInServc'!AL21</f>
        <v>0</v>
      </c>
      <c r="AM21" s="276"/>
      <c r="AN21" s="523">
        <f t="shared" si="1"/>
        <v>2.9815102138290799</v>
      </c>
      <c r="AO21" s="524"/>
      <c r="AP21" s="524">
        <f t="shared" si="2"/>
        <v>0</v>
      </c>
    </row>
    <row r="22" spans="2:42" s="512" customFormat="1">
      <c r="B22" s="518">
        <f t="shared" si="3"/>
        <v>12</v>
      </c>
      <c r="C22" s="518" t="str">
        <f>'[1]Actv PlacedInServc'!C22</f>
        <v/>
      </c>
      <c r="D22" s="519" t="str">
        <f>'[1]Actv PlacedInServc'!D22</f>
        <v/>
      </c>
      <c r="F22" s="520" t="str">
        <f>'[1]Actv PlacedInServc'!F22</f>
        <v/>
      </c>
      <c r="H22" s="518" t="str">
        <f>'[1]Actv PlacedInServc'!H22</f>
        <v/>
      </c>
      <c r="J22" s="518" t="str">
        <f>'[1]Actv PlacedInServc'!J22</f>
        <v/>
      </c>
      <c r="L22" s="518" t="str">
        <f>'[1]Actv PlacedInServc'!L22</f>
        <v/>
      </c>
      <c r="N22" s="521" t="str">
        <f>'[1]Actv PlacedInServc'!N22</f>
        <v/>
      </c>
      <c r="P22" s="523" t="str">
        <f>'[1]Actv PlacedInServc'!P22</f>
        <v/>
      </c>
      <c r="Q22" s="523" t="str">
        <f>'[1]Actv PlacedInServc'!Q22</f>
        <v/>
      </c>
      <c r="R22" s="523" t="str">
        <f>'[1]Actv PlacedInServc'!R22</f>
        <v/>
      </c>
      <c r="S22" s="523" t="str">
        <f>'[1]Actv PlacedInServc'!S22</f>
        <v/>
      </c>
      <c r="T22" s="523" t="str">
        <f>'[1]Actv PlacedInServc'!T22</f>
        <v/>
      </c>
      <c r="U22" s="523" t="str">
        <f>'[1]Actv PlacedInServc'!U22</f>
        <v/>
      </c>
      <c r="V22" s="523" t="str">
        <f>'[1]Actv PlacedInServc'!V22</f>
        <v/>
      </c>
      <c r="W22" s="523" t="str">
        <f>'[1]Actv PlacedInServc'!W22</f>
        <v/>
      </c>
      <c r="X22" s="523" t="str">
        <f>'[1]Actv PlacedInServc'!X22</f>
        <v/>
      </c>
      <c r="Y22" s="523" t="str">
        <f>'[1]Actv PlacedInServc'!Y22</f>
        <v/>
      </c>
      <c r="Z22" s="523" t="str">
        <f>'[1]Actv PlacedInServc'!Z22</f>
        <v/>
      </c>
      <c r="AA22" s="523" t="str">
        <f>'[1]Actv PlacedInServc'!AA22</f>
        <v/>
      </c>
      <c r="AB22" s="523" t="str">
        <f>'[1]Actv PlacedInServc'!AB22</f>
        <v/>
      </c>
      <c r="AC22" s="523" t="str">
        <f>'[1]Actv PlacedInServc'!AC22</f>
        <v/>
      </c>
      <c r="AD22" s="523" t="str">
        <f>'[1]Actv PlacedInServc'!AD22</f>
        <v/>
      </c>
      <c r="AE22" s="523" t="str">
        <f>'[1]Actv PlacedInServc'!AE22</f>
        <v/>
      </c>
      <c r="AF22" s="523" t="str">
        <f>'[1]Actv PlacedInServc'!AF22</f>
        <v/>
      </c>
      <c r="AG22" s="523" t="str">
        <f>'[1]Actv PlacedInServc'!AG22</f>
        <v/>
      </c>
      <c r="AH22" s="523" t="str">
        <f>'[1]Actv PlacedInServc'!AH22</f>
        <v/>
      </c>
      <c r="AI22" s="523" t="str">
        <f>'[1]Actv PlacedInServc'!AI22</f>
        <v/>
      </c>
      <c r="AJ22" s="523" t="str">
        <f>'[1]Actv PlacedInServc'!AJ22</f>
        <v/>
      </c>
      <c r="AK22" s="523" t="str">
        <f>'[1]Actv PlacedInServc'!AK22</f>
        <v/>
      </c>
      <c r="AL22" s="523" t="str">
        <f>'[1]Actv PlacedInServc'!AL22</f>
        <v/>
      </c>
      <c r="AM22" s="276"/>
      <c r="AN22" s="523">
        <f t="shared" si="1"/>
        <v>0</v>
      </c>
      <c r="AO22" s="524"/>
      <c r="AP22" s="524">
        <f t="shared" si="2"/>
        <v>0</v>
      </c>
    </row>
    <row r="23" spans="2:42" s="512" customFormat="1">
      <c r="B23" s="518">
        <f t="shared" si="3"/>
        <v>13</v>
      </c>
      <c r="C23" s="518" t="str">
        <f>'[1]Actv PlacedInServc'!C23</f>
        <v/>
      </c>
      <c r="D23" s="519" t="str">
        <f>'[1]Actv PlacedInServc'!D23</f>
        <v>R12-**B1</v>
      </c>
      <c r="F23" s="520" t="str">
        <f>'[1]Actv PlacedInServc'!F23</f>
        <v>Mains - Replaced / Restored</v>
      </c>
      <c r="H23" s="518" t="str">
        <f>'[1]Actv PlacedInServc'!H23</f>
        <v/>
      </c>
      <c r="J23" s="518" t="str">
        <f>'[1]Actv PlacedInServc'!J23</f>
        <v/>
      </c>
      <c r="L23" s="518" t="str">
        <f>'[1]Actv PlacedInServc'!L23</f>
        <v/>
      </c>
      <c r="N23" s="521" t="str">
        <f>'[1]Actv PlacedInServc'!N23</f>
        <v/>
      </c>
      <c r="P23" s="523" t="str">
        <f>'[1]Actv PlacedInServc'!P23</f>
        <v/>
      </c>
      <c r="Q23" s="523" t="str">
        <f>'[1]Actv PlacedInServc'!Q23</f>
        <v/>
      </c>
      <c r="R23" s="523" t="str">
        <f>'[1]Actv PlacedInServc'!R23</f>
        <v/>
      </c>
      <c r="S23" s="523" t="str">
        <f>'[1]Actv PlacedInServc'!S23</f>
        <v/>
      </c>
      <c r="T23" s="523" t="str">
        <f>'[1]Actv PlacedInServc'!T23</f>
        <v/>
      </c>
      <c r="U23" s="523" t="str">
        <f>'[1]Actv PlacedInServc'!U23</f>
        <v/>
      </c>
      <c r="V23" s="523" t="str">
        <f>'[1]Actv PlacedInServc'!V23</f>
        <v/>
      </c>
      <c r="W23" s="523" t="str">
        <f>'[1]Actv PlacedInServc'!W23</f>
        <v/>
      </c>
      <c r="X23" s="523" t="str">
        <f>'[1]Actv PlacedInServc'!X23</f>
        <v/>
      </c>
      <c r="Y23" s="523" t="str">
        <f>'[1]Actv PlacedInServc'!Y23</f>
        <v/>
      </c>
      <c r="Z23" s="523" t="str">
        <f>'[1]Actv PlacedInServc'!Z23</f>
        <v/>
      </c>
      <c r="AA23" s="523" t="str">
        <f>'[1]Actv PlacedInServc'!AA23</f>
        <v/>
      </c>
      <c r="AB23" s="523" t="str">
        <f>'[1]Actv PlacedInServc'!AB23</f>
        <v/>
      </c>
      <c r="AC23" s="523" t="str">
        <f>'[1]Actv PlacedInServc'!AC23</f>
        <v/>
      </c>
      <c r="AD23" s="523" t="str">
        <f>'[1]Actv PlacedInServc'!AD23</f>
        <v/>
      </c>
      <c r="AE23" s="523" t="str">
        <f>'[1]Actv PlacedInServc'!AE23</f>
        <v/>
      </c>
      <c r="AF23" s="523" t="str">
        <f>'[1]Actv PlacedInServc'!AF23</f>
        <v/>
      </c>
      <c r="AG23" s="523" t="str">
        <f>'[1]Actv PlacedInServc'!AG23</f>
        <v/>
      </c>
      <c r="AH23" s="523" t="str">
        <f>'[1]Actv PlacedInServc'!AH23</f>
        <v/>
      </c>
      <c r="AI23" s="523" t="str">
        <f>'[1]Actv PlacedInServc'!AI23</f>
        <v/>
      </c>
      <c r="AJ23" s="523" t="str">
        <f>'[1]Actv PlacedInServc'!AJ23</f>
        <v/>
      </c>
      <c r="AK23" s="523" t="str">
        <f>'[1]Actv PlacedInServc'!AK23</f>
        <v/>
      </c>
      <c r="AL23" s="523" t="str">
        <f>'[1]Actv PlacedInServc'!AL23</f>
        <v/>
      </c>
      <c r="AM23" s="276"/>
      <c r="AN23" s="523">
        <f t="shared" si="1"/>
        <v>0</v>
      </c>
      <c r="AO23" s="524"/>
      <c r="AP23" s="524">
        <f t="shared" si="2"/>
        <v>0</v>
      </c>
    </row>
    <row r="24" spans="2:42" s="512" customFormat="1">
      <c r="B24" s="518">
        <f t="shared" si="3"/>
        <v>14</v>
      </c>
      <c r="C24" s="518" t="str">
        <f>'[1]Actv PlacedInServc'!C24</f>
        <v>331001</v>
      </c>
      <c r="D24" s="519" t="str">
        <f>'[1]Actv PlacedInServc'!D24</f>
        <v/>
      </c>
      <c r="F24" s="520" t="str">
        <f>'[1]Actv PlacedInServc'!F24</f>
        <v>331001-T&amp;D Mains</v>
      </c>
      <c r="H24" s="518" t="str">
        <f>'[1]Actv PlacedInServc'!H24</f>
        <v>10133100</v>
      </c>
      <c r="J24" s="518">
        <f>'[1]Actv PlacedInServc'!J24</f>
        <v>331.4</v>
      </c>
      <c r="L24" s="518" t="str">
        <f>'[1]Actv PlacedInServc'!L24</f>
        <v>Y</v>
      </c>
      <c r="N24" s="521">
        <f>'[1]Actv PlacedInServc'!N24</f>
        <v>2</v>
      </c>
      <c r="P24" s="523">
        <f>'[1]Actv PlacedInServc'!P24</f>
        <v>844863.24102171615</v>
      </c>
      <c r="Q24" s="523">
        <f>'[1]Actv PlacedInServc'!Q24</f>
        <v>422431.62051085808</v>
      </c>
      <c r="R24" s="523">
        <f>'[1]Actv PlacedInServc'!R24</f>
        <v>422431.62051085808</v>
      </c>
      <c r="S24" s="523">
        <f>'[1]Actv PlacedInServc'!S24</f>
        <v>216501.6</v>
      </c>
      <c r="T24" s="523">
        <f>'[1]Actv PlacedInServc'!T24</f>
        <v>136970.4</v>
      </c>
      <c r="U24" s="523">
        <f>'[1]Actv PlacedInServc'!U24</f>
        <v>92786.400000000009</v>
      </c>
      <c r="V24" s="523">
        <f>'[1]Actv PlacedInServc'!V24</f>
        <v>92786.400000000009</v>
      </c>
      <c r="W24" s="523">
        <f>'[1]Actv PlacedInServc'!W24</f>
        <v>309288</v>
      </c>
      <c r="X24" s="523">
        <f>'[1]Actv PlacedInServc'!X24</f>
        <v>220920</v>
      </c>
      <c r="Y24" s="523">
        <f>'[1]Actv PlacedInServc'!Y24</f>
        <v>220920</v>
      </c>
      <c r="Z24" s="523">
        <f>'[1]Actv PlacedInServc'!Z24</f>
        <v>326961.60000000003</v>
      </c>
      <c r="AA24" s="523">
        <f>'[1]Actv PlacedInServc'!AA24</f>
        <v>349053.60000000003</v>
      </c>
      <c r="AB24" s="523">
        <f>'[1]Actv PlacedInServc'!AB24</f>
        <v>415329.60000000003</v>
      </c>
      <c r="AC24" s="523">
        <f>'[1]Actv PlacedInServc'!AC24</f>
        <v>419748</v>
      </c>
      <c r="AD24" s="523">
        <f>'[1]Actv PlacedInServc'!AD24</f>
        <v>415329.60000000003</v>
      </c>
      <c r="AE24" s="523">
        <f>'[1]Actv PlacedInServc'!AE24</f>
        <v>331380</v>
      </c>
      <c r="AF24" s="523">
        <f>'[1]Actv PlacedInServc'!AF24</f>
        <v>326961.60000000003</v>
      </c>
      <c r="AG24" s="523">
        <f>'[1]Actv PlacedInServc'!AG24</f>
        <v>326961.60000000003</v>
      </c>
      <c r="AH24" s="523">
        <f>'[1]Actv PlacedInServc'!AH24</f>
        <v>313706.40000000002</v>
      </c>
      <c r="AI24" s="523">
        <f>'[1]Actv PlacedInServc'!AI24</f>
        <v>441840</v>
      </c>
      <c r="AJ24" s="523">
        <f>'[1]Actv PlacedInServc'!AJ24</f>
        <v>441840</v>
      </c>
      <c r="AK24" s="523">
        <f>'[1]Actv PlacedInServc'!AK24</f>
        <v>441840</v>
      </c>
      <c r="AL24" s="523">
        <f>'[1]Actv PlacedInServc'!AL24</f>
        <v>441840</v>
      </c>
      <c r="AM24" s="276"/>
      <c r="AN24" s="523">
        <f t="shared" si="1"/>
        <v>1383908.0410217158</v>
      </c>
      <c r="AO24" s="524"/>
      <c r="AP24" s="524">
        <f t="shared" si="2"/>
        <v>4665830.4000000004</v>
      </c>
    </row>
    <row r="25" spans="2:42" s="512" customFormat="1">
      <c r="B25" s="518">
        <f t="shared" si="3"/>
        <v>15</v>
      </c>
      <c r="C25" s="518" t="str">
        <f>'[1]Actv PlacedInServc'!C25</f>
        <v>333000</v>
      </c>
      <c r="D25" s="519" t="str">
        <f>'[1]Actv PlacedInServc'!D25</f>
        <v/>
      </c>
      <c r="F25" s="520" t="str">
        <f>'[1]Actv PlacedInServc'!F25</f>
        <v>333000-Services</v>
      </c>
      <c r="H25" s="518" t="str">
        <f>'[1]Actv PlacedInServc'!H25</f>
        <v>10133300</v>
      </c>
      <c r="J25" s="518">
        <f>'[1]Actv PlacedInServc'!J25</f>
        <v>333.4</v>
      </c>
      <c r="L25" s="518" t="str">
        <f>'[1]Actv PlacedInServc'!L25</f>
        <v>Y</v>
      </c>
      <c r="N25" s="521">
        <f>'[1]Actv PlacedInServc'!N25</f>
        <v>2</v>
      </c>
      <c r="P25" s="523">
        <f>'[1]Actv PlacedInServc'!P25</f>
        <v>0</v>
      </c>
      <c r="Q25" s="523">
        <f>'[1]Actv PlacedInServc'!Q25</f>
        <v>0</v>
      </c>
      <c r="R25" s="523">
        <f>'[1]Actv PlacedInServc'!R25</f>
        <v>0</v>
      </c>
      <c r="S25" s="523">
        <f>'[1]Actv PlacedInServc'!S25</f>
        <v>21650.16</v>
      </c>
      <c r="T25" s="523">
        <f>'[1]Actv PlacedInServc'!T25</f>
        <v>13697.04</v>
      </c>
      <c r="U25" s="523">
        <f>'[1]Actv PlacedInServc'!U25</f>
        <v>9278.64</v>
      </c>
      <c r="V25" s="523">
        <f>'[1]Actv PlacedInServc'!V25</f>
        <v>9278.64</v>
      </c>
      <c r="W25" s="523">
        <f>'[1]Actv PlacedInServc'!W25</f>
        <v>30928.799999999999</v>
      </c>
      <c r="X25" s="523">
        <f>'[1]Actv PlacedInServc'!X25</f>
        <v>22092</v>
      </c>
      <c r="Y25" s="523">
        <f>'[1]Actv PlacedInServc'!Y25</f>
        <v>22092</v>
      </c>
      <c r="Z25" s="523">
        <f>'[1]Actv PlacedInServc'!Z25</f>
        <v>32696.16</v>
      </c>
      <c r="AA25" s="523">
        <f>'[1]Actv PlacedInServc'!AA25</f>
        <v>34905.360000000001</v>
      </c>
      <c r="AB25" s="523">
        <f>'[1]Actv PlacedInServc'!AB25</f>
        <v>41532.959999999999</v>
      </c>
      <c r="AC25" s="523">
        <f>'[1]Actv PlacedInServc'!AC25</f>
        <v>41974.8</v>
      </c>
      <c r="AD25" s="523">
        <f>'[1]Actv PlacedInServc'!AD25</f>
        <v>41532.959999999999</v>
      </c>
      <c r="AE25" s="523">
        <f>'[1]Actv PlacedInServc'!AE25</f>
        <v>33138</v>
      </c>
      <c r="AF25" s="523">
        <f>'[1]Actv PlacedInServc'!AF25</f>
        <v>32696.16</v>
      </c>
      <c r="AG25" s="523">
        <f>'[1]Actv PlacedInServc'!AG25</f>
        <v>32696.16</v>
      </c>
      <c r="AH25" s="523">
        <f>'[1]Actv PlacedInServc'!AH25</f>
        <v>31370.639999999999</v>
      </c>
      <c r="AI25" s="523">
        <f>'[1]Actv PlacedInServc'!AI25</f>
        <v>44184</v>
      </c>
      <c r="AJ25" s="523">
        <f>'[1]Actv PlacedInServc'!AJ25</f>
        <v>44184</v>
      </c>
      <c r="AK25" s="523">
        <f>'[1]Actv PlacedInServc'!AK25</f>
        <v>44184</v>
      </c>
      <c r="AL25" s="523">
        <f>'[1]Actv PlacedInServc'!AL25</f>
        <v>44184</v>
      </c>
      <c r="AM25" s="276"/>
      <c r="AN25" s="523">
        <f t="shared" si="1"/>
        <v>53904.479999999996</v>
      </c>
      <c r="AO25" s="524"/>
      <c r="AP25" s="524">
        <f t="shared" si="2"/>
        <v>466583.04000000004</v>
      </c>
    </row>
    <row r="26" spans="2:42" s="512" customFormat="1">
      <c r="B26" s="518">
        <f t="shared" si="3"/>
        <v>16</v>
      </c>
      <c r="C26" s="518" t="str">
        <f>'[1]Actv PlacedInServc'!C26</f>
        <v>334100</v>
      </c>
      <c r="D26" s="519" t="str">
        <f>'[1]Actv PlacedInServc'!D26</f>
        <v/>
      </c>
      <c r="F26" s="520" t="str">
        <f>'[1]Actv PlacedInServc'!F26</f>
        <v>334100-Meters</v>
      </c>
      <c r="H26" s="518" t="str">
        <f>'[1]Actv PlacedInServc'!H26</f>
        <v>10133410</v>
      </c>
      <c r="J26" s="518">
        <f>'[1]Actv PlacedInServc'!J26</f>
        <v>334.4</v>
      </c>
      <c r="L26" s="518" t="str">
        <f>'[1]Actv PlacedInServc'!L26</f>
        <v>Y</v>
      </c>
      <c r="N26" s="521">
        <f>'[1]Actv PlacedInServc'!N26</f>
        <v>2</v>
      </c>
      <c r="P26" s="523">
        <f>'[1]Actv PlacedInServc'!P26</f>
        <v>0</v>
      </c>
      <c r="Q26" s="523">
        <f>'[1]Actv PlacedInServc'!Q26</f>
        <v>0</v>
      </c>
      <c r="R26" s="523">
        <f>'[1]Actv PlacedInServc'!R26</f>
        <v>0</v>
      </c>
      <c r="S26" s="523">
        <f>'[1]Actv PlacedInServc'!S26</f>
        <v>16237.619999999999</v>
      </c>
      <c r="T26" s="523">
        <f>'[1]Actv PlacedInServc'!T26</f>
        <v>10272.779999999999</v>
      </c>
      <c r="U26" s="523">
        <f>'[1]Actv PlacedInServc'!U26</f>
        <v>6958.98</v>
      </c>
      <c r="V26" s="523">
        <f>'[1]Actv PlacedInServc'!V26</f>
        <v>6958.98</v>
      </c>
      <c r="W26" s="523">
        <f>'[1]Actv PlacedInServc'!W26</f>
        <v>23196.6</v>
      </c>
      <c r="X26" s="523">
        <f>'[1]Actv PlacedInServc'!X26</f>
        <v>16569</v>
      </c>
      <c r="Y26" s="523">
        <f>'[1]Actv PlacedInServc'!Y26</f>
        <v>16569</v>
      </c>
      <c r="Z26" s="523">
        <f>'[1]Actv PlacedInServc'!Z26</f>
        <v>24522.12</v>
      </c>
      <c r="AA26" s="523">
        <f>'[1]Actv PlacedInServc'!AA26</f>
        <v>26179.02</v>
      </c>
      <c r="AB26" s="523">
        <f>'[1]Actv PlacedInServc'!AB26</f>
        <v>31149.719999999998</v>
      </c>
      <c r="AC26" s="523">
        <f>'[1]Actv PlacedInServc'!AC26</f>
        <v>31481.1</v>
      </c>
      <c r="AD26" s="523">
        <f>'[1]Actv PlacedInServc'!AD26</f>
        <v>31149.719999999998</v>
      </c>
      <c r="AE26" s="523">
        <f>'[1]Actv PlacedInServc'!AE26</f>
        <v>24853.5</v>
      </c>
      <c r="AF26" s="523">
        <f>'[1]Actv PlacedInServc'!AF26</f>
        <v>24522.12</v>
      </c>
      <c r="AG26" s="523">
        <f>'[1]Actv PlacedInServc'!AG26</f>
        <v>24522.12</v>
      </c>
      <c r="AH26" s="523">
        <f>'[1]Actv PlacedInServc'!AH26</f>
        <v>23527.98</v>
      </c>
      <c r="AI26" s="523">
        <f>'[1]Actv PlacedInServc'!AI26</f>
        <v>33138</v>
      </c>
      <c r="AJ26" s="523">
        <f>'[1]Actv PlacedInServc'!AJ26</f>
        <v>33138</v>
      </c>
      <c r="AK26" s="523">
        <f>'[1]Actv PlacedInServc'!AK26</f>
        <v>33138</v>
      </c>
      <c r="AL26" s="523">
        <f>'[1]Actv PlacedInServc'!AL26</f>
        <v>33138</v>
      </c>
      <c r="AM26" s="276"/>
      <c r="AN26" s="523">
        <f t="shared" si="1"/>
        <v>40428.36</v>
      </c>
      <c r="AO26" s="524"/>
      <c r="AP26" s="524">
        <f t="shared" si="2"/>
        <v>349937.28</v>
      </c>
    </row>
    <row r="27" spans="2:42" s="512" customFormat="1">
      <c r="B27" s="518">
        <f t="shared" si="3"/>
        <v>17</v>
      </c>
      <c r="C27" s="518" t="str">
        <f>'[1]Actv PlacedInServc'!C27</f>
        <v>335000</v>
      </c>
      <c r="D27" s="519" t="str">
        <f>'[1]Actv PlacedInServc'!D27</f>
        <v/>
      </c>
      <c r="F27" s="520" t="str">
        <f>'[1]Actv PlacedInServc'!F27</f>
        <v>335000-Hydrants</v>
      </c>
      <c r="H27" s="518" t="str">
        <f>'[1]Actv PlacedInServc'!H27</f>
        <v>10133500</v>
      </c>
      <c r="J27" s="518">
        <f>'[1]Actv PlacedInServc'!J27</f>
        <v>335.4</v>
      </c>
      <c r="L27" s="518" t="str">
        <f>'[1]Actv PlacedInServc'!L27</f>
        <v>Y</v>
      </c>
      <c r="N27" s="521">
        <f>'[1]Actv PlacedInServc'!N27</f>
        <v>2</v>
      </c>
      <c r="P27" s="523">
        <f>'[1]Actv PlacedInServc'!P27</f>
        <v>17146.498978283627</v>
      </c>
      <c r="Q27" s="523">
        <f>'[1]Actv PlacedInServc'!Q27</f>
        <v>8573.2494891418137</v>
      </c>
      <c r="R27" s="523">
        <f>'[1]Actv PlacedInServc'!R27</f>
        <v>8573.2494891418137</v>
      </c>
      <c r="S27" s="523">
        <f>'[1]Actv PlacedInServc'!S27</f>
        <v>16237.619999999999</v>
      </c>
      <c r="T27" s="523">
        <f>'[1]Actv PlacedInServc'!T27</f>
        <v>10272.779999999999</v>
      </c>
      <c r="U27" s="523">
        <f>'[1]Actv PlacedInServc'!U27</f>
        <v>6958.98</v>
      </c>
      <c r="V27" s="523">
        <f>'[1]Actv PlacedInServc'!V27</f>
        <v>6958.98</v>
      </c>
      <c r="W27" s="523">
        <f>'[1]Actv PlacedInServc'!W27</f>
        <v>23196.6</v>
      </c>
      <c r="X27" s="523">
        <f>'[1]Actv PlacedInServc'!X27</f>
        <v>16569</v>
      </c>
      <c r="Y27" s="523">
        <f>'[1]Actv PlacedInServc'!Y27</f>
        <v>16569</v>
      </c>
      <c r="Z27" s="523">
        <f>'[1]Actv PlacedInServc'!Z27</f>
        <v>24522.12</v>
      </c>
      <c r="AA27" s="523">
        <f>'[1]Actv PlacedInServc'!AA27</f>
        <v>26179.02</v>
      </c>
      <c r="AB27" s="523">
        <f>'[1]Actv PlacedInServc'!AB27</f>
        <v>31149.719999999998</v>
      </c>
      <c r="AC27" s="523">
        <f>'[1]Actv PlacedInServc'!AC27</f>
        <v>31481.1</v>
      </c>
      <c r="AD27" s="523">
        <f>'[1]Actv PlacedInServc'!AD27</f>
        <v>31149.719999999998</v>
      </c>
      <c r="AE27" s="523">
        <f>'[1]Actv PlacedInServc'!AE27</f>
        <v>24853.5</v>
      </c>
      <c r="AF27" s="523">
        <f>'[1]Actv PlacedInServc'!AF27</f>
        <v>24522.12</v>
      </c>
      <c r="AG27" s="523">
        <f>'[1]Actv PlacedInServc'!AG27</f>
        <v>24522.12</v>
      </c>
      <c r="AH27" s="523">
        <f>'[1]Actv PlacedInServc'!AH27</f>
        <v>23527.98</v>
      </c>
      <c r="AI27" s="523">
        <f>'[1]Actv PlacedInServc'!AI27</f>
        <v>33138</v>
      </c>
      <c r="AJ27" s="523">
        <f>'[1]Actv PlacedInServc'!AJ27</f>
        <v>33138</v>
      </c>
      <c r="AK27" s="523">
        <f>'[1]Actv PlacedInServc'!AK27</f>
        <v>33138</v>
      </c>
      <c r="AL27" s="523">
        <f>'[1]Actv PlacedInServc'!AL27</f>
        <v>33138</v>
      </c>
      <c r="AM27" s="276"/>
      <c r="AN27" s="523">
        <f t="shared" si="1"/>
        <v>57574.858978283621</v>
      </c>
      <c r="AO27" s="524"/>
      <c r="AP27" s="524">
        <f t="shared" si="2"/>
        <v>349937.28</v>
      </c>
    </row>
    <row r="28" spans="2:42" s="512" customFormat="1">
      <c r="B28" s="518">
        <f t="shared" si="3"/>
        <v>18</v>
      </c>
      <c r="C28" s="518" t="str">
        <f>'[1]Actv PlacedInServc'!C28</f>
        <v/>
      </c>
      <c r="D28" s="519" t="str">
        <f>'[1]Actv PlacedInServc'!D28</f>
        <v/>
      </c>
      <c r="F28" s="520" t="str">
        <f>'[1]Actv PlacedInServc'!F28</f>
        <v/>
      </c>
      <c r="H28" s="518" t="str">
        <f>'[1]Actv PlacedInServc'!H28</f>
        <v/>
      </c>
      <c r="J28" s="518" t="str">
        <f>'[1]Actv PlacedInServc'!J28</f>
        <v/>
      </c>
      <c r="L28" s="518" t="str">
        <f>'[1]Actv PlacedInServc'!L28</f>
        <v/>
      </c>
      <c r="N28" s="521" t="str">
        <f>'[1]Actv PlacedInServc'!N28</f>
        <v/>
      </c>
      <c r="P28" s="523" t="str">
        <f>'[1]Actv PlacedInServc'!P28</f>
        <v/>
      </c>
      <c r="Q28" s="523" t="str">
        <f>'[1]Actv PlacedInServc'!Q28</f>
        <v/>
      </c>
      <c r="R28" s="523" t="str">
        <f>'[1]Actv PlacedInServc'!R28</f>
        <v/>
      </c>
      <c r="S28" s="523" t="str">
        <f>'[1]Actv PlacedInServc'!S28</f>
        <v/>
      </c>
      <c r="T28" s="523" t="str">
        <f>'[1]Actv PlacedInServc'!T28</f>
        <v/>
      </c>
      <c r="U28" s="523" t="str">
        <f>'[1]Actv PlacedInServc'!U28</f>
        <v/>
      </c>
      <c r="V28" s="523" t="str">
        <f>'[1]Actv PlacedInServc'!V28</f>
        <v/>
      </c>
      <c r="W28" s="523" t="str">
        <f>'[1]Actv PlacedInServc'!W28</f>
        <v/>
      </c>
      <c r="X28" s="523" t="str">
        <f>'[1]Actv PlacedInServc'!X28</f>
        <v/>
      </c>
      <c r="Y28" s="523" t="str">
        <f>'[1]Actv PlacedInServc'!Y28</f>
        <v/>
      </c>
      <c r="Z28" s="523" t="str">
        <f>'[1]Actv PlacedInServc'!Z28</f>
        <v/>
      </c>
      <c r="AA28" s="523" t="str">
        <f>'[1]Actv PlacedInServc'!AA28</f>
        <v/>
      </c>
      <c r="AB28" s="523" t="str">
        <f>'[1]Actv PlacedInServc'!AB28</f>
        <v/>
      </c>
      <c r="AC28" s="523" t="str">
        <f>'[1]Actv PlacedInServc'!AC28</f>
        <v/>
      </c>
      <c r="AD28" s="523" t="str">
        <f>'[1]Actv PlacedInServc'!AD28</f>
        <v/>
      </c>
      <c r="AE28" s="523" t="str">
        <f>'[1]Actv PlacedInServc'!AE28</f>
        <v/>
      </c>
      <c r="AF28" s="523" t="str">
        <f>'[1]Actv PlacedInServc'!AF28</f>
        <v/>
      </c>
      <c r="AG28" s="523" t="str">
        <f>'[1]Actv PlacedInServc'!AG28</f>
        <v/>
      </c>
      <c r="AH28" s="523" t="str">
        <f>'[1]Actv PlacedInServc'!AH28</f>
        <v/>
      </c>
      <c r="AI28" s="523" t="str">
        <f>'[1]Actv PlacedInServc'!AI28</f>
        <v/>
      </c>
      <c r="AJ28" s="523" t="str">
        <f>'[1]Actv PlacedInServc'!AJ28</f>
        <v/>
      </c>
      <c r="AK28" s="523" t="str">
        <f>'[1]Actv PlacedInServc'!AK28</f>
        <v/>
      </c>
      <c r="AL28" s="523" t="str">
        <f>'[1]Actv PlacedInServc'!AL28</f>
        <v/>
      </c>
      <c r="AM28" s="276"/>
      <c r="AN28" s="523">
        <f t="shared" si="1"/>
        <v>0</v>
      </c>
      <c r="AO28" s="524"/>
      <c r="AP28" s="524">
        <f t="shared" si="2"/>
        <v>0</v>
      </c>
    </row>
    <row r="29" spans="2:42" s="512" customFormat="1">
      <c r="B29" s="518">
        <f t="shared" si="3"/>
        <v>19</v>
      </c>
      <c r="C29" s="518" t="str">
        <f>'[1]Actv PlacedInServc'!C29</f>
        <v/>
      </c>
      <c r="D29" s="519" t="str">
        <f>'[1]Actv PlacedInServc'!D29</f>
        <v>R12-**C1</v>
      </c>
      <c r="F29" s="520" t="str">
        <f>'[1]Actv PlacedInServc'!F29</f>
        <v>Mains - Unscheduled</v>
      </c>
      <c r="H29" s="518" t="str">
        <f>'[1]Actv PlacedInServc'!H29</f>
        <v/>
      </c>
      <c r="J29" s="518" t="str">
        <f>'[1]Actv PlacedInServc'!J29</f>
        <v/>
      </c>
      <c r="L29" s="518" t="str">
        <f>'[1]Actv PlacedInServc'!L29</f>
        <v/>
      </c>
      <c r="N29" s="521" t="str">
        <f>'[1]Actv PlacedInServc'!N29</f>
        <v/>
      </c>
      <c r="P29" s="523" t="str">
        <f>'[1]Actv PlacedInServc'!P29</f>
        <v/>
      </c>
      <c r="Q29" s="523" t="str">
        <f>'[1]Actv PlacedInServc'!Q29</f>
        <v/>
      </c>
      <c r="R29" s="523" t="str">
        <f>'[1]Actv PlacedInServc'!R29</f>
        <v/>
      </c>
      <c r="S29" s="523" t="str">
        <f>'[1]Actv PlacedInServc'!S29</f>
        <v/>
      </c>
      <c r="T29" s="523" t="str">
        <f>'[1]Actv PlacedInServc'!T29</f>
        <v/>
      </c>
      <c r="U29" s="523" t="str">
        <f>'[1]Actv PlacedInServc'!U29</f>
        <v/>
      </c>
      <c r="V29" s="523" t="str">
        <f>'[1]Actv PlacedInServc'!V29</f>
        <v/>
      </c>
      <c r="W29" s="523" t="str">
        <f>'[1]Actv PlacedInServc'!W29</f>
        <v/>
      </c>
      <c r="X29" s="523" t="str">
        <f>'[1]Actv PlacedInServc'!X29</f>
        <v/>
      </c>
      <c r="Y29" s="523" t="str">
        <f>'[1]Actv PlacedInServc'!Y29</f>
        <v/>
      </c>
      <c r="Z29" s="523" t="str">
        <f>'[1]Actv PlacedInServc'!Z29</f>
        <v/>
      </c>
      <c r="AA29" s="523" t="str">
        <f>'[1]Actv PlacedInServc'!AA29</f>
        <v/>
      </c>
      <c r="AB29" s="523" t="str">
        <f>'[1]Actv PlacedInServc'!AB29</f>
        <v/>
      </c>
      <c r="AC29" s="523" t="str">
        <f>'[1]Actv PlacedInServc'!AC29</f>
        <v/>
      </c>
      <c r="AD29" s="523" t="str">
        <f>'[1]Actv PlacedInServc'!AD29</f>
        <v/>
      </c>
      <c r="AE29" s="523" t="str">
        <f>'[1]Actv PlacedInServc'!AE29</f>
        <v/>
      </c>
      <c r="AF29" s="523" t="str">
        <f>'[1]Actv PlacedInServc'!AF29</f>
        <v/>
      </c>
      <c r="AG29" s="523" t="str">
        <f>'[1]Actv PlacedInServc'!AG29</f>
        <v/>
      </c>
      <c r="AH29" s="523" t="str">
        <f>'[1]Actv PlacedInServc'!AH29</f>
        <v/>
      </c>
      <c r="AI29" s="523" t="str">
        <f>'[1]Actv PlacedInServc'!AI29</f>
        <v/>
      </c>
      <c r="AJ29" s="523" t="str">
        <f>'[1]Actv PlacedInServc'!AJ29</f>
        <v/>
      </c>
      <c r="AK29" s="523" t="str">
        <f>'[1]Actv PlacedInServc'!AK29</f>
        <v/>
      </c>
      <c r="AL29" s="523" t="str">
        <f>'[1]Actv PlacedInServc'!AL29</f>
        <v/>
      </c>
      <c r="AM29" s="276"/>
      <c r="AN29" s="523">
        <f t="shared" si="1"/>
        <v>0</v>
      </c>
      <c r="AO29" s="524"/>
      <c r="AP29" s="524">
        <f t="shared" si="2"/>
        <v>0</v>
      </c>
    </row>
    <row r="30" spans="2:42" s="512" customFormat="1">
      <c r="B30" s="518">
        <f t="shared" si="3"/>
        <v>20</v>
      </c>
      <c r="C30" s="518" t="str">
        <f>'[1]Actv PlacedInServc'!C30</f>
        <v>331001</v>
      </c>
      <c r="D30" s="519" t="str">
        <f>'[1]Actv PlacedInServc'!D30</f>
        <v/>
      </c>
      <c r="F30" s="520" t="str">
        <f>'[1]Actv PlacedInServc'!F30</f>
        <v>331001-T&amp;D Mains</v>
      </c>
      <c r="H30" s="518" t="str">
        <f>'[1]Actv PlacedInServc'!H30</f>
        <v>10133100</v>
      </c>
      <c r="J30" s="518">
        <f>'[1]Actv PlacedInServc'!J30</f>
        <v>331.4</v>
      </c>
      <c r="L30" s="518" t="str">
        <f>'[1]Actv PlacedInServc'!L30</f>
        <v>N</v>
      </c>
      <c r="N30" s="521">
        <f>'[1]Actv PlacedInServc'!N30</f>
        <v>1</v>
      </c>
      <c r="P30" s="523">
        <f>'[1]Actv PlacedInServc'!P30</f>
        <v>0</v>
      </c>
      <c r="Q30" s="523">
        <f>'[1]Actv PlacedInServc'!Q30</f>
        <v>0</v>
      </c>
      <c r="R30" s="523">
        <f>'[1]Actv PlacedInServc'!R30</f>
        <v>62994.233400000005</v>
      </c>
      <c r="S30" s="523">
        <f>'[1]Actv PlacedInServc'!S30</f>
        <v>64374.983400000005</v>
      </c>
      <c r="T30" s="523">
        <f>'[1]Actv PlacedInServc'!T30</f>
        <v>31236.983400000001</v>
      </c>
      <c r="U30" s="523">
        <f>'[1]Actv PlacedInServc'!U30</f>
        <v>64098.833400000003</v>
      </c>
      <c r="V30" s="523">
        <f>'[1]Actv PlacedInServc'!V30</f>
        <v>85054.2</v>
      </c>
      <c r="W30" s="523">
        <f>'[1]Actv PlacedInServc'!W30</f>
        <v>85054.2</v>
      </c>
      <c r="X30" s="523">
        <f>'[1]Actv PlacedInServc'!X30</f>
        <v>68485.2</v>
      </c>
      <c r="Y30" s="523">
        <f>'[1]Actv PlacedInServc'!Y30</f>
        <v>67380.600000000006</v>
      </c>
      <c r="Z30" s="523">
        <f>'[1]Actv PlacedInServc'!Z30</f>
        <v>67380.600000000006</v>
      </c>
      <c r="AA30" s="523">
        <f>'[1]Actv PlacedInServc'!AA30</f>
        <v>84501.900000000009</v>
      </c>
      <c r="AB30" s="523">
        <f>'[1]Actv PlacedInServc'!AB30</f>
        <v>84501.900000000009</v>
      </c>
      <c r="AC30" s="523">
        <f>'[1]Actv PlacedInServc'!AC30</f>
        <v>84501.900000000009</v>
      </c>
      <c r="AD30" s="523">
        <f>'[1]Actv PlacedInServc'!AD30</f>
        <v>56886.9</v>
      </c>
      <c r="AE30" s="523">
        <f>'[1]Actv PlacedInServc'!AE30</f>
        <v>68485.2</v>
      </c>
      <c r="AF30" s="523">
        <f>'[1]Actv PlacedInServc'!AF30</f>
        <v>68485.2</v>
      </c>
      <c r="AG30" s="523">
        <f>'[1]Actv PlacedInServc'!AG30</f>
        <v>85054.2</v>
      </c>
      <c r="AH30" s="523">
        <f>'[1]Actv PlacedInServc'!AH30</f>
        <v>88368</v>
      </c>
      <c r="AI30" s="523">
        <f>'[1]Actv PlacedInServc'!AI30</f>
        <v>88368</v>
      </c>
      <c r="AJ30" s="523">
        <f>'[1]Actv PlacedInServc'!AJ30</f>
        <v>74008.2</v>
      </c>
      <c r="AK30" s="523">
        <f>'[1]Actv PlacedInServc'!AK30</f>
        <v>76217.400000000009</v>
      </c>
      <c r="AL30" s="523">
        <f>'[1]Actv PlacedInServc'!AL30</f>
        <v>79531.199999999997</v>
      </c>
      <c r="AM30" s="276"/>
      <c r="AN30" s="523">
        <f t="shared" si="1"/>
        <v>307759.23360000004</v>
      </c>
      <c r="AO30" s="524"/>
      <c r="AP30" s="524">
        <f t="shared" si="2"/>
        <v>938910</v>
      </c>
    </row>
    <row r="31" spans="2:42" s="512" customFormat="1">
      <c r="B31" s="518">
        <f t="shared" si="3"/>
        <v>21</v>
      </c>
      <c r="C31" s="518" t="str">
        <f>'[1]Actv PlacedInServc'!C31</f>
        <v>333000</v>
      </c>
      <c r="D31" s="519" t="str">
        <f>'[1]Actv PlacedInServc'!D31</f>
        <v/>
      </c>
      <c r="F31" s="520" t="str">
        <f>'[1]Actv PlacedInServc'!F31</f>
        <v>333000-Services</v>
      </c>
      <c r="H31" s="518" t="str">
        <f>'[1]Actv PlacedInServc'!H31</f>
        <v>10133300</v>
      </c>
      <c r="J31" s="518">
        <f>'[1]Actv PlacedInServc'!J31</f>
        <v>333.4</v>
      </c>
      <c r="L31" s="518" t="str">
        <f>'[1]Actv PlacedInServc'!L31</f>
        <v>N</v>
      </c>
      <c r="N31" s="521">
        <f>'[1]Actv PlacedInServc'!N31</f>
        <v>1</v>
      </c>
      <c r="P31" s="523">
        <f>'[1]Actv PlacedInServc'!P31</f>
        <v>0</v>
      </c>
      <c r="Q31" s="523">
        <f>'[1]Actv PlacedInServc'!Q31</f>
        <v>0</v>
      </c>
      <c r="R31" s="523">
        <f>'[1]Actv PlacedInServc'!R31</f>
        <v>0</v>
      </c>
      <c r="S31" s="523">
        <f>'[1]Actv PlacedInServc'!S31</f>
        <v>0</v>
      </c>
      <c r="T31" s="523">
        <f>'[1]Actv PlacedInServc'!T31</f>
        <v>0</v>
      </c>
      <c r="U31" s="523">
        <f>'[1]Actv PlacedInServc'!U31</f>
        <v>0</v>
      </c>
      <c r="V31" s="523">
        <f>'[1]Actv PlacedInServc'!V31</f>
        <v>0</v>
      </c>
      <c r="W31" s="523">
        <f>'[1]Actv PlacedInServc'!W31</f>
        <v>0</v>
      </c>
      <c r="X31" s="523">
        <f>'[1]Actv PlacedInServc'!X31</f>
        <v>0</v>
      </c>
      <c r="Y31" s="523">
        <f>'[1]Actv PlacedInServc'!Y31</f>
        <v>0</v>
      </c>
      <c r="Z31" s="523">
        <f>'[1]Actv PlacedInServc'!Z31</f>
        <v>0</v>
      </c>
      <c r="AA31" s="523">
        <f>'[1]Actv PlacedInServc'!AA31</f>
        <v>0</v>
      </c>
      <c r="AB31" s="523">
        <f>'[1]Actv PlacedInServc'!AB31</f>
        <v>0</v>
      </c>
      <c r="AC31" s="523">
        <f>'[1]Actv PlacedInServc'!AC31</f>
        <v>0</v>
      </c>
      <c r="AD31" s="523">
        <f>'[1]Actv PlacedInServc'!AD31</f>
        <v>0</v>
      </c>
      <c r="AE31" s="523">
        <f>'[1]Actv PlacedInServc'!AE31</f>
        <v>0</v>
      </c>
      <c r="AF31" s="523">
        <f>'[1]Actv PlacedInServc'!AF31</f>
        <v>0</v>
      </c>
      <c r="AG31" s="523">
        <f>'[1]Actv PlacedInServc'!AG31</f>
        <v>0</v>
      </c>
      <c r="AH31" s="523">
        <f>'[1]Actv PlacedInServc'!AH31</f>
        <v>0</v>
      </c>
      <c r="AI31" s="523">
        <f>'[1]Actv PlacedInServc'!AI31</f>
        <v>0</v>
      </c>
      <c r="AJ31" s="523">
        <f>'[1]Actv PlacedInServc'!AJ31</f>
        <v>0</v>
      </c>
      <c r="AK31" s="523">
        <f>'[1]Actv PlacedInServc'!AK31</f>
        <v>0</v>
      </c>
      <c r="AL31" s="523">
        <f>'[1]Actv PlacedInServc'!AL31</f>
        <v>0</v>
      </c>
      <c r="AM31" s="276"/>
      <c r="AN31" s="523">
        <f t="shared" si="1"/>
        <v>0</v>
      </c>
      <c r="AO31" s="524"/>
      <c r="AP31" s="524">
        <f t="shared" si="2"/>
        <v>0</v>
      </c>
    </row>
    <row r="32" spans="2:42" s="512" customFormat="1">
      <c r="B32" s="518">
        <f t="shared" si="3"/>
        <v>22</v>
      </c>
      <c r="C32" s="518" t="str">
        <f>'[1]Actv PlacedInServc'!C32</f>
        <v>334100</v>
      </c>
      <c r="D32" s="519" t="str">
        <f>'[1]Actv PlacedInServc'!D32</f>
        <v/>
      </c>
      <c r="F32" s="520" t="str">
        <f>'[1]Actv PlacedInServc'!F32</f>
        <v>334100-Meters</v>
      </c>
      <c r="H32" s="518" t="str">
        <f>'[1]Actv PlacedInServc'!H32</f>
        <v>10133410</v>
      </c>
      <c r="J32" s="518">
        <f>'[1]Actv PlacedInServc'!J32</f>
        <v>334.4</v>
      </c>
      <c r="L32" s="518" t="str">
        <f>'[1]Actv PlacedInServc'!L32</f>
        <v>N</v>
      </c>
      <c r="N32" s="521">
        <f>'[1]Actv PlacedInServc'!N32</f>
        <v>1</v>
      </c>
      <c r="P32" s="523">
        <f>'[1]Actv PlacedInServc'!P32</f>
        <v>0</v>
      </c>
      <c r="Q32" s="523">
        <f>'[1]Actv PlacedInServc'!Q32</f>
        <v>0</v>
      </c>
      <c r="R32" s="523">
        <f>'[1]Actv PlacedInServc'!R32</f>
        <v>0</v>
      </c>
      <c r="S32" s="523">
        <f>'[1]Actv PlacedInServc'!S32</f>
        <v>0</v>
      </c>
      <c r="T32" s="523">
        <f>'[1]Actv PlacedInServc'!T32</f>
        <v>0</v>
      </c>
      <c r="U32" s="523">
        <f>'[1]Actv PlacedInServc'!U32</f>
        <v>0</v>
      </c>
      <c r="V32" s="523">
        <f>'[1]Actv PlacedInServc'!V32</f>
        <v>0</v>
      </c>
      <c r="W32" s="523">
        <f>'[1]Actv PlacedInServc'!W32</f>
        <v>0</v>
      </c>
      <c r="X32" s="523">
        <f>'[1]Actv PlacedInServc'!X32</f>
        <v>0</v>
      </c>
      <c r="Y32" s="523">
        <f>'[1]Actv PlacedInServc'!Y32</f>
        <v>0</v>
      </c>
      <c r="Z32" s="523">
        <f>'[1]Actv PlacedInServc'!Z32</f>
        <v>0</v>
      </c>
      <c r="AA32" s="523">
        <f>'[1]Actv PlacedInServc'!AA32</f>
        <v>0</v>
      </c>
      <c r="AB32" s="523">
        <f>'[1]Actv PlacedInServc'!AB32</f>
        <v>0</v>
      </c>
      <c r="AC32" s="523">
        <f>'[1]Actv PlacedInServc'!AC32</f>
        <v>0</v>
      </c>
      <c r="AD32" s="523">
        <f>'[1]Actv PlacedInServc'!AD32</f>
        <v>0</v>
      </c>
      <c r="AE32" s="523">
        <f>'[1]Actv PlacedInServc'!AE32</f>
        <v>0</v>
      </c>
      <c r="AF32" s="523">
        <f>'[1]Actv PlacedInServc'!AF32</f>
        <v>0</v>
      </c>
      <c r="AG32" s="523">
        <f>'[1]Actv PlacedInServc'!AG32</f>
        <v>0</v>
      </c>
      <c r="AH32" s="523">
        <f>'[1]Actv PlacedInServc'!AH32</f>
        <v>0</v>
      </c>
      <c r="AI32" s="523">
        <f>'[1]Actv PlacedInServc'!AI32</f>
        <v>0</v>
      </c>
      <c r="AJ32" s="523">
        <f>'[1]Actv PlacedInServc'!AJ32</f>
        <v>0</v>
      </c>
      <c r="AK32" s="523">
        <f>'[1]Actv PlacedInServc'!AK32</f>
        <v>0</v>
      </c>
      <c r="AL32" s="523">
        <f>'[1]Actv PlacedInServc'!AL32</f>
        <v>0</v>
      </c>
      <c r="AM32" s="276"/>
      <c r="AN32" s="523">
        <f t="shared" si="1"/>
        <v>0</v>
      </c>
      <c r="AO32" s="524"/>
      <c r="AP32" s="524">
        <f t="shared" si="2"/>
        <v>0</v>
      </c>
    </row>
    <row r="33" spans="2:42" s="512" customFormat="1">
      <c r="B33" s="518">
        <f t="shared" si="3"/>
        <v>23</v>
      </c>
      <c r="C33" s="518" t="str">
        <f>'[1]Actv PlacedInServc'!C33</f>
        <v>335000</v>
      </c>
      <c r="D33" s="519" t="str">
        <f>'[1]Actv PlacedInServc'!D33</f>
        <v/>
      </c>
      <c r="F33" s="520" t="str">
        <f>'[1]Actv PlacedInServc'!F33</f>
        <v>335000-Hydrants</v>
      </c>
      <c r="H33" s="518" t="str">
        <f>'[1]Actv PlacedInServc'!H33</f>
        <v>10133500</v>
      </c>
      <c r="J33" s="518">
        <f>'[1]Actv PlacedInServc'!J33</f>
        <v>335.4</v>
      </c>
      <c r="L33" s="518" t="str">
        <f>'[1]Actv PlacedInServc'!L33</f>
        <v>N</v>
      </c>
      <c r="N33" s="521">
        <f>'[1]Actv PlacedInServc'!N33</f>
        <v>1</v>
      </c>
      <c r="P33" s="523">
        <f>'[1]Actv PlacedInServc'!P33</f>
        <v>0</v>
      </c>
      <c r="Q33" s="523">
        <f>'[1]Actv PlacedInServc'!Q33</f>
        <v>0</v>
      </c>
      <c r="R33" s="523">
        <f>'[1]Actv PlacedInServc'!R33</f>
        <v>0</v>
      </c>
      <c r="S33" s="523">
        <f>'[1]Actv PlacedInServc'!S33</f>
        <v>0</v>
      </c>
      <c r="T33" s="523">
        <f>'[1]Actv PlacedInServc'!T33</f>
        <v>0</v>
      </c>
      <c r="U33" s="523">
        <f>'[1]Actv PlacedInServc'!U33</f>
        <v>0</v>
      </c>
      <c r="V33" s="523">
        <f>'[1]Actv PlacedInServc'!V33</f>
        <v>0</v>
      </c>
      <c r="W33" s="523">
        <f>'[1]Actv PlacedInServc'!W33</f>
        <v>0</v>
      </c>
      <c r="X33" s="523">
        <f>'[1]Actv PlacedInServc'!X33</f>
        <v>0</v>
      </c>
      <c r="Y33" s="523">
        <f>'[1]Actv PlacedInServc'!Y33</f>
        <v>0</v>
      </c>
      <c r="Z33" s="523">
        <f>'[1]Actv PlacedInServc'!Z33</f>
        <v>0</v>
      </c>
      <c r="AA33" s="523">
        <f>'[1]Actv PlacedInServc'!AA33</f>
        <v>0</v>
      </c>
      <c r="AB33" s="523">
        <f>'[1]Actv PlacedInServc'!AB33</f>
        <v>0</v>
      </c>
      <c r="AC33" s="523">
        <f>'[1]Actv PlacedInServc'!AC33</f>
        <v>0</v>
      </c>
      <c r="AD33" s="523">
        <f>'[1]Actv PlacedInServc'!AD33</f>
        <v>0</v>
      </c>
      <c r="AE33" s="523">
        <f>'[1]Actv PlacedInServc'!AE33</f>
        <v>0</v>
      </c>
      <c r="AF33" s="523">
        <f>'[1]Actv PlacedInServc'!AF33</f>
        <v>0</v>
      </c>
      <c r="AG33" s="523">
        <f>'[1]Actv PlacedInServc'!AG33</f>
        <v>0</v>
      </c>
      <c r="AH33" s="523">
        <f>'[1]Actv PlacedInServc'!AH33</f>
        <v>0</v>
      </c>
      <c r="AI33" s="523">
        <f>'[1]Actv PlacedInServc'!AI33</f>
        <v>0</v>
      </c>
      <c r="AJ33" s="523">
        <f>'[1]Actv PlacedInServc'!AJ33</f>
        <v>0</v>
      </c>
      <c r="AK33" s="523">
        <f>'[1]Actv PlacedInServc'!AK33</f>
        <v>0</v>
      </c>
      <c r="AL33" s="523">
        <f>'[1]Actv PlacedInServc'!AL33</f>
        <v>0</v>
      </c>
      <c r="AM33" s="276"/>
      <c r="AN33" s="523">
        <f t="shared" si="1"/>
        <v>0</v>
      </c>
      <c r="AO33" s="524"/>
      <c r="AP33" s="524">
        <f t="shared" si="2"/>
        <v>0</v>
      </c>
    </row>
    <row r="34" spans="2:42" s="512" customFormat="1">
      <c r="B34" s="518">
        <f t="shared" si="3"/>
        <v>24</v>
      </c>
      <c r="C34" s="518" t="str">
        <f>'[1]Actv PlacedInServc'!C34</f>
        <v/>
      </c>
      <c r="D34" s="519" t="str">
        <f>'[1]Actv PlacedInServc'!D34</f>
        <v/>
      </c>
      <c r="F34" s="520" t="str">
        <f>'[1]Actv PlacedInServc'!F34</f>
        <v/>
      </c>
      <c r="H34" s="518" t="str">
        <f>'[1]Actv PlacedInServc'!H34</f>
        <v/>
      </c>
      <c r="J34" s="518" t="str">
        <f>'[1]Actv PlacedInServc'!J34</f>
        <v/>
      </c>
      <c r="L34" s="518" t="str">
        <f>'[1]Actv PlacedInServc'!L34</f>
        <v/>
      </c>
      <c r="N34" s="521" t="str">
        <f>'[1]Actv PlacedInServc'!N34</f>
        <v/>
      </c>
      <c r="P34" s="523" t="str">
        <f>'[1]Actv PlacedInServc'!P34</f>
        <v/>
      </c>
      <c r="Q34" s="523" t="str">
        <f>'[1]Actv PlacedInServc'!Q34</f>
        <v/>
      </c>
      <c r="R34" s="523" t="str">
        <f>'[1]Actv PlacedInServc'!R34</f>
        <v/>
      </c>
      <c r="S34" s="523" t="str">
        <f>'[1]Actv PlacedInServc'!S34</f>
        <v/>
      </c>
      <c r="T34" s="523" t="str">
        <f>'[1]Actv PlacedInServc'!T34</f>
        <v/>
      </c>
      <c r="U34" s="523" t="str">
        <f>'[1]Actv PlacedInServc'!U34</f>
        <v/>
      </c>
      <c r="V34" s="523" t="str">
        <f>'[1]Actv PlacedInServc'!V34</f>
        <v/>
      </c>
      <c r="W34" s="523" t="str">
        <f>'[1]Actv PlacedInServc'!W34</f>
        <v/>
      </c>
      <c r="X34" s="523" t="str">
        <f>'[1]Actv PlacedInServc'!X34</f>
        <v/>
      </c>
      <c r="Y34" s="523" t="str">
        <f>'[1]Actv PlacedInServc'!Y34</f>
        <v/>
      </c>
      <c r="Z34" s="523" t="str">
        <f>'[1]Actv PlacedInServc'!Z34</f>
        <v/>
      </c>
      <c r="AA34" s="523" t="str">
        <f>'[1]Actv PlacedInServc'!AA34</f>
        <v/>
      </c>
      <c r="AB34" s="523" t="str">
        <f>'[1]Actv PlacedInServc'!AB34</f>
        <v/>
      </c>
      <c r="AC34" s="523" t="str">
        <f>'[1]Actv PlacedInServc'!AC34</f>
        <v/>
      </c>
      <c r="AD34" s="523" t="str">
        <f>'[1]Actv PlacedInServc'!AD34</f>
        <v/>
      </c>
      <c r="AE34" s="523" t="str">
        <f>'[1]Actv PlacedInServc'!AE34</f>
        <v/>
      </c>
      <c r="AF34" s="523" t="str">
        <f>'[1]Actv PlacedInServc'!AF34</f>
        <v/>
      </c>
      <c r="AG34" s="523" t="str">
        <f>'[1]Actv PlacedInServc'!AG34</f>
        <v/>
      </c>
      <c r="AH34" s="523" t="str">
        <f>'[1]Actv PlacedInServc'!AH34</f>
        <v/>
      </c>
      <c r="AI34" s="523" t="str">
        <f>'[1]Actv PlacedInServc'!AI34</f>
        <v/>
      </c>
      <c r="AJ34" s="523" t="str">
        <f>'[1]Actv PlacedInServc'!AJ34</f>
        <v/>
      </c>
      <c r="AK34" s="523" t="str">
        <f>'[1]Actv PlacedInServc'!AK34</f>
        <v/>
      </c>
      <c r="AL34" s="523" t="str">
        <f>'[1]Actv PlacedInServc'!AL34</f>
        <v/>
      </c>
      <c r="AM34" s="276"/>
      <c r="AN34" s="523">
        <f t="shared" si="1"/>
        <v>0</v>
      </c>
      <c r="AO34" s="524"/>
      <c r="AP34" s="524">
        <f t="shared" si="2"/>
        <v>0</v>
      </c>
    </row>
    <row r="35" spans="2:42" s="512" customFormat="1">
      <c r="B35" s="518">
        <f t="shared" si="3"/>
        <v>25</v>
      </c>
      <c r="C35" s="518" t="str">
        <f>'[1]Actv PlacedInServc'!C35</f>
        <v/>
      </c>
      <c r="D35" s="519" t="str">
        <f>'[1]Actv PlacedInServc'!D35</f>
        <v>R12-**D1</v>
      </c>
      <c r="F35" s="520" t="str">
        <f>'[1]Actv PlacedInServc'!F35</f>
        <v>Mains - Relocated</v>
      </c>
      <c r="H35" s="518" t="str">
        <f>'[1]Actv PlacedInServc'!H35</f>
        <v/>
      </c>
      <c r="J35" s="518" t="str">
        <f>'[1]Actv PlacedInServc'!J35</f>
        <v/>
      </c>
      <c r="L35" s="518" t="str">
        <f>'[1]Actv PlacedInServc'!L35</f>
        <v/>
      </c>
      <c r="N35" s="521" t="str">
        <f>'[1]Actv PlacedInServc'!N35</f>
        <v/>
      </c>
      <c r="P35" s="523" t="str">
        <f>'[1]Actv PlacedInServc'!P35</f>
        <v/>
      </c>
      <c r="Q35" s="523" t="str">
        <f>'[1]Actv PlacedInServc'!Q35</f>
        <v/>
      </c>
      <c r="R35" s="523" t="str">
        <f>'[1]Actv PlacedInServc'!R35</f>
        <v/>
      </c>
      <c r="S35" s="523" t="str">
        <f>'[1]Actv PlacedInServc'!S35</f>
        <v/>
      </c>
      <c r="T35" s="523" t="str">
        <f>'[1]Actv PlacedInServc'!T35</f>
        <v/>
      </c>
      <c r="U35" s="523" t="str">
        <f>'[1]Actv PlacedInServc'!U35</f>
        <v/>
      </c>
      <c r="V35" s="523" t="str">
        <f>'[1]Actv PlacedInServc'!V35</f>
        <v/>
      </c>
      <c r="W35" s="523" t="str">
        <f>'[1]Actv PlacedInServc'!W35</f>
        <v/>
      </c>
      <c r="X35" s="523" t="str">
        <f>'[1]Actv PlacedInServc'!X35</f>
        <v/>
      </c>
      <c r="Y35" s="523" t="str">
        <f>'[1]Actv PlacedInServc'!Y35</f>
        <v/>
      </c>
      <c r="Z35" s="523" t="str">
        <f>'[1]Actv PlacedInServc'!Z35</f>
        <v/>
      </c>
      <c r="AA35" s="523" t="str">
        <f>'[1]Actv PlacedInServc'!AA35</f>
        <v/>
      </c>
      <c r="AB35" s="523" t="str">
        <f>'[1]Actv PlacedInServc'!AB35</f>
        <v/>
      </c>
      <c r="AC35" s="523" t="str">
        <f>'[1]Actv PlacedInServc'!AC35</f>
        <v/>
      </c>
      <c r="AD35" s="523" t="str">
        <f>'[1]Actv PlacedInServc'!AD35</f>
        <v/>
      </c>
      <c r="AE35" s="523" t="str">
        <f>'[1]Actv PlacedInServc'!AE35</f>
        <v/>
      </c>
      <c r="AF35" s="523" t="str">
        <f>'[1]Actv PlacedInServc'!AF35</f>
        <v/>
      </c>
      <c r="AG35" s="523" t="str">
        <f>'[1]Actv PlacedInServc'!AG35</f>
        <v/>
      </c>
      <c r="AH35" s="523" t="str">
        <f>'[1]Actv PlacedInServc'!AH35</f>
        <v/>
      </c>
      <c r="AI35" s="523" t="str">
        <f>'[1]Actv PlacedInServc'!AI35</f>
        <v/>
      </c>
      <c r="AJ35" s="523" t="str">
        <f>'[1]Actv PlacedInServc'!AJ35</f>
        <v/>
      </c>
      <c r="AK35" s="523" t="str">
        <f>'[1]Actv PlacedInServc'!AK35</f>
        <v/>
      </c>
      <c r="AL35" s="523" t="str">
        <f>'[1]Actv PlacedInServc'!AL35</f>
        <v/>
      </c>
      <c r="AM35" s="276"/>
      <c r="AN35" s="523">
        <f t="shared" si="1"/>
        <v>0</v>
      </c>
      <c r="AO35" s="524"/>
      <c r="AP35" s="524">
        <f t="shared" si="2"/>
        <v>0</v>
      </c>
    </row>
    <row r="36" spans="2:42" s="512" customFormat="1">
      <c r="B36" s="518">
        <f t="shared" si="3"/>
        <v>26</v>
      </c>
      <c r="C36" s="518" t="str">
        <f>'[1]Actv PlacedInServc'!C36</f>
        <v>331001</v>
      </c>
      <c r="D36" s="519" t="str">
        <f>'[1]Actv PlacedInServc'!D36</f>
        <v/>
      </c>
      <c r="F36" s="520" t="str">
        <f>'[1]Actv PlacedInServc'!F36</f>
        <v>331001-T&amp;D Mains</v>
      </c>
      <c r="H36" s="518" t="str">
        <f>'[1]Actv PlacedInServc'!H36</f>
        <v>10133100</v>
      </c>
      <c r="J36" s="518">
        <f>'[1]Actv PlacedInServc'!J36</f>
        <v>331.4</v>
      </c>
      <c r="L36" s="518" t="str">
        <f>'[1]Actv PlacedInServc'!L36</f>
        <v>Y</v>
      </c>
      <c r="N36" s="521">
        <f>'[1]Actv PlacedInServc'!N36</f>
        <v>2</v>
      </c>
      <c r="P36" s="523">
        <f>'[1]Actv PlacedInServc'!P36</f>
        <v>712147.27999999933</v>
      </c>
      <c r="Q36" s="523">
        <f>'[1]Actv PlacedInServc'!Q36</f>
        <v>356073.63999999966</v>
      </c>
      <c r="R36" s="523">
        <f>'[1]Actv PlacedInServc'!R36</f>
        <v>356073.63999999966</v>
      </c>
      <c r="S36" s="523">
        <f>'[1]Actv PlacedInServc'!S36</f>
        <v>24853.5</v>
      </c>
      <c r="T36" s="523">
        <f>'[1]Actv PlacedInServc'!T36</f>
        <v>19882.8</v>
      </c>
      <c r="U36" s="523">
        <f>'[1]Actv PlacedInServc'!U36</f>
        <v>19882.8</v>
      </c>
      <c r="V36" s="523">
        <f>'[1]Actv PlacedInServc'!V36</f>
        <v>18888.660000000003</v>
      </c>
      <c r="W36" s="523">
        <f>'[1]Actv PlacedInServc'!W36</f>
        <v>44736.3</v>
      </c>
      <c r="X36" s="523">
        <f>'[1]Actv PlacedInServc'!X36</f>
        <v>49707</v>
      </c>
      <c r="Y36" s="523">
        <f>'[1]Actv PlacedInServc'!Y36</f>
        <v>49707</v>
      </c>
      <c r="Z36" s="523">
        <f>'[1]Actv PlacedInServc'!Z36</f>
        <v>69589.8</v>
      </c>
      <c r="AA36" s="523">
        <f>'[1]Actv PlacedInServc'!AA36</f>
        <v>79531.199999999997</v>
      </c>
      <c r="AB36" s="523">
        <f>'[1]Actv PlacedInServc'!AB36</f>
        <v>119296.8</v>
      </c>
      <c r="AC36" s="523">
        <f>'[1]Actv PlacedInServc'!AC36</f>
        <v>139179.6</v>
      </c>
      <c r="AD36" s="523">
        <f>'[1]Actv PlacedInServc'!AD36</f>
        <v>139179.6</v>
      </c>
      <c r="AE36" s="523">
        <f>'[1]Actv PlacedInServc'!AE36</f>
        <v>139179.6</v>
      </c>
      <c r="AF36" s="523">
        <f>'[1]Actv PlacedInServc'!AF36</f>
        <v>49707</v>
      </c>
      <c r="AG36" s="523">
        <f>'[1]Actv PlacedInServc'!AG36</f>
        <v>49707</v>
      </c>
      <c r="AH36" s="523">
        <f>'[1]Actv PlacedInServc'!AH36</f>
        <v>52242.057000000001</v>
      </c>
      <c r="AI36" s="523">
        <f>'[1]Actv PlacedInServc'!AI36</f>
        <v>44736.3</v>
      </c>
      <c r="AJ36" s="523">
        <f>'[1]Actv PlacedInServc'!AJ36</f>
        <v>49707</v>
      </c>
      <c r="AK36" s="523">
        <f>'[1]Actv PlacedInServc'!AK36</f>
        <v>49707</v>
      </c>
      <c r="AL36" s="523">
        <f>'[1]Actv PlacedInServc'!AL36</f>
        <v>29824.2</v>
      </c>
      <c r="AM36" s="276"/>
      <c r="AN36" s="523">
        <f t="shared" si="1"/>
        <v>795655.03999999946</v>
      </c>
      <c r="AO36" s="524"/>
      <c r="AP36" s="524">
        <f t="shared" si="2"/>
        <v>941997.35699999996</v>
      </c>
    </row>
    <row r="37" spans="2:42" s="512" customFormat="1">
      <c r="B37" s="518">
        <f t="shared" si="3"/>
        <v>27</v>
      </c>
      <c r="C37" s="518" t="str">
        <f>'[1]Actv PlacedInServc'!C37</f>
        <v>333000</v>
      </c>
      <c r="D37" s="519" t="str">
        <f>'[1]Actv PlacedInServc'!D37</f>
        <v/>
      </c>
      <c r="F37" s="520" t="str">
        <f>'[1]Actv PlacedInServc'!F37</f>
        <v>333000-Services</v>
      </c>
      <c r="H37" s="518" t="str">
        <f>'[1]Actv PlacedInServc'!H37</f>
        <v>10133300</v>
      </c>
      <c r="J37" s="518">
        <f>'[1]Actv PlacedInServc'!J37</f>
        <v>333.4</v>
      </c>
      <c r="L37" s="518" t="str">
        <f>'[1]Actv PlacedInServc'!L37</f>
        <v>Y</v>
      </c>
      <c r="N37" s="521">
        <f>'[1]Actv PlacedInServc'!N37</f>
        <v>2</v>
      </c>
      <c r="P37" s="523">
        <f>'[1]Actv PlacedInServc'!P37</f>
        <v>0</v>
      </c>
      <c r="Q37" s="523">
        <f>'[1]Actv PlacedInServc'!Q37</f>
        <v>0</v>
      </c>
      <c r="R37" s="523">
        <f>'[1]Actv PlacedInServc'!R37</f>
        <v>0</v>
      </c>
      <c r="S37" s="523">
        <f>'[1]Actv PlacedInServc'!S37</f>
        <v>0</v>
      </c>
      <c r="T37" s="523">
        <f>'[1]Actv PlacedInServc'!T37</f>
        <v>0</v>
      </c>
      <c r="U37" s="523">
        <f>'[1]Actv PlacedInServc'!U37</f>
        <v>0</v>
      </c>
      <c r="V37" s="523">
        <f>'[1]Actv PlacedInServc'!V37</f>
        <v>0</v>
      </c>
      <c r="W37" s="523">
        <f>'[1]Actv PlacedInServc'!W37</f>
        <v>0</v>
      </c>
      <c r="X37" s="523">
        <f>'[1]Actv PlacedInServc'!X37</f>
        <v>0</v>
      </c>
      <c r="Y37" s="523">
        <f>'[1]Actv PlacedInServc'!Y37</f>
        <v>0</v>
      </c>
      <c r="Z37" s="523">
        <f>'[1]Actv PlacedInServc'!Z37</f>
        <v>0</v>
      </c>
      <c r="AA37" s="523">
        <f>'[1]Actv PlacedInServc'!AA37</f>
        <v>0</v>
      </c>
      <c r="AB37" s="523">
        <f>'[1]Actv PlacedInServc'!AB37</f>
        <v>0</v>
      </c>
      <c r="AC37" s="523">
        <f>'[1]Actv PlacedInServc'!AC37</f>
        <v>0</v>
      </c>
      <c r="AD37" s="523">
        <f>'[1]Actv PlacedInServc'!AD37</f>
        <v>0</v>
      </c>
      <c r="AE37" s="523">
        <f>'[1]Actv PlacedInServc'!AE37</f>
        <v>0</v>
      </c>
      <c r="AF37" s="523">
        <f>'[1]Actv PlacedInServc'!AF37</f>
        <v>0</v>
      </c>
      <c r="AG37" s="523">
        <f>'[1]Actv PlacedInServc'!AG37</f>
        <v>0</v>
      </c>
      <c r="AH37" s="523">
        <f>'[1]Actv PlacedInServc'!AH37</f>
        <v>0</v>
      </c>
      <c r="AI37" s="523">
        <f>'[1]Actv PlacedInServc'!AI37</f>
        <v>0</v>
      </c>
      <c r="AJ37" s="523">
        <f>'[1]Actv PlacedInServc'!AJ37</f>
        <v>0</v>
      </c>
      <c r="AK37" s="523">
        <f>'[1]Actv PlacedInServc'!AK37</f>
        <v>0</v>
      </c>
      <c r="AL37" s="523">
        <f>'[1]Actv PlacedInServc'!AL37</f>
        <v>0</v>
      </c>
      <c r="AM37" s="276"/>
      <c r="AN37" s="523">
        <f t="shared" si="1"/>
        <v>0</v>
      </c>
      <c r="AO37" s="524"/>
      <c r="AP37" s="524">
        <f t="shared" si="2"/>
        <v>0</v>
      </c>
    </row>
    <row r="38" spans="2:42" s="512" customFormat="1">
      <c r="B38" s="518">
        <f t="shared" si="3"/>
        <v>28</v>
      </c>
      <c r="C38" s="518" t="str">
        <f>'[1]Actv PlacedInServc'!C38</f>
        <v>334100</v>
      </c>
      <c r="D38" s="519" t="str">
        <f>'[1]Actv PlacedInServc'!D38</f>
        <v/>
      </c>
      <c r="F38" s="520" t="str">
        <f>'[1]Actv PlacedInServc'!F38</f>
        <v>334100-Meters</v>
      </c>
      <c r="H38" s="518" t="str">
        <f>'[1]Actv PlacedInServc'!H38</f>
        <v>10133410</v>
      </c>
      <c r="J38" s="518">
        <f>'[1]Actv PlacedInServc'!J38</f>
        <v>334.4</v>
      </c>
      <c r="L38" s="518" t="str">
        <f>'[1]Actv PlacedInServc'!L38</f>
        <v>Y</v>
      </c>
      <c r="N38" s="521">
        <f>'[1]Actv PlacedInServc'!N38</f>
        <v>2</v>
      </c>
      <c r="P38" s="523">
        <f>'[1]Actv PlacedInServc'!P38</f>
        <v>0</v>
      </c>
      <c r="Q38" s="523">
        <f>'[1]Actv PlacedInServc'!Q38</f>
        <v>0</v>
      </c>
      <c r="R38" s="523">
        <f>'[1]Actv PlacedInServc'!R38</f>
        <v>0</v>
      </c>
      <c r="S38" s="523">
        <f>'[1]Actv PlacedInServc'!S38</f>
        <v>0</v>
      </c>
      <c r="T38" s="523">
        <f>'[1]Actv PlacedInServc'!T38</f>
        <v>0</v>
      </c>
      <c r="U38" s="523">
        <f>'[1]Actv PlacedInServc'!U38</f>
        <v>0</v>
      </c>
      <c r="V38" s="523">
        <f>'[1]Actv PlacedInServc'!V38</f>
        <v>0</v>
      </c>
      <c r="W38" s="523">
        <f>'[1]Actv PlacedInServc'!W38</f>
        <v>0</v>
      </c>
      <c r="X38" s="523">
        <f>'[1]Actv PlacedInServc'!X38</f>
        <v>0</v>
      </c>
      <c r="Y38" s="523">
        <f>'[1]Actv PlacedInServc'!Y38</f>
        <v>0</v>
      </c>
      <c r="Z38" s="523">
        <f>'[1]Actv PlacedInServc'!Z38</f>
        <v>0</v>
      </c>
      <c r="AA38" s="523">
        <f>'[1]Actv PlacedInServc'!AA38</f>
        <v>0</v>
      </c>
      <c r="AB38" s="523">
        <f>'[1]Actv PlacedInServc'!AB38</f>
        <v>0</v>
      </c>
      <c r="AC38" s="523">
        <f>'[1]Actv PlacedInServc'!AC38</f>
        <v>0</v>
      </c>
      <c r="AD38" s="523">
        <f>'[1]Actv PlacedInServc'!AD38</f>
        <v>0</v>
      </c>
      <c r="AE38" s="523">
        <f>'[1]Actv PlacedInServc'!AE38</f>
        <v>0</v>
      </c>
      <c r="AF38" s="523">
        <f>'[1]Actv PlacedInServc'!AF38</f>
        <v>0</v>
      </c>
      <c r="AG38" s="523">
        <f>'[1]Actv PlacedInServc'!AG38</f>
        <v>0</v>
      </c>
      <c r="AH38" s="523">
        <f>'[1]Actv PlacedInServc'!AH38</f>
        <v>0</v>
      </c>
      <c r="AI38" s="523">
        <f>'[1]Actv PlacedInServc'!AI38</f>
        <v>0</v>
      </c>
      <c r="AJ38" s="523">
        <f>'[1]Actv PlacedInServc'!AJ38</f>
        <v>0</v>
      </c>
      <c r="AK38" s="523">
        <f>'[1]Actv PlacedInServc'!AK38</f>
        <v>0</v>
      </c>
      <c r="AL38" s="523">
        <f>'[1]Actv PlacedInServc'!AL38</f>
        <v>0</v>
      </c>
      <c r="AM38" s="276"/>
      <c r="AN38" s="523">
        <f t="shared" si="1"/>
        <v>0</v>
      </c>
      <c r="AO38" s="524"/>
      <c r="AP38" s="524">
        <f t="shared" si="2"/>
        <v>0</v>
      </c>
    </row>
    <row r="39" spans="2:42" s="512" customFormat="1">
      <c r="B39" s="518">
        <f t="shared" si="3"/>
        <v>29</v>
      </c>
      <c r="C39" s="518" t="str">
        <f>'[1]Actv PlacedInServc'!C39</f>
        <v>335000</v>
      </c>
      <c r="D39" s="519" t="str">
        <f>'[1]Actv PlacedInServc'!D39</f>
        <v/>
      </c>
      <c r="F39" s="520" t="str">
        <f>'[1]Actv PlacedInServc'!F39</f>
        <v>335000-Hydrants</v>
      </c>
      <c r="H39" s="518" t="str">
        <f>'[1]Actv PlacedInServc'!H39</f>
        <v>10133500</v>
      </c>
      <c r="J39" s="518">
        <f>'[1]Actv PlacedInServc'!J39</f>
        <v>335.4</v>
      </c>
      <c r="L39" s="518" t="str">
        <f>'[1]Actv PlacedInServc'!L39</f>
        <v>Y</v>
      </c>
      <c r="N39" s="521">
        <f>'[1]Actv PlacedInServc'!N39</f>
        <v>2</v>
      </c>
      <c r="P39" s="523">
        <f>'[1]Actv PlacedInServc'!P39</f>
        <v>0</v>
      </c>
      <c r="Q39" s="523">
        <f>'[1]Actv PlacedInServc'!Q39</f>
        <v>0</v>
      </c>
      <c r="R39" s="523">
        <f>'[1]Actv PlacedInServc'!R39</f>
        <v>0</v>
      </c>
      <c r="S39" s="523">
        <f>'[1]Actv PlacedInServc'!S39</f>
        <v>2761.5</v>
      </c>
      <c r="T39" s="523">
        <f>'[1]Actv PlacedInServc'!T39</f>
        <v>2209.2000000000003</v>
      </c>
      <c r="U39" s="523">
        <f>'[1]Actv PlacedInServc'!U39</f>
        <v>2209.2000000000003</v>
      </c>
      <c r="V39" s="523">
        <f>'[1]Actv PlacedInServc'!V39</f>
        <v>2098.7400000000002</v>
      </c>
      <c r="W39" s="523">
        <f>'[1]Actv PlacedInServc'!W39</f>
        <v>4970.7000000000007</v>
      </c>
      <c r="X39" s="523">
        <f>'[1]Actv PlacedInServc'!X39</f>
        <v>5523</v>
      </c>
      <c r="Y39" s="523">
        <f>'[1]Actv PlacedInServc'!Y39</f>
        <v>5523</v>
      </c>
      <c r="Z39" s="523">
        <f>'[1]Actv PlacedInServc'!Z39</f>
        <v>7732.2000000000007</v>
      </c>
      <c r="AA39" s="523">
        <f>'[1]Actv PlacedInServc'!AA39</f>
        <v>8836.8000000000011</v>
      </c>
      <c r="AB39" s="523">
        <f>'[1]Actv PlacedInServc'!AB39</f>
        <v>13255.2</v>
      </c>
      <c r="AC39" s="523">
        <f>'[1]Actv PlacedInServc'!AC39</f>
        <v>15464.400000000001</v>
      </c>
      <c r="AD39" s="523">
        <f>'[1]Actv PlacedInServc'!AD39</f>
        <v>15464.400000000001</v>
      </c>
      <c r="AE39" s="523">
        <f>'[1]Actv PlacedInServc'!AE39</f>
        <v>15464.400000000001</v>
      </c>
      <c r="AF39" s="523">
        <f>'[1]Actv PlacedInServc'!AF39</f>
        <v>5523</v>
      </c>
      <c r="AG39" s="523">
        <f>'[1]Actv PlacedInServc'!AG39</f>
        <v>5523</v>
      </c>
      <c r="AH39" s="523">
        <f>'[1]Actv PlacedInServc'!AH39</f>
        <v>5804.6730000000007</v>
      </c>
      <c r="AI39" s="523">
        <f>'[1]Actv PlacedInServc'!AI39</f>
        <v>4970.7000000000007</v>
      </c>
      <c r="AJ39" s="523">
        <f>'[1]Actv PlacedInServc'!AJ39</f>
        <v>5523</v>
      </c>
      <c r="AK39" s="523">
        <f>'[1]Actv PlacedInServc'!AK39</f>
        <v>5523</v>
      </c>
      <c r="AL39" s="523">
        <f>'[1]Actv PlacedInServc'!AL39</f>
        <v>3313.8</v>
      </c>
      <c r="AM39" s="276"/>
      <c r="AN39" s="523">
        <f t="shared" si="1"/>
        <v>9278.6400000000012</v>
      </c>
      <c r="AO39" s="524"/>
      <c r="AP39" s="524">
        <f t="shared" si="2"/>
        <v>104666.37300000001</v>
      </c>
    </row>
    <row r="40" spans="2:42" s="512" customFormat="1">
      <c r="B40" s="518">
        <f t="shared" si="3"/>
        <v>30</v>
      </c>
      <c r="C40" s="518" t="str">
        <f>'[1]Actv PlacedInServc'!C40</f>
        <v/>
      </c>
      <c r="D40" s="519" t="str">
        <f>'[1]Actv PlacedInServc'!D40</f>
        <v/>
      </c>
      <c r="F40" s="520" t="str">
        <f>'[1]Actv PlacedInServc'!F40</f>
        <v/>
      </c>
      <c r="H40" s="518" t="str">
        <f>'[1]Actv PlacedInServc'!H40</f>
        <v/>
      </c>
      <c r="J40" s="518" t="str">
        <f>'[1]Actv PlacedInServc'!J40</f>
        <v/>
      </c>
      <c r="L40" s="518" t="str">
        <f>'[1]Actv PlacedInServc'!L40</f>
        <v/>
      </c>
      <c r="N40" s="521" t="str">
        <f>'[1]Actv PlacedInServc'!N40</f>
        <v/>
      </c>
      <c r="P40" s="523" t="str">
        <f>'[1]Actv PlacedInServc'!P40</f>
        <v/>
      </c>
      <c r="Q40" s="523" t="str">
        <f>'[1]Actv PlacedInServc'!Q40</f>
        <v/>
      </c>
      <c r="R40" s="523" t="str">
        <f>'[1]Actv PlacedInServc'!R40</f>
        <v/>
      </c>
      <c r="S40" s="523" t="str">
        <f>'[1]Actv PlacedInServc'!S40</f>
        <v/>
      </c>
      <c r="T40" s="523" t="str">
        <f>'[1]Actv PlacedInServc'!T40</f>
        <v/>
      </c>
      <c r="U40" s="523" t="str">
        <f>'[1]Actv PlacedInServc'!U40</f>
        <v/>
      </c>
      <c r="V40" s="523" t="str">
        <f>'[1]Actv PlacedInServc'!V40</f>
        <v/>
      </c>
      <c r="W40" s="523" t="str">
        <f>'[1]Actv PlacedInServc'!W40</f>
        <v/>
      </c>
      <c r="X40" s="523" t="str">
        <f>'[1]Actv PlacedInServc'!X40</f>
        <v/>
      </c>
      <c r="Y40" s="523" t="str">
        <f>'[1]Actv PlacedInServc'!Y40</f>
        <v/>
      </c>
      <c r="Z40" s="523" t="str">
        <f>'[1]Actv PlacedInServc'!Z40</f>
        <v/>
      </c>
      <c r="AA40" s="523" t="str">
        <f>'[1]Actv PlacedInServc'!AA40</f>
        <v/>
      </c>
      <c r="AB40" s="523" t="str">
        <f>'[1]Actv PlacedInServc'!AB40</f>
        <v/>
      </c>
      <c r="AC40" s="523" t="str">
        <f>'[1]Actv PlacedInServc'!AC40</f>
        <v/>
      </c>
      <c r="AD40" s="523" t="str">
        <f>'[1]Actv PlacedInServc'!AD40</f>
        <v/>
      </c>
      <c r="AE40" s="523" t="str">
        <f>'[1]Actv PlacedInServc'!AE40</f>
        <v/>
      </c>
      <c r="AF40" s="523" t="str">
        <f>'[1]Actv PlacedInServc'!AF40</f>
        <v/>
      </c>
      <c r="AG40" s="523" t="str">
        <f>'[1]Actv PlacedInServc'!AG40</f>
        <v/>
      </c>
      <c r="AH40" s="523" t="str">
        <f>'[1]Actv PlacedInServc'!AH40</f>
        <v/>
      </c>
      <c r="AI40" s="523" t="str">
        <f>'[1]Actv PlacedInServc'!AI40</f>
        <v/>
      </c>
      <c r="AJ40" s="523" t="str">
        <f>'[1]Actv PlacedInServc'!AJ40</f>
        <v/>
      </c>
      <c r="AK40" s="523" t="str">
        <f>'[1]Actv PlacedInServc'!AK40</f>
        <v/>
      </c>
      <c r="AL40" s="523" t="str">
        <f>'[1]Actv PlacedInServc'!AL40</f>
        <v/>
      </c>
      <c r="AM40" s="276"/>
      <c r="AN40" s="523">
        <f t="shared" si="1"/>
        <v>0</v>
      </c>
      <c r="AO40" s="524"/>
      <c r="AP40" s="524">
        <f t="shared" si="2"/>
        <v>0</v>
      </c>
    </row>
    <row r="41" spans="2:42" s="512" customFormat="1">
      <c r="B41" s="518">
        <f t="shared" si="3"/>
        <v>31</v>
      </c>
      <c r="C41" s="518" t="str">
        <f>'[1]Actv PlacedInServc'!C41</f>
        <v/>
      </c>
      <c r="D41" s="519" t="str">
        <f>'[1]Actv PlacedInServc'!D41</f>
        <v>R12-**E1</v>
      </c>
      <c r="F41" s="520" t="str">
        <f>'[1]Actv PlacedInServc'!F41</f>
        <v>Hydrants, Valves, and Manholes - New</v>
      </c>
      <c r="H41" s="518" t="str">
        <f>'[1]Actv PlacedInServc'!H41</f>
        <v/>
      </c>
      <c r="J41" s="518" t="str">
        <f>'[1]Actv PlacedInServc'!J41</f>
        <v/>
      </c>
      <c r="L41" s="518" t="str">
        <f>'[1]Actv PlacedInServc'!L41</f>
        <v/>
      </c>
      <c r="N41" s="521" t="str">
        <f>'[1]Actv PlacedInServc'!N41</f>
        <v/>
      </c>
      <c r="P41" s="523" t="str">
        <f>'[1]Actv PlacedInServc'!P41</f>
        <v/>
      </c>
      <c r="Q41" s="523" t="str">
        <f>'[1]Actv PlacedInServc'!Q41</f>
        <v/>
      </c>
      <c r="R41" s="523" t="str">
        <f>'[1]Actv PlacedInServc'!R41</f>
        <v/>
      </c>
      <c r="S41" s="523" t="str">
        <f>'[1]Actv PlacedInServc'!S41</f>
        <v/>
      </c>
      <c r="T41" s="523" t="str">
        <f>'[1]Actv PlacedInServc'!T41</f>
        <v/>
      </c>
      <c r="U41" s="523" t="str">
        <f>'[1]Actv PlacedInServc'!U41</f>
        <v/>
      </c>
      <c r="V41" s="523" t="str">
        <f>'[1]Actv PlacedInServc'!V41</f>
        <v/>
      </c>
      <c r="W41" s="523" t="str">
        <f>'[1]Actv PlacedInServc'!W41</f>
        <v/>
      </c>
      <c r="X41" s="523" t="str">
        <f>'[1]Actv PlacedInServc'!X41</f>
        <v/>
      </c>
      <c r="Y41" s="523" t="str">
        <f>'[1]Actv PlacedInServc'!Y41</f>
        <v/>
      </c>
      <c r="Z41" s="523" t="str">
        <f>'[1]Actv PlacedInServc'!Z41</f>
        <v/>
      </c>
      <c r="AA41" s="523" t="str">
        <f>'[1]Actv PlacedInServc'!AA41</f>
        <v/>
      </c>
      <c r="AB41" s="523" t="str">
        <f>'[1]Actv PlacedInServc'!AB41</f>
        <v/>
      </c>
      <c r="AC41" s="523" t="str">
        <f>'[1]Actv PlacedInServc'!AC41</f>
        <v/>
      </c>
      <c r="AD41" s="523" t="str">
        <f>'[1]Actv PlacedInServc'!AD41</f>
        <v/>
      </c>
      <c r="AE41" s="523" t="str">
        <f>'[1]Actv PlacedInServc'!AE41</f>
        <v/>
      </c>
      <c r="AF41" s="523" t="str">
        <f>'[1]Actv PlacedInServc'!AF41</f>
        <v/>
      </c>
      <c r="AG41" s="523" t="str">
        <f>'[1]Actv PlacedInServc'!AG41</f>
        <v/>
      </c>
      <c r="AH41" s="523" t="str">
        <f>'[1]Actv PlacedInServc'!AH41</f>
        <v/>
      </c>
      <c r="AI41" s="523" t="str">
        <f>'[1]Actv PlacedInServc'!AI41</f>
        <v/>
      </c>
      <c r="AJ41" s="523" t="str">
        <f>'[1]Actv PlacedInServc'!AJ41</f>
        <v/>
      </c>
      <c r="AK41" s="523" t="str">
        <f>'[1]Actv PlacedInServc'!AK41</f>
        <v/>
      </c>
      <c r="AL41" s="523" t="str">
        <f>'[1]Actv PlacedInServc'!AL41</f>
        <v/>
      </c>
      <c r="AM41" s="276"/>
      <c r="AN41" s="523">
        <f t="shared" si="1"/>
        <v>0</v>
      </c>
      <c r="AO41" s="524"/>
      <c r="AP41" s="524">
        <f t="shared" si="2"/>
        <v>0</v>
      </c>
    </row>
    <row r="42" spans="2:42" s="512" customFormat="1">
      <c r="B42" s="518">
        <f t="shared" si="3"/>
        <v>32</v>
      </c>
      <c r="C42" s="518" t="str">
        <f>'[1]Actv PlacedInServc'!C42</f>
        <v>335000</v>
      </c>
      <c r="D42" s="519" t="str">
        <f>'[1]Actv PlacedInServc'!D42</f>
        <v/>
      </c>
      <c r="F42" s="520" t="str">
        <f>'[1]Actv PlacedInServc'!F42</f>
        <v>335000-Hydrants</v>
      </c>
      <c r="H42" s="518" t="str">
        <f>'[1]Actv PlacedInServc'!H42</f>
        <v>10133500</v>
      </c>
      <c r="J42" s="518">
        <f>'[1]Actv PlacedInServc'!J42</f>
        <v>335.4</v>
      </c>
      <c r="L42" s="518" t="str">
        <f>'[1]Actv PlacedInServc'!L42</f>
        <v>Y</v>
      </c>
      <c r="N42" s="521">
        <f>'[1]Actv PlacedInServc'!N42</f>
        <v>1</v>
      </c>
      <c r="P42" s="523">
        <f>'[1]Actv PlacedInServc'!P42</f>
        <v>14721.090000000004</v>
      </c>
      <c r="Q42" s="523">
        <f>'[1]Actv PlacedInServc'!Q42</f>
        <v>14721.090000000004</v>
      </c>
      <c r="R42" s="523">
        <f>'[1]Actv PlacedInServc'!R42</f>
        <v>4172.0742</v>
      </c>
      <c r="S42" s="523">
        <f>'[1]Actv PlacedInServc'!S42</f>
        <v>13321.475999999999</v>
      </c>
      <c r="T42" s="523">
        <f>'[1]Actv PlacedInServc'!T42</f>
        <v>0</v>
      </c>
      <c r="U42" s="523">
        <f>'[1]Actv PlacedInServc'!U42</f>
        <v>0</v>
      </c>
      <c r="V42" s="523">
        <f>'[1]Actv PlacedInServc'!V42</f>
        <v>3313.7999999999997</v>
      </c>
      <c r="W42" s="523">
        <f>'[1]Actv PlacedInServc'!W42</f>
        <v>3313.7999999999997</v>
      </c>
      <c r="X42" s="523">
        <f>'[1]Actv PlacedInServc'!X42</f>
        <v>9941.4</v>
      </c>
      <c r="Y42" s="523">
        <f>'[1]Actv PlacedInServc'!Y42</f>
        <v>16569</v>
      </c>
      <c r="Z42" s="523">
        <f>'[1]Actv PlacedInServc'!Z42</f>
        <v>19385.73</v>
      </c>
      <c r="AA42" s="523">
        <f>'[1]Actv PlacedInServc'!AA42</f>
        <v>19882.8</v>
      </c>
      <c r="AB42" s="523">
        <f>'[1]Actv PlacedInServc'!AB42</f>
        <v>18225.899999999998</v>
      </c>
      <c r="AC42" s="523">
        <f>'[1]Actv PlacedInServc'!AC42</f>
        <v>16900.379999999997</v>
      </c>
      <c r="AD42" s="523">
        <f>'[1]Actv PlacedInServc'!AD42</f>
        <v>13586.58</v>
      </c>
      <c r="AE42" s="523">
        <f>'[1]Actv PlacedInServc'!AE42</f>
        <v>10272.779999999999</v>
      </c>
      <c r="AF42" s="523">
        <f>'[1]Actv PlacedInServc'!AF42</f>
        <v>6627.5999999999995</v>
      </c>
      <c r="AG42" s="523">
        <f>'[1]Actv PlacedInServc'!AG42</f>
        <v>5799.15</v>
      </c>
      <c r="AH42" s="523">
        <f>'[1]Actv PlacedInServc'!AH42</f>
        <v>3313.7999999999997</v>
      </c>
      <c r="AI42" s="523">
        <f>'[1]Actv PlacedInServc'!AI42</f>
        <v>3313.7999999999997</v>
      </c>
      <c r="AJ42" s="523">
        <f>'[1]Actv PlacedInServc'!AJ42</f>
        <v>9941.4</v>
      </c>
      <c r="AK42" s="523">
        <f>'[1]Actv PlacedInServc'!AK42</f>
        <v>16569</v>
      </c>
      <c r="AL42" s="523">
        <f>'[1]Actv PlacedInServc'!AL42</f>
        <v>19385.73</v>
      </c>
      <c r="AM42" s="276"/>
      <c r="AN42" s="523">
        <f t="shared" si="1"/>
        <v>35528.440200000005</v>
      </c>
      <c r="AO42" s="524"/>
      <c r="AP42" s="524">
        <f t="shared" si="2"/>
        <v>143818.91999999998</v>
      </c>
    </row>
    <row r="43" spans="2:42" s="512" customFormat="1">
      <c r="B43" s="518">
        <f t="shared" si="3"/>
        <v>33</v>
      </c>
      <c r="C43" s="518" t="str">
        <f>'[1]Actv PlacedInServc'!C43</f>
        <v>331001</v>
      </c>
      <c r="D43" s="519" t="str">
        <f>'[1]Actv PlacedInServc'!D43</f>
        <v/>
      </c>
      <c r="F43" s="520" t="str">
        <f>'[1]Actv PlacedInServc'!F43</f>
        <v>331001-T&amp;D Mains</v>
      </c>
      <c r="H43" s="518" t="str">
        <f>'[1]Actv PlacedInServc'!H43</f>
        <v>10133100</v>
      </c>
      <c r="J43" s="518">
        <f>'[1]Actv PlacedInServc'!J43</f>
        <v>331.4</v>
      </c>
      <c r="L43" s="518" t="str">
        <f>'[1]Actv PlacedInServc'!L43</f>
        <v>Y</v>
      </c>
      <c r="N43" s="521">
        <f>'[1]Actv PlacedInServc'!N43</f>
        <v>1</v>
      </c>
      <c r="P43" s="523">
        <f>'[1]Actv PlacedInServc'!P43</f>
        <v>180574.34</v>
      </c>
      <c r="Q43" s="523">
        <f>'[1]Actv PlacedInServc'!Q43</f>
        <v>180574.34</v>
      </c>
      <c r="R43" s="523">
        <f>'[1]Actv PlacedInServc'!R43</f>
        <v>2781.3828000000003</v>
      </c>
      <c r="S43" s="523">
        <f>'[1]Actv PlacedInServc'!S43</f>
        <v>8880.9840000000004</v>
      </c>
      <c r="T43" s="523">
        <f>'[1]Actv PlacedInServc'!T43</f>
        <v>0</v>
      </c>
      <c r="U43" s="523">
        <f>'[1]Actv PlacedInServc'!U43</f>
        <v>0</v>
      </c>
      <c r="V43" s="523">
        <f>'[1]Actv PlacedInServc'!V43</f>
        <v>2209.2000000000003</v>
      </c>
      <c r="W43" s="523">
        <f>'[1]Actv PlacedInServc'!W43</f>
        <v>2209.2000000000003</v>
      </c>
      <c r="X43" s="523">
        <f>'[1]Actv PlacedInServc'!X43</f>
        <v>6627.6</v>
      </c>
      <c r="Y43" s="523">
        <f>'[1]Actv PlacedInServc'!Y43</f>
        <v>11046</v>
      </c>
      <c r="Z43" s="523">
        <f>'[1]Actv PlacedInServc'!Z43</f>
        <v>12923.82</v>
      </c>
      <c r="AA43" s="523">
        <f>'[1]Actv PlacedInServc'!AA43</f>
        <v>13255.2</v>
      </c>
      <c r="AB43" s="523">
        <f>'[1]Actv PlacedInServc'!AB43</f>
        <v>12150.6</v>
      </c>
      <c r="AC43" s="523">
        <f>'[1]Actv PlacedInServc'!AC43</f>
        <v>11266.92</v>
      </c>
      <c r="AD43" s="523">
        <f>'[1]Actv PlacedInServc'!AD43</f>
        <v>9057.7199999999993</v>
      </c>
      <c r="AE43" s="523">
        <f>'[1]Actv PlacedInServc'!AE43</f>
        <v>6848.52</v>
      </c>
      <c r="AF43" s="523">
        <f>'[1]Actv PlacedInServc'!AF43</f>
        <v>4418.4000000000005</v>
      </c>
      <c r="AG43" s="523">
        <f>'[1]Actv PlacedInServc'!AG43</f>
        <v>3866.1000000000004</v>
      </c>
      <c r="AH43" s="523">
        <f>'[1]Actv PlacedInServc'!AH43</f>
        <v>2209.2000000000003</v>
      </c>
      <c r="AI43" s="523">
        <f>'[1]Actv PlacedInServc'!AI43</f>
        <v>2209.2000000000003</v>
      </c>
      <c r="AJ43" s="523">
        <f>'[1]Actv PlacedInServc'!AJ43</f>
        <v>6627.6</v>
      </c>
      <c r="AK43" s="523">
        <f>'[1]Actv PlacedInServc'!AK43</f>
        <v>11046</v>
      </c>
      <c r="AL43" s="523">
        <f>'[1]Actv PlacedInServc'!AL43</f>
        <v>12923.82</v>
      </c>
      <c r="AM43" s="276"/>
      <c r="AN43" s="523">
        <f t="shared" si="1"/>
        <v>194445.9068</v>
      </c>
      <c r="AO43" s="524"/>
      <c r="AP43" s="524">
        <f t="shared" si="2"/>
        <v>95879.28</v>
      </c>
    </row>
    <row r="44" spans="2:42" s="512" customFormat="1">
      <c r="B44" s="518">
        <f t="shared" si="3"/>
        <v>34</v>
      </c>
      <c r="C44" s="518" t="str">
        <f>'[1]Actv PlacedInServc'!C44</f>
        <v/>
      </c>
      <c r="D44" s="519" t="str">
        <f>'[1]Actv PlacedInServc'!D44</f>
        <v/>
      </c>
      <c r="F44" s="520" t="str">
        <f>'[1]Actv PlacedInServc'!F44</f>
        <v/>
      </c>
      <c r="H44" s="518" t="str">
        <f>'[1]Actv PlacedInServc'!H44</f>
        <v/>
      </c>
      <c r="J44" s="518" t="str">
        <f>'[1]Actv PlacedInServc'!J44</f>
        <v/>
      </c>
      <c r="L44" s="518" t="str">
        <f>'[1]Actv PlacedInServc'!L44</f>
        <v/>
      </c>
      <c r="N44" s="521" t="str">
        <f>'[1]Actv PlacedInServc'!N44</f>
        <v/>
      </c>
      <c r="P44" s="523" t="str">
        <f>'[1]Actv PlacedInServc'!P44</f>
        <v/>
      </c>
      <c r="Q44" s="523" t="str">
        <f>'[1]Actv PlacedInServc'!Q44</f>
        <v/>
      </c>
      <c r="R44" s="523" t="str">
        <f>'[1]Actv PlacedInServc'!R44</f>
        <v/>
      </c>
      <c r="S44" s="523" t="str">
        <f>'[1]Actv PlacedInServc'!S44</f>
        <v/>
      </c>
      <c r="T44" s="523" t="str">
        <f>'[1]Actv PlacedInServc'!T44</f>
        <v/>
      </c>
      <c r="U44" s="523" t="str">
        <f>'[1]Actv PlacedInServc'!U44</f>
        <v/>
      </c>
      <c r="V44" s="523" t="str">
        <f>'[1]Actv PlacedInServc'!V44</f>
        <v/>
      </c>
      <c r="W44" s="523" t="str">
        <f>'[1]Actv PlacedInServc'!W44</f>
        <v/>
      </c>
      <c r="X44" s="523" t="str">
        <f>'[1]Actv PlacedInServc'!X44</f>
        <v/>
      </c>
      <c r="Y44" s="523" t="str">
        <f>'[1]Actv PlacedInServc'!Y44</f>
        <v/>
      </c>
      <c r="Z44" s="523" t="str">
        <f>'[1]Actv PlacedInServc'!Z44</f>
        <v/>
      </c>
      <c r="AA44" s="523" t="str">
        <f>'[1]Actv PlacedInServc'!AA44</f>
        <v/>
      </c>
      <c r="AB44" s="523" t="str">
        <f>'[1]Actv PlacedInServc'!AB44</f>
        <v/>
      </c>
      <c r="AC44" s="523" t="str">
        <f>'[1]Actv PlacedInServc'!AC44</f>
        <v/>
      </c>
      <c r="AD44" s="523" t="str">
        <f>'[1]Actv PlacedInServc'!AD44</f>
        <v/>
      </c>
      <c r="AE44" s="523" t="str">
        <f>'[1]Actv PlacedInServc'!AE44</f>
        <v/>
      </c>
      <c r="AF44" s="523" t="str">
        <f>'[1]Actv PlacedInServc'!AF44</f>
        <v/>
      </c>
      <c r="AG44" s="523" t="str">
        <f>'[1]Actv PlacedInServc'!AG44</f>
        <v/>
      </c>
      <c r="AH44" s="523" t="str">
        <f>'[1]Actv PlacedInServc'!AH44</f>
        <v/>
      </c>
      <c r="AI44" s="523" t="str">
        <f>'[1]Actv PlacedInServc'!AI44</f>
        <v/>
      </c>
      <c r="AJ44" s="523" t="str">
        <f>'[1]Actv PlacedInServc'!AJ44</f>
        <v/>
      </c>
      <c r="AK44" s="523" t="str">
        <f>'[1]Actv PlacedInServc'!AK44</f>
        <v/>
      </c>
      <c r="AL44" s="523" t="str">
        <f>'[1]Actv PlacedInServc'!AL44</f>
        <v/>
      </c>
      <c r="AM44" s="276"/>
      <c r="AN44" s="523">
        <f t="shared" si="1"/>
        <v>0</v>
      </c>
      <c r="AO44" s="524"/>
      <c r="AP44" s="524">
        <f t="shared" si="2"/>
        <v>0</v>
      </c>
    </row>
    <row r="45" spans="2:42" s="512" customFormat="1">
      <c r="B45" s="518">
        <f t="shared" si="3"/>
        <v>35</v>
      </c>
      <c r="C45" s="518" t="str">
        <f>'[1]Actv PlacedInServc'!C45</f>
        <v/>
      </c>
      <c r="D45" s="519" t="str">
        <f>'[1]Actv PlacedInServc'!D45</f>
        <v/>
      </c>
      <c r="F45" s="520" t="str">
        <f>'[1]Actv PlacedInServc'!F45</f>
        <v/>
      </c>
      <c r="H45" s="518" t="str">
        <f>'[1]Actv PlacedInServc'!H45</f>
        <v/>
      </c>
      <c r="J45" s="518" t="str">
        <f>'[1]Actv PlacedInServc'!J45</f>
        <v/>
      </c>
      <c r="L45" s="518" t="str">
        <f>'[1]Actv PlacedInServc'!L45</f>
        <v/>
      </c>
      <c r="N45" s="521" t="str">
        <f>'[1]Actv PlacedInServc'!N45</f>
        <v/>
      </c>
      <c r="P45" s="523" t="str">
        <f>'[1]Actv PlacedInServc'!P45</f>
        <v/>
      </c>
      <c r="Q45" s="523" t="str">
        <f>'[1]Actv PlacedInServc'!Q45</f>
        <v/>
      </c>
      <c r="R45" s="523" t="str">
        <f>'[1]Actv PlacedInServc'!R45</f>
        <v/>
      </c>
      <c r="S45" s="523" t="str">
        <f>'[1]Actv PlacedInServc'!S45</f>
        <v/>
      </c>
      <c r="T45" s="523" t="str">
        <f>'[1]Actv PlacedInServc'!T45</f>
        <v/>
      </c>
      <c r="U45" s="523" t="str">
        <f>'[1]Actv PlacedInServc'!U45</f>
        <v/>
      </c>
      <c r="V45" s="523" t="str">
        <f>'[1]Actv PlacedInServc'!V45</f>
        <v/>
      </c>
      <c r="W45" s="523" t="str">
        <f>'[1]Actv PlacedInServc'!W45</f>
        <v/>
      </c>
      <c r="X45" s="523" t="str">
        <f>'[1]Actv PlacedInServc'!X45</f>
        <v/>
      </c>
      <c r="Y45" s="523" t="str">
        <f>'[1]Actv PlacedInServc'!Y45</f>
        <v/>
      </c>
      <c r="Z45" s="523" t="str">
        <f>'[1]Actv PlacedInServc'!Z45</f>
        <v/>
      </c>
      <c r="AA45" s="523" t="str">
        <f>'[1]Actv PlacedInServc'!AA45</f>
        <v/>
      </c>
      <c r="AB45" s="523" t="str">
        <f>'[1]Actv PlacedInServc'!AB45</f>
        <v/>
      </c>
      <c r="AC45" s="523" t="str">
        <f>'[1]Actv PlacedInServc'!AC45</f>
        <v/>
      </c>
      <c r="AD45" s="523" t="str">
        <f>'[1]Actv PlacedInServc'!AD45</f>
        <v/>
      </c>
      <c r="AE45" s="523" t="str">
        <f>'[1]Actv PlacedInServc'!AE45</f>
        <v/>
      </c>
      <c r="AF45" s="523" t="str">
        <f>'[1]Actv PlacedInServc'!AF45</f>
        <v/>
      </c>
      <c r="AG45" s="523" t="str">
        <f>'[1]Actv PlacedInServc'!AG45</f>
        <v/>
      </c>
      <c r="AH45" s="523" t="str">
        <f>'[1]Actv PlacedInServc'!AH45</f>
        <v/>
      </c>
      <c r="AI45" s="523" t="str">
        <f>'[1]Actv PlacedInServc'!AI45</f>
        <v/>
      </c>
      <c r="AJ45" s="523" t="str">
        <f>'[1]Actv PlacedInServc'!AJ45</f>
        <v/>
      </c>
      <c r="AK45" s="523" t="str">
        <f>'[1]Actv PlacedInServc'!AK45</f>
        <v/>
      </c>
      <c r="AL45" s="523" t="str">
        <f>'[1]Actv PlacedInServc'!AL45</f>
        <v/>
      </c>
      <c r="AM45" s="276"/>
      <c r="AN45" s="523">
        <f t="shared" si="1"/>
        <v>0</v>
      </c>
      <c r="AO45" s="524"/>
      <c r="AP45" s="524">
        <f t="shared" si="2"/>
        <v>0</v>
      </c>
    </row>
    <row r="46" spans="2:42" s="512" customFormat="1">
      <c r="B46" s="518">
        <f t="shared" si="3"/>
        <v>36</v>
      </c>
      <c r="C46" s="518" t="str">
        <f>'[1]Actv PlacedInServc'!C46</f>
        <v/>
      </c>
      <c r="D46" s="519" t="str">
        <f>'[1]Actv PlacedInServc'!D46</f>
        <v/>
      </c>
      <c r="F46" s="520" t="str">
        <f>'[1]Actv PlacedInServc'!F46</f>
        <v/>
      </c>
      <c r="H46" s="518" t="str">
        <f>'[1]Actv PlacedInServc'!H46</f>
        <v/>
      </c>
      <c r="J46" s="518" t="str">
        <f>'[1]Actv PlacedInServc'!J46</f>
        <v/>
      </c>
      <c r="L46" s="518" t="str">
        <f>'[1]Actv PlacedInServc'!L46</f>
        <v/>
      </c>
      <c r="N46" s="521" t="str">
        <f>'[1]Actv PlacedInServc'!N46</f>
        <v/>
      </c>
      <c r="P46" s="523" t="str">
        <f>'[1]Actv PlacedInServc'!P46</f>
        <v/>
      </c>
      <c r="Q46" s="523" t="str">
        <f>'[1]Actv PlacedInServc'!Q46</f>
        <v/>
      </c>
      <c r="R46" s="523" t="str">
        <f>'[1]Actv PlacedInServc'!R46</f>
        <v/>
      </c>
      <c r="S46" s="523" t="str">
        <f>'[1]Actv PlacedInServc'!S46</f>
        <v/>
      </c>
      <c r="T46" s="523" t="str">
        <f>'[1]Actv PlacedInServc'!T46</f>
        <v/>
      </c>
      <c r="U46" s="523" t="str">
        <f>'[1]Actv PlacedInServc'!U46</f>
        <v/>
      </c>
      <c r="V46" s="523" t="str">
        <f>'[1]Actv PlacedInServc'!V46</f>
        <v/>
      </c>
      <c r="W46" s="523" t="str">
        <f>'[1]Actv PlacedInServc'!W46</f>
        <v/>
      </c>
      <c r="X46" s="523" t="str">
        <f>'[1]Actv PlacedInServc'!X46</f>
        <v/>
      </c>
      <c r="Y46" s="523" t="str">
        <f>'[1]Actv PlacedInServc'!Y46</f>
        <v/>
      </c>
      <c r="Z46" s="523" t="str">
        <f>'[1]Actv PlacedInServc'!Z46</f>
        <v/>
      </c>
      <c r="AA46" s="523" t="str">
        <f>'[1]Actv PlacedInServc'!AA46</f>
        <v/>
      </c>
      <c r="AB46" s="523" t="str">
        <f>'[1]Actv PlacedInServc'!AB46</f>
        <v/>
      </c>
      <c r="AC46" s="523" t="str">
        <f>'[1]Actv PlacedInServc'!AC46</f>
        <v/>
      </c>
      <c r="AD46" s="523" t="str">
        <f>'[1]Actv PlacedInServc'!AD46</f>
        <v/>
      </c>
      <c r="AE46" s="523" t="str">
        <f>'[1]Actv PlacedInServc'!AE46</f>
        <v/>
      </c>
      <c r="AF46" s="523" t="str">
        <f>'[1]Actv PlacedInServc'!AF46</f>
        <v/>
      </c>
      <c r="AG46" s="523" t="str">
        <f>'[1]Actv PlacedInServc'!AG46</f>
        <v/>
      </c>
      <c r="AH46" s="523" t="str">
        <f>'[1]Actv PlacedInServc'!AH46</f>
        <v/>
      </c>
      <c r="AI46" s="523" t="str">
        <f>'[1]Actv PlacedInServc'!AI46</f>
        <v/>
      </c>
      <c r="AJ46" s="523" t="str">
        <f>'[1]Actv PlacedInServc'!AJ46</f>
        <v/>
      </c>
      <c r="AK46" s="523" t="str">
        <f>'[1]Actv PlacedInServc'!AK46</f>
        <v/>
      </c>
      <c r="AL46" s="523" t="str">
        <f>'[1]Actv PlacedInServc'!AL46</f>
        <v/>
      </c>
      <c r="AM46" s="276"/>
      <c r="AN46" s="523">
        <f t="shared" si="1"/>
        <v>0</v>
      </c>
      <c r="AO46" s="524"/>
      <c r="AP46" s="524">
        <f t="shared" si="2"/>
        <v>0</v>
      </c>
    </row>
    <row r="47" spans="2:42" s="512" customFormat="1">
      <c r="B47" s="518">
        <f t="shared" si="3"/>
        <v>37</v>
      </c>
      <c r="C47" s="518" t="str">
        <f>'[1]Actv PlacedInServc'!C47</f>
        <v/>
      </c>
      <c r="D47" s="519" t="str">
        <f>'[1]Actv PlacedInServc'!D47</f>
        <v>R12-**F1</v>
      </c>
      <c r="F47" s="520" t="str">
        <f>'[1]Actv PlacedInServc'!F47</f>
        <v>Hydrants, Valves, and Manholes - Replaced</v>
      </c>
      <c r="H47" s="518" t="str">
        <f>'[1]Actv PlacedInServc'!H47</f>
        <v/>
      </c>
      <c r="J47" s="518" t="str">
        <f>'[1]Actv PlacedInServc'!J47</f>
        <v/>
      </c>
      <c r="L47" s="518" t="str">
        <f>'[1]Actv PlacedInServc'!L47</f>
        <v/>
      </c>
      <c r="N47" s="521" t="str">
        <f>'[1]Actv PlacedInServc'!N47</f>
        <v/>
      </c>
      <c r="P47" s="523" t="str">
        <f>'[1]Actv PlacedInServc'!P47</f>
        <v/>
      </c>
      <c r="Q47" s="523" t="str">
        <f>'[1]Actv PlacedInServc'!Q47</f>
        <v/>
      </c>
      <c r="R47" s="523" t="str">
        <f>'[1]Actv PlacedInServc'!R47</f>
        <v/>
      </c>
      <c r="S47" s="523" t="str">
        <f>'[1]Actv PlacedInServc'!S47</f>
        <v/>
      </c>
      <c r="T47" s="523" t="str">
        <f>'[1]Actv PlacedInServc'!T47</f>
        <v/>
      </c>
      <c r="U47" s="523" t="str">
        <f>'[1]Actv PlacedInServc'!U47</f>
        <v/>
      </c>
      <c r="V47" s="523" t="str">
        <f>'[1]Actv PlacedInServc'!V47</f>
        <v/>
      </c>
      <c r="W47" s="523" t="str">
        <f>'[1]Actv PlacedInServc'!W47</f>
        <v/>
      </c>
      <c r="X47" s="523" t="str">
        <f>'[1]Actv PlacedInServc'!X47</f>
        <v/>
      </c>
      <c r="Y47" s="523" t="str">
        <f>'[1]Actv PlacedInServc'!Y47</f>
        <v/>
      </c>
      <c r="Z47" s="523" t="str">
        <f>'[1]Actv PlacedInServc'!Z47</f>
        <v/>
      </c>
      <c r="AA47" s="523" t="str">
        <f>'[1]Actv PlacedInServc'!AA47</f>
        <v/>
      </c>
      <c r="AB47" s="523" t="str">
        <f>'[1]Actv PlacedInServc'!AB47</f>
        <v/>
      </c>
      <c r="AC47" s="523" t="str">
        <f>'[1]Actv PlacedInServc'!AC47</f>
        <v/>
      </c>
      <c r="AD47" s="523" t="str">
        <f>'[1]Actv PlacedInServc'!AD47</f>
        <v/>
      </c>
      <c r="AE47" s="523" t="str">
        <f>'[1]Actv PlacedInServc'!AE47</f>
        <v/>
      </c>
      <c r="AF47" s="523" t="str">
        <f>'[1]Actv PlacedInServc'!AF47</f>
        <v/>
      </c>
      <c r="AG47" s="523" t="str">
        <f>'[1]Actv PlacedInServc'!AG47</f>
        <v/>
      </c>
      <c r="AH47" s="523" t="str">
        <f>'[1]Actv PlacedInServc'!AH47</f>
        <v/>
      </c>
      <c r="AI47" s="523" t="str">
        <f>'[1]Actv PlacedInServc'!AI47</f>
        <v/>
      </c>
      <c r="AJ47" s="523" t="str">
        <f>'[1]Actv PlacedInServc'!AJ47</f>
        <v/>
      </c>
      <c r="AK47" s="523" t="str">
        <f>'[1]Actv PlacedInServc'!AK47</f>
        <v/>
      </c>
      <c r="AL47" s="523" t="str">
        <f>'[1]Actv PlacedInServc'!AL47</f>
        <v/>
      </c>
      <c r="AM47" s="276"/>
      <c r="AN47" s="523">
        <f t="shared" si="1"/>
        <v>0</v>
      </c>
      <c r="AO47" s="524"/>
      <c r="AP47" s="524">
        <f t="shared" si="2"/>
        <v>0</v>
      </c>
    </row>
    <row r="48" spans="2:42" s="512" customFormat="1">
      <c r="B48" s="518">
        <f t="shared" si="3"/>
        <v>38</v>
      </c>
      <c r="C48" s="518" t="str">
        <f>'[1]Actv PlacedInServc'!C48</f>
        <v>335000</v>
      </c>
      <c r="D48" s="519" t="str">
        <f>'[1]Actv PlacedInServc'!D48</f>
        <v/>
      </c>
      <c r="F48" s="520" t="str">
        <f>'[1]Actv PlacedInServc'!F48</f>
        <v>335000-Hydrants</v>
      </c>
      <c r="H48" s="518" t="str">
        <f>'[1]Actv PlacedInServc'!H48</f>
        <v>10133500</v>
      </c>
      <c r="J48" s="518">
        <f>'[1]Actv PlacedInServc'!J48</f>
        <v>335.4</v>
      </c>
      <c r="L48" s="518" t="str">
        <f>'[1]Actv PlacedInServc'!L48</f>
        <v>Y</v>
      </c>
      <c r="N48" s="521">
        <f>'[1]Actv PlacedInServc'!N48</f>
        <v>1</v>
      </c>
      <c r="P48" s="523">
        <f>'[1]Actv PlacedInServc'!P48</f>
        <v>8461.2800000000007</v>
      </c>
      <c r="Q48" s="523">
        <f>'[1]Actv PlacedInServc'!Q48</f>
        <v>8461.2800000000007</v>
      </c>
      <c r="R48" s="523">
        <f>'[1]Actv PlacedInServc'!R48</f>
        <v>22467.564000000002</v>
      </c>
      <c r="S48" s="523">
        <f>'[1]Actv PlacedInServc'!S48</f>
        <v>21407.148000000001</v>
      </c>
      <c r="T48" s="523">
        <f>'[1]Actv PlacedInServc'!T48</f>
        <v>4762.5933599999998</v>
      </c>
      <c r="U48" s="523">
        <f>'[1]Actv PlacedInServc'!U48</f>
        <v>4763.25612</v>
      </c>
      <c r="V48" s="523">
        <f>'[1]Actv PlacedInServc'!V48</f>
        <v>19882.8</v>
      </c>
      <c r="W48" s="523">
        <f>'[1]Actv PlacedInServc'!W48</f>
        <v>19882.8</v>
      </c>
      <c r="X48" s="523">
        <f>'[1]Actv PlacedInServc'!X48</f>
        <v>24853.5</v>
      </c>
      <c r="Y48" s="523">
        <f>'[1]Actv PlacedInServc'!Y48</f>
        <v>24853.5</v>
      </c>
      <c r="Z48" s="523">
        <f>'[1]Actv PlacedInServc'!Z48</f>
        <v>36120.42</v>
      </c>
      <c r="AA48" s="523">
        <f>'[1]Actv PlacedInServc'!AA48</f>
        <v>36783.18</v>
      </c>
      <c r="AB48" s="523">
        <f>'[1]Actv PlacedInServc'!AB48</f>
        <v>33800.759999999995</v>
      </c>
      <c r="AC48" s="523">
        <f>'[1]Actv PlacedInServc'!AC48</f>
        <v>32475.239999999998</v>
      </c>
      <c r="AD48" s="523">
        <f>'[1]Actv PlacedInServc'!AD48</f>
        <v>31679.928</v>
      </c>
      <c r="AE48" s="523">
        <f>'[1]Actv PlacedInServc'!AE48</f>
        <v>30619.512000000002</v>
      </c>
      <c r="AF48" s="523">
        <f>'[1]Actv PlacedInServc'!AF48</f>
        <v>17894.52</v>
      </c>
      <c r="AG48" s="523">
        <f>'[1]Actv PlacedInServc'!AG48</f>
        <v>9914.8895999999986</v>
      </c>
      <c r="AH48" s="523">
        <f>'[1]Actv PlacedInServc'!AH48</f>
        <v>19882.8</v>
      </c>
      <c r="AI48" s="523">
        <f>'[1]Actv PlacedInServc'!AI48</f>
        <v>19882.8</v>
      </c>
      <c r="AJ48" s="523">
        <f>'[1]Actv PlacedInServc'!AJ48</f>
        <v>25516.26</v>
      </c>
      <c r="AK48" s="523">
        <f>'[1]Actv PlacedInServc'!AK48</f>
        <v>25516.26</v>
      </c>
      <c r="AL48" s="523">
        <f>'[1]Actv PlacedInServc'!AL48</f>
        <v>37445.94</v>
      </c>
      <c r="AM48" s="276"/>
      <c r="AN48" s="523">
        <f t="shared" si="1"/>
        <v>81744.641480000006</v>
      </c>
      <c r="AO48" s="524"/>
      <c r="AP48" s="524">
        <f t="shared" si="2"/>
        <v>321412.08959999995</v>
      </c>
    </row>
    <row r="49" spans="2:42" s="512" customFormat="1">
      <c r="B49" s="518">
        <f t="shared" si="3"/>
        <v>39</v>
      </c>
      <c r="C49" s="518" t="str">
        <f>'[1]Actv PlacedInServc'!C49</f>
        <v>331001</v>
      </c>
      <c r="D49" s="519" t="str">
        <f>'[1]Actv PlacedInServc'!D49</f>
        <v/>
      </c>
      <c r="F49" s="520" t="str">
        <f>'[1]Actv PlacedInServc'!F49</f>
        <v>331001-T&amp;D Mains</v>
      </c>
      <c r="H49" s="518" t="str">
        <f>'[1]Actv PlacedInServc'!H49</f>
        <v>10133100</v>
      </c>
      <c r="J49" s="518">
        <f>'[1]Actv PlacedInServc'!J49</f>
        <v>331.4</v>
      </c>
      <c r="L49" s="518" t="str">
        <f>'[1]Actv PlacedInServc'!L49</f>
        <v>Y</v>
      </c>
      <c r="N49" s="521">
        <f>'[1]Actv PlacedInServc'!N49</f>
        <v>1</v>
      </c>
      <c r="P49" s="523">
        <f>'[1]Actv PlacedInServc'!P49</f>
        <v>0</v>
      </c>
      <c r="Q49" s="523">
        <f>'[1]Actv PlacedInServc'!Q49</f>
        <v>0</v>
      </c>
      <c r="R49" s="523">
        <f>'[1]Actv PlacedInServc'!R49</f>
        <v>14978.376000000002</v>
      </c>
      <c r="S49" s="523">
        <f>'[1]Actv PlacedInServc'!S49</f>
        <v>14271.432000000001</v>
      </c>
      <c r="T49" s="523">
        <f>'[1]Actv PlacedInServc'!T49</f>
        <v>3175.0622400000002</v>
      </c>
      <c r="U49" s="523">
        <f>'[1]Actv PlacedInServc'!U49</f>
        <v>3175.5040800000006</v>
      </c>
      <c r="V49" s="523">
        <f>'[1]Actv PlacedInServc'!V49</f>
        <v>13255.2</v>
      </c>
      <c r="W49" s="523">
        <f>'[1]Actv PlacedInServc'!W49</f>
        <v>13255.2</v>
      </c>
      <c r="X49" s="523">
        <f>'[1]Actv PlacedInServc'!X49</f>
        <v>16569</v>
      </c>
      <c r="Y49" s="523">
        <f>'[1]Actv PlacedInServc'!Y49</f>
        <v>16569</v>
      </c>
      <c r="Z49" s="523">
        <f>'[1]Actv PlacedInServc'!Z49</f>
        <v>24080.280000000002</v>
      </c>
      <c r="AA49" s="523">
        <f>'[1]Actv PlacedInServc'!AA49</f>
        <v>24522.120000000003</v>
      </c>
      <c r="AB49" s="523">
        <f>'[1]Actv PlacedInServc'!AB49</f>
        <v>22533.84</v>
      </c>
      <c r="AC49" s="523">
        <f>'[1]Actv PlacedInServc'!AC49</f>
        <v>21650.160000000003</v>
      </c>
      <c r="AD49" s="523">
        <f>'[1]Actv PlacedInServc'!AD49</f>
        <v>21119.952000000005</v>
      </c>
      <c r="AE49" s="523">
        <f>'[1]Actv PlacedInServc'!AE49</f>
        <v>20413.008000000002</v>
      </c>
      <c r="AF49" s="523">
        <f>'[1]Actv PlacedInServc'!AF49</f>
        <v>11929.68</v>
      </c>
      <c r="AG49" s="523">
        <f>'[1]Actv PlacedInServc'!AG49</f>
        <v>6609.9264000000003</v>
      </c>
      <c r="AH49" s="523">
        <f>'[1]Actv PlacedInServc'!AH49</f>
        <v>13255.2</v>
      </c>
      <c r="AI49" s="523">
        <f>'[1]Actv PlacedInServc'!AI49</f>
        <v>13255.2</v>
      </c>
      <c r="AJ49" s="523">
        <f>'[1]Actv PlacedInServc'!AJ49</f>
        <v>17010.84</v>
      </c>
      <c r="AK49" s="523">
        <f>'[1]Actv PlacedInServc'!AK49</f>
        <v>17010.84</v>
      </c>
      <c r="AL49" s="523">
        <f>'[1]Actv PlacedInServc'!AL49</f>
        <v>24963.960000000003</v>
      </c>
      <c r="AM49" s="276"/>
      <c r="AN49" s="523">
        <f t="shared" si="1"/>
        <v>48855.57432</v>
      </c>
      <c r="AO49" s="524"/>
      <c r="AP49" s="524">
        <f t="shared" si="2"/>
        <v>214274.72640000001</v>
      </c>
    </row>
    <row r="50" spans="2:42" s="512" customFormat="1">
      <c r="B50" s="518">
        <f t="shared" si="3"/>
        <v>40</v>
      </c>
      <c r="C50" s="518" t="str">
        <f>'[1]Actv PlacedInServc'!C50</f>
        <v/>
      </c>
      <c r="D50" s="519" t="str">
        <f>'[1]Actv PlacedInServc'!D50</f>
        <v/>
      </c>
      <c r="F50" s="520" t="str">
        <f>'[1]Actv PlacedInServc'!F50</f>
        <v/>
      </c>
      <c r="H50" s="518" t="str">
        <f>'[1]Actv PlacedInServc'!H50</f>
        <v/>
      </c>
      <c r="J50" s="518" t="str">
        <f>'[1]Actv PlacedInServc'!J50</f>
        <v/>
      </c>
      <c r="L50" s="518" t="str">
        <f>'[1]Actv PlacedInServc'!L50</f>
        <v/>
      </c>
      <c r="N50" s="521" t="str">
        <f>'[1]Actv PlacedInServc'!N50</f>
        <v/>
      </c>
      <c r="P50" s="523" t="str">
        <f>'[1]Actv PlacedInServc'!P50</f>
        <v/>
      </c>
      <c r="Q50" s="523" t="str">
        <f>'[1]Actv PlacedInServc'!Q50</f>
        <v/>
      </c>
      <c r="R50" s="523" t="str">
        <f>'[1]Actv PlacedInServc'!R50</f>
        <v/>
      </c>
      <c r="S50" s="523" t="str">
        <f>'[1]Actv PlacedInServc'!S50</f>
        <v/>
      </c>
      <c r="T50" s="523" t="str">
        <f>'[1]Actv PlacedInServc'!T50</f>
        <v/>
      </c>
      <c r="U50" s="523" t="str">
        <f>'[1]Actv PlacedInServc'!U50</f>
        <v/>
      </c>
      <c r="V50" s="523" t="str">
        <f>'[1]Actv PlacedInServc'!V50</f>
        <v/>
      </c>
      <c r="W50" s="523" t="str">
        <f>'[1]Actv PlacedInServc'!W50</f>
        <v/>
      </c>
      <c r="X50" s="523" t="str">
        <f>'[1]Actv PlacedInServc'!X50</f>
        <v/>
      </c>
      <c r="Y50" s="523" t="str">
        <f>'[1]Actv PlacedInServc'!Y50</f>
        <v/>
      </c>
      <c r="Z50" s="523" t="str">
        <f>'[1]Actv PlacedInServc'!Z50</f>
        <v/>
      </c>
      <c r="AA50" s="523" t="str">
        <f>'[1]Actv PlacedInServc'!AA50</f>
        <v/>
      </c>
      <c r="AB50" s="523" t="str">
        <f>'[1]Actv PlacedInServc'!AB50</f>
        <v/>
      </c>
      <c r="AC50" s="523" t="str">
        <f>'[1]Actv PlacedInServc'!AC50</f>
        <v/>
      </c>
      <c r="AD50" s="523" t="str">
        <f>'[1]Actv PlacedInServc'!AD50</f>
        <v/>
      </c>
      <c r="AE50" s="523" t="str">
        <f>'[1]Actv PlacedInServc'!AE50</f>
        <v/>
      </c>
      <c r="AF50" s="523" t="str">
        <f>'[1]Actv PlacedInServc'!AF50</f>
        <v/>
      </c>
      <c r="AG50" s="523" t="str">
        <f>'[1]Actv PlacedInServc'!AG50</f>
        <v/>
      </c>
      <c r="AH50" s="523" t="str">
        <f>'[1]Actv PlacedInServc'!AH50</f>
        <v/>
      </c>
      <c r="AI50" s="523" t="str">
        <f>'[1]Actv PlacedInServc'!AI50</f>
        <v/>
      </c>
      <c r="AJ50" s="523" t="str">
        <f>'[1]Actv PlacedInServc'!AJ50</f>
        <v/>
      </c>
      <c r="AK50" s="523" t="str">
        <f>'[1]Actv PlacedInServc'!AK50</f>
        <v/>
      </c>
      <c r="AL50" s="523" t="str">
        <f>'[1]Actv PlacedInServc'!AL50</f>
        <v/>
      </c>
      <c r="AM50" s="276"/>
      <c r="AN50" s="523">
        <f t="shared" si="1"/>
        <v>0</v>
      </c>
      <c r="AO50" s="524"/>
      <c r="AP50" s="524">
        <f t="shared" si="2"/>
        <v>0</v>
      </c>
    </row>
    <row r="51" spans="2:42" s="512" customFormat="1">
      <c r="B51" s="518">
        <f t="shared" si="3"/>
        <v>41</v>
      </c>
      <c r="C51" s="518" t="str">
        <f>'[1]Actv PlacedInServc'!C51</f>
        <v/>
      </c>
      <c r="D51" s="519" t="str">
        <f>'[1]Actv PlacedInServc'!D51</f>
        <v/>
      </c>
      <c r="F51" s="520" t="str">
        <f>'[1]Actv PlacedInServc'!F51</f>
        <v/>
      </c>
      <c r="H51" s="518" t="str">
        <f>'[1]Actv PlacedInServc'!H51</f>
        <v/>
      </c>
      <c r="J51" s="518" t="str">
        <f>'[1]Actv PlacedInServc'!J51</f>
        <v/>
      </c>
      <c r="L51" s="518" t="str">
        <f>'[1]Actv PlacedInServc'!L51</f>
        <v/>
      </c>
      <c r="N51" s="521" t="str">
        <f>'[1]Actv PlacedInServc'!N51</f>
        <v/>
      </c>
      <c r="P51" s="523" t="str">
        <f>'[1]Actv PlacedInServc'!P51</f>
        <v/>
      </c>
      <c r="Q51" s="523" t="str">
        <f>'[1]Actv PlacedInServc'!Q51</f>
        <v/>
      </c>
      <c r="R51" s="523" t="str">
        <f>'[1]Actv PlacedInServc'!R51</f>
        <v/>
      </c>
      <c r="S51" s="523" t="str">
        <f>'[1]Actv PlacedInServc'!S51</f>
        <v/>
      </c>
      <c r="T51" s="523" t="str">
        <f>'[1]Actv PlacedInServc'!T51</f>
        <v/>
      </c>
      <c r="U51" s="523" t="str">
        <f>'[1]Actv PlacedInServc'!U51</f>
        <v/>
      </c>
      <c r="V51" s="523" t="str">
        <f>'[1]Actv PlacedInServc'!V51</f>
        <v/>
      </c>
      <c r="W51" s="523" t="str">
        <f>'[1]Actv PlacedInServc'!W51</f>
        <v/>
      </c>
      <c r="X51" s="523" t="str">
        <f>'[1]Actv PlacedInServc'!X51</f>
        <v/>
      </c>
      <c r="Y51" s="523" t="str">
        <f>'[1]Actv PlacedInServc'!Y51</f>
        <v/>
      </c>
      <c r="Z51" s="523" t="str">
        <f>'[1]Actv PlacedInServc'!Z51</f>
        <v/>
      </c>
      <c r="AA51" s="523" t="str">
        <f>'[1]Actv PlacedInServc'!AA51</f>
        <v/>
      </c>
      <c r="AB51" s="523" t="str">
        <f>'[1]Actv PlacedInServc'!AB51</f>
        <v/>
      </c>
      <c r="AC51" s="523" t="str">
        <f>'[1]Actv PlacedInServc'!AC51</f>
        <v/>
      </c>
      <c r="AD51" s="523" t="str">
        <f>'[1]Actv PlacedInServc'!AD51</f>
        <v/>
      </c>
      <c r="AE51" s="523" t="str">
        <f>'[1]Actv PlacedInServc'!AE51</f>
        <v/>
      </c>
      <c r="AF51" s="523" t="str">
        <f>'[1]Actv PlacedInServc'!AF51</f>
        <v/>
      </c>
      <c r="AG51" s="523" t="str">
        <f>'[1]Actv PlacedInServc'!AG51</f>
        <v/>
      </c>
      <c r="AH51" s="523" t="str">
        <f>'[1]Actv PlacedInServc'!AH51</f>
        <v/>
      </c>
      <c r="AI51" s="523" t="str">
        <f>'[1]Actv PlacedInServc'!AI51</f>
        <v/>
      </c>
      <c r="AJ51" s="523" t="str">
        <f>'[1]Actv PlacedInServc'!AJ51</f>
        <v/>
      </c>
      <c r="AK51" s="523" t="str">
        <f>'[1]Actv PlacedInServc'!AK51</f>
        <v/>
      </c>
      <c r="AL51" s="523" t="str">
        <f>'[1]Actv PlacedInServc'!AL51</f>
        <v/>
      </c>
      <c r="AM51" s="276"/>
      <c r="AN51" s="523">
        <f t="shared" si="1"/>
        <v>0</v>
      </c>
      <c r="AO51" s="524"/>
      <c r="AP51" s="524">
        <f t="shared" si="2"/>
        <v>0</v>
      </c>
    </row>
    <row r="52" spans="2:42" s="512" customFormat="1">
      <c r="B52" s="518">
        <f t="shared" si="3"/>
        <v>42</v>
      </c>
      <c r="C52" s="518" t="str">
        <f>'[1]Actv PlacedInServc'!C52</f>
        <v/>
      </c>
      <c r="D52" s="519" t="str">
        <f>'[1]Actv PlacedInServc'!D52</f>
        <v/>
      </c>
      <c r="F52" s="520" t="str">
        <f>'[1]Actv PlacedInServc'!F52</f>
        <v/>
      </c>
      <c r="H52" s="518" t="str">
        <f>'[1]Actv PlacedInServc'!H52</f>
        <v/>
      </c>
      <c r="J52" s="518" t="str">
        <f>'[1]Actv PlacedInServc'!J52</f>
        <v/>
      </c>
      <c r="L52" s="518" t="str">
        <f>'[1]Actv PlacedInServc'!L52</f>
        <v/>
      </c>
      <c r="N52" s="521" t="str">
        <f>'[1]Actv PlacedInServc'!N52</f>
        <v/>
      </c>
      <c r="P52" s="523" t="str">
        <f>'[1]Actv PlacedInServc'!P52</f>
        <v/>
      </c>
      <c r="Q52" s="523" t="str">
        <f>'[1]Actv PlacedInServc'!Q52</f>
        <v/>
      </c>
      <c r="R52" s="523" t="str">
        <f>'[1]Actv PlacedInServc'!R52</f>
        <v/>
      </c>
      <c r="S52" s="523" t="str">
        <f>'[1]Actv PlacedInServc'!S52</f>
        <v/>
      </c>
      <c r="T52" s="523" t="str">
        <f>'[1]Actv PlacedInServc'!T52</f>
        <v/>
      </c>
      <c r="U52" s="523" t="str">
        <f>'[1]Actv PlacedInServc'!U52</f>
        <v/>
      </c>
      <c r="V52" s="523" t="str">
        <f>'[1]Actv PlacedInServc'!V52</f>
        <v/>
      </c>
      <c r="W52" s="523" t="str">
        <f>'[1]Actv PlacedInServc'!W52</f>
        <v/>
      </c>
      <c r="X52" s="523" t="str">
        <f>'[1]Actv PlacedInServc'!X52</f>
        <v/>
      </c>
      <c r="Y52" s="523" t="str">
        <f>'[1]Actv PlacedInServc'!Y52</f>
        <v/>
      </c>
      <c r="Z52" s="523" t="str">
        <f>'[1]Actv PlacedInServc'!Z52</f>
        <v/>
      </c>
      <c r="AA52" s="523" t="str">
        <f>'[1]Actv PlacedInServc'!AA52</f>
        <v/>
      </c>
      <c r="AB52" s="523" t="str">
        <f>'[1]Actv PlacedInServc'!AB52</f>
        <v/>
      </c>
      <c r="AC52" s="523" t="str">
        <f>'[1]Actv PlacedInServc'!AC52</f>
        <v/>
      </c>
      <c r="AD52" s="523" t="str">
        <f>'[1]Actv PlacedInServc'!AD52</f>
        <v/>
      </c>
      <c r="AE52" s="523" t="str">
        <f>'[1]Actv PlacedInServc'!AE52</f>
        <v/>
      </c>
      <c r="AF52" s="523" t="str">
        <f>'[1]Actv PlacedInServc'!AF52</f>
        <v/>
      </c>
      <c r="AG52" s="523" t="str">
        <f>'[1]Actv PlacedInServc'!AG52</f>
        <v/>
      </c>
      <c r="AH52" s="523" t="str">
        <f>'[1]Actv PlacedInServc'!AH52</f>
        <v/>
      </c>
      <c r="AI52" s="523" t="str">
        <f>'[1]Actv PlacedInServc'!AI52</f>
        <v/>
      </c>
      <c r="AJ52" s="523" t="str">
        <f>'[1]Actv PlacedInServc'!AJ52</f>
        <v/>
      </c>
      <c r="AK52" s="523" t="str">
        <f>'[1]Actv PlacedInServc'!AK52</f>
        <v/>
      </c>
      <c r="AL52" s="523" t="str">
        <f>'[1]Actv PlacedInServc'!AL52</f>
        <v/>
      </c>
      <c r="AM52" s="276"/>
      <c r="AN52" s="523">
        <f t="shared" si="1"/>
        <v>0</v>
      </c>
      <c r="AO52" s="524"/>
      <c r="AP52" s="524">
        <f t="shared" si="2"/>
        <v>0</v>
      </c>
    </row>
    <row r="53" spans="2:42" s="512" customFormat="1">
      <c r="B53" s="518">
        <f t="shared" si="3"/>
        <v>43</v>
      </c>
      <c r="C53" s="518" t="str">
        <f>'[1]Actv PlacedInServc'!C53</f>
        <v/>
      </c>
      <c r="D53" s="519" t="str">
        <f>'[1]Actv PlacedInServc'!D53</f>
        <v>R12-**G1</v>
      </c>
      <c r="F53" s="520" t="str">
        <f>'[1]Actv PlacedInServc'!F53</f>
        <v>Services and Laterals - New</v>
      </c>
      <c r="H53" s="518" t="str">
        <f>'[1]Actv PlacedInServc'!H53</f>
        <v/>
      </c>
      <c r="J53" s="518" t="str">
        <f>'[1]Actv PlacedInServc'!J53</f>
        <v/>
      </c>
      <c r="L53" s="518" t="str">
        <f>'[1]Actv PlacedInServc'!L53</f>
        <v/>
      </c>
      <c r="N53" s="521" t="str">
        <f>'[1]Actv PlacedInServc'!N53</f>
        <v/>
      </c>
      <c r="P53" s="523" t="str">
        <f>'[1]Actv PlacedInServc'!P53</f>
        <v/>
      </c>
      <c r="Q53" s="523" t="str">
        <f>'[1]Actv PlacedInServc'!Q53</f>
        <v/>
      </c>
      <c r="R53" s="523" t="str">
        <f>'[1]Actv PlacedInServc'!R53</f>
        <v/>
      </c>
      <c r="S53" s="523" t="str">
        <f>'[1]Actv PlacedInServc'!S53</f>
        <v/>
      </c>
      <c r="T53" s="523" t="str">
        <f>'[1]Actv PlacedInServc'!T53</f>
        <v/>
      </c>
      <c r="U53" s="523" t="str">
        <f>'[1]Actv PlacedInServc'!U53</f>
        <v/>
      </c>
      <c r="V53" s="523" t="str">
        <f>'[1]Actv PlacedInServc'!V53</f>
        <v/>
      </c>
      <c r="W53" s="523" t="str">
        <f>'[1]Actv PlacedInServc'!W53</f>
        <v/>
      </c>
      <c r="X53" s="523" t="str">
        <f>'[1]Actv PlacedInServc'!X53</f>
        <v/>
      </c>
      <c r="Y53" s="523" t="str">
        <f>'[1]Actv PlacedInServc'!Y53</f>
        <v/>
      </c>
      <c r="Z53" s="523" t="str">
        <f>'[1]Actv PlacedInServc'!Z53</f>
        <v/>
      </c>
      <c r="AA53" s="523" t="str">
        <f>'[1]Actv PlacedInServc'!AA53</f>
        <v/>
      </c>
      <c r="AB53" s="523" t="str">
        <f>'[1]Actv PlacedInServc'!AB53</f>
        <v/>
      </c>
      <c r="AC53" s="523" t="str">
        <f>'[1]Actv PlacedInServc'!AC53</f>
        <v/>
      </c>
      <c r="AD53" s="523" t="str">
        <f>'[1]Actv PlacedInServc'!AD53</f>
        <v/>
      </c>
      <c r="AE53" s="523" t="str">
        <f>'[1]Actv PlacedInServc'!AE53</f>
        <v/>
      </c>
      <c r="AF53" s="523" t="str">
        <f>'[1]Actv PlacedInServc'!AF53</f>
        <v/>
      </c>
      <c r="AG53" s="523" t="str">
        <f>'[1]Actv PlacedInServc'!AG53</f>
        <v/>
      </c>
      <c r="AH53" s="523" t="str">
        <f>'[1]Actv PlacedInServc'!AH53</f>
        <v/>
      </c>
      <c r="AI53" s="523" t="str">
        <f>'[1]Actv PlacedInServc'!AI53</f>
        <v/>
      </c>
      <c r="AJ53" s="523" t="str">
        <f>'[1]Actv PlacedInServc'!AJ53</f>
        <v/>
      </c>
      <c r="AK53" s="523" t="str">
        <f>'[1]Actv PlacedInServc'!AK53</f>
        <v/>
      </c>
      <c r="AL53" s="523" t="str">
        <f>'[1]Actv PlacedInServc'!AL53</f>
        <v/>
      </c>
      <c r="AM53" s="276"/>
      <c r="AN53" s="523">
        <f t="shared" si="1"/>
        <v>0</v>
      </c>
      <c r="AO53" s="524"/>
      <c r="AP53" s="524">
        <f t="shared" si="2"/>
        <v>0</v>
      </c>
    </row>
    <row r="54" spans="2:42" s="512" customFormat="1">
      <c r="B54" s="518">
        <f t="shared" si="3"/>
        <v>44</v>
      </c>
      <c r="C54" s="518" t="str">
        <f>'[1]Actv PlacedInServc'!C54</f>
        <v>333000</v>
      </c>
      <c r="D54" s="519" t="str">
        <f>'[1]Actv PlacedInServc'!D54</f>
        <v/>
      </c>
      <c r="F54" s="520" t="str">
        <f>'[1]Actv PlacedInServc'!F54</f>
        <v>333000-Services</v>
      </c>
      <c r="H54" s="518" t="str">
        <f>'[1]Actv PlacedInServc'!H54</f>
        <v>10133300</v>
      </c>
      <c r="J54" s="518">
        <f>'[1]Actv PlacedInServc'!J54</f>
        <v>333.4</v>
      </c>
      <c r="L54" s="518" t="str">
        <f>'[1]Actv PlacedInServc'!L54</f>
        <v>N</v>
      </c>
      <c r="N54" s="521">
        <f>'[1]Actv PlacedInServc'!N54</f>
        <v>1</v>
      </c>
      <c r="P54" s="523">
        <f>'[1]Actv PlacedInServc'!P54</f>
        <v>0</v>
      </c>
      <c r="Q54" s="523">
        <f>'[1]Actv PlacedInServc'!Q54</f>
        <v>0</v>
      </c>
      <c r="R54" s="523">
        <f>'[1]Actv PlacedInServc'!R54</f>
        <v>64066.8</v>
      </c>
      <c r="S54" s="523">
        <f>'[1]Actv PlacedInServc'!S54</f>
        <v>37534.307999999997</v>
      </c>
      <c r="T54" s="523">
        <f>'[1]Actv PlacedInServc'!T54</f>
        <v>33138</v>
      </c>
      <c r="U54" s="523">
        <f>'[1]Actv PlacedInServc'!U54</f>
        <v>16569</v>
      </c>
      <c r="V54" s="523">
        <f>'[1]Actv PlacedInServc'!V54</f>
        <v>49707</v>
      </c>
      <c r="W54" s="523">
        <f>'[1]Actv PlacedInServc'!W54</f>
        <v>84501.900000000009</v>
      </c>
      <c r="X54" s="523">
        <f>'[1]Actv PlacedInServc'!X54</f>
        <v>73455.900000000009</v>
      </c>
      <c r="Y54" s="523">
        <f>'[1]Actv PlacedInServc'!Y54</f>
        <v>95547.900000000009</v>
      </c>
      <c r="Z54" s="523">
        <f>'[1]Actv PlacedInServc'!Z54</f>
        <v>97204.800000000003</v>
      </c>
      <c r="AA54" s="523">
        <f>'[1]Actv PlacedInServc'!AA54</f>
        <v>113773.8</v>
      </c>
      <c r="AB54" s="523">
        <f>'[1]Actv PlacedInServc'!AB54</f>
        <v>113773.8</v>
      </c>
      <c r="AC54" s="523">
        <f>'[1]Actv PlacedInServc'!AC54</f>
        <v>141388.80000000002</v>
      </c>
      <c r="AD54" s="523">
        <f>'[1]Actv PlacedInServc'!AD54</f>
        <v>141388.80000000002</v>
      </c>
      <c r="AE54" s="523">
        <f>'[1]Actv PlacedInServc'!AE54</f>
        <v>134186.80799999999</v>
      </c>
      <c r="AF54" s="523">
        <f>'[1]Actv PlacedInServc'!AF54</f>
        <v>88368</v>
      </c>
      <c r="AG54" s="523">
        <f>'[1]Actv PlacedInServc'!AG54</f>
        <v>58681.875</v>
      </c>
      <c r="AH54" s="523">
        <f>'[1]Actv PlacedInServc'!AH54</f>
        <v>49707</v>
      </c>
      <c r="AI54" s="523">
        <f>'[1]Actv PlacedInServc'!AI54</f>
        <v>84501.900000000009</v>
      </c>
      <c r="AJ54" s="523">
        <f>'[1]Actv PlacedInServc'!AJ54</f>
        <v>73455.900000000009</v>
      </c>
      <c r="AK54" s="523">
        <f>'[1]Actv PlacedInServc'!AK54</f>
        <v>95547.900000000009</v>
      </c>
      <c r="AL54" s="523">
        <f>'[1]Actv PlacedInServc'!AL54</f>
        <v>97204.800000000003</v>
      </c>
      <c r="AM54" s="276"/>
      <c r="AN54" s="523">
        <f t="shared" si="1"/>
        <v>201015.10800000001</v>
      </c>
      <c r="AO54" s="524"/>
      <c r="AP54" s="524">
        <f t="shared" si="2"/>
        <v>1191979.3830000001</v>
      </c>
    </row>
    <row r="55" spans="2:42" s="512" customFormat="1">
      <c r="B55" s="518">
        <f t="shared" si="3"/>
        <v>45</v>
      </c>
      <c r="C55" s="518" t="str">
        <f>'[1]Actv PlacedInServc'!C55</f>
        <v/>
      </c>
      <c r="D55" s="519" t="str">
        <f>'[1]Actv PlacedInServc'!D55</f>
        <v/>
      </c>
      <c r="F55" s="520" t="str">
        <f>'[1]Actv PlacedInServc'!F55</f>
        <v/>
      </c>
      <c r="H55" s="518" t="str">
        <f>'[1]Actv PlacedInServc'!H55</f>
        <v/>
      </c>
      <c r="J55" s="518" t="str">
        <f>'[1]Actv PlacedInServc'!J55</f>
        <v/>
      </c>
      <c r="L55" s="518" t="str">
        <f>'[1]Actv PlacedInServc'!L55</f>
        <v/>
      </c>
      <c r="N55" s="521" t="str">
        <f>'[1]Actv PlacedInServc'!N55</f>
        <v/>
      </c>
      <c r="P55" s="523" t="str">
        <f>'[1]Actv PlacedInServc'!P55</f>
        <v/>
      </c>
      <c r="Q55" s="523" t="str">
        <f>'[1]Actv PlacedInServc'!Q55</f>
        <v/>
      </c>
      <c r="R55" s="523" t="str">
        <f>'[1]Actv PlacedInServc'!R55</f>
        <v/>
      </c>
      <c r="S55" s="523" t="str">
        <f>'[1]Actv PlacedInServc'!S55</f>
        <v/>
      </c>
      <c r="T55" s="523" t="str">
        <f>'[1]Actv PlacedInServc'!T55</f>
        <v/>
      </c>
      <c r="U55" s="523" t="str">
        <f>'[1]Actv PlacedInServc'!U55</f>
        <v/>
      </c>
      <c r="V55" s="523" t="str">
        <f>'[1]Actv PlacedInServc'!V55</f>
        <v/>
      </c>
      <c r="W55" s="523" t="str">
        <f>'[1]Actv PlacedInServc'!W55</f>
        <v/>
      </c>
      <c r="X55" s="523" t="str">
        <f>'[1]Actv PlacedInServc'!X55</f>
        <v/>
      </c>
      <c r="Y55" s="523" t="str">
        <f>'[1]Actv PlacedInServc'!Y55</f>
        <v/>
      </c>
      <c r="Z55" s="523" t="str">
        <f>'[1]Actv PlacedInServc'!Z55</f>
        <v/>
      </c>
      <c r="AA55" s="523" t="str">
        <f>'[1]Actv PlacedInServc'!AA55</f>
        <v/>
      </c>
      <c r="AB55" s="523" t="str">
        <f>'[1]Actv PlacedInServc'!AB55</f>
        <v/>
      </c>
      <c r="AC55" s="523" t="str">
        <f>'[1]Actv PlacedInServc'!AC55</f>
        <v/>
      </c>
      <c r="AD55" s="523" t="str">
        <f>'[1]Actv PlacedInServc'!AD55</f>
        <v/>
      </c>
      <c r="AE55" s="523" t="str">
        <f>'[1]Actv PlacedInServc'!AE55</f>
        <v/>
      </c>
      <c r="AF55" s="523" t="str">
        <f>'[1]Actv PlacedInServc'!AF55</f>
        <v/>
      </c>
      <c r="AG55" s="523" t="str">
        <f>'[1]Actv PlacedInServc'!AG55</f>
        <v/>
      </c>
      <c r="AH55" s="523" t="str">
        <f>'[1]Actv PlacedInServc'!AH55</f>
        <v/>
      </c>
      <c r="AI55" s="523" t="str">
        <f>'[1]Actv PlacedInServc'!AI55</f>
        <v/>
      </c>
      <c r="AJ55" s="523" t="str">
        <f>'[1]Actv PlacedInServc'!AJ55</f>
        <v/>
      </c>
      <c r="AK55" s="523" t="str">
        <f>'[1]Actv PlacedInServc'!AK55</f>
        <v/>
      </c>
      <c r="AL55" s="523" t="str">
        <f>'[1]Actv PlacedInServc'!AL55</f>
        <v/>
      </c>
      <c r="AM55" s="276"/>
      <c r="AN55" s="523">
        <f t="shared" si="1"/>
        <v>0</v>
      </c>
      <c r="AO55" s="524"/>
      <c r="AP55" s="524">
        <f t="shared" si="2"/>
        <v>0</v>
      </c>
    </row>
    <row r="56" spans="2:42" s="512" customFormat="1">
      <c r="B56" s="518">
        <f t="shared" si="3"/>
        <v>46</v>
      </c>
      <c r="C56" s="518" t="str">
        <f>'[1]Actv PlacedInServc'!C56</f>
        <v/>
      </c>
      <c r="D56" s="519" t="str">
        <f>'[1]Actv PlacedInServc'!D56</f>
        <v>R12-**H1</v>
      </c>
      <c r="F56" s="520" t="str">
        <f>'[1]Actv PlacedInServc'!F56</f>
        <v>Services and Laterals - Replaced</v>
      </c>
      <c r="H56" s="518" t="str">
        <f>'[1]Actv PlacedInServc'!H56</f>
        <v/>
      </c>
      <c r="J56" s="518" t="str">
        <f>'[1]Actv PlacedInServc'!J56</f>
        <v/>
      </c>
      <c r="L56" s="518" t="str">
        <f>'[1]Actv PlacedInServc'!L56</f>
        <v/>
      </c>
      <c r="N56" s="521" t="str">
        <f>'[1]Actv PlacedInServc'!N56</f>
        <v/>
      </c>
      <c r="P56" s="523" t="str">
        <f>'[1]Actv PlacedInServc'!P56</f>
        <v/>
      </c>
      <c r="Q56" s="523" t="str">
        <f>'[1]Actv PlacedInServc'!Q56</f>
        <v/>
      </c>
      <c r="R56" s="523" t="str">
        <f>'[1]Actv PlacedInServc'!R56</f>
        <v/>
      </c>
      <c r="S56" s="523" t="str">
        <f>'[1]Actv PlacedInServc'!S56</f>
        <v/>
      </c>
      <c r="T56" s="523" t="str">
        <f>'[1]Actv PlacedInServc'!T56</f>
        <v/>
      </c>
      <c r="U56" s="523" t="str">
        <f>'[1]Actv PlacedInServc'!U56</f>
        <v/>
      </c>
      <c r="V56" s="523" t="str">
        <f>'[1]Actv PlacedInServc'!V56</f>
        <v/>
      </c>
      <c r="W56" s="523" t="str">
        <f>'[1]Actv PlacedInServc'!W56</f>
        <v/>
      </c>
      <c r="X56" s="523" t="str">
        <f>'[1]Actv PlacedInServc'!X56</f>
        <v/>
      </c>
      <c r="Y56" s="523" t="str">
        <f>'[1]Actv PlacedInServc'!Y56</f>
        <v/>
      </c>
      <c r="Z56" s="523" t="str">
        <f>'[1]Actv PlacedInServc'!Z56</f>
        <v/>
      </c>
      <c r="AA56" s="523" t="str">
        <f>'[1]Actv PlacedInServc'!AA56</f>
        <v/>
      </c>
      <c r="AB56" s="523" t="str">
        <f>'[1]Actv PlacedInServc'!AB56</f>
        <v/>
      </c>
      <c r="AC56" s="523" t="str">
        <f>'[1]Actv PlacedInServc'!AC56</f>
        <v/>
      </c>
      <c r="AD56" s="523" t="str">
        <f>'[1]Actv PlacedInServc'!AD56</f>
        <v/>
      </c>
      <c r="AE56" s="523" t="str">
        <f>'[1]Actv PlacedInServc'!AE56</f>
        <v/>
      </c>
      <c r="AF56" s="523" t="str">
        <f>'[1]Actv PlacedInServc'!AF56</f>
        <v/>
      </c>
      <c r="AG56" s="523" t="str">
        <f>'[1]Actv PlacedInServc'!AG56</f>
        <v/>
      </c>
      <c r="AH56" s="523" t="str">
        <f>'[1]Actv PlacedInServc'!AH56</f>
        <v/>
      </c>
      <c r="AI56" s="523" t="str">
        <f>'[1]Actv PlacedInServc'!AI56</f>
        <v/>
      </c>
      <c r="AJ56" s="523" t="str">
        <f>'[1]Actv PlacedInServc'!AJ56</f>
        <v/>
      </c>
      <c r="AK56" s="523" t="str">
        <f>'[1]Actv PlacedInServc'!AK56</f>
        <v/>
      </c>
      <c r="AL56" s="523" t="str">
        <f>'[1]Actv PlacedInServc'!AL56</f>
        <v/>
      </c>
      <c r="AM56" s="276"/>
      <c r="AN56" s="523">
        <f t="shared" si="1"/>
        <v>0</v>
      </c>
      <c r="AO56" s="524"/>
      <c r="AP56" s="524">
        <f t="shared" si="2"/>
        <v>0</v>
      </c>
    </row>
    <row r="57" spans="2:42" s="512" customFormat="1">
      <c r="B57" s="518">
        <f t="shared" si="3"/>
        <v>47</v>
      </c>
      <c r="C57" s="518" t="str">
        <f>'[1]Actv PlacedInServc'!C57</f>
        <v>333000</v>
      </c>
      <c r="D57" s="519" t="str">
        <f>'[1]Actv PlacedInServc'!D57</f>
        <v/>
      </c>
      <c r="F57" s="520" t="str">
        <f>'[1]Actv PlacedInServc'!F57</f>
        <v>333000-Services</v>
      </c>
      <c r="H57" s="518" t="str">
        <f>'[1]Actv PlacedInServc'!H57</f>
        <v>10133300</v>
      </c>
      <c r="J57" s="518">
        <f>'[1]Actv PlacedInServc'!J57</f>
        <v>333.4</v>
      </c>
      <c r="L57" s="518" t="str">
        <f>'[1]Actv PlacedInServc'!L57</f>
        <v>N</v>
      </c>
      <c r="N57" s="521">
        <f>'[1]Actv PlacedInServc'!N57</f>
        <v>1</v>
      </c>
      <c r="P57" s="523">
        <f>'[1]Actv PlacedInServc'!P57</f>
        <v>708.80073986959087</v>
      </c>
      <c r="Q57" s="523">
        <f>'[1]Actv PlacedInServc'!Q57</f>
        <v>708.80073986959087</v>
      </c>
      <c r="R57" s="523">
        <f>'[1]Actv PlacedInServc'!R57</f>
        <v>34463.520000000004</v>
      </c>
      <c r="S57" s="523">
        <f>'[1]Actv PlacedInServc'!S57</f>
        <v>34463.520000000004</v>
      </c>
      <c r="T57" s="523">
        <f>'[1]Actv PlacedInServc'!T57</f>
        <v>34463.520000000004</v>
      </c>
      <c r="U57" s="523">
        <f>'[1]Actv PlacedInServc'!U57</f>
        <v>30696.833999999999</v>
      </c>
      <c r="V57" s="523">
        <f>'[1]Actv PlacedInServc'!V57</f>
        <v>18225.900000000001</v>
      </c>
      <c r="W57" s="523">
        <f>'[1]Actv PlacedInServc'!W57</f>
        <v>23748.9</v>
      </c>
      <c r="X57" s="523">
        <f>'[1]Actv PlacedInServc'!X57</f>
        <v>40870.200000000004</v>
      </c>
      <c r="Y57" s="523">
        <f>'[1]Actv PlacedInServc'!Y57</f>
        <v>37556.400000000001</v>
      </c>
      <c r="Z57" s="523">
        <f>'[1]Actv PlacedInServc'!Z57</f>
        <v>43079.4</v>
      </c>
      <c r="AA57" s="523">
        <f>'[1]Actv PlacedInServc'!AA57</f>
        <v>76217.400000000009</v>
      </c>
      <c r="AB57" s="523">
        <f>'[1]Actv PlacedInServc'!AB57</f>
        <v>76217.400000000009</v>
      </c>
      <c r="AC57" s="523">
        <f>'[1]Actv PlacedInServc'!AC57</f>
        <v>70694.400000000009</v>
      </c>
      <c r="AD57" s="523">
        <f>'[1]Actv PlacedInServc'!AD57</f>
        <v>54125.4</v>
      </c>
      <c r="AE57" s="523">
        <f>'[1]Actv PlacedInServc'!AE57</f>
        <v>64066.8</v>
      </c>
      <c r="AF57" s="523">
        <f>'[1]Actv PlacedInServc'!AF57</f>
        <v>47497.8</v>
      </c>
      <c r="AG57" s="523">
        <f>'[1]Actv PlacedInServc'!AG57</f>
        <v>35899.5</v>
      </c>
      <c r="AH57" s="523">
        <f>'[1]Actv PlacedInServc'!AH57</f>
        <v>18225.900000000001</v>
      </c>
      <c r="AI57" s="523">
        <f>'[1]Actv PlacedInServc'!AI57</f>
        <v>23748.9</v>
      </c>
      <c r="AJ57" s="523">
        <f>'[1]Actv PlacedInServc'!AJ57</f>
        <v>40870.200000000004</v>
      </c>
      <c r="AK57" s="523">
        <f>'[1]Actv PlacedInServc'!AK57</f>
        <v>37556.400000000001</v>
      </c>
      <c r="AL57" s="523">
        <f>'[1]Actv PlacedInServc'!AL57</f>
        <v>43079.4</v>
      </c>
      <c r="AM57" s="276"/>
      <c r="AN57" s="523">
        <f t="shared" si="1"/>
        <v>153022.09473986959</v>
      </c>
      <c r="AO57" s="524"/>
      <c r="AP57" s="524">
        <f t="shared" si="2"/>
        <v>588199.50000000012</v>
      </c>
    </row>
    <row r="58" spans="2:42" s="512" customFormat="1">
      <c r="B58" s="518">
        <f t="shared" si="3"/>
        <v>48</v>
      </c>
      <c r="C58" s="518" t="str">
        <f>'[1]Actv PlacedInServc'!C58</f>
        <v>331001</v>
      </c>
      <c r="D58" s="519" t="str">
        <f>'[1]Actv PlacedInServc'!D58</f>
        <v/>
      </c>
      <c r="F58" s="520" t="str">
        <f>'[1]Actv PlacedInServc'!F58</f>
        <v>331001-T&amp;D Mains</v>
      </c>
      <c r="H58" s="518" t="str">
        <f>'[1]Actv PlacedInServc'!H58</f>
        <v>10133100</v>
      </c>
      <c r="J58" s="518">
        <f>'[1]Actv PlacedInServc'!J58</f>
        <v>331.4</v>
      </c>
      <c r="L58" s="518" t="str">
        <f>'[1]Actv PlacedInServc'!L58</f>
        <v>N</v>
      </c>
      <c r="N58" s="521">
        <f>'[1]Actv PlacedInServc'!N58</f>
        <v>1</v>
      </c>
      <c r="P58" s="523">
        <f>'[1]Actv PlacedInServc'!P58</f>
        <v>-23.800739869592402</v>
      </c>
      <c r="Q58" s="523">
        <f>'[1]Actv PlacedInServc'!Q58</f>
        <v>-23.800739869592402</v>
      </c>
      <c r="R58" s="523">
        <f>'[1]Actv PlacedInServc'!R58</f>
        <v>0</v>
      </c>
      <c r="S58" s="523">
        <f>'[1]Actv PlacedInServc'!S58</f>
        <v>0</v>
      </c>
      <c r="T58" s="523">
        <f>'[1]Actv PlacedInServc'!T58</f>
        <v>0</v>
      </c>
      <c r="U58" s="523">
        <f>'[1]Actv PlacedInServc'!U58</f>
        <v>0</v>
      </c>
      <c r="V58" s="523">
        <f>'[1]Actv PlacedInServc'!V58</f>
        <v>0</v>
      </c>
      <c r="W58" s="523">
        <f>'[1]Actv PlacedInServc'!W58</f>
        <v>0</v>
      </c>
      <c r="X58" s="523">
        <f>'[1]Actv PlacedInServc'!X58</f>
        <v>0</v>
      </c>
      <c r="Y58" s="523">
        <f>'[1]Actv PlacedInServc'!Y58</f>
        <v>0</v>
      </c>
      <c r="Z58" s="523">
        <f>'[1]Actv PlacedInServc'!Z58</f>
        <v>0</v>
      </c>
      <c r="AA58" s="523">
        <f>'[1]Actv PlacedInServc'!AA58</f>
        <v>0</v>
      </c>
      <c r="AB58" s="523">
        <f>'[1]Actv PlacedInServc'!AB58</f>
        <v>0</v>
      </c>
      <c r="AC58" s="523">
        <f>'[1]Actv PlacedInServc'!AC58</f>
        <v>0</v>
      </c>
      <c r="AD58" s="523">
        <f>'[1]Actv PlacedInServc'!AD58</f>
        <v>0</v>
      </c>
      <c r="AE58" s="523">
        <f>'[1]Actv PlacedInServc'!AE58</f>
        <v>0</v>
      </c>
      <c r="AF58" s="523">
        <f>'[1]Actv PlacedInServc'!AF58</f>
        <v>0</v>
      </c>
      <c r="AG58" s="523">
        <f>'[1]Actv PlacedInServc'!AG58</f>
        <v>0</v>
      </c>
      <c r="AH58" s="523">
        <f>'[1]Actv PlacedInServc'!AH58</f>
        <v>0</v>
      </c>
      <c r="AI58" s="523">
        <f>'[1]Actv PlacedInServc'!AI58</f>
        <v>0</v>
      </c>
      <c r="AJ58" s="523">
        <f>'[1]Actv PlacedInServc'!AJ58</f>
        <v>0</v>
      </c>
      <c r="AK58" s="523">
        <f>'[1]Actv PlacedInServc'!AK58</f>
        <v>0</v>
      </c>
      <c r="AL58" s="523">
        <f>'[1]Actv PlacedInServc'!AL58</f>
        <v>0</v>
      </c>
      <c r="AM58" s="276"/>
      <c r="AN58" s="523">
        <f t="shared" si="1"/>
        <v>-23.800739869592402</v>
      </c>
      <c r="AO58" s="524"/>
      <c r="AP58" s="524">
        <f t="shared" si="2"/>
        <v>0</v>
      </c>
    </row>
    <row r="59" spans="2:42" s="512" customFormat="1">
      <c r="B59" s="518">
        <f t="shared" si="3"/>
        <v>49</v>
      </c>
      <c r="C59" s="518" t="str">
        <f>'[1]Actv PlacedInServc'!C59</f>
        <v/>
      </c>
      <c r="D59" s="519" t="str">
        <f>'[1]Actv PlacedInServc'!D59</f>
        <v/>
      </c>
      <c r="F59" s="520" t="str">
        <f>'[1]Actv PlacedInServc'!F59</f>
        <v/>
      </c>
      <c r="H59" s="518" t="str">
        <f>'[1]Actv PlacedInServc'!H59</f>
        <v/>
      </c>
      <c r="J59" s="518" t="str">
        <f>'[1]Actv PlacedInServc'!J59</f>
        <v/>
      </c>
      <c r="L59" s="518" t="str">
        <f>'[1]Actv PlacedInServc'!L59</f>
        <v/>
      </c>
      <c r="N59" s="521" t="str">
        <f>'[1]Actv PlacedInServc'!N59</f>
        <v/>
      </c>
      <c r="P59" s="523" t="str">
        <f>'[1]Actv PlacedInServc'!P59</f>
        <v/>
      </c>
      <c r="Q59" s="523" t="str">
        <f>'[1]Actv PlacedInServc'!Q59</f>
        <v/>
      </c>
      <c r="R59" s="523" t="str">
        <f>'[1]Actv PlacedInServc'!R59</f>
        <v/>
      </c>
      <c r="S59" s="523" t="str">
        <f>'[1]Actv PlacedInServc'!S59</f>
        <v/>
      </c>
      <c r="T59" s="523" t="str">
        <f>'[1]Actv PlacedInServc'!T59</f>
        <v/>
      </c>
      <c r="U59" s="523" t="str">
        <f>'[1]Actv PlacedInServc'!U59</f>
        <v/>
      </c>
      <c r="V59" s="523" t="str">
        <f>'[1]Actv PlacedInServc'!V59</f>
        <v/>
      </c>
      <c r="W59" s="523" t="str">
        <f>'[1]Actv PlacedInServc'!W59</f>
        <v/>
      </c>
      <c r="X59" s="523" t="str">
        <f>'[1]Actv PlacedInServc'!X59</f>
        <v/>
      </c>
      <c r="Y59" s="523" t="str">
        <f>'[1]Actv PlacedInServc'!Y59</f>
        <v/>
      </c>
      <c r="Z59" s="523" t="str">
        <f>'[1]Actv PlacedInServc'!Z59</f>
        <v/>
      </c>
      <c r="AA59" s="523" t="str">
        <f>'[1]Actv PlacedInServc'!AA59</f>
        <v/>
      </c>
      <c r="AB59" s="523" t="str">
        <f>'[1]Actv PlacedInServc'!AB59</f>
        <v/>
      </c>
      <c r="AC59" s="523" t="str">
        <f>'[1]Actv PlacedInServc'!AC59</f>
        <v/>
      </c>
      <c r="AD59" s="523" t="str">
        <f>'[1]Actv PlacedInServc'!AD59</f>
        <v/>
      </c>
      <c r="AE59" s="523" t="str">
        <f>'[1]Actv PlacedInServc'!AE59</f>
        <v/>
      </c>
      <c r="AF59" s="523" t="str">
        <f>'[1]Actv PlacedInServc'!AF59</f>
        <v/>
      </c>
      <c r="AG59" s="523" t="str">
        <f>'[1]Actv PlacedInServc'!AG59</f>
        <v/>
      </c>
      <c r="AH59" s="523" t="str">
        <f>'[1]Actv PlacedInServc'!AH59</f>
        <v/>
      </c>
      <c r="AI59" s="523" t="str">
        <f>'[1]Actv PlacedInServc'!AI59</f>
        <v/>
      </c>
      <c r="AJ59" s="523" t="str">
        <f>'[1]Actv PlacedInServc'!AJ59</f>
        <v/>
      </c>
      <c r="AK59" s="523" t="str">
        <f>'[1]Actv PlacedInServc'!AK59</f>
        <v/>
      </c>
      <c r="AL59" s="523" t="str">
        <f>'[1]Actv PlacedInServc'!AL59</f>
        <v/>
      </c>
      <c r="AM59" s="276"/>
      <c r="AN59" s="523">
        <f t="shared" si="1"/>
        <v>0</v>
      </c>
      <c r="AO59" s="524"/>
      <c r="AP59" s="524">
        <f t="shared" si="2"/>
        <v>0</v>
      </c>
    </row>
    <row r="60" spans="2:42" s="512" customFormat="1">
      <c r="B60" s="518">
        <f t="shared" si="3"/>
        <v>50</v>
      </c>
      <c r="C60" s="518" t="str">
        <f>'[1]Actv PlacedInServc'!C60</f>
        <v/>
      </c>
      <c r="D60" s="519" t="str">
        <f>'[1]Actv PlacedInServc'!D60</f>
        <v>R12-**I1</v>
      </c>
      <c r="F60" s="520" t="str">
        <f>'[1]Actv PlacedInServc'!F60</f>
        <v>Meters - New</v>
      </c>
      <c r="H60" s="518" t="str">
        <f>'[1]Actv PlacedInServc'!H60</f>
        <v/>
      </c>
      <c r="J60" s="518" t="str">
        <f>'[1]Actv PlacedInServc'!J60</f>
        <v/>
      </c>
      <c r="L60" s="518" t="str">
        <f>'[1]Actv PlacedInServc'!L60</f>
        <v/>
      </c>
      <c r="N60" s="521" t="str">
        <f>'[1]Actv PlacedInServc'!N60</f>
        <v/>
      </c>
      <c r="P60" s="523" t="str">
        <f>'[1]Actv PlacedInServc'!P60</f>
        <v/>
      </c>
      <c r="Q60" s="523" t="str">
        <f>'[1]Actv PlacedInServc'!Q60</f>
        <v/>
      </c>
      <c r="R60" s="523" t="str">
        <f>'[1]Actv PlacedInServc'!R60</f>
        <v/>
      </c>
      <c r="S60" s="523" t="str">
        <f>'[1]Actv PlacedInServc'!S60</f>
        <v/>
      </c>
      <c r="T60" s="523" t="str">
        <f>'[1]Actv PlacedInServc'!T60</f>
        <v/>
      </c>
      <c r="U60" s="523" t="str">
        <f>'[1]Actv PlacedInServc'!U60</f>
        <v/>
      </c>
      <c r="V60" s="523" t="str">
        <f>'[1]Actv PlacedInServc'!V60</f>
        <v/>
      </c>
      <c r="W60" s="523" t="str">
        <f>'[1]Actv PlacedInServc'!W60</f>
        <v/>
      </c>
      <c r="X60" s="523" t="str">
        <f>'[1]Actv PlacedInServc'!X60</f>
        <v/>
      </c>
      <c r="Y60" s="523" t="str">
        <f>'[1]Actv PlacedInServc'!Y60</f>
        <v/>
      </c>
      <c r="Z60" s="523" t="str">
        <f>'[1]Actv PlacedInServc'!Z60</f>
        <v/>
      </c>
      <c r="AA60" s="523" t="str">
        <f>'[1]Actv PlacedInServc'!AA60</f>
        <v/>
      </c>
      <c r="AB60" s="523" t="str">
        <f>'[1]Actv PlacedInServc'!AB60</f>
        <v/>
      </c>
      <c r="AC60" s="523" t="str">
        <f>'[1]Actv PlacedInServc'!AC60</f>
        <v/>
      </c>
      <c r="AD60" s="523" t="str">
        <f>'[1]Actv PlacedInServc'!AD60</f>
        <v/>
      </c>
      <c r="AE60" s="523" t="str">
        <f>'[1]Actv PlacedInServc'!AE60</f>
        <v/>
      </c>
      <c r="AF60" s="523" t="str">
        <f>'[1]Actv PlacedInServc'!AF60</f>
        <v/>
      </c>
      <c r="AG60" s="523" t="str">
        <f>'[1]Actv PlacedInServc'!AG60</f>
        <v/>
      </c>
      <c r="AH60" s="523" t="str">
        <f>'[1]Actv PlacedInServc'!AH60</f>
        <v/>
      </c>
      <c r="AI60" s="523" t="str">
        <f>'[1]Actv PlacedInServc'!AI60</f>
        <v/>
      </c>
      <c r="AJ60" s="523" t="str">
        <f>'[1]Actv PlacedInServc'!AJ60</f>
        <v/>
      </c>
      <c r="AK60" s="523" t="str">
        <f>'[1]Actv PlacedInServc'!AK60</f>
        <v/>
      </c>
      <c r="AL60" s="523" t="str">
        <f>'[1]Actv PlacedInServc'!AL60</f>
        <v/>
      </c>
      <c r="AM60" s="276"/>
      <c r="AN60" s="523">
        <f t="shared" si="1"/>
        <v>0</v>
      </c>
      <c r="AO60" s="524"/>
      <c r="AP60" s="524">
        <f t="shared" si="2"/>
        <v>0</v>
      </c>
    </row>
    <row r="61" spans="2:42" s="512" customFormat="1">
      <c r="B61" s="518">
        <f t="shared" si="3"/>
        <v>51</v>
      </c>
      <c r="C61" s="518" t="str">
        <f>'[1]Actv PlacedInServc'!C61</f>
        <v>334100</v>
      </c>
      <c r="D61" s="519" t="str">
        <f>'[1]Actv PlacedInServc'!D61</f>
        <v/>
      </c>
      <c r="F61" s="520" t="str">
        <f>'[1]Actv PlacedInServc'!F61</f>
        <v>334100-Meters</v>
      </c>
      <c r="H61" s="518" t="str">
        <f>'[1]Actv PlacedInServc'!H61</f>
        <v>10133410</v>
      </c>
      <c r="J61" s="518">
        <f>'[1]Actv PlacedInServc'!J61</f>
        <v>334.4</v>
      </c>
      <c r="L61" s="518" t="str">
        <f>'[1]Actv PlacedInServc'!L61</f>
        <v>N</v>
      </c>
      <c r="N61" s="521">
        <f>'[1]Actv PlacedInServc'!N61</f>
        <v>1</v>
      </c>
      <c r="P61" s="523">
        <f>'[1]Actv PlacedInServc'!P61</f>
        <v>17109.28</v>
      </c>
      <c r="Q61" s="523">
        <f>'[1]Actv PlacedInServc'!Q61</f>
        <v>17109.28</v>
      </c>
      <c r="R61" s="523">
        <f>'[1]Actv PlacedInServc'!R61</f>
        <v>58543.8</v>
      </c>
      <c r="S61" s="523">
        <f>'[1]Actv PlacedInServc'!S61</f>
        <v>47497.8</v>
      </c>
      <c r="T61" s="523">
        <f>'[1]Actv PlacedInServc'!T61</f>
        <v>36451.800000000003</v>
      </c>
      <c r="U61" s="523">
        <f>'[1]Actv PlacedInServc'!U61</f>
        <v>25947.054</v>
      </c>
      <c r="V61" s="523">
        <f>'[1]Actv PlacedInServc'!V61</f>
        <v>27615</v>
      </c>
      <c r="W61" s="523">
        <f>'[1]Actv PlacedInServc'!W61</f>
        <v>33138</v>
      </c>
      <c r="X61" s="523">
        <f>'[1]Actv PlacedInServc'!X61</f>
        <v>56208.675600000002</v>
      </c>
      <c r="Y61" s="523">
        <f>'[1]Actv PlacedInServc'!Y61</f>
        <v>64895.25</v>
      </c>
      <c r="Z61" s="523">
        <f>'[1]Actv PlacedInServc'!Z61</f>
        <v>85054.2</v>
      </c>
      <c r="AA61" s="523">
        <f>'[1]Actv PlacedInServc'!AA61</f>
        <v>95962.125</v>
      </c>
      <c r="AB61" s="523">
        <f>'[1]Actv PlacedInServc'!AB61</f>
        <v>96873.42</v>
      </c>
      <c r="AC61" s="523">
        <f>'[1]Actv PlacedInServc'!AC61</f>
        <v>97204.800000000003</v>
      </c>
      <c r="AD61" s="523">
        <f>'[1]Actv PlacedInServc'!AD61</f>
        <v>97204.800000000003</v>
      </c>
      <c r="AE61" s="523">
        <f>'[1]Actv PlacedInServc'!AE61</f>
        <v>86158.8</v>
      </c>
      <c r="AF61" s="523">
        <f>'[1]Actv PlacedInServc'!AF61</f>
        <v>86158.8</v>
      </c>
      <c r="AG61" s="523">
        <f>'[1]Actv PlacedInServc'!AG61</f>
        <v>57206.129399999998</v>
      </c>
      <c r="AH61" s="523">
        <f>'[1]Actv PlacedInServc'!AH61</f>
        <v>27615</v>
      </c>
      <c r="AI61" s="523">
        <f>'[1]Actv PlacedInServc'!AI61</f>
        <v>33138</v>
      </c>
      <c r="AJ61" s="523">
        <f>'[1]Actv PlacedInServc'!AJ61</f>
        <v>56208.675600000002</v>
      </c>
      <c r="AK61" s="523">
        <f>'[1]Actv PlacedInServc'!AK61</f>
        <v>64895.25</v>
      </c>
      <c r="AL61" s="523">
        <f>'[1]Actv PlacedInServc'!AL61</f>
        <v>85054.2</v>
      </c>
      <c r="AM61" s="276"/>
      <c r="AN61" s="523">
        <f t="shared" si="1"/>
        <v>213164.734</v>
      </c>
      <c r="AO61" s="524"/>
      <c r="AP61" s="524">
        <f t="shared" si="2"/>
        <v>883679.99999999988</v>
      </c>
    </row>
    <row r="62" spans="2:42" s="512" customFormat="1">
      <c r="B62" s="518">
        <f t="shared" si="3"/>
        <v>52</v>
      </c>
      <c r="C62" s="518" t="str">
        <f>'[1]Actv PlacedInServc'!C62</f>
        <v/>
      </c>
      <c r="D62" s="519" t="str">
        <f>'[1]Actv PlacedInServc'!D62</f>
        <v/>
      </c>
      <c r="F62" s="520" t="str">
        <f>'[1]Actv PlacedInServc'!F62</f>
        <v/>
      </c>
      <c r="H62" s="518" t="str">
        <f>'[1]Actv PlacedInServc'!H62</f>
        <v/>
      </c>
      <c r="J62" s="518" t="str">
        <f>'[1]Actv PlacedInServc'!J62</f>
        <v/>
      </c>
      <c r="L62" s="518" t="str">
        <f>'[1]Actv PlacedInServc'!L62</f>
        <v/>
      </c>
      <c r="N62" s="521" t="str">
        <f>'[1]Actv PlacedInServc'!N62</f>
        <v/>
      </c>
      <c r="P62" s="523" t="str">
        <f>'[1]Actv PlacedInServc'!P62</f>
        <v/>
      </c>
      <c r="Q62" s="523" t="str">
        <f>'[1]Actv PlacedInServc'!Q62</f>
        <v/>
      </c>
      <c r="R62" s="523" t="str">
        <f>'[1]Actv PlacedInServc'!R62</f>
        <v/>
      </c>
      <c r="S62" s="523" t="str">
        <f>'[1]Actv PlacedInServc'!S62</f>
        <v/>
      </c>
      <c r="T62" s="523" t="str">
        <f>'[1]Actv PlacedInServc'!T62</f>
        <v/>
      </c>
      <c r="U62" s="523" t="str">
        <f>'[1]Actv PlacedInServc'!U62</f>
        <v/>
      </c>
      <c r="V62" s="523" t="str">
        <f>'[1]Actv PlacedInServc'!V62</f>
        <v/>
      </c>
      <c r="W62" s="523" t="str">
        <f>'[1]Actv PlacedInServc'!W62</f>
        <v/>
      </c>
      <c r="X62" s="523" t="str">
        <f>'[1]Actv PlacedInServc'!X62</f>
        <v/>
      </c>
      <c r="Y62" s="523" t="str">
        <f>'[1]Actv PlacedInServc'!Y62</f>
        <v/>
      </c>
      <c r="Z62" s="523" t="str">
        <f>'[1]Actv PlacedInServc'!Z62</f>
        <v/>
      </c>
      <c r="AA62" s="523" t="str">
        <f>'[1]Actv PlacedInServc'!AA62</f>
        <v/>
      </c>
      <c r="AB62" s="523" t="str">
        <f>'[1]Actv PlacedInServc'!AB62</f>
        <v/>
      </c>
      <c r="AC62" s="523" t="str">
        <f>'[1]Actv PlacedInServc'!AC62</f>
        <v/>
      </c>
      <c r="AD62" s="523" t="str">
        <f>'[1]Actv PlacedInServc'!AD62</f>
        <v/>
      </c>
      <c r="AE62" s="523" t="str">
        <f>'[1]Actv PlacedInServc'!AE62</f>
        <v/>
      </c>
      <c r="AF62" s="523" t="str">
        <f>'[1]Actv PlacedInServc'!AF62</f>
        <v/>
      </c>
      <c r="AG62" s="523" t="str">
        <f>'[1]Actv PlacedInServc'!AG62</f>
        <v/>
      </c>
      <c r="AH62" s="523" t="str">
        <f>'[1]Actv PlacedInServc'!AH62</f>
        <v/>
      </c>
      <c r="AI62" s="523" t="str">
        <f>'[1]Actv PlacedInServc'!AI62</f>
        <v/>
      </c>
      <c r="AJ62" s="523" t="str">
        <f>'[1]Actv PlacedInServc'!AJ62</f>
        <v/>
      </c>
      <c r="AK62" s="523" t="str">
        <f>'[1]Actv PlacedInServc'!AK62</f>
        <v/>
      </c>
      <c r="AL62" s="523" t="str">
        <f>'[1]Actv PlacedInServc'!AL62</f>
        <v/>
      </c>
      <c r="AM62" s="276"/>
      <c r="AN62" s="523">
        <f t="shared" si="1"/>
        <v>0</v>
      </c>
      <c r="AO62" s="524"/>
      <c r="AP62" s="524">
        <f t="shared" si="2"/>
        <v>0</v>
      </c>
    </row>
    <row r="63" spans="2:42" s="512" customFormat="1">
      <c r="B63" s="518">
        <f t="shared" si="3"/>
        <v>53</v>
      </c>
      <c r="C63" s="518" t="str">
        <f>'[1]Actv PlacedInServc'!C63</f>
        <v/>
      </c>
      <c r="D63" s="519" t="str">
        <f>'[1]Actv PlacedInServc'!D63</f>
        <v>R12-**J1</v>
      </c>
      <c r="F63" s="520" t="str">
        <f>'[1]Actv PlacedInServc'!F63</f>
        <v>Meters - Replaced</v>
      </c>
      <c r="H63" s="518" t="str">
        <f>'[1]Actv PlacedInServc'!H63</f>
        <v/>
      </c>
      <c r="J63" s="518" t="str">
        <f>'[1]Actv PlacedInServc'!J63</f>
        <v/>
      </c>
      <c r="L63" s="518" t="str">
        <f>'[1]Actv PlacedInServc'!L63</f>
        <v/>
      </c>
      <c r="N63" s="521" t="str">
        <f>'[1]Actv PlacedInServc'!N63</f>
        <v/>
      </c>
      <c r="P63" s="523" t="str">
        <f>'[1]Actv PlacedInServc'!P63</f>
        <v/>
      </c>
      <c r="Q63" s="523" t="str">
        <f>'[1]Actv PlacedInServc'!Q63</f>
        <v/>
      </c>
      <c r="R63" s="523" t="str">
        <f>'[1]Actv PlacedInServc'!R63</f>
        <v/>
      </c>
      <c r="S63" s="523" t="str">
        <f>'[1]Actv PlacedInServc'!S63</f>
        <v/>
      </c>
      <c r="T63" s="523" t="str">
        <f>'[1]Actv PlacedInServc'!T63</f>
        <v/>
      </c>
      <c r="U63" s="523" t="str">
        <f>'[1]Actv PlacedInServc'!U63</f>
        <v/>
      </c>
      <c r="V63" s="523" t="str">
        <f>'[1]Actv PlacedInServc'!V63</f>
        <v/>
      </c>
      <c r="W63" s="523" t="str">
        <f>'[1]Actv PlacedInServc'!W63</f>
        <v/>
      </c>
      <c r="X63" s="523" t="str">
        <f>'[1]Actv PlacedInServc'!X63</f>
        <v/>
      </c>
      <c r="Y63" s="523" t="str">
        <f>'[1]Actv PlacedInServc'!Y63</f>
        <v/>
      </c>
      <c r="Z63" s="523" t="str">
        <f>'[1]Actv PlacedInServc'!Z63</f>
        <v/>
      </c>
      <c r="AA63" s="523" t="str">
        <f>'[1]Actv PlacedInServc'!AA63</f>
        <v/>
      </c>
      <c r="AB63" s="523" t="str">
        <f>'[1]Actv PlacedInServc'!AB63</f>
        <v/>
      </c>
      <c r="AC63" s="523" t="str">
        <f>'[1]Actv PlacedInServc'!AC63</f>
        <v/>
      </c>
      <c r="AD63" s="523" t="str">
        <f>'[1]Actv PlacedInServc'!AD63</f>
        <v/>
      </c>
      <c r="AE63" s="523" t="str">
        <f>'[1]Actv PlacedInServc'!AE63</f>
        <v/>
      </c>
      <c r="AF63" s="523" t="str">
        <f>'[1]Actv PlacedInServc'!AF63</f>
        <v/>
      </c>
      <c r="AG63" s="523" t="str">
        <f>'[1]Actv PlacedInServc'!AG63</f>
        <v/>
      </c>
      <c r="AH63" s="523" t="str">
        <f>'[1]Actv PlacedInServc'!AH63</f>
        <v/>
      </c>
      <c r="AI63" s="523" t="str">
        <f>'[1]Actv PlacedInServc'!AI63</f>
        <v/>
      </c>
      <c r="AJ63" s="523" t="str">
        <f>'[1]Actv PlacedInServc'!AJ63</f>
        <v/>
      </c>
      <c r="AK63" s="523" t="str">
        <f>'[1]Actv PlacedInServc'!AK63</f>
        <v/>
      </c>
      <c r="AL63" s="523" t="str">
        <f>'[1]Actv PlacedInServc'!AL63</f>
        <v/>
      </c>
      <c r="AM63" s="276"/>
      <c r="AN63" s="523">
        <f t="shared" si="1"/>
        <v>0</v>
      </c>
      <c r="AO63" s="524"/>
      <c r="AP63" s="524">
        <f t="shared" si="2"/>
        <v>0</v>
      </c>
    </row>
    <row r="64" spans="2:42" s="512" customFormat="1">
      <c r="B64" s="518">
        <f t="shared" si="3"/>
        <v>54</v>
      </c>
      <c r="C64" s="518" t="str">
        <f>'[1]Actv PlacedInServc'!C64</f>
        <v>334100</v>
      </c>
      <c r="D64" s="519" t="str">
        <f>'[1]Actv PlacedInServc'!D64</f>
        <v/>
      </c>
      <c r="F64" s="520" t="str">
        <f>'[1]Actv PlacedInServc'!F64</f>
        <v>334100-Meters</v>
      </c>
      <c r="H64" s="518" t="str">
        <f>'[1]Actv PlacedInServc'!H64</f>
        <v>10133410</v>
      </c>
      <c r="J64" s="518">
        <f>'[1]Actv PlacedInServc'!J64</f>
        <v>334.4</v>
      </c>
      <c r="L64" s="518" t="str">
        <f>'[1]Actv PlacedInServc'!L64</f>
        <v>N</v>
      </c>
      <c r="N64" s="521">
        <f>'[1]Actv PlacedInServc'!N64</f>
        <v>1</v>
      </c>
      <c r="P64" s="523">
        <f>'[1]Actv PlacedInServc'!P64</f>
        <v>55935.5</v>
      </c>
      <c r="Q64" s="523">
        <f>'[1]Actv PlacedInServc'!Q64</f>
        <v>55935.5</v>
      </c>
      <c r="R64" s="523">
        <f>'[1]Actv PlacedInServc'!R64</f>
        <v>327325.0134</v>
      </c>
      <c r="S64" s="523">
        <f>'[1]Actv PlacedInServc'!S64</f>
        <v>676481.34120000002</v>
      </c>
      <c r="T64" s="523">
        <f>'[1]Actv PlacedInServc'!T64</f>
        <v>220920</v>
      </c>
      <c r="U64" s="523">
        <f>'[1]Actv PlacedInServc'!U64</f>
        <v>220920</v>
      </c>
      <c r="V64" s="523">
        <f>'[1]Actv PlacedInServc'!V64</f>
        <v>88147.08</v>
      </c>
      <c r="W64" s="523">
        <f>'[1]Actv PlacedInServc'!W64</f>
        <v>88368</v>
      </c>
      <c r="X64" s="523">
        <f>'[1]Actv PlacedInServc'!X64</f>
        <v>93891</v>
      </c>
      <c r="Y64" s="523">
        <f>'[1]Actv PlacedInServc'!Y64</f>
        <v>132552</v>
      </c>
      <c r="Z64" s="523">
        <f>'[1]Actv PlacedInServc'!Z64</f>
        <v>171213</v>
      </c>
      <c r="AA64" s="523">
        <f>'[1]Actv PlacedInServc'!AA64</f>
        <v>171213</v>
      </c>
      <c r="AB64" s="523">
        <f>'[1]Actv PlacedInServc'!AB64</f>
        <v>172041.45</v>
      </c>
      <c r="AC64" s="523">
        <f>'[1]Actv PlacedInServc'!AC64</f>
        <v>165690</v>
      </c>
      <c r="AD64" s="523">
        <f>'[1]Actv PlacedInServc'!AD64</f>
        <v>165690</v>
      </c>
      <c r="AE64" s="523">
        <f>'[1]Actv PlacedInServc'!AE64</f>
        <v>160707.14939999999</v>
      </c>
      <c r="AF64" s="523">
        <f>'[1]Actv PlacedInServc'!AF64</f>
        <v>143598</v>
      </c>
      <c r="AG64" s="523">
        <f>'[1]Actv PlacedInServc'!AG64</f>
        <v>121506</v>
      </c>
      <c r="AH64" s="523">
        <f>'[1]Actv PlacedInServc'!AH64</f>
        <v>88147.08</v>
      </c>
      <c r="AI64" s="523">
        <f>'[1]Actv PlacedInServc'!AI64</f>
        <v>88368</v>
      </c>
      <c r="AJ64" s="523">
        <f>'[1]Actv PlacedInServc'!AJ64</f>
        <v>93891</v>
      </c>
      <c r="AK64" s="523">
        <f>'[1]Actv PlacedInServc'!AK64</f>
        <v>132552</v>
      </c>
      <c r="AL64" s="523">
        <f>'[1]Actv PlacedInServc'!AL64</f>
        <v>138075</v>
      </c>
      <c r="AM64" s="276"/>
      <c r="AN64" s="523">
        <f t="shared" si="1"/>
        <v>1589728.9346</v>
      </c>
      <c r="AO64" s="524"/>
      <c r="AP64" s="524">
        <f t="shared" si="2"/>
        <v>1641478.6794</v>
      </c>
    </row>
    <row r="65" spans="2:42" s="512" customFormat="1">
      <c r="B65" s="518">
        <f t="shared" si="3"/>
        <v>55</v>
      </c>
      <c r="C65" s="518" t="str">
        <f>'[1]Actv PlacedInServc'!C65</f>
        <v/>
      </c>
      <c r="D65" s="519" t="str">
        <f>'[1]Actv PlacedInServc'!D65</f>
        <v/>
      </c>
      <c r="F65" s="520" t="str">
        <f>'[1]Actv PlacedInServc'!F65</f>
        <v/>
      </c>
      <c r="H65" s="518" t="str">
        <f>'[1]Actv PlacedInServc'!H65</f>
        <v/>
      </c>
      <c r="J65" s="518" t="str">
        <f>'[1]Actv PlacedInServc'!J65</f>
        <v/>
      </c>
      <c r="L65" s="518" t="str">
        <f>'[1]Actv PlacedInServc'!L65</f>
        <v/>
      </c>
      <c r="N65" s="521" t="str">
        <f>'[1]Actv PlacedInServc'!N65</f>
        <v/>
      </c>
      <c r="P65" s="523" t="str">
        <f>'[1]Actv PlacedInServc'!P65</f>
        <v/>
      </c>
      <c r="Q65" s="523" t="str">
        <f>'[1]Actv PlacedInServc'!Q65</f>
        <v/>
      </c>
      <c r="R65" s="523" t="str">
        <f>'[1]Actv PlacedInServc'!R65</f>
        <v/>
      </c>
      <c r="S65" s="523" t="str">
        <f>'[1]Actv PlacedInServc'!S65</f>
        <v/>
      </c>
      <c r="T65" s="523" t="str">
        <f>'[1]Actv PlacedInServc'!T65</f>
        <v/>
      </c>
      <c r="U65" s="523" t="str">
        <f>'[1]Actv PlacedInServc'!U65</f>
        <v/>
      </c>
      <c r="V65" s="523" t="str">
        <f>'[1]Actv PlacedInServc'!V65</f>
        <v/>
      </c>
      <c r="W65" s="523" t="str">
        <f>'[1]Actv PlacedInServc'!W65</f>
        <v/>
      </c>
      <c r="X65" s="523" t="str">
        <f>'[1]Actv PlacedInServc'!X65</f>
        <v/>
      </c>
      <c r="Y65" s="523" t="str">
        <f>'[1]Actv PlacedInServc'!Y65</f>
        <v/>
      </c>
      <c r="Z65" s="523" t="str">
        <f>'[1]Actv PlacedInServc'!Z65</f>
        <v/>
      </c>
      <c r="AA65" s="523" t="str">
        <f>'[1]Actv PlacedInServc'!AA65</f>
        <v/>
      </c>
      <c r="AB65" s="523" t="str">
        <f>'[1]Actv PlacedInServc'!AB65</f>
        <v/>
      </c>
      <c r="AC65" s="523" t="str">
        <f>'[1]Actv PlacedInServc'!AC65</f>
        <v/>
      </c>
      <c r="AD65" s="523" t="str">
        <f>'[1]Actv PlacedInServc'!AD65</f>
        <v/>
      </c>
      <c r="AE65" s="523" t="str">
        <f>'[1]Actv PlacedInServc'!AE65</f>
        <v/>
      </c>
      <c r="AF65" s="523" t="str">
        <f>'[1]Actv PlacedInServc'!AF65</f>
        <v/>
      </c>
      <c r="AG65" s="523" t="str">
        <f>'[1]Actv PlacedInServc'!AG65</f>
        <v/>
      </c>
      <c r="AH65" s="523" t="str">
        <f>'[1]Actv PlacedInServc'!AH65</f>
        <v/>
      </c>
      <c r="AI65" s="523" t="str">
        <f>'[1]Actv PlacedInServc'!AI65</f>
        <v/>
      </c>
      <c r="AJ65" s="523" t="str">
        <f>'[1]Actv PlacedInServc'!AJ65</f>
        <v/>
      </c>
      <c r="AK65" s="523" t="str">
        <f>'[1]Actv PlacedInServc'!AK65</f>
        <v/>
      </c>
      <c r="AL65" s="523" t="str">
        <f>'[1]Actv PlacedInServc'!AL65</f>
        <v/>
      </c>
      <c r="AM65" s="276"/>
      <c r="AN65" s="523">
        <f t="shared" si="1"/>
        <v>0</v>
      </c>
      <c r="AO65" s="524"/>
      <c r="AP65" s="524">
        <f t="shared" si="2"/>
        <v>0</v>
      </c>
    </row>
    <row r="66" spans="2:42" s="512" customFormat="1">
      <c r="B66" s="518">
        <f t="shared" si="3"/>
        <v>56</v>
      </c>
      <c r="C66" s="518" t="str">
        <f>'[1]Actv PlacedInServc'!C66</f>
        <v/>
      </c>
      <c r="D66" s="519" t="str">
        <f>'[1]Actv PlacedInServc'!D66</f>
        <v>R12-**K1</v>
      </c>
      <c r="F66" s="520" t="str">
        <f>'[1]Actv PlacedInServc'!F66</f>
        <v>ITS Equipment and Systems</v>
      </c>
      <c r="H66" s="518" t="str">
        <f>'[1]Actv PlacedInServc'!H66</f>
        <v/>
      </c>
      <c r="J66" s="518" t="str">
        <f>'[1]Actv PlacedInServc'!J66</f>
        <v/>
      </c>
      <c r="L66" s="518" t="str">
        <f>'[1]Actv PlacedInServc'!L66</f>
        <v/>
      </c>
      <c r="N66" s="521" t="str">
        <f>'[1]Actv PlacedInServc'!N66</f>
        <v/>
      </c>
      <c r="P66" s="523" t="str">
        <f>'[1]Actv PlacedInServc'!P66</f>
        <v/>
      </c>
      <c r="Q66" s="523" t="str">
        <f>'[1]Actv PlacedInServc'!Q66</f>
        <v/>
      </c>
      <c r="R66" s="523" t="str">
        <f>'[1]Actv PlacedInServc'!R66</f>
        <v/>
      </c>
      <c r="S66" s="523" t="str">
        <f>'[1]Actv PlacedInServc'!S66</f>
        <v/>
      </c>
      <c r="T66" s="523" t="str">
        <f>'[1]Actv PlacedInServc'!T66</f>
        <v/>
      </c>
      <c r="U66" s="523" t="str">
        <f>'[1]Actv PlacedInServc'!U66</f>
        <v/>
      </c>
      <c r="V66" s="523" t="str">
        <f>'[1]Actv PlacedInServc'!V66</f>
        <v/>
      </c>
      <c r="W66" s="523" t="str">
        <f>'[1]Actv PlacedInServc'!W66</f>
        <v/>
      </c>
      <c r="X66" s="523" t="str">
        <f>'[1]Actv PlacedInServc'!X66</f>
        <v/>
      </c>
      <c r="Y66" s="523" t="str">
        <f>'[1]Actv PlacedInServc'!Y66</f>
        <v/>
      </c>
      <c r="Z66" s="523" t="str">
        <f>'[1]Actv PlacedInServc'!Z66</f>
        <v/>
      </c>
      <c r="AA66" s="523" t="str">
        <f>'[1]Actv PlacedInServc'!AA66</f>
        <v/>
      </c>
      <c r="AB66" s="523" t="str">
        <f>'[1]Actv PlacedInServc'!AB66</f>
        <v/>
      </c>
      <c r="AC66" s="523" t="str">
        <f>'[1]Actv PlacedInServc'!AC66</f>
        <v/>
      </c>
      <c r="AD66" s="523" t="str">
        <f>'[1]Actv PlacedInServc'!AD66</f>
        <v/>
      </c>
      <c r="AE66" s="523" t="str">
        <f>'[1]Actv PlacedInServc'!AE66</f>
        <v/>
      </c>
      <c r="AF66" s="523" t="str">
        <f>'[1]Actv PlacedInServc'!AF66</f>
        <v/>
      </c>
      <c r="AG66" s="523" t="str">
        <f>'[1]Actv PlacedInServc'!AG66</f>
        <v/>
      </c>
      <c r="AH66" s="523" t="str">
        <f>'[1]Actv PlacedInServc'!AH66</f>
        <v/>
      </c>
      <c r="AI66" s="523" t="str">
        <f>'[1]Actv PlacedInServc'!AI66</f>
        <v/>
      </c>
      <c r="AJ66" s="523" t="str">
        <f>'[1]Actv PlacedInServc'!AJ66</f>
        <v/>
      </c>
      <c r="AK66" s="523" t="str">
        <f>'[1]Actv PlacedInServc'!AK66</f>
        <v/>
      </c>
      <c r="AL66" s="523" t="str">
        <f>'[1]Actv PlacedInServc'!AL66</f>
        <v/>
      </c>
      <c r="AM66" s="276"/>
      <c r="AN66" s="523">
        <f t="shared" si="1"/>
        <v>0</v>
      </c>
      <c r="AO66" s="524"/>
      <c r="AP66" s="524">
        <f t="shared" si="2"/>
        <v>0</v>
      </c>
    </row>
    <row r="67" spans="2:42" s="512" customFormat="1">
      <c r="B67" s="518">
        <f t="shared" si="3"/>
        <v>57</v>
      </c>
      <c r="C67" s="518" t="str">
        <f>'[1]Actv PlacedInServc'!C67</f>
        <v>340200</v>
      </c>
      <c r="D67" s="519" t="str">
        <f>'[1]Actv PlacedInServc'!D67</f>
        <v/>
      </c>
      <c r="F67" s="520" t="str">
        <f>'[1]Actv PlacedInServc'!F67</f>
        <v>340200-Comp &amp; Periph Equip</v>
      </c>
      <c r="H67" s="518" t="str">
        <f>'[1]Actv PlacedInServc'!H67</f>
        <v>10134010</v>
      </c>
      <c r="J67" s="518">
        <f>'[1]Actv PlacedInServc'!J67</f>
        <v>340.5</v>
      </c>
      <c r="L67" s="518" t="str">
        <f>'[1]Actv PlacedInServc'!L67</f>
        <v>N</v>
      </c>
      <c r="N67" s="521">
        <f>'[1]Actv PlacedInServc'!N67</f>
        <v>1</v>
      </c>
      <c r="P67" s="523">
        <f>'[1]Actv PlacedInServc'!P67</f>
        <v>18159.285</v>
      </c>
      <c r="Q67" s="523">
        <f>'[1]Actv PlacedInServc'!Q67</f>
        <v>18159.285</v>
      </c>
      <c r="R67" s="523">
        <f>'[1]Actv PlacedInServc'!R67</f>
        <v>6730.3278</v>
      </c>
      <c r="S67" s="523">
        <f>'[1]Actv PlacedInServc'!S67</f>
        <v>110228.034</v>
      </c>
      <c r="T67" s="523">
        <f>'[1]Actv PlacedInServc'!T67</f>
        <v>44184</v>
      </c>
      <c r="U67" s="523">
        <f>'[1]Actv PlacedInServc'!U67</f>
        <v>0</v>
      </c>
      <c r="V67" s="523">
        <f>'[1]Actv PlacedInServc'!V67</f>
        <v>0</v>
      </c>
      <c r="W67" s="523">
        <f>'[1]Actv PlacedInServc'!W67</f>
        <v>55230</v>
      </c>
      <c r="X67" s="523">
        <f>'[1]Actv PlacedInServc'!X67</f>
        <v>0</v>
      </c>
      <c r="Y67" s="523">
        <f>'[1]Actv PlacedInServc'!Y67</f>
        <v>88368</v>
      </c>
      <c r="Z67" s="523">
        <f>'[1]Actv PlacedInServc'!Z67</f>
        <v>0</v>
      </c>
      <c r="AA67" s="523">
        <f>'[1]Actv PlacedInServc'!AA67</f>
        <v>0</v>
      </c>
      <c r="AB67" s="523">
        <f>'[1]Actv PlacedInServc'!AB67</f>
        <v>99414</v>
      </c>
      <c r="AC67" s="523">
        <f>'[1]Actv PlacedInServc'!AC67</f>
        <v>0</v>
      </c>
      <c r="AD67" s="523">
        <f>'[1]Actv PlacedInServc'!AD67</f>
        <v>0</v>
      </c>
      <c r="AE67" s="523">
        <f>'[1]Actv PlacedInServc'!AE67</f>
        <v>29569.037400000001</v>
      </c>
      <c r="AF67" s="523">
        <f>'[1]Actv PlacedInServc'!AF67</f>
        <v>0</v>
      </c>
      <c r="AG67" s="523">
        <f>'[1]Actv PlacedInServc'!AG67</f>
        <v>0</v>
      </c>
      <c r="AH67" s="523">
        <f>'[1]Actv PlacedInServc'!AH67</f>
        <v>0</v>
      </c>
      <c r="AI67" s="523">
        <f>'[1]Actv PlacedInServc'!AI67</f>
        <v>55230</v>
      </c>
      <c r="AJ67" s="523">
        <f>'[1]Actv PlacedInServc'!AJ67</f>
        <v>0</v>
      </c>
      <c r="AK67" s="523">
        <f>'[1]Actv PlacedInServc'!AK67</f>
        <v>88368</v>
      </c>
      <c r="AL67" s="523">
        <f>'[1]Actv PlacedInServc'!AL67</f>
        <v>0</v>
      </c>
      <c r="AM67" s="276"/>
      <c r="AN67" s="523">
        <f t="shared" si="1"/>
        <v>179301.64679999999</v>
      </c>
      <c r="AO67" s="524"/>
      <c r="AP67" s="524">
        <f t="shared" si="2"/>
        <v>272581.03740000003</v>
      </c>
    </row>
    <row r="68" spans="2:42" s="512" customFormat="1">
      <c r="B68" s="518">
        <f t="shared" si="3"/>
        <v>58</v>
      </c>
      <c r="C68" s="518" t="str">
        <f>'[1]Actv PlacedInServc'!C68</f>
        <v>340100</v>
      </c>
      <c r="D68" s="519" t="str">
        <f>'[1]Actv PlacedInServc'!D68</f>
        <v/>
      </c>
      <c r="F68" s="520" t="str">
        <f>'[1]Actv PlacedInServc'!F68</f>
        <v>340100-Office Furniture &amp; Equip</v>
      </c>
      <c r="H68" s="518" t="str">
        <f>'[1]Actv PlacedInServc'!H68</f>
        <v>10134010</v>
      </c>
      <c r="J68" s="518">
        <f>'[1]Actv PlacedInServc'!J68</f>
        <v>340.5</v>
      </c>
      <c r="L68" s="518" t="str">
        <f>'[1]Actv PlacedInServc'!L68</f>
        <v>N</v>
      </c>
      <c r="N68" s="521">
        <f>'[1]Actv PlacedInServc'!N68</f>
        <v>1</v>
      </c>
      <c r="P68" s="523">
        <f>'[1]Actv PlacedInServc'!P68</f>
        <v>146663.36499999999</v>
      </c>
      <c r="Q68" s="523">
        <f>'[1]Actv PlacedInServc'!Q68</f>
        <v>146663.36499999999</v>
      </c>
      <c r="R68" s="523">
        <f>'[1]Actv PlacedInServc'!R68</f>
        <v>0</v>
      </c>
      <c r="S68" s="523">
        <f>'[1]Actv PlacedInServc'!S68</f>
        <v>0</v>
      </c>
      <c r="T68" s="523">
        <f>'[1]Actv PlacedInServc'!T68</f>
        <v>0</v>
      </c>
      <c r="U68" s="523">
        <f>'[1]Actv PlacedInServc'!U68</f>
        <v>0</v>
      </c>
      <c r="V68" s="523">
        <f>'[1]Actv PlacedInServc'!V68</f>
        <v>0</v>
      </c>
      <c r="W68" s="523">
        <f>'[1]Actv PlacedInServc'!W68</f>
        <v>0</v>
      </c>
      <c r="X68" s="523">
        <f>'[1]Actv PlacedInServc'!X68</f>
        <v>0</v>
      </c>
      <c r="Y68" s="523">
        <f>'[1]Actv PlacedInServc'!Y68</f>
        <v>0</v>
      </c>
      <c r="Z68" s="523">
        <f>'[1]Actv PlacedInServc'!Z68</f>
        <v>0</v>
      </c>
      <c r="AA68" s="523">
        <f>'[1]Actv PlacedInServc'!AA68</f>
        <v>0</v>
      </c>
      <c r="AB68" s="523">
        <f>'[1]Actv PlacedInServc'!AB68</f>
        <v>0</v>
      </c>
      <c r="AC68" s="523">
        <f>'[1]Actv PlacedInServc'!AC68</f>
        <v>0</v>
      </c>
      <c r="AD68" s="523">
        <f>'[1]Actv PlacedInServc'!AD68</f>
        <v>0</v>
      </c>
      <c r="AE68" s="523">
        <f>'[1]Actv PlacedInServc'!AE68</f>
        <v>0</v>
      </c>
      <c r="AF68" s="523">
        <f>'[1]Actv PlacedInServc'!AF68</f>
        <v>0</v>
      </c>
      <c r="AG68" s="523">
        <f>'[1]Actv PlacedInServc'!AG68</f>
        <v>0</v>
      </c>
      <c r="AH68" s="523">
        <f>'[1]Actv PlacedInServc'!AH68</f>
        <v>0</v>
      </c>
      <c r="AI68" s="523">
        <f>'[1]Actv PlacedInServc'!AI68</f>
        <v>0</v>
      </c>
      <c r="AJ68" s="523">
        <f>'[1]Actv PlacedInServc'!AJ68</f>
        <v>0</v>
      </c>
      <c r="AK68" s="523">
        <f>'[1]Actv PlacedInServc'!AK68</f>
        <v>0</v>
      </c>
      <c r="AL68" s="523">
        <f>'[1]Actv PlacedInServc'!AL68</f>
        <v>0</v>
      </c>
      <c r="AM68" s="276"/>
      <c r="AN68" s="523">
        <f t="shared" si="1"/>
        <v>146663.36499999999</v>
      </c>
      <c r="AO68" s="524"/>
      <c r="AP68" s="524">
        <f t="shared" si="2"/>
        <v>0</v>
      </c>
    </row>
    <row r="69" spans="2:42" s="512" customFormat="1">
      <c r="B69" s="518">
        <f t="shared" si="3"/>
        <v>59</v>
      </c>
      <c r="C69" s="518" t="str">
        <f>'[1]Actv PlacedInServc'!C69</f>
        <v/>
      </c>
      <c r="D69" s="519" t="str">
        <f>'[1]Actv PlacedInServc'!D69</f>
        <v/>
      </c>
      <c r="F69" s="520" t="str">
        <f>'[1]Actv PlacedInServc'!F69</f>
        <v/>
      </c>
      <c r="H69" s="518" t="str">
        <f>'[1]Actv PlacedInServc'!H69</f>
        <v/>
      </c>
      <c r="J69" s="518" t="str">
        <f>'[1]Actv PlacedInServc'!J69</f>
        <v/>
      </c>
      <c r="L69" s="518" t="str">
        <f>'[1]Actv PlacedInServc'!L69</f>
        <v/>
      </c>
      <c r="N69" s="521" t="str">
        <f>'[1]Actv PlacedInServc'!N69</f>
        <v/>
      </c>
      <c r="P69" s="523" t="str">
        <f>'[1]Actv PlacedInServc'!P69</f>
        <v/>
      </c>
      <c r="Q69" s="523" t="str">
        <f>'[1]Actv PlacedInServc'!Q69</f>
        <v/>
      </c>
      <c r="R69" s="523" t="str">
        <f>'[1]Actv PlacedInServc'!R69</f>
        <v/>
      </c>
      <c r="S69" s="523" t="str">
        <f>'[1]Actv PlacedInServc'!S69</f>
        <v/>
      </c>
      <c r="T69" s="523" t="str">
        <f>'[1]Actv PlacedInServc'!T69</f>
        <v/>
      </c>
      <c r="U69" s="523" t="str">
        <f>'[1]Actv PlacedInServc'!U69</f>
        <v/>
      </c>
      <c r="V69" s="523" t="str">
        <f>'[1]Actv PlacedInServc'!V69</f>
        <v/>
      </c>
      <c r="W69" s="523" t="str">
        <f>'[1]Actv PlacedInServc'!W69</f>
        <v/>
      </c>
      <c r="X69" s="523" t="str">
        <f>'[1]Actv PlacedInServc'!X69</f>
        <v/>
      </c>
      <c r="Y69" s="523" t="str">
        <f>'[1]Actv PlacedInServc'!Y69</f>
        <v/>
      </c>
      <c r="Z69" s="523" t="str">
        <f>'[1]Actv PlacedInServc'!Z69</f>
        <v/>
      </c>
      <c r="AA69" s="523" t="str">
        <f>'[1]Actv PlacedInServc'!AA69</f>
        <v/>
      </c>
      <c r="AB69" s="523" t="str">
        <f>'[1]Actv PlacedInServc'!AB69</f>
        <v/>
      </c>
      <c r="AC69" s="523" t="str">
        <f>'[1]Actv PlacedInServc'!AC69</f>
        <v/>
      </c>
      <c r="AD69" s="523" t="str">
        <f>'[1]Actv PlacedInServc'!AD69</f>
        <v/>
      </c>
      <c r="AE69" s="523" t="str">
        <f>'[1]Actv PlacedInServc'!AE69</f>
        <v/>
      </c>
      <c r="AF69" s="523" t="str">
        <f>'[1]Actv PlacedInServc'!AF69</f>
        <v/>
      </c>
      <c r="AG69" s="523" t="str">
        <f>'[1]Actv PlacedInServc'!AG69</f>
        <v/>
      </c>
      <c r="AH69" s="523" t="str">
        <f>'[1]Actv PlacedInServc'!AH69</f>
        <v/>
      </c>
      <c r="AI69" s="523" t="str">
        <f>'[1]Actv PlacedInServc'!AI69</f>
        <v/>
      </c>
      <c r="AJ69" s="523" t="str">
        <f>'[1]Actv PlacedInServc'!AJ69</f>
        <v/>
      </c>
      <c r="AK69" s="523" t="str">
        <f>'[1]Actv PlacedInServc'!AK69</f>
        <v/>
      </c>
      <c r="AL69" s="523" t="str">
        <f>'[1]Actv PlacedInServc'!AL69</f>
        <v/>
      </c>
      <c r="AM69" s="276"/>
      <c r="AN69" s="523">
        <f t="shared" si="1"/>
        <v>0</v>
      </c>
      <c r="AO69" s="524"/>
      <c r="AP69" s="524">
        <f t="shared" si="2"/>
        <v>0</v>
      </c>
    </row>
    <row r="70" spans="2:42" s="512" customFormat="1">
      <c r="B70" s="518">
        <f t="shared" si="3"/>
        <v>60</v>
      </c>
      <c r="C70" s="518" t="str">
        <f>'[1]Actv PlacedInServc'!C70</f>
        <v/>
      </c>
      <c r="D70" s="519" t="str">
        <f>'[1]Actv PlacedInServc'!D70</f>
        <v/>
      </c>
      <c r="F70" s="520" t="str">
        <f>'[1]Actv PlacedInServc'!F70</f>
        <v/>
      </c>
      <c r="H70" s="518" t="str">
        <f>'[1]Actv PlacedInServc'!H70</f>
        <v/>
      </c>
      <c r="J70" s="518" t="str">
        <f>'[1]Actv PlacedInServc'!J70</f>
        <v/>
      </c>
      <c r="L70" s="518" t="str">
        <f>'[1]Actv PlacedInServc'!L70</f>
        <v/>
      </c>
      <c r="N70" s="521" t="str">
        <f>'[1]Actv PlacedInServc'!N70</f>
        <v/>
      </c>
      <c r="P70" s="523" t="str">
        <f>'[1]Actv PlacedInServc'!P70</f>
        <v/>
      </c>
      <c r="Q70" s="523" t="str">
        <f>'[1]Actv PlacedInServc'!Q70</f>
        <v/>
      </c>
      <c r="R70" s="523" t="str">
        <f>'[1]Actv PlacedInServc'!R70</f>
        <v/>
      </c>
      <c r="S70" s="523" t="str">
        <f>'[1]Actv PlacedInServc'!S70</f>
        <v/>
      </c>
      <c r="T70" s="523" t="str">
        <f>'[1]Actv PlacedInServc'!T70</f>
        <v/>
      </c>
      <c r="U70" s="523" t="str">
        <f>'[1]Actv PlacedInServc'!U70</f>
        <v/>
      </c>
      <c r="V70" s="523" t="str">
        <f>'[1]Actv PlacedInServc'!V70</f>
        <v/>
      </c>
      <c r="W70" s="523" t="str">
        <f>'[1]Actv PlacedInServc'!W70</f>
        <v/>
      </c>
      <c r="X70" s="523" t="str">
        <f>'[1]Actv PlacedInServc'!X70</f>
        <v/>
      </c>
      <c r="Y70" s="523" t="str">
        <f>'[1]Actv PlacedInServc'!Y70</f>
        <v/>
      </c>
      <c r="Z70" s="523" t="str">
        <f>'[1]Actv PlacedInServc'!Z70</f>
        <v/>
      </c>
      <c r="AA70" s="523" t="str">
        <f>'[1]Actv PlacedInServc'!AA70</f>
        <v/>
      </c>
      <c r="AB70" s="523" t="str">
        <f>'[1]Actv PlacedInServc'!AB70</f>
        <v/>
      </c>
      <c r="AC70" s="523" t="str">
        <f>'[1]Actv PlacedInServc'!AC70</f>
        <v/>
      </c>
      <c r="AD70" s="523" t="str">
        <f>'[1]Actv PlacedInServc'!AD70</f>
        <v/>
      </c>
      <c r="AE70" s="523" t="str">
        <f>'[1]Actv PlacedInServc'!AE70</f>
        <v/>
      </c>
      <c r="AF70" s="523" t="str">
        <f>'[1]Actv PlacedInServc'!AF70</f>
        <v/>
      </c>
      <c r="AG70" s="523" t="str">
        <f>'[1]Actv PlacedInServc'!AG70</f>
        <v/>
      </c>
      <c r="AH70" s="523" t="str">
        <f>'[1]Actv PlacedInServc'!AH70</f>
        <v/>
      </c>
      <c r="AI70" s="523" t="str">
        <f>'[1]Actv PlacedInServc'!AI70</f>
        <v/>
      </c>
      <c r="AJ70" s="523" t="str">
        <f>'[1]Actv PlacedInServc'!AJ70</f>
        <v/>
      </c>
      <c r="AK70" s="523" t="str">
        <f>'[1]Actv PlacedInServc'!AK70</f>
        <v/>
      </c>
      <c r="AL70" s="523" t="str">
        <f>'[1]Actv PlacedInServc'!AL70</f>
        <v/>
      </c>
      <c r="AM70" s="276"/>
      <c r="AN70" s="523">
        <f t="shared" si="1"/>
        <v>0</v>
      </c>
      <c r="AO70" s="524"/>
      <c r="AP70" s="524">
        <f t="shared" si="2"/>
        <v>0</v>
      </c>
    </row>
    <row r="71" spans="2:42" s="512" customFormat="1">
      <c r="B71" s="518">
        <f t="shared" si="3"/>
        <v>61</v>
      </c>
      <c r="C71" s="518" t="str">
        <f>'[1]Actv PlacedInServc'!C71</f>
        <v/>
      </c>
      <c r="D71" s="519" t="str">
        <f>'[1]Actv PlacedInServc'!D71</f>
        <v/>
      </c>
      <c r="F71" s="520" t="str">
        <f>'[1]Actv PlacedInServc'!F71</f>
        <v/>
      </c>
      <c r="H71" s="518" t="str">
        <f>'[1]Actv PlacedInServc'!H71</f>
        <v/>
      </c>
      <c r="J71" s="518" t="str">
        <f>'[1]Actv PlacedInServc'!J71</f>
        <v/>
      </c>
      <c r="L71" s="518" t="str">
        <f>'[1]Actv PlacedInServc'!L71</f>
        <v/>
      </c>
      <c r="N71" s="521" t="str">
        <f>'[1]Actv PlacedInServc'!N71</f>
        <v/>
      </c>
      <c r="P71" s="523" t="str">
        <f>'[1]Actv PlacedInServc'!P71</f>
        <v/>
      </c>
      <c r="Q71" s="523" t="str">
        <f>'[1]Actv PlacedInServc'!Q71</f>
        <v/>
      </c>
      <c r="R71" s="523" t="str">
        <f>'[1]Actv PlacedInServc'!R71</f>
        <v/>
      </c>
      <c r="S71" s="523" t="str">
        <f>'[1]Actv PlacedInServc'!S71</f>
        <v/>
      </c>
      <c r="T71" s="523" t="str">
        <f>'[1]Actv PlacedInServc'!T71</f>
        <v/>
      </c>
      <c r="U71" s="523" t="str">
        <f>'[1]Actv PlacedInServc'!U71</f>
        <v/>
      </c>
      <c r="V71" s="523" t="str">
        <f>'[1]Actv PlacedInServc'!V71</f>
        <v/>
      </c>
      <c r="W71" s="523" t="str">
        <f>'[1]Actv PlacedInServc'!W71</f>
        <v/>
      </c>
      <c r="X71" s="523" t="str">
        <f>'[1]Actv PlacedInServc'!X71</f>
        <v/>
      </c>
      <c r="Y71" s="523" t="str">
        <f>'[1]Actv PlacedInServc'!Y71</f>
        <v/>
      </c>
      <c r="Z71" s="523" t="str">
        <f>'[1]Actv PlacedInServc'!Z71</f>
        <v/>
      </c>
      <c r="AA71" s="523" t="str">
        <f>'[1]Actv PlacedInServc'!AA71</f>
        <v/>
      </c>
      <c r="AB71" s="523" t="str">
        <f>'[1]Actv PlacedInServc'!AB71</f>
        <v/>
      </c>
      <c r="AC71" s="523" t="str">
        <f>'[1]Actv PlacedInServc'!AC71</f>
        <v/>
      </c>
      <c r="AD71" s="523" t="str">
        <f>'[1]Actv PlacedInServc'!AD71</f>
        <v/>
      </c>
      <c r="AE71" s="523" t="str">
        <f>'[1]Actv PlacedInServc'!AE71</f>
        <v/>
      </c>
      <c r="AF71" s="523" t="str">
        <f>'[1]Actv PlacedInServc'!AF71</f>
        <v/>
      </c>
      <c r="AG71" s="523" t="str">
        <f>'[1]Actv PlacedInServc'!AG71</f>
        <v/>
      </c>
      <c r="AH71" s="523" t="str">
        <f>'[1]Actv PlacedInServc'!AH71</f>
        <v/>
      </c>
      <c r="AI71" s="523" t="str">
        <f>'[1]Actv PlacedInServc'!AI71</f>
        <v/>
      </c>
      <c r="AJ71" s="523" t="str">
        <f>'[1]Actv PlacedInServc'!AJ71</f>
        <v/>
      </c>
      <c r="AK71" s="523" t="str">
        <f>'[1]Actv PlacedInServc'!AK71</f>
        <v/>
      </c>
      <c r="AL71" s="523" t="str">
        <f>'[1]Actv PlacedInServc'!AL71</f>
        <v/>
      </c>
      <c r="AM71" s="276"/>
      <c r="AN71" s="523">
        <f t="shared" si="1"/>
        <v>0</v>
      </c>
      <c r="AO71" s="524"/>
      <c r="AP71" s="524">
        <f t="shared" si="2"/>
        <v>0</v>
      </c>
    </row>
    <row r="72" spans="2:42" s="512" customFormat="1">
      <c r="B72" s="518">
        <f t="shared" si="3"/>
        <v>62</v>
      </c>
      <c r="C72" s="518" t="str">
        <f>'[1]Actv PlacedInServc'!C72</f>
        <v/>
      </c>
      <c r="D72" s="519" t="str">
        <f>'[1]Actv PlacedInServc'!D72</f>
        <v>R12-**L1</v>
      </c>
      <c r="F72" s="520" t="str">
        <f>'[1]Actv PlacedInServc'!F72</f>
        <v>SCADA Equipment and Systems</v>
      </c>
      <c r="H72" s="518" t="str">
        <f>'[1]Actv PlacedInServc'!H72</f>
        <v/>
      </c>
      <c r="J72" s="518" t="str">
        <f>'[1]Actv PlacedInServc'!J72</f>
        <v/>
      </c>
      <c r="L72" s="518" t="str">
        <f>'[1]Actv PlacedInServc'!L72</f>
        <v/>
      </c>
      <c r="N72" s="521" t="str">
        <f>'[1]Actv PlacedInServc'!N72</f>
        <v/>
      </c>
      <c r="P72" s="523" t="str">
        <f>'[1]Actv PlacedInServc'!P72</f>
        <v/>
      </c>
      <c r="Q72" s="523" t="str">
        <f>'[1]Actv PlacedInServc'!Q72</f>
        <v/>
      </c>
      <c r="R72" s="523" t="str">
        <f>'[1]Actv PlacedInServc'!R72</f>
        <v/>
      </c>
      <c r="S72" s="523" t="str">
        <f>'[1]Actv PlacedInServc'!S72</f>
        <v/>
      </c>
      <c r="T72" s="523" t="str">
        <f>'[1]Actv PlacedInServc'!T72</f>
        <v/>
      </c>
      <c r="U72" s="523" t="str">
        <f>'[1]Actv PlacedInServc'!U72</f>
        <v/>
      </c>
      <c r="V72" s="523" t="str">
        <f>'[1]Actv PlacedInServc'!V72</f>
        <v/>
      </c>
      <c r="W72" s="523" t="str">
        <f>'[1]Actv PlacedInServc'!W72</f>
        <v/>
      </c>
      <c r="X72" s="523" t="str">
        <f>'[1]Actv PlacedInServc'!X72</f>
        <v/>
      </c>
      <c r="Y72" s="523" t="str">
        <f>'[1]Actv PlacedInServc'!Y72</f>
        <v/>
      </c>
      <c r="Z72" s="523" t="str">
        <f>'[1]Actv PlacedInServc'!Z72</f>
        <v/>
      </c>
      <c r="AA72" s="523" t="str">
        <f>'[1]Actv PlacedInServc'!AA72</f>
        <v/>
      </c>
      <c r="AB72" s="523" t="str">
        <f>'[1]Actv PlacedInServc'!AB72</f>
        <v/>
      </c>
      <c r="AC72" s="523" t="str">
        <f>'[1]Actv PlacedInServc'!AC72</f>
        <v/>
      </c>
      <c r="AD72" s="523" t="str">
        <f>'[1]Actv PlacedInServc'!AD72</f>
        <v/>
      </c>
      <c r="AE72" s="523" t="str">
        <f>'[1]Actv PlacedInServc'!AE72</f>
        <v/>
      </c>
      <c r="AF72" s="523" t="str">
        <f>'[1]Actv PlacedInServc'!AF72</f>
        <v/>
      </c>
      <c r="AG72" s="523" t="str">
        <f>'[1]Actv PlacedInServc'!AG72</f>
        <v/>
      </c>
      <c r="AH72" s="523" t="str">
        <f>'[1]Actv PlacedInServc'!AH72</f>
        <v/>
      </c>
      <c r="AI72" s="523" t="str">
        <f>'[1]Actv PlacedInServc'!AI72</f>
        <v/>
      </c>
      <c r="AJ72" s="523" t="str">
        <f>'[1]Actv PlacedInServc'!AJ72</f>
        <v/>
      </c>
      <c r="AK72" s="523" t="str">
        <f>'[1]Actv PlacedInServc'!AK72</f>
        <v/>
      </c>
      <c r="AL72" s="523" t="str">
        <f>'[1]Actv PlacedInServc'!AL72</f>
        <v/>
      </c>
      <c r="AM72" s="276"/>
      <c r="AN72" s="523">
        <f t="shared" si="1"/>
        <v>0</v>
      </c>
      <c r="AO72" s="524"/>
      <c r="AP72" s="524">
        <f t="shared" si="2"/>
        <v>0</v>
      </c>
    </row>
    <row r="73" spans="2:42" s="512" customFormat="1">
      <c r="B73" s="518">
        <f t="shared" si="3"/>
        <v>63</v>
      </c>
      <c r="C73" s="518" t="str">
        <f>'[1]Actv PlacedInServc'!C73</f>
        <v>346190</v>
      </c>
      <c r="D73" s="519" t="str">
        <f>'[1]Actv PlacedInServc'!D73</f>
        <v/>
      </c>
      <c r="F73" s="520" t="str">
        <f>'[1]Actv PlacedInServc'!F73</f>
        <v>346190-Remote Control &amp; Instrument</v>
      </c>
      <c r="H73" s="518" t="str">
        <f>'[1]Actv PlacedInServc'!H73</f>
        <v>10134600</v>
      </c>
      <c r="J73" s="518">
        <f>'[1]Actv PlacedInServc'!J73</f>
        <v>346.5</v>
      </c>
      <c r="L73" s="518" t="str">
        <f>'[1]Actv PlacedInServc'!L73</f>
        <v>Y</v>
      </c>
      <c r="N73" s="521">
        <f>'[1]Actv PlacedInServc'!N73</f>
        <v>6</v>
      </c>
      <c r="P73" s="523">
        <f>'[1]Actv PlacedInServc'!P73</f>
        <v>0</v>
      </c>
      <c r="Q73" s="523">
        <f>'[1]Actv PlacedInServc'!Q73</f>
        <v>0</v>
      </c>
      <c r="R73" s="523">
        <f>'[1]Actv PlacedInServc'!R73</f>
        <v>0</v>
      </c>
      <c r="S73" s="523">
        <f>'[1]Actv PlacedInServc'!S73</f>
        <v>0</v>
      </c>
      <c r="T73" s="523">
        <f>'[1]Actv PlacedInServc'!T73</f>
        <v>0</v>
      </c>
      <c r="U73" s="523">
        <f>'[1]Actv PlacedInServc'!U73</f>
        <v>0</v>
      </c>
      <c r="V73" s="523">
        <f>'[1]Actv PlacedInServc'!V73</f>
        <v>0</v>
      </c>
      <c r="W73" s="523">
        <f>'[1]Actv PlacedInServc'!W73</f>
        <v>44563.982400000001</v>
      </c>
      <c r="X73" s="523">
        <f>'[1]Actv PlacedInServc'!X73</f>
        <v>9547.0578000000005</v>
      </c>
      <c r="Y73" s="523">
        <f>'[1]Actv PlacedInServc'!Y73</f>
        <v>55230</v>
      </c>
      <c r="Z73" s="523">
        <f>'[1]Actv PlacedInServc'!Z73</f>
        <v>55230</v>
      </c>
      <c r="AA73" s="523">
        <f>'[1]Actv PlacedInServc'!AA73</f>
        <v>4970.7</v>
      </c>
      <c r="AB73" s="523">
        <f>'[1]Actv PlacedInServc'!AB73</f>
        <v>4749.78</v>
      </c>
      <c r="AC73" s="523">
        <f>'[1]Actv PlacedInServc'!AC73</f>
        <v>11046</v>
      </c>
      <c r="AD73" s="523">
        <f>'[1]Actv PlacedInServc'!AD73</f>
        <v>22092</v>
      </c>
      <c r="AE73" s="523">
        <f>'[1]Actv PlacedInServc'!AE73</f>
        <v>27615</v>
      </c>
      <c r="AF73" s="523">
        <f>'[1]Actv PlacedInServc'!AF73</f>
        <v>38661</v>
      </c>
      <c r="AG73" s="523">
        <f>'[1]Actv PlacedInServc'!AG73</f>
        <v>33138</v>
      </c>
      <c r="AH73" s="523">
        <f>'[1]Actv PlacedInServc'!AH73</f>
        <v>33138</v>
      </c>
      <c r="AI73" s="523">
        <f>'[1]Actv PlacedInServc'!AI73</f>
        <v>33138</v>
      </c>
      <c r="AJ73" s="523">
        <f>'[1]Actv PlacedInServc'!AJ73</f>
        <v>27615</v>
      </c>
      <c r="AK73" s="523">
        <f>'[1]Actv PlacedInServc'!AK73</f>
        <v>16569</v>
      </c>
      <c r="AL73" s="523">
        <f>'[1]Actv PlacedInServc'!AL73</f>
        <v>4639.32</v>
      </c>
      <c r="AM73" s="276"/>
      <c r="AN73" s="523">
        <f t="shared" si="1"/>
        <v>0</v>
      </c>
      <c r="AO73" s="524"/>
      <c r="AP73" s="524">
        <f t="shared" si="2"/>
        <v>257371.8</v>
      </c>
    </row>
    <row r="74" spans="2:42" s="512" customFormat="1">
      <c r="B74" s="518">
        <f t="shared" si="3"/>
        <v>64</v>
      </c>
      <c r="C74" s="518" t="str">
        <f>'[1]Actv PlacedInServc'!C74</f>
        <v>311200</v>
      </c>
      <c r="D74" s="519" t="str">
        <f>'[1]Actv PlacedInServc'!D74</f>
        <v/>
      </c>
      <c r="F74" s="520" t="str">
        <f>'[1]Actv PlacedInServc'!F74</f>
        <v>311200-Pump Eqp Electric</v>
      </c>
      <c r="H74" s="518" t="str">
        <f>'[1]Actv PlacedInServc'!H74</f>
        <v>10131120</v>
      </c>
      <c r="J74" s="518">
        <f>'[1]Actv PlacedInServc'!J74</f>
        <v>311.2</v>
      </c>
      <c r="L74" s="518" t="str">
        <f>'[1]Actv PlacedInServc'!L74</f>
        <v>Y</v>
      </c>
      <c r="N74" s="521">
        <f>'[1]Actv PlacedInServc'!N74</f>
        <v>6</v>
      </c>
      <c r="P74" s="523">
        <f>'[1]Actv PlacedInServc'!P74</f>
        <v>328.72</v>
      </c>
      <c r="Q74" s="523">
        <f>'[1]Actv PlacedInServc'!Q74</f>
        <v>54.786666666666669</v>
      </c>
      <c r="R74" s="523">
        <f>'[1]Actv PlacedInServc'!R74</f>
        <v>54.786666666666669</v>
      </c>
      <c r="S74" s="523">
        <f>'[1]Actv PlacedInServc'!S74</f>
        <v>54.786666666666669</v>
      </c>
      <c r="T74" s="523">
        <f>'[1]Actv PlacedInServc'!T74</f>
        <v>54.786666666666669</v>
      </c>
      <c r="U74" s="523">
        <f>'[1]Actv PlacedInServc'!U74</f>
        <v>54.786666666666669</v>
      </c>
      <c r="V74" s="523">
        <f>'[1]Actv PlacedInServc'!V74</f>
        <v>54.786666666666669</v>
      </c>
      <c r="W74" s="523">
        <f>'[1]Actv PlacedInServc'!W74</f>
        <v>0</v>
      </c>
      <c r="X74" s="523">
        <f>'[1]Actv PlacedInServc'!X74</f>
        <v>0</v>
      </c>
      <c r="Y74" s="523">
        <f>'[1]Actv PlacedInServc'!Y74</f>
        <v>0</v>
      </c>
      <c r="Z74" s="523">
        <f>'[1]Actv PlacedInServc'!Z74</f>
        <v>0</v>
      </c>
      <c r="AA74" s="523">
        <f>'[1]Actv PlacedInServc'!AA74</f>
        <v>0</v>
      </c>
      <c r="AB74" s="523">
        <f>'[1]Actv PlacedInServc'!AB74</f>
        <v>0</v>
      </c>
      <c r="AC74" s="523">
        <f>'[1]Actv PlacedInServc'!AC74</f>
        <v>0</v>
      </c>
      <c r="AD74" s="523">
        <f>'[1]Actv PlacedInServc'!AD74</f>
        <v>0</v>
      </c>
      <c r="AE74" s="523">
        <f>'[1]Actv PlacedInServc'!AE74</f>
        <v>0</v>
      </c>
      <c r="AF74" s="523">
        <f>'[1]Actv PlacedInServc'!AF74</f>
        <v>0</v>
      </c>
      <c r="AG74" s="523">
        <f>'[1]Actv PlacedInServc'!AG74</f>
        <v>0</v>
      </c>
      <c r="AH74" s="523">
        <f>'[1]Actv PlacedInServc'!AH74</f>
        <v>0</v>
      </c>
      <c r="AI74" s="523">
        <f>'[1]Actv PlacedInServc'!AI74</f>
        <v>0</v>
      </c>
      <c r="AJ74" s="523">
        <f>'[1]Actv PlacedInServc'!AJ74</f>
        <v>0</v>
      </c>
      <c r="AK74" s="523">
        <f>'[1]Actv PlacedInServc'!AK74</f>
        <v>0</v>
      </c>
      <c r="AL74" s="523">
        <f>'[1]Actv PlacedInServc'!AL74</f>
        <v>0</v>
      </c>
      <c r="AM74" s="276"/>
      <c r="AN74" s="523">
        <f t="shared" si="1"/>
        <v>328.72</v>
      </c>
      <c r="AO74" s="524"/>
      <c r="AP74" s="524">
        <f t="shared" si="2"/>
        <v>0</v>
      </c>
    </row>
    <row r="75" spans="2:42" s="512" customFormat="1">
      <c r="B75" s="518">
        <f t="shared" si="3"/>
        <v>65</v>
      </c>
      <c r="C75" s="518" t="str">
        <f>'[1]Actv PlacedInServc'!C75</f>
        <v>320100</v>
      </c>
      <c r="D75" s="519" t="str">
        <f>'[1]Actv PlacedInServc'!D75</f>
        <v/>
      </c>
      <c r="F75" s="520" t="str">
        <f>'[1]Actv PlacedInServc'!F75</f>
        <v>320100-WT Equip Non-Media</v>
      </c>
      <c r="H75" s="518" t="str">
        <f>'[1]Actv PlacedInServc'!H75</f>
        <v>10132010</v>
      </c>
      <c r="J75" s="518">
        <f>'[1]Actv PlacedInServc'!J75</f>
        <v>320.3</v>
      </c>
      <c r="L75" s="518" t="str">
        <f>'[1]Actv PlacedInServc'!L75</f>
        <v>Y</v>
      </c>
      <c r="N75" s="521">
        <f>'[1]Actv PlacedInServc'!N75</f>
        <v>6</v>
      </c>
      <c r="P75" s="523">
        <f>'[1]Actv PlacedInServc'!P75</f>
        <v>7225.4199999999992</v>
      </c>
      <c r="Q75" s="523">
        <f>'[1]Actv PlacedInServc'!Q75</f>
        <v>1204.2366666666665</v>
      </c>
      <c r="R75" s="523">
        <f>'[1]Actv PlacedInServc'!R75</f>
        <v>1204.2366666666665</v>
      </c>
      <c r="S75" s="523">
        <f>'[1]Actv PlacedInServc'!S75</f>
        <v>1204.2366666666665</v>
      </c>
      <c r="T75" s="523">
        <f>'[1]Actv PlacedInServc'!T75</f>
        <v>1204.2366666666665</v>
      </c>
      <c r="U75" s="523">
        <f>'[1]Actv PlacedInServc'!U75</f>
        <v>1204.2366666666665</v>
      </c>
      <c r="V75" s="523">
        <f>'[1]Actv PlacedInServc'!V75</f>
        <v>1204.2366666666665</v>
      </c>
      <c r="W75" s="523">
        <f>'[1]Actv PlacedInServc'!W75</f>
        <v>0</v>
      </c>
      <c r="X75" s="523">
        <f>'[1]Actv PlacedInServc'!X75</f>
        <v>0</v>
      </c>
      <c r="Y75" s="523">
        <f>'[1]Actv PlacedInServc'!Y75</f>
        <v>0</v>
      </c>
      <c r="Z75" s="523">
        <f>'[1]Actv PlacedInServc'!Z75</f>
        <v>0</v>
      </c>
      <c r="AA75" s="523">
        <f>'[1]Actv PlacedInServc'!AA75</f>
        <v>0</v>
      </c>
      <c r="AB75" s="523">
        <f>'[1]Actv PlacedInServc'!AB75</f>
        <v>0</v>
      </c>
      <c r="AC75" s="523">
        <f>'[1]Actv PlacedInServc'!AC75</f>
        <v>0</v>
      </c>
      <c r="AD75" s="523">
        <f>'[1]Actv PlacedInServc'!AD75</f>
        <v>0</v>
      </c>
      <c r="AE75" s="523">
        <f>'[1]Actv PlacedInServc'!AE75</f>
        <v>0</v>
      </c>
      <c r="AF75" s="523">
        <f>'[1]Actv PlacedInServc'!AF75</f>
        <v>0</v>
      </c>
      <c r="AG75" s="523">
        <f>'[1]Actv PlacedInServc'!AG75</f>
        <v>0</v>
      </c>
      <c r="AH75" s="523">
        <f>'[1]Actv PlacedInServc'!AH75</f>
        <v>0</v>
      </c>
      <c r="AI75" s="523">
        <f>'[1]Actv PlacedInServc'!AI75</f>
        <v>0</v>
      </c>
      <c r="AJ75" s="523">
        <f>'[1]Actv PlacedInServc'!AJ75</f>
        <v>0</v>
      </c>
      <c r="AK75" s="523">
        <f>'[1]Actv PlacedInServc'!AK75</f>
        <v>0</v>
      </c>
      <c r="AL75" s="523">
        <f>'[1]Actv PlacedInServc'!AL75</f>
        <v>0</v>
      </c>
      <c r="AM75" s="276"/>
      <c r="AN75" s="523">
        <f t="shared" si="1"/>
        <v>7225.4199999999992</v>
      </c>
      <c r="AO75" s="524"/>
      <c r="AP75" s="524">
        <f t="shared" si="2"/>
        <v>0</v>
      </c>
    </row>
    <row r="76" spans="2:42" s="512" customFormat="1">
      <c r="B76" s="518">
        <f t="shared" si="3"/>
        <v>66</v>
      </c>
      <c r="C76" s="518" t="str">
        <f>'[1]Actv PlacedInServc'!C76</f>
        <v/>
      </c>
      <c r="D76" s="519" t="str">
        <f>'[1]Actv PlacedInServc'!D76</f>
        <v/>
      </c>
      <c r="F76" s="520" t="str">
        <f>'[1]Actv PlacedInServc'!F76</f>
        <v/>
      </c>
      <c r="H76" s="518" t="str">
        <f>'[1]Actv PlacedInServc'!H76</f>
        <v/>
      </c>
      <c r="J76" s="518" t="str">
        <f>'[1]Actv PlacedInServc'!J76</f>
        <v/>
      </c>
      <c r="L76" s="518" t="str">
        <f>'[1]Actv PlacedInServc'!L76</f>
        <v/>
      </c>
      <c r="N76" s="521" t="str">
        <f>'[1]Actv PlacedInServc'!N76</f>
        <v/>
      </c>
      <c r="P76" s="523" t="str">
        <f>'[1]Actv PlacedInServc'!P76</f>
        <v/>
      </c>
      <c r="Q76" s="523" t="str">
        <f>'[1]Actv PlacedInServc'!Q76</f>
        <v/>
      </c>
      <c r="R76" s="523" t="str">
        <f>'[1]Actv PlacedInServc'!R76</f>
        <v/>
      </c>
      <c r="S76" s="523" t="str">
        <f>'[1]Actv PlacedInServc'!S76</f>
        <v/>
      </c>
      <c r="T76" s="523" t="str">
        <f>'[1]Actv PlacedInServc'!T76</f>
        <v/>
      </c>
      <c r="U76" s="523" t="str">
        <f>'[1]Actv PlacedInServc'!U76</f>
        <v/>
      </c>
      <c r="V76" s="523" t="str">
        <f>'[1]Actv PlacedInServc'!V76</f>
        <v/>
      </c>
      <c r="W76" s="523" t="str">
        <f>'[1]Actv PlacedInServc'!W76</f>
        <v/>
      </c>
      <c r="X76" s="523" t="str">
        <f>'[1]Actv PlacedInServc'!X76</f>
        <v/>
      </c>
      <c r="Y76" s="523" t="str">
        <f>'[1]Actv PlacedInServc'!Y76</f>
        <v/>
      </c>
      <c r="Z76" s="523" t="str">
        <f>'[1]Actv PlacedInServc'!Z76</f>
        <v/>
      </c>
      <c r="AA76" s="523" t="str">
        <f>'[1]Actv PlacedInServc'!AA76</f>
        <v/>
      </c>
      <c r="AB76" s="523" t="str">
        <f>'[1]Actv PlacedInServc'!AB76</f>
        <v/>
      </c>
      <c r="AC76" s="523" t="str">
        <f>'[1]Actv PlacedInServc'!AC76</f>
        <v/>
      </c>
      <c r="AD76" s="523" t="str">
        <f>'[1]Actv PlacedInServc'!AD76</f>
        <v/>
      </c>
      <c r="AE76" s="523" t="str">
        <f>'[1]Actv PlacedInServc'!AE76</f>
        <v/>
      </c>
      <c r="AF76" s="523" t="str">
        <f>'[1]Actv PlacedInServc'!AF76</f>
        <v/>
      </c>
      <c r="AG76" s="523" t="str">
        <f>'[1]Actv PlacedInServc'!AG76</f>
        <v/>
      </c>
      <c r="AH76" s="523" t="str">
        <f>'[1]Actv PlacedInServc'!AH76</f>
        <v/>
      </c>
      <c r="AI76" s="523" t="str">
        <f>'[1]Actv PlacedInServc'!AI76</f>
        <v/>
      </c>
      <c r="AJ76" s="523" t="str">
        <f>'[1]Actv PlacedInServc'!AJ76</f>
        <v/>
      </c>
      <c r="AK76" s="523" t="str">
        <f>'[1]Actv PlacedInServc'!AK76</f>
        <v/>
      </c>
      <c r="AL76" s="523" t="str">
        <f>'[1]Actv PlacedInServc'!AL76</f>
        <v/>
      </c>
      <c r="AM76" s="276"/>
      <c r="AN76" s="523">
        <f t="shared" ref="AN76:AN139" si="4">SUM(Q76:V76)</f>
        <v>0</v>
      </c>
      <c r="AO76" s="524"/>
      <c r="AP76" s="524">
        <f t="shared" ref="AP76:AP139" si="5">SUM(AA76:AL76)</f>
        <v>0</v>
      </c>
    </row>
    <row r="77" spans="2:42" s="512" customFormat="1">
      <c r="B77" s="518">
        <f t="shared" ref="B77:B111" si="6">1+B76</f>
        <v>67</v>
      </c>
      <c r="C77" s="518" t="str">
        <f>'[1]Actv PlacedInServc'!C77</f>
        <v/>
      </c>
      <c r="D77" s="519" t="str">
        <f>'[1]Actv PlacedInServc'!D77</f>
        <v/>
      </c>
      <c r="F77" s="520" t="str">
        <f>'[1]Actv PlacedInServc'!F77</f>
        <v/>
      </c>
      <c r="H77" s="518" t="str">
        <f>'[1]Actv PlacedInServc'!H77</f>
        <v/>
      </c>
      <c r="J77" s="518" t="str">
        <f>'[1]Actv PlacedInServc'!J77</f>
        <v/>
      </c>
      <c r="L77" s="518" t="str">
        <f>'[1]Actv PlacedInServc'!L77</f>
        <v/>
      </c>
      <c r="N77" s="521" t="str">
        <f>'[1]Actv PlacedInServc'!N77</f>
        <v/>
      </c>
      <c r="P77" s="523" t="str">
        <f>'[1]Actv PlacedInServc'!P77</f>
        <v/>
      </c>
      <c r="Q77" s="523" t="str">
        <f>'[1]Actv PlacedInServc'!Q77</f>
        <v/>
      </c>
      <c r="R77" s="523" t="str">
        <f>'[1]Actv PlacedInServc'!R77</f>
        <v/>
      </c>
      <c r="S77" s="523" t="str">
        <f>'[1]Actv PlacedInServc'!S77</f>
        <v/>
      </c>
      <c r="T77" s="523" t="str">
        <f>'[1]Actv PlacedInServc'!T77</f>
        <v/>
      </c>
      <c r="U77" s="523" t="str">
        <f>'[1]Actv PlacedInServc'!U77</f>
        <v/>
      </c>
      <c r="V77" s="523" t="str">
        <f>'[1]Actv PlacedInServc'!V77</f>
        <v/>
      </c>
      <c r="W77" s="523" t="str">
        <f>'[1]Actv PlacedInServc'!W77</f>
        <v/>
      </c>
      <c r="X77" s="523" t="str">
        <f>'[1]Actv PlacedInServc'!X77</f>
        <v/>
      </c>
      <c r="Y77" s="523" t="str">
        <f>'[1]Actv PlacedInServc'!Y77</f>
        <v/>
      </c>
      <c r="Z77" s="523" t="str">
        <f>'[1]Actv PlacedInServc'!Z77</f>
        <v/>
      </c>
      <c r="AA77" s="523" t="str">
        <f>'[1]Actv PlacedInServc'!AA77</f>
        <v/>
      </c>
      <c r="AB77" s="523" t="str">
        <f>'[1]Actv PlacedInServc'!AB77</f>
        <v/>
      </c>
      <c r="AC77" s="523" t="str">
        <f>'[1]Actv PlacedInServc'!AC77</f>
        <v/>
      </c>
      <c r="AD77" s="523" t="str">
        <f>'[1]Actv PlacedInServc'!AD77</f>
        <v/>
      </c>
      <c r="AE77" s="523" t="str">
        <f>'[1]Actv PlacedInServc'!AE77</f>
        <v/>
      </c>
      <c r="AF77" s="523" t="str">
        <f>'[1]Actv PlacedInServc'!AF77</f>
        <v/>
      </c>
      <c r="AG77" s="523" t="str">
        <f>'[1]Actv PlacedInServc'!AG77</f>
        <v/>
      </c>
      <c r="AH77" s="523" t="str">
        <f>'[1]Actv PlacedInServc'!AH77</f>
        <v/>
      </c>
      <c r="AI77" s="523" t="str">
        <f>'[1]Actv PlacedInServc'!AI77</f>
        <v/>
      </c>
      <c r="AJ77" s="523" t="str">
        <f>'[1]Actv PlacedInServc'!AJ77</f>
        <v/>
      </c>
      <c r="AK77" s="523" t="str">
        <f>'[1]Actv PlacedInServc'!AK77</f>
        <v/>
      </c>
      <c r="AL77" s="523" t="str">
        <f>'[1]Actv PlacedInServc'!AL77</f>
        <v/>
      </c>
      <c r="AM77" s="276"/>
      <c r="AN77" s="523">
        <f t="shared" si="4"/>
        <v>0</v>
      </c>
      <c r="AO77" s="524"/>
      <c r="AP77" s="524">
        <f t="shared" si="5"/>
        <v>0</v>
      </c>
    </row>
    <row r="78" spans="2:42" s="512" customFormat="1">
      <c r="B78" s="518">
        <f t="shared" si="6"/>
        <v>68</v>
      </c>
      <c r="C78" s="518" t="str">
        <f>'[1]Actv PlacedInServc'!C78</f>
        <v/>
      </c>
      <c r="D78" s="519" t="str">
        <f>'[1]Actv PlacedInServc'!D78</f>
        <v/>
      </c>
      <c r="F78" s="520" t="str">
        <f>'[1]Actv PlacedInServc'!F78</f>
        <v/>
      </c>
      <c r="H78" s="518" t="str">
        <f>'[1]Actv PlacedInServc'!H78</f>
        <v/>
      </c>
      <c r="J78" s="518" t="str">
        <f>'[1]Actv PlacedInServc'!J78</f>
        <v/>
      </c>
      <c r="L78" s="518" t="str">
        <f>'[1]Actv PlacedInServc'!L78</f>
        <v/>
      </c>
      <c r="N78" s="521" t="str">
        <f>'[1]Actv PlacedInServc'!N78</f>
        <v/>
      </c>
      <c r="P78" s="523" t="str">
        <f>'[1]Actv PlacedInServc'!P78</f>
        <v/>
      </c>
      <c r="Q78" s="523" t="str">
        <f>'[1]Actv PlacedInServc'!Q78</f>
        <v/>
      </c>
      <c r="R78" s="523" t="str">
        <f>'[1]Actv PlacedInServc'!R78</f>
        <v/>
      </c>
      <c r="S78" s="523" t="str">
        <f>'[1]Actv PlacedInServc'!S78</f>
        <v/>
      </c>
      <c r="T78" s="523" t="str">
        <f>'[1]Actv PlacedInServc'!T78</f>
        <v/>
      </c>
      <c r="U78" s="523" t="str">
        <f>'[1]Actv PlacedInServc'!U78</f>
        <v/>
      </c>
      <c r="V78" s="523" t="str">
        <f>'[1]Actv PlacedInServc'!V78</f>
        <v/>
      </c>
      <c r="W78" s="523" t="str">
        <f>'[1]Actv PlacedInServc'!W78</f>
        <v/>
      </c>
      <c r="X78" s="523" t="str">
        <f>'[1]Actv PlacedInServc'!X78</f>
        <v/>
      </c>
      <c r="Y78" s="523" t="str">
        <f>'[1]Actv PlacedInServc'!Y78</f>
        <v/>
      </c>
      <c r="Z78" s="523" t="str">
        <f>'[1]Actv PlacedInServc'!Z78</f>
        <v/>
      </c>
      <c r="AA78" s="523" t="str">
        <f>'[1]Actv PlacedInServc'!AA78</f>
        <v/>
      </c>
      <c r="AB78" s="523" t="str">
        <f>'[1]Actv PlacedInServc'!AB78</f>
        <v/>
      </c>
      <c r="AC78" s="523" t="str">
        <f>'[1]Actv PlacedInServc'!AC78</f>
        <v/>
      </c>
      <c r="AD78" s="523" t="str">
        <f>'[1]Actv PlacedInServc'!AD78</f>
        <v/>
      </c>
      <c r="AE78" s="523" t="str">
        <f>'[1]Actv PlacedInServc'!AE78</f>
        <v/>
      </c>
      <c r="AF78" s="523" t="str">
        <f>'[1]Actv PlacedInServc'!AF78</f>
        <v/>
      </c>
      <c r="AG78" s="523" t="str">
        <f>'[1]Actv PlacedInServc'!AG78</f>
        <v/>
      </c>
      <c r="AH78" s="523" t="str">
        <f>'[1]Actv PlacedInServc'!AH78</f>
        <v/>
      </c>
      <c r="AI78" s="523" t="str">
        <f>'[1]Actv PlacedInServc'!AI78</f>
        <v/>
      </c>
      <c r="AJ78" s="523" t="str">
        <f>'[1]Actv PlacedInServc'!AJ78</f>
        <v/>
      </c>
      <c r="AK78" s="523" t="str">
        <f>'[1]Actv PlacedInServc'!AK78</f>
        <v/>
      </c>
      <c r="AL78" s="523" t="str">
        <f>'[1]Actv PlacedInServc'!AL78</f>
        <v/>
      </c>
      <c r="AM78" s="276"/>
      <c r="AN78" s="523">
        <f t="shared" si="4"/>
        <v>0</v>
      </c>
      <c r="AO78" s="524"/>
      <c r="AP78" s="524">
        <f t="shared" si="5"/>
        <v>0</v>
      </c>
    </row>
    <row r="79" spans="2:42" s="512" customFormat="1">
      <c r="B79" s="518">
        <f t="shared" si="6"/>
        <v>69</v>
      </c>
      <c r="C79" s="518" t="str">
        <f>'[1]Actv PlacedInServc'!C79</f>
        <v/>
      </c>
      <c r="D79" s="519" t="str">
        <f>'[1]Actv PlacedInServc'!D79</f>
        <v>R12-**M1</v>
      </c>
      <c r="F79" s="520" t="str">
        <f>'[1]Actv PlacedInServc'!F79</f>
        <v>Security Equipment and Systems</v>
      </c>
      <c r="H79" s="518" t="str">
        <f>'[1]Actv PlacedInServc'!H79</f>
        <v/>
      </c>
      <c r="J79" s="518" t="str">
        <f>'[1]Actv PlacedInServc'!J79</f>
        <v/>
      </c>
      <c r="L79" s="518" t="str">
        <f>'[1]Actv PlacedInServc'!L79</f>
        <v/>
      </c>
      <c r="N79" s="521" t="str">
        <f>'[1]Actv PlacedInServc'!N79</f>
        <v/>
      </c>
      <c r="P79" s="523" t="str">
        <f>'[1]Actv PlacedInServc'!P79</f>
        <v/>
      </c>
      <c r="Q79" s="523" t="str">
        <f>'[1]Actv PlacedInServc'!Q79</f>
        <v/>
      </c>
      <c r="R79" s="523" t="str">
        <f>'[1]Actv PlacedInServc'!R79</f>
        <v/>
      </c>
      <c r="S79" s="523" t="str">
        <f>'[1]Actv PlacedInServc'!S79</f>
        <v/>
      </c>
      <c r="T79" s="523" t="str">
        <f>'[1]Actv PlacedInServc'!T79</f>
        <v/>
      </c>
      <c r="U79" s="523" t="str">
        <f>'[1]Actv PlacedInServc'!U79</f>
        <v/>
      </c>
      <c r="V79" s="523" t="str">
        <f>'[1]Actv PlacedInServc'!V79</f>
        <v/>
      </c>
      <c r="W79" s="523" t="str">
        <f>'[1]Actv PlacedInServc'!W79</f>
        <v/>
      </c>
      <c r="X79" s="523" t="str">
        <f>'[1]Actv PlacedInServc'!X79</f>
        <v/>
      </c>
      <c r="Y79" s="523" t="str">
        <f>'[1]Actv PlacedInServc'!Y79</f>
        <v/>
      </c>
      <c r="Z79" s="523" t="str">
        <f>'[1]Actv PlacedInServc'!Z79</f>
        <v/>
      </c>
      <c r="AA79" s="523" t="str">
        <f>'[1]Actv PlacedInServc'!AA79</f>
        <v/>
      </c>
      <c r="AB79" s="523" t="str">
        <f>'[1]Actv PlacedInServc'!AB79</f>
        <v/>
      </c>
      <c r="AC79" s="523" t="str">
        <f>'[1]Actv PlacedInServc'!AC79</f>
        <v/>
      </c>
      <c r="AD79" s="523" t="str">
        <f>'[1]Actv PlacedInServc'!AD79</f>
        <v/>
      </c>
      <c r="AE79" s="523" t="str">
        <f>'[1]Actv PlacedInServc'!AE79</f>
        <v/>
      </c>
      <c r="AF79" s="523" t="str">
        <f>'[1]Actv PlacedInServc'!AF79</f>
        <v/>
      </c>
      <c r="AG79" s="523" t="str">
        <f>'[1]Actv PlacedInServc'!AG79</f>
        <v/>
      </c>
      <c r="AH79" s="523" t="str">
        <f>'[1]Actv PlacedInServc'!AH79</f>
        <v/>
      </c>
      <c r="AI79" s="523" t="str">
        <f>'[1]Actv PlacedInServc'!AI79</f>
        <v/>
      </c>
      <c r="AJ79" s="523" t="str">
        <f>'[1]Actv PlacedInServc'!AJ79</f>
        <v/>
      </c>
      <c r="AK79" s="523" t="str">
        <f>'[1]Actv PlacedInServc'!AK79</f>
        <v/>
      </c>
      <c r="AL79" s="523" t="str">
        <f>'[1]Actv PlacedInServc'!AL79</f>
        <v/>
      </c>
      <c r="AM79" s="276"/>
      <c r="AN79" s="523">
        <f t="shared" si="4"/>
        <v>0</v>
      </c>
      <c r="AO79" s="524"/>
      <c r="AP79" s="524">
        <f t="shared" si="5"/>
        <v>0</v>
      </c>
    </row>
    <row r="80" spans="2:42" s="512" customFormat="1">
      <c r="B80" s="518">
        <f t="shared" si="6"/>
        <v>70</v>
      </c>
      <c r="C80" s="518" t="str">
        <f>'[1]Actv PlacedInServc'!C80</f>
        <v>304500</v>
      </c>
      <c r="D80" s="519" t="str">
        <f>'[1]Actv PlacedInServc'!D80</f>
        <v/>
      </c>
      <c r="F80" s="520" t="str">
        <f>'[1]Actv PlacedInServc'!F80</f>
        <v>304500-Struct &amp; Imp-General</v>
      </c>
      <c r="H80" s="518" t="str">
        <f>'[1]Actv PlacedInServc'!H80</f>
        <v>10130450</v>
      </c>
      <c r="J80" s="518">
        <f>'[1]Actv PlacedInServc'!J80</f>
        <v>304.5</v>
      </c>
      <c r="L80" s="518" t="str">
        <f>'[1]Actv PlacedInServc'!L80</f>
        <v>N</v>
      </c>
      <c r="N80" s="521">
        <f>'[1]Actv PlacedInServc'!N80</f>
        <v>1</v>
      </c>
      <c r="P80" s="523">
        <f>'[1]Actv PlacedInServc'!P80</f>
        <v>0</v>
      </c>
      <c r="Q80" s="523">
        <f>'[1]Actv PlacedInServc'!Q80</f>
        <v>0</v>
      </c>
      <c r="R80" s="523">
        <f>'[1]Actv PlacedInServc'!R80</f>
        <v>45133.955999999998</v>
      </c>
      <c r="S80" s="523">
        <f>'[1]Actv PlacedInServc'!S80</f>
        <v>664.9692</v>
      </c>
      <c r="T80" s="523">
        <f>'[1]Actv PlacedInServc'!T80</f>
        <v>379.98239999999998</v>
      </c>
      <c r="U80" s="523">
        <f>'[1]Actv PlacedInServc'!U80</f>
        <v>0</v>
      </c>
      <c r="V80" s="523">
        <f>'[1]Actv PlacedInServc'!V80</f>
        <v>5523</v>
      </c>
      <c r="W80" s="523">
        <f>'[1]Actv PlacedInServc'!W80</f>
        <v>27615</v>
      </c>
      <c r="X80" s="523">
        <f>'[1]Actv PlacedInServc'!X80</f>
        <v>27615</v>
      </c>
      <c r="Y80" s="523">
        <f>'[1]Actv PlacedInServc'!Y80</f>
        <v>49707</v>
      </c>
      <c r="Z80" s="523">
        <f>'[1]Actv PlacedInServc'!Z80</f>
        <v>55230</v>
      </c>
      <c r="AA80" s="523">
        <f>'[1]Actv PlacedInServc'!AA80</f>
        <v>99414</v>
      </c>
      <c r="AB80" s="523">
        <f>'[1]Actv PlacedInServc'!AB80</f>
        <v>86970.680999999997</v>
      </c>
      <c r="AC80" s="523">
        <f>'[1]Actv PlacedInServc'!AC80</f>
        <v>82845</v>
      </c>
      <c r="AD80" s="523">
        <f>'[1]Actv PlacedInServc'!AD80</f>
        <v>44184</v>
      </c>
      <c r="AE80" s="523">
        <f>'[1]Actv PlacedInServc'!AE80</f>
        <v>16569</v>
      </c>
      <c r="AF80" s="523">
        <f>'[1]Actv PlacedInServc'!AF80</f>
        <v>10234.119000000001</v>
      </c>
      <c r="AG80" s="523">
        <f>'[1]Actv PlacedInServc'!AG80</f>
        <v>0</v>
      </c>
      <c r="AH80" s="523">
        <f>'[1]Actv PlacedInServc'!AH80</f>
        <v>5523</v>
      </c>
      <c r="AI80" s="523">
        <f>'[1]Actv PlacedInServc'!AI80</f>
        <v>5523</v>
      </c>
      <c r="AJ80" s="523">
        <f>'[1]Actv PlacedInServc'!AJ80</f>
        <v>5523</v>
      </c>
      <c r="AK80" s="523">
        <f>'[1]Actv PlacedInServc'!AK80</f>
        <v>5523</v>
      </c>
      <c r="AL80" s="523">
        <f>'[1]Actv PlacedInServc'!AL80</f>
        <v>552.30000000000007</v>
      </c>
      <c r="AM80" s="276"/>
      <c r="AN80" s="523">
        <f t="shared" si="4"/>
        <v>51701.907599999999</v>
      </c>
      <c r="AO80" s="524"/>
      <c r="AP80" s="524">
        <f t="shared" si="5"/>
        <v>362861.1</v>
      </c>
    </row>
    <row r="81" spans="2:42" s="512" customFormat="1">
      <c r="B81" s="518">
        <f t="shared" si="6"/>
        <v>71</v>
      </c>
      <c r="C81" s="518" t="str">
        <f>'[1]Actv PlacedInServc'!C81</f>
        <v>348000</v>
      </c>
      <c r="D81" s="519" t="str">
        <f>'[1]Actv PlacedInServc'!D81</f>
        <v/>
      </c>
      <c r="F81" s="520" t="str">
        <f>'[1]Actv PlacedInServc'!F81</f>
        <v>348000-Other Tangible Property</v>
      </c>
      <c r="H81" s="518" t="str">
        <f>'[1]Actv PlacedInServc'!H81</f>
        <v>10134800</v>
      </c>
      <c r="J81" s="518">
        <f>'[1]Actv PlacedInServc'!J81</f>
        <v>348.5</v>
      </c>
      <c r="L81" s="518" t="str">
        <f>'[1]Actv PlacedInServc'!L81</f>
        <v>N</v>
      </c>
      <c r="N81" s="521">
        <f>'[1]Actv PlacedInServc'!N81</f>
        <v>1</v>
      </c>
      <c r="P81" s="523">
        <f>'[1]Actv PlacedInServc'!P81</f>
        <v>80369.39</v>
      </c>
      <c r="Q81" s="523">
        <f>'[1]Actv PlacedInServc'!Q81</f>
        <v>80369.39</v>
      </c>
      <c r="R81" s="523">
        <f>'[1]Actv PlacedInServc'!R81</f>
        <v>0</v>
      </c>
      <c r="S81" s="523">
        <f>'[1]Actv PlacedInServc'!S81</f>
        <v>0</v>
      </c>
      <c r="T81" s="523">
        <f>'[1]Actv PlacedInServc'!T81</f>
        <v>0</v>
      </c>
      <c r="U81" s="523">
        <f>'[1]Actv PlacedInServc'!U81</f>
        <v>0</v>
      </c>
      <c r="V81" s="523">
        <f>'[1]Actv PlacedInServc'!V81</f>
        <v>0</v>
      </c>
      <c r="W81" s="523">
        <f>'[1]Actv PlacedInServc'!W81</f>
        <v>0</v>
      </c>
      <c r="X81" s="523">
        <f>'[1]Actv PlacedInServc'!X81</f>
        <v>0</v>
      </c>
      <c r="Y81" s="523">
        <f>'[1]Actv PlacedInServc'!Y81</f>
        <v>0</v>
      </c>
      <c r="Z81" s="523">
        <f>'[1]Actv PlacedInServc'!Z81</f>
        <v>0</v>
      </c>
      <c r="AA81" s="523">
        <f>'[1]Actv PlacedInServc'!AA81</f>
        <v>0</v>
      </c>
      <c r="AB81" s="523">
        <f>'[1]Actv PlacedInServc'!AB81</f>
        <v>0</v>
      </c>
      <c r="AC81" s="523">
        <f>'[1]Actv PlacedInServc'!AC81</f>
        <v>0</v>
      </c>
      <c r="AD81" s="523">
        <f>'[1]Actv PlacedInServc'!AD81</f>
        <v>0</v>
      </c>
      <c r="AE81" s="523">
        <f>'[1]Actv PlacedInServc'!AE81</f>
        <v>0</v>
      </c>
      <c r="AF81" s="523">
        <f>'[1]Actv PlacedInServc'!AF81</f>
        <v>0</v>
      </c>
      <c r="AG81" s="523">
        <f>'[1]Actv PlacedInServc'!AG81</f>
        <v>0</v>
      </c>
      <c r="AH81" s="523">
        <f>'[1]Actv PlacedInServc'!AH81</f>
        <v>0</v>
      </c>
      <c r="AI81" s="523">
        <f>'[1]Actv PlacedInServc'!AI81</f>
        <v>0</v>
      </c>
      <c r="AJ81" s="523">
        <f>'[1]Actv PlacedInServc'!AJ81</f>
        <v>0</v>
      </c>
      <c r="AK81" s="523">
        <f>'[1]Actv PlacedInServc'!AK81</f>
        <v>0</v>
      </c>
      <c r="AL81" s="523">
        <f>'[1]Actv PlacedInServc'!AL81</f>
        <v>0</v>
      </c>
      <c r="AM81" s="276"/>
      <c r="AN81" s="523">
        <f t="shared" si="4"/>
        <v>80369.39</v>
      </c>
      <c r="AO81" s="524"/>
      <c r="AP81" s="524">
        <f t="shared" si="5"/>
        <v>0</v>
      </c>
    </row>
    <row r="82" spans="2:42" s="512" customFormat="1">
      <c r="B82" s="518">
        <f t="shared" si="6"/>
        <v>72</v>
      </c>
      <c r="C82" s="518" t="str">
        <f>'[1]Actv PlacedInServc'!C82</f>
        <v/>
      </c>
      <c r="D82" s="519" t="str">
        <f>'[1]Actv PlacedInServc'!D82</f>
        <v/>
      </c>
      <c r="F82" s="520" t="str">
        <f>'[1]Actv PlacedInServc'!F82</f>
        <v/>
      </c>
      <c r="H82" s="518" t="str">
        <f>'[1]Actv PlacedInServc'!H82</f>
        <v/>
      </c>
      <c r="J82" s="518" t="str">
        <f>'[1]Actv PlacedInServc'!J82</f>
        <v/>
      </c>
      <c r="L82" s="518" t="str">
        <f>'[1]Actv PlacedInServc'!L82</f>
        <v/>
      </c>
      <c r="N82" s="521" t="str">
        <f>'[1]Actv PlacedInServc'!N82</f>
        <v/>
      </c>
      <c r="P82" s="523" t="str">
        <f>'[1]Actv PlacedInServc'!P82</f>
        <v/>
      </c>
      <c r="Q82" s="523" t="str">
        <f>'[1]Actv PlacedInServc'!Q82</f>
        <v/>
      </c>
      <c r="R82" s="523" t="str">
        <f>'[1]Actv PlacedInServc'!R82</f>
        <v/>
      </c>
      <c r="S82" s="523" t="str">
        <f>'[1]Actv PlacedInServc'!S82</f>
        <v/>
      </c>
      <c r="T82" s="523" t="str">
        <f>'[1]Actv PlacedInServc'!T82</f>
        <v/>
      </c>
      <c r="U82" s="523" t="str">
        <f>'[1]Actv PlacedInServc'!U82</f>
        <v/>
      </c>
      <c r="V82" s="523" t="str">
        <f>'[1]Actv PlacedInServc'!V82</f>
        <v/>
      </c>
      <c r="W82" s="523" t="str">
        <f>'[1]Actv PlacedInServc'!W82</f>
        <v/>
      </c>
      <c r="X82" s="523" t="str">
        <f>'[1]Actv PlacedInServc'!X82</f>
        <v/>
      </c>
      <c r="Y82" s="523" t="str">
        <f>'[1]Actv PlacedInServc'!Y82</f>
        <v/>
      </c>
      <c r="Z82" s="523" t="str">
        <f>'[1]Actv PlacedInServc'!Z82</f>
        <v/>
      </c>
      <c r="AA82" s="523" t="str">
        <f>'[1]Actv PlacedInServc'!AA82</f>
        <v/>
      </c>
      <c r="AB82" s="523" t="str">
        <f>'[1]Actv PlacedInServc'!AB82</f>
        <v/>
      </c>
      <c r="AC82" s="523" t="str">
        <f>'[1]Actv PlacedInServc'!AC82</f>
        <v/>
      </c>
      <c r="AD82" s="523" t="str">
        <f>'[1]Actv PlacedInServc'!AD82</f>
        <v/>
      </c>
      <c r="AE82" s="523" t="str">
        <f>'[1]Actv PlacedInServc'!AE82</f>
        <v/>
      </c>
      <c r="AF82" s="523" t="str">
        <f>'[1]Actv PlacedInServc'!AF82</f>
        <v/>
      </c>
      <c r="AG82" s="523" t="str">
        <f>'[1]Actv PlacedInServc'!AG82</f>
        <v/>
      </c>
      <c r="AH82" s="523" t="str">
        <f>'[1]Actv PlacedInServc'!AH82</f>
        <v/>
      </c>
      <c r="AI82" s="523" t="str">
        <f>'[1]Actv PlacedInServc'!AI82</f>
        <v/>
      </c>
      <c r="AJ82" s="523" t="str">
        <f>'[1]Actv PlacedInServc'!AJ82</f>
        <v/>
      </c>
      <c r="AK82" s="523" t="str">
        <f>'[1]Actv PlacedInServc'!AK82</f>
        <v/>
      </c>
      <c r="AL82" s="523" t="str">
        <f>'[1]Actv PlacedInServc'!AL82</f>
        <v/>
      </c>
      <c r="AM82" s="276"/>
      <c r="AN82" s="523">
        <f t="shared" si="4"/>
        <v>0</v>
      </c>
      <c r="AO82" s="524"/>
      <c r="AP82" s="524">
        <f t="shared" si="5"/>
        <v>0</v>
      </c>
    </row>
    <row r="83" spans="2:42" s="512" customFormat="1">
      <c r="B83" s="518">
        <f t="shared" si="6"/>
        <v>73</v>
      </c>
      <c r="C83" s="518" t="str">
        <f>'[1]Actv PlacedInServc'!C83</f>
        <v/>
      </c>
      <c r="D83" s="519" t="str">
        <f>'[1]Actv PlacedInServc'!D83</f>
        <v/>
      </c>
      <c r="F83" s="520" t="str">
        <f>'[1]Actv PlacedInServc'!F83</f>
        <v/>
      </c>
      <c r="H83" s="518" t="str">
        <f>'[1]Actv PlacedInServc'!H83</f>
        <v/>
      </c>
      <c r="J83" s="518" t="str">
        <f>'[1]Actv PlacedInServc'!J83</f>
        <v/>
      </c>
      <c r="L83" s="518" t="str">
        <f>'[1]Actv PlacedInServc'!L83</f>
        <v/>
      </c>
      <c r="N83" s="521" t="str">
        <f>'[1]Actv PlacedInServc'!N83</f>
        <v/>
      </c>
      <c r="P83" s="523" t="str">
        <f>'[1]Actv PlacedInServc'!P83</f>
        <v/>
      </c>
      <c r="Q83" s="523" t="str">
        <f>'[1]Actv PlacedInServc'!Q83</f>
        <v/>
      </c>
      <c r="R83" s="523" t="str">
        <f>'[1]Actv PlacedInServc'!R83</f>
        <v/>
      </c>
      <c r="S83" s="523" t="str">
        <f>'[1]Actv PlacedInServc'!S83</f>
        <v/>
      </c>
      <c r="T83" s="523" t="str">
        <f>'[1]Actv PlacedInServc'!T83</f>
        <v/>
      </c>
      <c r="U83" s="523" t="str">
        <f>'[1]Actv PlacedInServc'!U83</f>
        <v/>
      </c>
      <c r="V83" s="523" t="str">
        <f>'[1]Actv PlacedInServc'!V83</f>
        <v/>
      </c>
      <c r="W83" s="523" t="str">
        <f>'[1]Actv PlacedInServc'!W83</f>
        <v/>
      </c>
      <c r="X83" s="523" t="str">
        <f>'[1]Actv PlacedInServc'!X83</f>
        <v/>
      </c>
      <c r="Y83" s="523" t="str">
        <f>'[1]Actv PlacedInServc'!Y83</f>
        <v/>
      </c>
      <c r="Z83" s="523" t="str">
        <f>'[1]Actv PlacedInServc'!Z83</f>
        <v/>
      </c>
      <c r="AA83" s="523" t="str">
        <f>'[1]Actv PlacedInServc'!AA83</f>
        <v/>
      </c>
      <c r="AB83" s="523" t="str">
        <f>'[1]Actv PlacedInServc'!AB83</f>
        <v/>
      </c>
      <c r="AC83" s="523" t="str">
        <f>'[1]Actv PlacedInServc'!AC83</f>
        <v/>
      </c>
      <c r="AD83" s="523" t="str">
        <f>'[1]Actv PlacedInServc'!AD83</f>
        <v/>
      </c>
      <c r="AE83" s="523" t="str">
        <f>'[1]Actv PlacedInServc'!AE83</f>
        <v/>
      </c>
      <c r="AF83" s="523" t="str">
        <f>'[1]Actv PlacedInServc'!AF83</f>
        <v/>
      </c>
      <c r="AG83" s="523" t="str">
        <f>'[1]Actv PlacedInServc'!AG83</f>
        <v/>
      </c>
      <c r="AH83" s="523" t="str">
        <f>'[1]Actv PlacedInServc'!AH83</f>
        <v/>
      </c>
      <c r="AI83" s="523" t="str">
        <f>'[1]Actv PlacedInServc'!AI83</f>
        <v/>
      </c>
      <c r="AJ83" s="523" t="str">
        <f>'[1]Actv PlacedInServc'!AJ83</f>
        <v/>
      </c>
      <c r="AK83" s="523" t="str">
        <f>'[1]Actv PlacedInServc'!AK83</f>
        <v/>
      </c>
      <c r="AL83" s="523" t="str">
        <f>'[1]Actv PlacedInServc'!AL83</f>
        <v/>
      </c>
      <c r="AM83" s="276"/>
      <c r="AN83" s="523">
        <f t="shared" si="4"/>
        <v>0</v>
      </c>
      <c r="AO83" s="524"/>
      <c r="AP83" s="524">
        <f t="shared" si="5"/>
        <v>0</v>
      </c>
    </row>
    <row r="84" spans="2:42" s="512" customFormat="1">
      <c r="B84" s="518">
        <f t="shared" si="6"/>
        <v>74</v>
      </c>
      <c r="C84" s="518" t="str">
        <f>'[1]Actv PlacedInServc'!C84</f>
        <v/>
      </c>
      <c r="D84" s="519" t="str">
        <f>'[1]Actv PlacedInServc'!D84</f>
        <v/>
      </c>
      <c r="F84" s="520" t="str">
        <f>'[1]Actv PlacedInServc'!F84</f>
        <v/>
      </c>
      <c r="H84" s="518" t="str">
        <f>'[1]Actv PlacedInServc'!H84</f>
        <v/>
      </c>
      <c r="J84" s="518" t="str">
        <f>'[1]Actv PlacedInServc'!J84</f>
        <v/>
      </c>
      <c r="L84" s="518" t="str">
        <f>'[1]Actv PlacedInServc'!L84</f>
        <v/>
      </c>
      <c r="N84" s="521" t="str">
        <f>'[1]Actv PlacedInServc'!N84</f>
        <v/>
      </c>
      <c r="P84" s="523" t="str">
        <f>'[1]Actv PlacedInServc'!P84</f>
        <v/>
      </c>
      <c r="Q84" s="523" t="str">
        <f>'[1]Actv PlacedInServc'!Q84</f>
        <v/>
      </c>
      <c r="R84" s="523" t="str">
        <f>'[1]Actv PlacedInServc'!R84</f>
        <v/>
      </c>
      <c r="S84" s="523" t="str">
        <f>'[1]Actv PlacedInServc'!S84</f>
        <v/>
      </c>
      <c r="T84" s="523" t="str">
        <f>'[1]Actv PlacedInServc'!T84</f>
        <v/>
      </c>
      <c r="U84" s="523" t="str">
        <f>'[1]Actv PlacedInServc'!U84</f>
        <v/>
      </c>
      <c r="V84" s="523" t="str">
        <f>'[1]Actv PlacedInServc'!V84</f>
        <v/>
      </c>
      <c r="W84" s="523" t="str">
        <f>'[1]Actv PlacedInServc'!W84</f>
        <v/>
      </c>
      <c r="X84" s="523" t="str">
        <f>'[1]Actv PlacedInServc'!X84</f>
        <v/>
      </c>
      <c r="Y84" s="523" t="str">
        <f>'[1]Actv PlacedInServc'!Y84</f>
        <v/>
      </c>
      <c r="Z84" s="523" t="str">
        <f>'[1]Actv PlacedInServc'!Z84</f>
        <v/>
      </c>
      <c r="AA84" s="523" t="str">
        <f>'[1]Actv PlacedInServc'!AA84</f>
        <v/>
      </c>
      <c r="AB84" s="523" t="str">
        <f>'[1]Actv PlacedInServc'!AB84</f>
        <v/>
      </c>
      <c r="AC84" s="523" t="str">
        <f>'[1]Actv PlacedInServc'!AC84</f>
        <v/>
      </c>
      <c r="AD84" s="523" t="str">
        <f>'[1]Actv PlacedInServc'!AD84</f>
        <v/>
      </c>
      <c r="AE84" s="523" t="str">
        <f>'[1]Actv PlacedInServc'!AE84</f>
        <v/>
      </c>
      <c r="AF84" s="523" t="str">
        <f>'[1]Actv PlacedInServc'!AF84</f>
        <v/>
      </c>
      <c r="AG84" s="523" t="str">
        <f>'[1]Actv PlacedInServc'!AG84</f>
        <v/>
      </c>
      <c r="AH84" s="523" t="str">
        <f>'[1]Actv PlacedInServc'!AH84</f>
        <v/>
      </c>
      <c r="AI84" s="523" t="str">
        <f>'[1]Actv PlacedInServc'!AI84</f>
        <v/>
      </c>
      <c r="AJ84" s="523" t="str">
        <f>'[1]Actv PlacedInServc'!AJ84</f>
        <v/>
      </c>
      <c r="AK84" s="523" t="str">
        <f>'[1]Actv PlacedInServc'!AK84</f>
        <v/>
      </c>
      <c r="AL84" s="523" t="str">
        <f>'[1]Actv PlacedInServc'!AL84</f>
        <v/>
      </c>
      <c r="AM84" s="276"/>
      <c r="AN84" s="523">
        <f t="shared" si="4"/>
        <v>0</v>
      </c>
      <c r="AO84" s="524"/>
      <c r="AP84" s="524">
        <f t="shared" si="5"/>
        <v>0</v>
      </c>
    </row>
    <row r="85" spans="2:42" s="512" customFormat="1">
      <c r="B85" s="518">
        <f t="shared" si="6"/>
        <v>75</v>
      </c>
      <c r="C85" s="518" t="str">
        <f>'[1]Actv PlacedInServc'!C85</f>
        <v/>
      </c>
      <c r="D85" s="519" t="str">
        <f>'[1]Actv PlacedInServc'!D85</f>
        <v>R12-**N1</v>
      </c>
      <c r="F85" s="520" t="str">
        <f>'[1]Actv PlacedInServc'!F85</f>
        <v>Offices and Operations Centers</v>
      </c>
      <c r="H85" s="518" t="str">
        <f>'[1]Actv PlacedInServc'!H85</f>
        <v/>
      </c>
      <c r="J85" s="518" t="str">
        <f>'[1]Actv PlacedInServc'!J85</f>
        <v/>
      </c>
      <c r="L85" s="518" t="str">
        <f>'[1]Actv PlacedInServc'!L85</f>
        <v/>
      </c>
      <c r="N85" s="521" t="str">
        <f>'[1]Actv PlacedInServc'!N85</f>
        <v/>
      </c>
      <c r="P85" s="523" t="str">
        <f>'[1]Actv PlacedInServc'!P85</f>
        <v/>
      </c>
      <c r="Q85" s="523" t="str">
        <f>'[1]Actv PlacedInServc'!Q85</f>
        <v/>
      </c>
      <c r="R85" s="523" t="str">
        <f>'[1]Actv PlacedInServc'!R85</f>
        <v/>
      </c>
      <c r="S85" s="523" t="str">
        <f>'[1]Actv PlacedInServc'!S85</f>
        <v/>
      </c>
      <c r="T85" s="523" t="str">
        <f>'[1]Actv PlacedInServc'!T85</f>
        <v/>
      </c>
      <c r="U85" s="523" t="str">
        <f>'[1]Actv PlacedInServc'!U85</f>
        <v/>
      </c>
      <c r="V85" s="523" t="str">
        <f>'[1]Actv PlacedInServc'!V85</f>
        <v/>
      </c>
      <c r="W85" s="523" t="str">
        <f>'[1]Actv PlacedInServc'!W85</f>
        <v/>
      </c>
      <c r="X85" s="523" t="str">
        <f>'[1]Actv PlacedInServc'!X85</f>
        <v/>
      </c>
      <c r="Y85" s="523" t="str">
        <f>'[1]Actv PlacedInServc'!Y85</f>
        <v/>
      </c>
      <c r="Z85" s="523" t="str">
        <f>'[1]Actv PlacedInServc'!Z85</f>
        <v/>
      </c>
      <c r="AA85" s="523" t="str">
        <f>'[1]Actv PlacedInServc'!AA85</f>
        <v/>
      </c>
      <c r="AB85" s="523" t="str">
        <f>'[1]Actv PlacedInServc'!AB85</f>
        <v/>
      </c>
      <c r="AC85" s="523" t="str">
        <f>'[1]Actv PlacedInServc'!AC85</f>
        <v/>
      </c>
      <c r="AD85" s="523" t="str">
        <f>'[1]Actv PlacedInServc'!AD85</f>
        <v/>
      </c>
      <c r="AE85" s="523" t="str">
        <f>'[1]Actv PlacedInServc'!AE85</f>
        <v/>
      </c>
      <c r="AF85" s="523" t="str">
        <f>'[1]Actv PlacedInServc'!AF85</f>
        <v/>
      </c>
      <c r="AG85" s="523" t="str">
        <f>'[1]Actv PlacedInServc'!AG85</f>
        <v/>
      </c>
      <c r="AH85" s="523" t="str">
        <f>'[1]Actv PlacedInServc'!AH85</f>
        <v/>
      </c>
      <c r="AI85" s="523" t="str">
        <f>'[1]Actv PlacedInServc'!AI85</f>
        <v/>
      </c>
      <c r="AJ85" s="523" t="str">
        <f>'[1]Actv PlacedInServc'!AJ85</f>
        <v/>
      </c>
      <c r="AK85" s="523" t="str">
        <f>'[1]Actv PlacedInServc'!AK85</f>
        <v/>
      </c>
      <c r="AL85" s="523" t="str">
        <f>'[1]Actv PlacedInServc'!AL85</f>
        <v/>
      </c>
      <c r="AM85" s="276"/>
      <c r="AN85" s="523">
        <f t="shared" si="4"/>
        <v>0</v>
      </c>
      <c r="AO85" s="524"/>
      <c r="AP85" s="524">
        <f t="shared" si="5"/>
        <v>0</v>
      </c>
    </row>
    <row r="86" spans="2:42" s="512" customFormat="1">
      <c r="B86" s="518">
        <f t="shared" si="6"/>
        <v>76</v>
      </c>
      <c r="C86" s="518" t="str">
        <f>'[1]Actv PlacedInServc'!C86</f>
        <v>304100</v>
      </c>
      <c r="D86" s="519" t="str">
        <f>'[1]Actv PlacedInServc'!D86</f>
        <v/>
      </c>
      <c r="F86" s="520" t="str">
        <f>'[1]Actv PlacedInServc'!F86</f>
        <v>304100-Struct &amp; Imp-Supply</v>
      </c>
      <c r="H86" s="518" t="str">
        <f>'[1]Actv PlacedInServc'!H86</f>
        <v>10130410</v>
      </c>
      <c r="J86" s="518">
        <f>'[1]Actv PlacedInServc'!J86</f>
        <v>304.2</v>
      </c>
      <c r="L86" s="518" t="str">
        <f>'[1]Actv PlacedInServc'!L86</f>
        <v>N</v>
      </c>
      <c r="N86" s="521">
        <f>'[1]Actv PlacedInServc'!N86</f>
        <v>1</v>
      </c>
      <c r="P86" s="523">
        <f>'[1]Actv PlacedInServc'!P86</f>
        <v>20316.964787955894</v>
      </c>
      <c r="Q86" s="523">
        <f>'[1]Actv PlacedInServc'!Q86</f>
        <v>20316.964787955894</v>
      </c>
      <c r="R86" s="523">
        <f>'[1]Actv PlacedInServc'!R86</f>
        <v>0</v>
      </c>
      <c r="S86" s="523">
        <f>'[1]Actv PlacedInServc'!S86</f>
        <v>0</v>
      </c>
      <c r="T86" s="523">
        <f>'[1]Actv PlacedInServc'!T86</f>
        <v>0</v>
      </c>
      <c r="U86" s="523">
        <f>'[1]Actv PlacedInServc'!U86</f>
        <v>0</v>
      </c>
      <c r="V86" s="523">
        <f>'[1]Actv PlacedInServc'!V86</f>
        <v>0</v>
      </c>
      <c r="W86" s="523">
        <f>'[1]Actv PlacedInServc'!W86</f>
        <v>0</v>
      </c>
      <c r="X86" s="523">
        <f>'[1]Actv PlacedInServc'!X86</f>
        <v>0</v>
      </c>
      <c r="Y86" s="523">
        <f>'[1]Actv PlacedInServc'!Y86</f>
        <v>0</v>
      </c>
      <c r="Z86" s="523">
        <f>'[1]Actv PlacedInServc'!Z86</f>
        <v>0</v>
      </c>
      <c r="AA86" s="523">
        <f>'[1]Actv PlacedInServc'!AA86</f>
        <v>0</v>
      </c>
      <c r="AB86" s="523">
        <f>'[1]Actv PlacedInServc'!AB86</f>
        <v>0</v>
      </c>
      <c r="AC86" s="523">
        <f>'[1]Actv PlacedInServc'!AC86</f>
        <v>0</v>
      </c>
      <c r="AD86" s="523">
        <f>'[1]Actv PlacedInServc'!AD86</f>
        <v>0</v>
      </c>
      <c r="AE86" s="523">
        <f>'[1]Actv PlacedInServc'!AE86</f>
        <v>0</v>
      </c>
      <c r="AF86" s="523">
        <f>'[1]Actv PlacedInServc'!AF86</f>
        <v>0</v>
      </c>
      <c r="AG86" s="523">
        <f>'[1]Actv PlacedInServc'!AG86</f>
        <v>0</v>
      </c>
      <c r="AH86" s="523">
        <f>'[1]Actv PlacedInServc'!AH86</f>
        <v>0</v>
      </c>
      <c r="AI86" s="523">
        <f>'[1]Actv PlacedInServc'!AI86</f>
        <v>0</v>
      </c>
      <c r="AJ86" s="523">
        <f>'[1]Actv PlacedInServc'!AJ86</f>
        <v>0</v>
      </c>
      <c r="AK86" s="523">
        <f>'[1]Actv PlacedInServc'!AK86</f>
        <v>0</v>
      </c>
      <c r="AL86" s="523">
        <f>'[1]Actv PlacedInServc'!AL86</f>
        <v>0</v>
      </c>
      <c r="AM86" s="276"/>
      <c r="AN86" s="523">
        <f t="shared" si="4"/>
        <v>20316.964787955894</v>
      </c>
      <c r="AO86" s="524"/>
      <c r="AP86" s="524">
        <f t="shared" si="5"/>
        <v>0</v>
      </c>
    </row>
    <row r="87" spans="2:42" s="512" customFormat="1">
      <c r="B87" s="518">
        <f t="shared" si="6"/>
        <v>77</v>
      </c>
      <c r="C87" s="518" t="str">
        <f>'[1]Actv PlacedInServc'!C87</f>
        <v>304500</v>
      </c>
      <c r="D87" s="519" t="str">
        <f>'[1]Actv PlacedInServc'!D87</f>
        <v/>
      </c>
      <c r="F87" s="520" t="str">
        <f>'[1]Actv PlacedInServc'!F87</f>
        <v>304500-Struct &amp; Imp-General</v>
      </c>
      <c r="H87" s="518" t="str">
        <f>'[1]Actv PlacedInServc'!H87</f>
        <v>10130450</v>
      </c>
      <c r="J87" s="518">
        <f>'[1]Actv PlacedInServc'!J87</f>
        <v>304.5</v>
      </c>
      <c r="L87" s="518" t="str">
        <f>'[1]Actv PlacedInServc'!L87</f>
        <v>N</v>
      </c>
      <c r="N87" s="521">
        <f>'[1]Actv PlacedInServc'!N87</f>
        <v>1</v>
      </c>
      <c r="P87" s="523">
        <f>'[1]Actv PlacedInServc'!P87</f>
        <v>8859.1152120441111</v>
      </c>
      <c r="Q87" s="523">
        <f>'[1]Actv PlacedInServc'!Q87</f>
        <v>8859.1152120441111</v>
      </c>
      <c r="R87" s="523">
        <f>'[1]Actv PlacedInServc'!R87</f>
        <v>27615</v>
      </c>
      <c r="S87" s="523">
        <f>'[1]Actv PlacedInServc'!S87</f>
        <v>0</v>
      </c>
      <c r="T87" s="523">
        <f>'[1]Actv PlacedInServc'!T87</f>
        <v>0</v>
      </c>
      <c r="U87" s="523">
        <f>'[1]Actv PlacedInServc'!U87</f>
        <v>0</v>
      </c>
      <c r="V87" s="523">
        <f>'[1]Actv PlacedInServc'!V87</f>
        <v>0</v>
      </c>
      <c r="W87" s="523">
        <f>'[1]Actv PlacedInServc'!W87</f>
        <v>11046</v>
      </c>
      <c r="X87" s="523">
        <f>'[1]Actv PlacedInServc'!X87</f>
        <v>11046</v>
      </c>
      <c r="Y87" s="523">
        <f>'[1]Actv PlacedInServc'!Y87</f>
        <v>11046</v>
      </c>
      <c r="Z87" s="523">
        <f>'[1]Actv PlacedInServc'!Z87</f>
        <v>33138</v>
      </c>
      <c r="AA87" s="523">
        <f>'[1]Actv PlacedInServc'!AA87</f>
        <v>33138</v>
      </c>
      <c r="AB87" s="523">
        <f>'[1]Actv PlacedInServc'!AB87</f>
        <v>33138</v>
      </c>
      <c r="AC87" s="523">
        <f>'[1]Actv PlacedInServc'!AC87</f>
        <v>11046</v>
      </c>
      <c r="AD87" s="523">
        <f>'[1]Actv PlacedInServc'!AD87</f>
        <v>11046</v>
      </c>
      <c r="AE87" s="523">
        <f>'[1]Actv PlacedInServc'!AE87</f>
        <v>11046</v>
      </c>
      <c r="AF87" s="523">
        <f>'[1]Actv PlacedInServc'!AF87</f>
        <v>0</v>
      </c>
      <c r="AG87" s="523">
        <f>'[1]Actv PlacedInServc'!AG87</f>
        <v>0</v>
      </c>
      <c r="AH87" s="523">
        <f>'[1]Actv PlacedInServc'!AH87</f>
        <v>0</v>
      </c>
      <c r="AI87" s="523">
        <f>'[1]Actv PlacedInServc'!AI87</f>
        <v>11046</v>
      </c>
      <c r="AJ87" s="523">
        <f>'[1]Actv PlacedInServc'!AJ87</f>
        <v>11046</v>
      </c>
      <c r="AK87" s="523">
        <f>'[1]Actv PlacedInServc'!AK87</f>
        <v>11046</v>
      </c>
      <c r="AL87" s="523">
        <f>'[1]Actv PlacedInServc'!AL87</f>
        <v>33138</v>
      </c>
      <c r="AM87" s="276"/>
      <c r="AN87" s="523">
        <f t="shared" si="4"/>
        <v>36474.115212044111</v>
      </c>
      <c r="AO87" s="524"/>
      <c r="AP87" s="524">
        <f t="shared" si="5"/>
        <v>165690</v>
      </c>
    </row>
    <row r="88" spans="2:42" s="512" customFormat="1">
      <c r="B88" s="518">
        <f t="shared" si="6"/>
        <v>78</v>
      </c>
      <c r="C88" s="518" t="str">
        <f>'[1]Actv PlacedInServc'!C88</f>
        <v>344000</v>
      </c>
      <c r="D88" s="519" t="str">
        <f>'[1]Actv PlacedInServc'!D88</f>
        <v/>
      </c>
      <c r="F88" s="520" t="str">
        <f>'[1]Actv PlacedInServc'!F88</f>
        <v>344000-Laboratory Equipment</v>
      </c>
      <c r="H88" s="518" t="str">
        <f>'[1]Actv PlacedInServc'!H88</f>
        <v>10134400</v>
      </c>
      <c r="J88" s="518">
        <f>'[1]Actv PlacedInServc'!J88</f>
        <v>344.5</v>
      </c>
      <c r="L88" s="518" t="str">
        <f>'[1]Actv PlacedInServc'!L88</f>
        <v>N</v>
      </c>
      <c r="N88" s="521">
        <f>'[1]Actv PlacedInServc'!N88</f>
        <v>1</v>
      </c>
      <c r="P88" s="523">
        <f>'[1]Actv PlacedInServc'!P88</f>
        <v>710.04</v>
      </c>
      <c r="Q88" s="523">
        <f>'[1]Actv PlacedInServc'!Q88</f>
        <v>710.04</v>
      </c>
      <c r="R88" s="523">
        <f>'[1]Actv PlacedInServc'!R88</f>
        <v>0</v>
      </c>
      <c r="S88" s="523">
        <f>'[1]Actv PlacedInServc'!S88</f>
        <v>0</v>
      </c>
      <c r="T88" s="523">
        <f>'[1]Actv PlacedInServc'!T88</f>
        <v>0</v>
      </c>
      <c r="U88" s="523">
        <f>'[1]Actv PlacedInServc'!U88</f>
        <v>0</v>
      </c>
      <c r="V88" s="523">
        <f>'[1]Actv PlacedInServc'!V88</f>
        <v>0</v>
      </c>
      <c r="W88" s="523">
        <f>'[1]Actv PlacedInServc'!W88</f>
        <v>0</v>
      </c>
      <c r="X88" s="523">
        <f>'[1]Actv PlacedInServc'!X88</f>
        <v>0</v>
      </c>
      <c r="Y88" s="523">
        <f>'[1]Actv PlacedInServc'!Y88</f>
        <v>0</v>
      </c>
      <c r="Z88" s="523">
        <f>'[1]Actv PlacedInServc'!Z88</f>
        <v>0</v>
      </c>
      <c r="AA88" s="523">
        <f>'[1]Actv PlacedInServc'!AA88</f>
        <v>0</v>
      </c>
      <c r="AB88" s="523">
        <f>'[1]Actv PlacedInServc'!AB88</f>
        <v>0</v>
      </c>
      <c r="AC88" s="523">
        <f>'[1]Actv PlacedInServc'!AC88</f>
        <v>0</v>
      </c>
      <c r="AD88" s="523">
        <f>'[1]Actv PlacedInServc'!AD88</f>
        <v>0</v>
      </c>
      <c r="AE88" s="523">
        <f>'[1]Actv PlacedInServc'!AE88</f>
        <v>0</v>
      </c>
      <c r="AF88" s="523">
        <f>'[1]Actv PlacedInServc'!AF88</f>
        <v>0</v>
      </c>
      <c r="AG88" s="523">
        <f>'[1]Actv PlacedInServc'!AG88</f>
        <v>0</v>
      </c>
      <c r="AH88" s="523">
        <f>'[1]Actv PlacedInServc'!AH88</f>
        <v>0</v>
      </c>
      <c r="AI88" s="523">
        <f>'[1]Actv PlacedInServc'!AI88</f>
        <v>0</v>
      </c>
      <c r="AJ88" s="523">
        <f>'[1]Actv PlacedInServc'!AJ88</f>
        <v>0</v>
      </c>
      <c r="AK88" s="523">
        <f>'[1]Actv PlacedInServc'!AK88</f>
        <v>0</v>
      </c>
      <c r="AL88" s="523">
        <f>'[1]Actv PlacedInServc'!AL88</f>
        <v>0</v>
      </c>
      <c r="AM88" s="276"/>
      <c r="AN88" s="523">
        <f t="shared" si="4"/>
        <v>710.04</v>
      </c>
      <c r="AO88" s="524"/>
      <c r="AP88" s="524">
        <f t="shared" si="5"/>
        <v>0</v>
      </c>
    </row>
    <row r="89" spans="2:42" s="512" customFormat="1">
      <c r="B89" s="518">
        <f t="shared" si="6"/>
        <v>79</v>
      </c>
      <c r="C89" s="518" t="str">
        <f>'[1]Actv PlacedInServc'!C89</f>
        <v/>
      </c>
      <c r="D89" s="519" t="str">
        <f>'[1]Actv PlacedInServc'!D89</f>
        <v/>
      </c>
      <c r="F89" s="520" t="str">
        <f>'[1]Actv PlacedInServc'!F89</f>
        <v/>
      </c>
      <c r="H89" s="518" t="str">
        <f>'[1]Actv PlacedInServc'!H89</f>
        <v/>
      </c>
      <c r="J89" s="518" t="str">
        <f>'[1]Actv PlacedInServc'!J89</f>
        <v/>
      </c>
      <c r="L89" s="518" t="str">
        <f>'[1]Actv PlacedInServc'!L89</f>
        <v/>
      </c>
      <c r="N89" s="521" t="str">
        <f>'[1]Actv PlacedInServc'!N89</f>
        <v/>
      </c>
      <c r="P89" s="523" t="str">
        <f>'[1]Actv PlacedInServc'!P89</f>
        <v/>
      </c>
      <c r="Q89" s="523" t="str">
        <f>'[1]Actv PlacedInServc'!Q89</f>
        <v/>
      </c>
      <c r="R89" s="523" t="str">
        <f>'[1]Actv PlacedInServc'!R89</f>
        <v/>
      </c>
      <c r="S89" s="523" t="str">
        <f>'[1]Actv PlacedInServc'!S89</f>
        <v/>
      </c>
      <c r="T89" s="523" t="str">
        <f>'[1]Actv PlacedInServc'!T89</f>
        <v/>
      </c>
      <c r="U89" s="523" t="str">
        <f>'[1]Actv PlacedInServc'!U89</f>
        <v/>
      </c>
      <c r="V89" s="523" t="str">
        <f>'[1]Actv PlacedInServc'!V89</f>
        <v/>
      </c>
      <c r="W89" s="523" t="str">
        <f>'[1]Actv PlacedInServc'!W89</f>
        <v/>
      </c>
      <c r="X89" s="523" t="str">
        <f>'[1]Actv PlacedInServc'!X89</f>
        <v/>
      </c>
      <c r="Y89" s="523" t="str">
        <f>'[1]Actv PlacedInServc'!Y89</f>
        <v/>
      </c>
      <c r="Z89" s="523" t="str">
        <f>'[1]Actv PlacedInServc'!Z89</f>
        <v/>
      </c>
      <c r="AA89" s="523" t="str">
        <f>'[1]Actv PlacedInServc'!AA89</f>
        <v/>
      </c>
      <c r="AB89" s="523" t="str">
        <f>'[1]Actv PlacedInServc'!AB89</f>
        <v/>
      </c>
      <c r="AC89" s="523" t="str">
        <f>'[1]Actv PlacedInServc'!AC89</f>
        <v/>
      </c>
      <c r="AD89" s="523" t="str">
        <f>'[1]Actv PlacedInServc'!AD89</f>
        <v/>
      </c>
      <c r="AE89" s="523" t="str">
        <f>'[1]Actv PlacedInServc'!AE89</f>
        <v/>
      </c>
      <c r="AF89" s="523" t="str">
        <f>'[1]Actv PlacedInServc'!AF89</f>
        <v/>
      </c>
      <c r="AG89" s="523" t="str">
        <f>'[1]Actv PlacedInServc'!AG89</f>
        <v/>
      </c>
      <c r="AH89" s="523" t="str">
        <f>'[1]Actv PlacedInServc'!AH89</f>
        <v/>
      </c>
      <c r="AI89" s="523" t="str">
        <f>'[1]Actv PlacedInServc'!AI89</f>
        <v/>
      </c>
      <c r="AJ89" s="523" t="str">
        <f>'[1]Actv PlacedInServc'!AJ89</f>
        <v/>
      </c>
      <c r="AK89" s="523" t="str">
        <f>'[1]Actv PlacedInServc'!AK89</f>
        <v/>
      </c>
      <c r="AL89" s="523" t="str">
        <f>'[1]Actv PlacedInServc'!AL89</f>
        <v/>
      </c>
      <c r="AM89" s="276"/>
      <c r="AN89" s="523">
        <f t="shared" si="4"/>
        <v>0</v>
      </c>
      <c r="AO89" s="524"/>
      <c r="AP89" s="524">
        <f t="shared" si="5"/>
        <v>0</v>
      </c>
    </row>
    <row r="90" spans="2:42" s="512" customFormat="1">
      <c r="B90" s="518">
        <f t="shared" si="6"/>
        <v>80</v>
      </c>
      <c r="C90" s="518" t="str">
        <f>'[1]Actv PlacedInServc'!C90</f>
        <v/>
      </c>
      <c r="D90" s="519" t="str">
        <f>'[1]Actv PlacedInServc'!D90</f>
        <v/>
      </c>
      <c r="F90" s="520" t="str">
        <f>'[1]Actv PlacedInServc'!F90</f>
        <v/>
      </c>
      <c r="H90" s="518" t="str">
        <f>'[1]Actv PlacedInServc'!H90</f>
        <v/>
      </c>
      <c r="J90" s="518" t="str">
        <f>'[1]Actv PlacedInServc'!J90</f>
        <v/>
      </c>
      <c r="L90" s="518" t="str">
        <f>'[1]Actv PlacedInServc'!L90</f>
        <v/>
      </c>
      <c r="N90" s="521" t="str">
        <f>'[1]Actv PlacedInServc'!N90</f>
        <v/>
      </c>
      <c r="P90" s="523" t="str">
        <f>'[1]Actv PlacedInServc'!P90</f>
        <v/>
      </c>
      <c r="Q90" s="523" t="str">
        <f>'[1]Actv PlacedInServc'!Q90</f>
        <v/>
      </c>
      <c r="R90" s="523" t="str">
        <f>'[1]Actv PlacedInServc'!R90</f>
        <v/>
      </c>
      <c r="S90" s="523" t="str">
        <f>'[1]Actv PlacedInServc'!S90</f>
        <v/>
      </c>
      <c r="T90" s="523" t="str">
        <f>'[1]Actv PlacedInServc'!T90</f>
        <v/>
      </c>
      <c r="U90" s="523" t="str">
        <f>'[1]Actv PlacedInServc'!U90</f>
        <v/>
      </c>
      <c r="V90" s="523" t="str">
        <f>'[1]Actv PlacedInServc'!V90</f>
        <v/>
      </c>
      <c r="W90" s="523" t="str">
        <f>'[1]Actv PlacedInServc'!W90</f>
        <v/>
      </c>
      <c r="X90" s="523" t="str">
        <f>'[1]Actv PlacedInServc'!X90</f>
        <v/>
      </c>
      <c r="Y90" s="523" t="str">
        <f>'[1]Actv PlacedInServc'!Y90</f>
        <v/>
      </c>
      <c r="Z90" s="523" t="str">
        <f>'[1]Actv PlacedInServc'!Z90</f>
        <v/>
      </c>
      <c r="AA90" s="523" t="str">
        <f>'[1]Actv PlacedInServc'!AA90</f>
        <v/>
      </c>
      <c r="AB90" s="523" t="str">
        <f>'[1]Actv PlacedInServc'!AB90</f>
        <v/>
      </c>
      <c r="AC90" s="523" t="str">
        <f>'[1]Actv PlacedInServc'!AC90</f>
        <v/>
      </c>
      <c r="AD90" s="523" t="str">
        <f>'[1]Actv PlacedInServc'!AD90</f>
        <v/>
      </c>
      <c r="AE90" s="523" t="str">
        <f>'[1]Actv PlacedInServc'!AE90</f>
        <v/>
      </c>
      <c r="AF90" s="523" t="str">
        <f>'[1]Actv PlacedInServc'!AF90</f>
        <v/>
      </c>
      <c r="AG90" s="523" t="str">
        <f>'[1]Actv PlacedInServc'!AG90</f>
        <v/>
      </c>
      <c r="AH90" s="523" t="str">
        <f>'[1]Actv PlacedInServc'!AH90</f>
        <v/>
      </c>
      <c r="AI90" s="523" t="str">
        <f>'[1]Actv PlacedInServc'!AI90</f>
        <v/>
      </c>
      <c r="AJ90" s="523" t="str">
        <f>'[1]Actv PlacedInServc'!AJ90</f>
        <v/>
      </c>
      <c r="AK90" s="523" t="str">
        <f>'[1]Actv PlacedInServc'!AK90</f>
        <v/>
      </c>
      <c r="AL90" s="523" t="str">
        <f>'[1]Actv PlacedInServc'!AL90</f>
        <v/>
      </c>
      <c r="AM90" s="276"/>
      <c r="AN90" s="523">
        <f t="shared" si="4"/>
        <v>0</v>
      </c>
      <c r="AO90" s="524"/>
      <c r="AP90" s="524">
        <f t="shared" si="5"/>
        <v>0</v>
      </c>
    </row>
    <row r="91" spans="2:42" s="512" customFormat="1">
      <c r="B91" s="518">
        <f t="shared" si="6"/>
        <v>81</v>
      </c>
      <c r="C91" s="518" t="str">
        <f>'[1]Actv PlacedInServc'!C91</f>
        <v/>
      </c>
      <c r="D91" s="519" t="str">
        <f>'[1]Actv PlacedInServc'!D91</f>
        <v/>
      </c>
      <c r="F91" s="520" t="str">
        <f>'[1]Actv PlacedInServc'!F91</f>
        <v/>
      </c>
      <c r="H91" s="518" t="str">
        <f>'[1]Actv PlacedInServc'!H91</f>
        <v/>
      </c>
      <c r="J91" s="518" t="str">
        <f>'[1]Actv PlacedInServc'!J91</f>
        <v/>
      </c>
      <c r="L91" s="518" t="str">
        <f>'[1]Actv PlacedInServc'!L91</f>
        <v/>
      </c>
      <c r="N91" s="521" t="str">
        <f>'[1]Actv PlacedInServc'!N91</f>
        <v/>
      </c>
      <c r="P91" s="523" t="str">
        <f>'[1]Actv PlacedInServc'!P91</f>
        <v/>
      </c>
      <c r="Q91" s="523" t="str">
        <f>'[1]Actv PlacedInServc'!Q91</f>
        <v/>
      </c>
      <c r="R91" s="523" t="str">
        <f>'[1]Actv PlacedInServc'!R91</f>
        <v/>
      </c>
      <c r="S91" s="523" t="str">
        <f>'[1]Actv PlacedInServc'!S91</f>
        <v/>
      </c>
      <c r="T91" s="523" t="str">
        <f>'[1]Actv PlacedInServc'!T91</f>
        <v/>
      </c>
      <c r="U91" s="523" t="str">
        <f>'[1]Actv PlacedInServc'!U91</f>
        <v/>
      </c>
      <c r="V91" s="523" t="str">
        <f>'[1]Actv PlacedInServc'!V91</f>
        <v/>
      </c>
      <c r="W91" s="523" t="str">
        <f>'[1]Actv PlacedInServc'!W91</f>
        <v/>
      </c>
      <c r="X91" s="523" t="str">
        <f>'[1]Actv PlacedInServc'!X91</f>
        <v/>
      </c>
      <c r="Y91" s="523" t="str">
        <f>'[1]Actv PlacedInServc'!Y91</f>
        <v/>
      </c>
      <c r="Z91" s="523" t="str">
        <f>'[1]Actv PlacedInServc'!Z91</f>
        <v/>
      </c>
      <c r="AA91" s="523" t="str">
        <f>'[1]Actv PlacedInServc'!AA91</f>
        <v/>
      </c>
      <c r="AB91" s="523" t="str">
        <f>'[1]Actv PlacedInServc'!AB91</f>
        <v/>
      </c>
      <c r="AC91" s="523" t="str">
        <f>'[1]Actv PlacedInServc'!AC91</f>
        <v/>
      </c>
      <c r="AD91" s="523" t="str">
        <f>'[1]Actv PlacedInServc'!AD91</f>
        <v/>
      </c>
      <c r="AE91" s="523" t="str">
        <f>'[1]Actv PlacedInServc'!AE91</f>
        <v/>
      </c>
      <c r="AF91" s="523" t="str">
        <f>'[1]Actv PlacedInServc'!AF91</f>
        <v/>
      </c>
      <c r="AG91" s="523" t="str">
        <f>'[1]Actv PlacedInServc'!AG91</f>
        <v/>
      </c>
      <c r="AH91" s="523" t="str">
        <f>'[1]Actv PlacedInServc'!AH91</f>
        <v/>
      </c>
      <c r="AI91" s="523" t="str">
        <f>'[1]Actv PlacedInServc'!AI91</f>
        <v/>
      </c>
      <c r="AJ91" s="523" t="str">
        <f>'[1]Actv PlacedInServc'!AJ91</f>
        <v/>
      </c>
      <c r="AK91" s="523" t="str">
        <f>'[1]Actv PlacedInServc'!AK91</f>
        <v/>
      </c>
      <c r="AL91" s="523" t="str">
        <f>'[1]Actv PlacedInServc'!AL91</f>
        <v/>
      </c>
      <c r="AM91" s="276"/>
      <c r="AN91" s="523">
        <f t="shared" si="4"/>
        <v>0</v>
      </c>
      <c r="AO91" s="524"/>
      <c r="AP91" s="524">
        <f t="shared" si="5"/>
        <v>0</v>
      </c>
    </row>
    <row r="92" spans="2:42" s="512" customFormat="1">
      <c r="B92" s="518">
        <f t="shared" si="6"/>
        <v>82</v>
      </c>
      <c r="C92" s="518" t="str">
        <f>'[1]Actv PlacedInServc'!C92</f>
        <v/>
      </c>
      <c r="D92" s="519" t="str">
        <f>'[1]Actv PlacedInServc'!D92</f>
        <v/>
      </c>
      <c r="F92" s="520" t="str">
        <f>'[1]Actv PlacedInServc'!F92</f>
        <v/>
      </c>
      <c r="H92" s="518" t="str">
        <f>'[1]Actv PlacedInServc'!H92</f>
        <v/>
      </c>
      <c r="J92" s="518" t="str">
        <f>'[1]Actv PlacedInServc'!J92</f>
        <v/>
      </c>
      <c r="L92" s="518" t="str">
        <f>'[1]Actv PlacedInServc'!L92</f>
        <v/>
      </c>
      <c r="N92" s="521" t="str">
        <f>'[1]Actv PlacedInServc'!N92</f>
        <v/>
      </c>
      <c r="P92" s="523" t="str">
        <f>'[1]Actv PlacedInServc'!P92</f>
        <v/>
      </c>
      <c r="Q92" s="523" t="str">
        <f>'[1]Actv PlacedInServc'!Q92</f>
        <v/>
      </c>
      <c r="R92" s="523" t="str">
        <f>'[1]Actv PlacedInServc'!R92</f>
        <v/>
      </c>
      <c r="S92" s="523" t="str">
        <f>'[1]Actv PlacedInServc'!S92</f>
        <v/>
      </c>
      <c r="T92" s="523" t="str">
        <f>'[1]Actv PlacedInServc'!T92</f>
        <v/>
      </c>
      <c r="U92" s="523" t="str">
        <f>'[1]Actv PlacedInServc'!U92</f>
        <v/>
      </c>
      <c r="V92" s="523" t="str">
        <f>'[1]Actv PlacedInServc'!V92</f>
        <v/>
      </c>
      <c r="W92" s="523" t="str">
        <f>'[1]Actv PlacedInServc'!W92</f>
        <v/>
      </c>
      <c r="X92" s="523" t="str">
        <f>'[1]Actv PlacedInServc'!X92</f>
        <v/>
      </c>
      <c r="Y92" s="523" t="str">
        <f>'[1]Actv PlacedInServc'!Y92</f>
        <v/>
      </c>
      <c r="Z92" s="523" t="str">
        <f>'[1]Actv PlacedInServc'!Z92</f>
        <v/>
      </c>
      <c r="AA92" s="523" t="str">
        <f>'[1]Actv PlacedInServc'!AA92</f>
        <v/>
      </c>
      <c r="AB92" s="523" t="str">
        <f>'[1]Actv PlacedInServc'!AB92</f>
        <v/>
      </c>
      <c r="AC92" s="523" t="str">
        <f>'[1]Actv PlacedInServc'!AC92</f>
        <v/>
      </c>
      <c r="AD92" s="523" t="str">
        <f>'[1]Actv PlacedInServc'!AD92</f>
        <v/>
      </c>
      <c r="AE92" s="523" t="str">
        <f>'[1]Actv PlacedInServc'!AE92</f>
        <v/>
      </c>
      <c r="AF92" s="523" t="str">
        <f>'[1]Actv PlacedInServc'!AF92</f>
        <v/>
      </c>
      <c r="AG92" s="523" t="str">
        <f>'[1]Actv PlacedInServc'!AG92</f>
        <v/>
      </c>
      <c r="AH92" s="523" t="str">
        <f>'[1]Actv PlacedInServc'!AH92</f>
        <v/>
      </c>
      <c r="AI92" s="523" t="str">
        <f>'[1]Actv PlacedInServc'!AI92</f>
        <v/>
      </c>
      <c r="AJ92" s="523" t="str">
        <f>'[1]Actv PlacedInServc'!AJ92</f>
        <v/>
      </c>
      <c r="AK92" s="523" t="str">
        <f>'[1]Actv PlacedInServc'!AK92</f>
        <v/>
      </c>
      <c r="AL92" s="523" t="str">
        <f>'[1]Actv PlacedInServc'!AL92</f>
        <v/>
      </c>
      <c r="AM92" s="276"/>
      <c r="AN92" s="523">
        <f t="shared" si="4"/>
        <v>0</v>
      </c>
      <c r="AO92" s="524"/>
      <c r="AP92" s="524">
        <f t="shared" si="5"/>
        <v>0</v>
      </c>
    </row>
    <row r="93" spans="2:42" s="512" customFormat="1">
      <c r="B93" s="518">
        <f t="shared" si="6"/>
        <v>83</v>
      </c>
      <c r="C93" s="518" t="str">
        <f>'[1]Actv PlacedInServc'!C93</f>
        <v/>
      </c>
      <c r="D93" s="519" t="str">
        <f>'[1]Actv PlacedInServc'!D93</f>
        <v>R12-**O1</v>
      </c>
      <c r="F93" s="520" t="str">
        <f>'[1]Actv PlacedInServc'!F93</f>
        <v>Vehicles</v>
      </c>
      <c r="H93" s="518" t="str">
        <f>'[1]Actv PlacedInServc'!H93</f>
        <v/>
      </c>
      <c r="J93" s="518" t="str">
        <f>'[1]Actv PlacedInServc'!J93</f>
        <v/>
      </c>
      <c r="L93" s="518" t="str">
        <f>'[1]Actv PlacedInServc'!L93</f>
        <v/>
      </c>
      <c r="N93" s="521" t="str">
        <f>'[1]Actv PlacedInServc'!N93</f>
        <v/>
      </c>
      <c r="P93" s="523" t="str">
        <f>'[1]Actv PlacedInServc'!P93</f>
        <v/>
      </c>
      <c r="Q93" s="523" t="str">
        <f>'[1]Actv PlacedInServc'!Q93</f>
        <v/>
      </c>
      <c r="R93" s="523" t="str">
        <f>'[1]Actv PlacedInServc'!R93</f>
        <v/>
      </c>
      <c r="S93" s="523" t="str">
        <f>'[1]Actv PlacedInServc'!S93</f>
        <v/>
      </c>
      <c r="T93" s="523" t="str">
        <f>'[1]Actv PlacedInServc'!T93</f>
        <v/>
      </c>
      <c r="U93" s="523" t="str">
        <f>'[1]Actv PlacedInServc'!U93</f>
        <v/>
      </c>
      <c r="V93" s="523" t="str">
        <f>'[1]Actv PlacedInServc'!V93</f>
        <v/>
      </c>
      <c r="W93" s="523" t="str">
        <f>'[1]Actv PlacedInServc'!W93</f>
        <v/>
      </c>
      <c r="X93" s="523" t="str">
        <f>'[1]Actv PlacedInServc'!X93</f>
        <v/>
      </c>
      <c r="Y93" s="523" t="str">
        <f>'[1]Actv PlacedInServc'!Y93</f>
        <v/>
      </c>
      <c r="Z93" s="523" t="str">
        <f>'[1]Actv PlacedInServc'!Z93</f>
        <v/>
      </c>
      <c r="AA93" s="523" t="str">
        <f>'[1]Actv PlacedInServc'!AA93</f>
        <v/>
      </c>
      <c r="AB93" s="523" t="str">
        <f>'[1]Actv PlacedInServc'!AB93</f>
        <v/>
      </c>
      <c r="AC93" s="523" t="str">
        <f>'[1]Actv PlacedInServc'!AC93</f>
        <v/>
      </c>
      <c r="AD93" s="523" t="str">
        <f>'[1]Actv PlacedInServc'!AD93</f>
        <v/>
      </c>
      <c r="AE93" s="523" t="str">
        <f>'[1]Actv PlacedInServc'!AE93</f>
        <v/>
      </c>
      <c r="AF93" s="523" t="str">
        <f>'[1]Actv PlacedInServc'!AF93</f>
        <v/>
      </c>
      <c r="AG93" s="523" t="str">
        <f>'[1]Actv PlacedInServc'!AG93</f>
        <v/>
      </c>
      <c r="AH93" s="523" t="str">
        <f>'[1]Actv PlacedInServc'!AH93</f>
        <v/>
      </c>
      <c r="AI93" s="523" t="str">
        <f>'[1]Actv PlacedInServc'!AI93</f>
        <v/>
      </c>
      <c r="AJ93" s="523" t="str">
        <f>'[1]Actv PlacedInServc'!AJ93</f>
        <v/>
      </c>
      <c r="AK93" s="523" t="str">
        <f>'[1]Actv PlacedInServc'!AK93</f>
        <v/>
      </c>
      <c r="AL93" s="523" t="str">
        <f>'[1]Actv PlacedInServc'!AL93</f>
        <v/>
      </c>
      <c r="AM93" s="276"/>
      <c r="AN93" s="523">
        <f t="shared" si="4"/>
        <v>0</v>
      </c>
      <c r="AO93" s="524"/>
      <c r="AP93" s="524">
        <f t="shared" si="5"/>
        <v>0</v>
      </c>
    </row>
    <row r="94" spans="2:42" s="512" customFormat="1">
      <c r="B94" s="518">
        <f t="shared" si="6"/>
        <v>84</v>
      </c>
      <c r="C94" s="518" t="str">
        <f>'[1]Actv PlacedInServc'!C94</f>
        <v>341100</v>
      </c>
      <c r="D94" s="519" t="str">
        <f>'[1]Actv PlacedInServc'!D94</f>
        <v/>
      </c>
      <c r="F94" s="520" t="str">
        <f>'[1]Actv PlacedInServc'!F94</f>
        <v>341100-Trans Equip Lt Duty Trks</v>
      </c>
      <c r="H94" s="518" t="str">
        <f>'[1]Actv PlacedInServc'!H94</f>
        <v>10134100</v>
      </c>
      <c r="J94" s="518">
        <f>'[1]Actv PlacedInServc'!J94</f>
        <v>341.5</v>
      </c>
      <c r="L94" s="518" t="str">
        <f>'[1]Actv PlacedInServc'!L94</f>
        <v>N</v>
      </c>
      <c r="N94" s="521">
        <f>'[1]Actv PlacedInServc'!N94</f>
        <v>1</v>
      </c>
      <c r="P94" s="523">
        <f>'[1]Actv PlacedInServc'!P94</f>
        <v>89917.37</v>
      </c>
      <c r="Q94" s="523">
        <f>'[1]Actv PlacedInServc'!Q94</f>
        <v>89917.37</v>
      </c>
      <c r="R94" s="523">
        <f>'[1]Actv PlacedInServc'!R94</f>
        <v>51916.2</v>
      </c>
      <c r="S94" s="523">
        <f>'[1]Actv PlacedInServc'!S94</f>
        <v>51916.2</v>
      </c>
      <c r="T94" s="523">
        <f>'[1]Actv PlacedInServc'!T94</f>
        <v>0</v>
      </c>
      <c r="U94" s="523">
        <f>'[1]Actv PlacedInServc'!U94</f>
        <v>0</v>
      </c>
      <c r="V94" s="523">
        <f>'[1]Actv PlacedInServc'!V94</f>
        <v>0</v>
      </c>
      <c r="W94" s="523">
        <f>'[1]Actv PlacedInServc'!W94</f>
        <v>0</v>
      </c>
      <c r="X94" s="523">
        <f>'[1]Actv PlacedInServc'!X94</f>
        <v>0</v>
      </c>
      <c r="Y94" s="523">
        <f>'[1]Actv PlacedInServc'!Y94</f>
        <v>46724.579999999994</v>
      </c>
      <c r="Z94" s="523">
        <f>'[1]Actv PlacedInServc'!Z94</f>
        <v>46724.579999999994</v>
      </c>
      <c r="AA94" s="523">
        <f>'[1]Actv PlacedInServc'!AA94</f>
        <v>51916.2</v>
      </c>
      <c r="AB94" s="523">
        <f>'[1]Actv PlacedInServc'!AB94</f>
        <v>51916.2</v>
      </c>
      <c r="AC94" s="523">
        <f>'[1]Actv PlacedInServc'!AC94</f>
        <v>51916.2</v>
      </c>
      <c r="AD94" s="523">
        <f>'[1]Actv PlacedInServc'!AD94</f>
        <v>103832.4</v>
      </c>
      <c r="AE94" s="523">
        <f>'[1]Actv PlacedInServc'!AE94</f>
        <v>0</v>
      </c>
      <c r="AF94" s="523">
        <f>'[1]Actv PlacedInServc'!AF94</f>
        <v>0</v>
      </c>
      <c r="AG94" s="523">
        <f>'[1]Actv PlacedInServc'!AG94</f>
        <v>0</v>
      </c>
      <c r="AH94" s="523">
        <f>'[1]Actv PlacedInServc'!AH94</f>
        <v>0</v>
      </c>
      <c r="AI94" s="523">
        <f>'[1]Actv PlacedInServc'!AI94</f>
        <v>0</v>
      </c>
      <c r="AJ94" s="523">
        <f>'[1]Actv PlacedInServc'!AJ94</f>
        <v>0</v>
      </c>
      <c r="AK94" s="523">
        <f>'[1]Actv PlacedInServc'!AK94</f>
        <v>46724.579999999994</v>
      </c>
      <c r="AL94" s="523">
        <f>'[1]Actv PlacedInServc'!AL94</f>
        <v>46724.579999999994</v>
      </c>
      <c r="AM94" s="276"/>
      <c r="AN94" s="523">
        <f t="shared" si="4"/>
        <v>193749.77000000002</v>
      </c>
      <c r="AO94" s="524"/>
      <c r="AP94" s="524">
        <f t="shared" si="5"/>
        <v>353030.16</v>
      </c>
    </row>
    <row r="95" spans="2:42" s="512" customFormat="1">
      <c r="B95" s="518">
        <f t="shared" si="6"/>
        <v>85</v>
      </c>
      <c r="C95" s="518" t="str">
        <f>'[1]Actv PlacedInServc'!C95</f>
        <v>341200</v>
      </c>
      <c r="D95" s="519" t="str">
        <f>'[1]Actv PlacedInServc'!D95</f>
        <v/>
      </c>
      <c r="F95" s="520" t="str">
        <f>'[1]Actv PlacedInServc'!F95</f>
        <v>341200-Trans Equip Hvy Duty Trks</v>
      </c>
      <c r="H95" s="518" t="str">
        <f>'[1]Actv PlacedInServc'!H95</f>
        <v>10134100</v>
      </c>
      <c r="J95" s="518">
        <f>'[1]Actv PlacedInServc'!J95</f>
        <v>341.5</v>
      </c>
      <c r="L95" s="518" t="str">
        <f>'[1]Actv PlacedInServc'!L95</f>
        <v>N</v>
      </c>
      <c r="N95" s="521">
        <f>'[1]Actv PlacedInServc'!N95</f>
        <v>1</v>
      </c>
      <c r="P95" s="523">
        <f>'[1]Actv PlacedInServc'!P95</f>
        <v>0</v>
      </c>
      <c r="Q95" s="523">
        <f>'[1]Actv PlacedInServc'!Q95</f>
        <v>0</v>
      </c>
      <c r="R95" s="523">
        <f>'[1]Actv PlacedInServc'!R95</f>
        <v>36451.800000000003</v>
      </c>
      <c r="S95" s="523">
        <f>'[1]Actv PlacedInServc'!S95</f>
        <v>36451.800000000003</v>
      </c>
      <c r="T95" s="523">
        <f>'[1]Actv PlacedInServc'!T95</f>
        <v>0</v>
      </c>
      <c r="U95" s="523">
        <f>'[1]Actv PlacedInServc'!U95</f>
        <v>0</v>
      </c>
      <c r="V95" s="523">
        <f>'[1]Actv PlacedInServc'!V95</f>
        <v>0</v>
      </c>
      <c r="W95" s="523">
        <f>'[1]Actv PlacedInServc'!W95</f>
        <v>0</v>
      </c>
      <c r="X95" s="523">
        <f>'[1]Actv PlacedInServc'!X95</f>
        <v>0</v>
      </c>
      <c r="Y95" s="523">
        <f>'[1]Actv PlacedInServc'!Y95</f>
        <v>32806.620000000003</v>
      </c>
      <c r="Z95" s="523">
        <f>'[1]Actv PlacedInServc'!Z95</f>
        <v>32806.620000000003</v>
      </c>
      <c r="AA95" s="523">
        <f>'[1]Actv PlacedInServc'!AA95</f>
        <v>36451.800000000003</v>
      </c>
      <c r="AB95" s="523">
        <f>'[1]Actv PlacedInServc'!AB95</f>
        <v>36451.800000000003</v>
      </c>
      <c r="AC95" s="523">
        <f>'[1]Actv PlacedInServc'!AC95</f>
        <v>36451.800000000003</v>
      </c>
      <c r="AD95" s="523">
        <f>'[1]Actv PlacedInServc'!AD95</f>
        <v>72903.600000000006</v>
      </c>
      <c r="AE95" s="523">
        <f>'[1]Actv PlacedInServc'!AE95</f>
        <v>0</v>
      </c>
      <c r="AF95" s="523">
        <f>'[1]Actv PlacedInServc'!AF95</f>
        <v>0</v>
      </c>
      <c r="AG95" s="523">
        <f>'[1]Actv PlacedInServc'!AG95</f>
        <v>0</v>
      </c>
      <c r="AH95" s="523">
        <f>'[1]Actv PlacedInServc'!AH95</f>
        <v>0</v>
      </c>
      <c r="AI95" s="523">
        <f>'[1]Actv PlacedInServc'!AI95</f>
        <v>0</v>
      </c>
      <c r="AJ95" s="523">
        <f>'[1]Actv PlacedInServc'!AJ95</f>
        <v>0</v>
      </c>
      <c r="AK95" s="523">
        <f>'[1]Actv PlacedInServc'!AK95</f>
        <v>32806.620000000003</v>
      </c>
      <c r="AL95" s="523">
        <f>'[1]Actv PlacedInServc'!AL95</f>
        <v>32806.620000000003</v>
      </c>
      <c r="AM95" s="276"/>
      <c r="AN95" s="523">
        <f t="shared" si="4"/>
        <v>72903.600000000006</v>
      </c>
      <c r="AO95" s="524"/>
      <c r="AP95" s="524">
        <f t="shared" si="5"/>
        <v>247872.24</v>
      </c>
    </row>
    <row r="96" spans="2:42" s="512" customFormat="1">
      <c r="B96" s="518">
        <f t="shared" si="6"/>
        <v>86</v>
      </c>
      <c r="C96" s="518" t="str">
        <f>'[1]Actv PlacedInServc'!C96</f>
        <v>341300</v>
      </c>
      <c r="D96" s="519" t="str">
        <f>'[1]Actv PlacedInServc'!D96</f>
        <v/>
      </c>
      <c r="F96" s="520" t="str">
        <f>'[1]Actv PlacedInServc'!F96</f>
        <v>341300-Trans Equip Auto Car</v>
      </c>
      <c r="H96" s="518" t="str">
        <f>'[1]Actv PlacedInServc'!H96</f>
        <v>10134100</v>
      </c>
      <c r="J96" s="518">
        <f>'[1]Actv PlacedInServc'!J96</f>
        <v>341.5</v>
      </c>
      <c r="L96" s="518" t="str">
        <f>'[1]Actv PlacedInServc'!L96</f>
        <v>N</v>
      </c>
      <c r="N96" s="521">
        <f>'[1]Actv PlacedInServc'!N96</f>
        <v>1</v>
      </c>
      <c r="P96" s="523">
        <f>'[1]Actv PlacedInServc'!P96</f>
        <v>0</v>
      </c>
      <c r="Q96" s="523">
        <f>'[1]Actv PlacedInServc'!Q96</f>
        <v>0</v>
      </c>
      <c r="R96" s="523">
        <f>'[1]Actv PlacedInServc'!R96</f>
        <v>22092</v>
      </c>
      <c r="S96" s="523">
        <f>'[1]Actv PlacedInServc'!S96</f>
        <v>22092</v>
      </c>
      <c r="T96" s="523">
        <f>'[1]Actv PlacedInServc'!T96</f>
        <v>0</v>
      </c>
      <c r="U96" s="523">
        <f>'[1]Actv PlacedInServc'!U96</f>
        <v>0</v>
      </c>
      <c r="V96" s="523">
        <f>'[1]Actv PlacedInServc'!V96</f>
        <v>0</v>
      </c>
      <c r="W96" s="523">
        <f>'[1]Actv PlacedInServc'!W96</f>
        <v>0</v>
      </c>
      <c r="X96" s="523">
        <f>'[1]Actv PlacedInServc'!X96</f>
        <v>0</v>
      </c>
      <c r="Y96" s="523">
        <f>'[1]Actv PlacedInServc'!Y96</f>
        <v>19882.800000000003</v>
      </c>
      <c r="Z96" s="523">
        <f>'[1]Actv PlacedInServc'!Z96</f>
        <v>19882.800000000003</v>
      </c>
      <c r="AA96" s="523">
        <f>'[1]Actv PlacedInServc'!AA96</f>
        <v>22092</v>
      </c>
      <c r="AB96" s="523">
        <f>'[1]Actv PlacedInServc'!AB96</f>
        <v>22092</v>
      </c>
      <c r="AC96" s="523">
        <f>'[1]Actv PlacedInServc'!AC96</f>
        <v>22092</v>
      </c>
      <c r="AD96" s="523">
        <f>'[1]Actv PlacedInServc'!AD96</f>
        <v>44184</v>
      </c>
      <c r="AE96" s="523">
        <f>'[1]Actv PlacedInServc'!AE96</f>
        <v>0</v>
      </c>
      <c r="AF96" s="523">
        <f>'[1]Actv PlacedInServc'!AF96</f>
        <v>0</v>
      </c>
      <c r="AG96" s="523">
        <f>'[1]Actv PlacedInServc'!AG96</f>
        <v>0</v>
      </c>
      <c r="AH96" s="523">
        <f>'[1]Actv PlacedInServc'!AH96</f>
        <v>0</v>
      </c>
      <c r="AI96" s="523">
        <f>'[1]Actv PlacedInServc'!AI96</f>
        <v>0</v>
      </c>
      <c r="AJ96" s="523">
        <f>'[1]Actv PlacedInServc'!AJ96</f>
        <v>0</v>
      </c>
      <c r="AK96" s="523">
        <f>'[1]Actv PlacedInServc'!AK96</f>
        <v>19882.800000000003</v>
      </c>
      <c r="AL96" s="523">
        <f>'[1]Actv PlacedInServc'!AL96</f>
        <v>19882.800000000003</v>
      </c>
      <c r="AM96" s="276"/>
      <c r="AN96" s="523">
        <f t="shared" si="4"/>
        <v>44184</v>
      </c>
      <c r="AO96" s="524"/>
      <c r="AP96" s="524">
        <f t="shared" si="5"/>
        <v>150225.60000000001</v>
      </c>
    </row>
    <row r="97" spans="2:42" s="512" customFormat="1">
      <c r="B97" s="518">
        <f t="shared" si="6"/>
        <v>87</v>
      </c>
      <c r="C97" s="518" t="str">
        <f>'[1]Actv PlacedInServc'!C97</f>
        <v/>
      </c>
      <c r="D97" s="519" t="str">
        <f>'[1]Actv PlacedInServc'!D97</f>
        <v/>
      </c>
      <c r="F97" s="520" t="str">
        <f>'[1]Actv PlacedInServc'!F97</f>
        <v/>
      </c>
      <c r="H97" s="518" t="str">
        <f>'[1]Actv PlacedInServc'!H97</f>
        <v/>
      </c>
      <c r="J97" s="518" t="str">
        <f>'[1]Actv PlacedInServc'!J97</f>
        <v/>
      </c>
      <c r="L97" s="518" t="str">
        <f>'[1]Actv PlacedInServc'!L97</f>
        <v/>
      </c>
      <c r="N97" s="521" t="str">
        <f>'[1]Actv PlacedInServc'!N97</f>
        <v/>
      </c>
      <c r="P97" s="523" t="str">
        <f>'[1]Actv PlacedInServc'!P97</f>
        <v/>
      </c>
      <c r="Q97" s="523" t="str">
        <f>'[1]Actv PlacedInServc'!Q97</f>
        <v/>
      </c>
      <c r="R97" s="523" t="str">
        <f>'[1]Actv PlacedInServc'!R97</f>
        <v/>
      </c>
      <c r="S97" s="523" t="str">
        <f>'[1]Actv PlacedInServc'!S97</f>
        <v/>
      </c>
      <c r="T97" s="523" t="str">
        <f>'[1]Actv PlacedInServc'!T97</f>
        <v/>
      </c>
      <c r="U97" s="523" t="str">
        <f>'[1]Actv PlacedInServc'!U97</f>
        <v/>
      </c>
      <c r="V97" s="523" t="str">
        <f>'[1]Actv PlacedInServc'!V97</f>
        <v/>
      </c>
      <c r="W97" s="523" t="str">
        <f>'[1]Actv PlacedInServc'!W97</f>
        <v/>
      </c>
      <c r="X97" s="523" t="str">
        <f>'[1]Actv PlacedInServc'!X97</f>
        <v/>
      </c>
      <c r="Y97" s="523" t="str">
        <f>'[1]Actv PlacedInServc'!Y97</f>
        <v/>
      </c>
      <c r="Z97" s="523" t="str">
        <f>'[1]Actv PlacedInServc'!Z97</f>
        <v/>
      </c>
      <c r="AA97" s="523" t="str">
        <f>'[1]Actv PlacedInServc'!AA97</f>
        <v/>
      </c>
      <c r="AB97" s="523" t="str">
        <f>'[1]Actv PlacedInServc'!AB97</f>
        <v/>
      </c>
      <c r="AC97" s="523" t="str">
        <f>'[1]Actv PlacedInServc'!AC97</f>
        <v/>
      </c>
      <c r="AD97" s="523" t="str">
        <f>'[1]Actv PlacedInServc'!AD97</f>
        <v/>
      </c>
      <c r="AE97" s="523" t="str">
        <f>'[1]Actv PlacedInServc'!AE97</f>
        <v/>
      </c>
      <c r="AF97" s="523" t="str">
        <f>'[1]Actv PlacedInServc'!AF97</f>
        <v/>
      </c>
      <c r="AG97" s="523" t="str">
        <f>'[1]Actv PlacedInServc'!AG97</f>
        <v/>
      </c>
      <c r="AH97" s="523" t="str">
        <f>'[1]Actv PlacedInServc'!AH97</f>
        <v/>
      </c>
      <c r="AI97" s="523" t="str">
        <f>'[1]Actv PlacedInServc'!AI97</f>
        <v/>
      </c>
      <c r="AJ97" s="523" t="str">
        <f>'[1]Actv PlacedInServc'!AJ97</f>
        <v/>
      </c>
      <c r="AK97" s="523" t="str">
        <f>'[1]Actv PlacedInServc'!AK97</f>
        <v/>
      </c>
      <c r="AL97" s="523" t="str">
        <f>'[1]Actv PlacedInServc'!AL97</f>
        <v/>
      </c>
      <c r="AM97" s="276"/>
      <c r="AN97" s="523">
        <f t="shared" si="4"/>
        <v>0</v>
      </c>
      <c r="AO97" s="524"/>
      <c r="AP97" s="524">
        <f t="shared" si="5"/>
        <v>0</v>
      </c>
    </row>
    <row r="98" spans="2:42" s="512" customFormat="1">
      <c r="B98" s="518">
        <f t="shared" si="6"/>
        <v>88</v>
      </c>
      <c r="C98" s="518" t="str">
        <f>'[1]Actv PlacedInServc'!C98</f>
        <v/>
      </c>
      <c r="D98" s="519" t="str">
        <f>'[1]Actv PlacedInServc'!D98</f>
        <v/>
      </c>
      <c r="F98" s="520" t="str">
        <f>'[1]Actv PlacedInServc'!F98</f>
        <v/>
      </c>
      <c r="H98" s="518" t="str">
        <f>'[1]Actv PlacedInServc'!H98</f>
        <v/>
      </c>
      <c r="J98" s="518" t="str">
        <f>'[1]Actv PlacedInServc'!J98</f>
        <v/>
      </c>
      <c r="L98" s="518" t="str">
        <f>'[1]Actv PlacedInServc'!L98</f>
        <v/>
      </c>
      <c r="N98" s="521" t="str">
        <f>'[1]Actv PlacedInServc'!N98</f>
        <v/>
      </c>
      <c r="P98" s="523" t="str">
        <f>'[1]Actv PlacedInServc'!P98</f>
        <v/>
      </c>
      <c r="Q98" s="523" t="str">
        <f>'[1]Actv PlacedInServc'!Q98</f>
        <v/>
      </c>
      <c r="R98" s="523" t="str">
        <f>'[1]Actv PlacedInServc'!R98</f>
        <v/>
      </c>
      <c r="S98" s="523" t="str">
        <f>'[1]Actv PlacedInServc'!S98</f>
        <v/>
      </c>
      <c r="T98" s="523" t="str">
        <f>'[1]Actv PlacedInServc'!T98</f>
        <v/>
      </c>
      <c r="U98" s="523" t="str">
        <f>'[1]Actv PlacedInServc'!U98</f>
        <v/>
      </c>
      <c r="V98" s="523" t="str">
        <f>'[1]Actv PlacedInServc'!V98</f>
        <v/>
      </c>
      <c r="W98" s="523" t="str">
        <f>'[1]Actv PlacedInServc'!W98</f>
        <v/>
      </c>
      <c r="X98" s="523" t="str">
        <f>'[1]Actv PlacedInServc'!X98</f>
        <v/>
      </c>
      <c r="Y98" s="523" t="str">
        <f>'[1]Actv PlacedInServc'!Y98</f>
        <v/>
      </c>
      <c r="Z98" s="523" t="str">
        <f>'[1]Actv PlacedInServc'!Z98</f>
        <v/>
      </c>
      <c r="AA98" s="523" t="str">
        <f>'[1]Actv PlacedInServc'!AA98</f>
        <v/>
      </c>
      <c r="AB98" s="523" t="str">
        <f>'[1]Actv PlacedInServc'!AB98</f>
        <v/>
      </c>
      <c r="AC98" s="523" t="str">
        <f>'[1]Actv PlacedInServc'!AC98</f>
        <v/>
      </c>
      <c r="AD98" s="523" t="str">
        <f>'[1]Actv PlacedInServc'!AD98</f>
        <v/>
      </c>
      <c r="AE98" s="523" t="str">
        <f>'[1]Actv PlacedInServc'!AE98</f>
        <v/>
      </c>
      <c r="AF98" s="523" t="str">
        <f>'[1]Actv PlacedInServc'!AF98</f>
        <v/>
      </c>
      <c r="AG98" s="523" t="str">
        <f>'[1]Actv PlacedInServc'!AG98</f>
        <v/>
      </c>
      <c r="AH98" s="523" t="str">
        <f>'[1]Actv PlacedInServc'!AH98</f>
        <v/>
      </c>
      <c r="AI98" s="523" t="str">
        <f>'[1]Actv PlacedInServc'!AI98</f>
        <v/>
      </c>
      <c r="AJ98" s="523" t="str">
        <f>'[1]Actv PlacedInServc'!AJ98</f>
        <v/>
      </c>
      <c r="AK98" s="523" t="str">
        <f>'[1]Actv PlacedInServc'!AK98</f>
        <v/>
      </c>
      <c r="AL98" s="523" t="str">
        <f>'[1]Actv PlacedInServc'!AL98</f>
        <v/>
      </c>
      <c r="AM98" s="276"/>
      <c r="AN98" s="523">
        <f t="shared" si="4"/>
        <v>0</v>
      </c>
      <c r="AO98" s="524"/>
      <c r="AP98" s="524">
        <f t="shared" si="5"/>
        <v>0</v>
      </c>
    </row>
    <row r="99" spans="2:42" s="512" customFormat="1">
      <c r="B99" s="518">
        <f t="shared" si="6"/>
        <v>89</v>
      </c>
      <c r="C99" s="518" t="str">
        <f>'[1]Actv PlacedInServc'!C99</f>
        <v/>
      </c>
      <c r="D99" s="519" t="str">
        <f>'[1]Actv PlacedInServc'!D99</f>
        <v>R12-**P1</v>
      </c>
      <c r="F99" s="520" t="str">
        <f>'[1]Actv PlacedInServc'!F99</f>
        <v>Tools and Equipment</v>
      </c>
      <c r="H99" s="518" t="str">
        <f>'[1]Actv PlacedInServc'!H99</f>
        <v/>
      </c>
      <c r="J99" s="518" t="str">
        <f>'[1]Actv PlacedInServc'!J99</f>
        <v/>
      </c>
      <c r="L99" s="518" t="str">
        <f>'[1]Actv PlacedInServc'!L99</f>
        <v/>
      </c>
      <c r="N99" s="521" t="str">
        <f>'[1]Actv PlacedInServc'!N99</f>
        <v/>
      </c>
      <c r="P99" s="523" t="str">
        <f>'[1]Actv PlacedInServc'!P99</f>
        <v/>
      </c>
      <c r="Q99" s="523" t="str">
        <f>'[1]Actv PlacedInServc'!Q99</f>
        <v/>
      </c>
      <c r="R99" s="523" t="str">
        <f>'[1]Actv PlacedInServc'!R99</f>
        <v/>
      </c>
      <c r="S99" s="523" t="str">
        <f>'[1]Actv PlacedInServc'!S99</f>
        <v/>
      </c>
      <c r="T99" s="523" t="str">
        <f>'[1]Actv PlacedInServc'!T99</f>
        <v/>
      </c>
      <c r="U99" s="523" t="str">
        <f>'[1]Actv PlacedInServc'!U99</f>
        <v/>
      </c>
      <c r="V99" s="523" t="str">
        <f>'[1]Actv PlacedInServc'!V99</f>
        <v/>
      </c>
      <c r="W99" s="523" t="str">
        <f>'[1]Actv PlacedInServc'!W99</f>
        <v/>
      </c>
      <c r="X99" s="523" t="str">
        <f>'[1]Actv PlacedInServc'!X99</f>
        <v/>
      </c>
      <c r="Y99" s="523" t="str">
        <f>'[1]Actv PlacedInServc'!Y99</f>
        <v/>
      </c>
      <c r="Z99" s="523" t="str">
        <f>'[1]Actv PlacedInServc'!Z99</f>
        <v/>
      </c>
      <c r="AA99" s="523" t="str">
        <f>'[1]Actv PlacedInServc'!AA99</f>
        <v/>
      </c>
      <c r="AB99" s="523" t="str">
        <f>'[1]Actv PlacedInServc'!AB99</f>
        <v/>
      </c>
      <c r="AC99" s="523" t="str">
        <f>'[1]Actv PlacedInServc'!AC99</f>
        <v/>
      </c>
      <c r="AD99" s="523" t="str">
        <f>'[1]Actv PlacedInServc'!AD99</f>
        <v/>
      </c>
      <c r="AE99" s="523" t="str">
        <f>'[1]Actv PlacedInServc'!AE99</f>
        <v/>
      </c>
      <c r="AF99" s="523" t="str">
        <f>'[1]Actv PlacedInServc'!AF99</f>
        <v/>
      </c>
      <c r="AG99" s="523" t="str">
        <f>'[1]Actv PlacedInServc'!AG99</f>
        <v/>
      </c>
      <c r="AH99" s="523" t="str">
        <f>'[1]Actv PlacedInServc'!AH99</f>
        <v/>
      </c>
      <c r="AI99" s="523" t="str">
        <f>'[1]Actv PlacedInServc'!AI99</f>
        <v/>
      </c>
      <c r="AJ99" s="523" t="str">
        <f>'[1]Actv PlacedInServc'!AJ99</f>
        <v/>
      </c>
      <c r="AK99" s="523" t="str">
        <f>'[1]Actv PlacedInServc'!AK99</f>
        <v/>
      </c>
      <c r="AL99" s="523" t="str">
        <f>'[1]Actv PlacedInServc'!AL99</f>
        <v/>
      </c>
      <c r="AM99" s="276"/>
      <c r="AN99" s="523">
        <f t="shared" si="4"/>
        <v>0</v>
      </c>
      <c r="AO99" s="524"/>
      <c r="AP99" s="524">
        <f t="shared" si="5"/>
        <v>0</v>
      </c>
    </row>
    <row r="100" spans="2:42" s="512" customFormat="1">
      <c r="B100" s="518">
        <f t="shared" si="6"/>
        <v>90</v>
      </c>
      <c r="C100" s="518" t="str">
        <f>'[1]Actv PlacedInServc'!C100</f>
        <v>343000</v>
      </c>
      <c r="D100" s="519" t="str">
        <f>'[1]Actv PlacedInServc'!D100</f>
        <v/>
      </c>
      <c r="F100" s="520" t="str">
        <f>'[1]Actv PlacedInServc'!F100</f>
        <v>343000-Tools,Shop,Garage Equip</v>
      </c>
      <c r="H100" s="518" t="str">
        <f>'[1]Actv PlacedInServc'!H100</f>
        <v>10134300</v>
      </c>
      <c r="J100" s="518">
        <f>'[1]Actv PlacedInServc'!J100</f>
        <v>343.5</v>
      </c>
      <c r="L100" s="518" t="str">
        <f>'[1]Actv PlacedInServc'!L100</f>
        <v>N</v>
      </c>
      <c r="N100" s="521">
        <f>'[1]Actv PlacedInServc'!N100</f>
        <v>1</v>
      </c>
      <c r="P100" s="524">
        <f>'[1]Actv PlacedInServc'!P100</f>
        <v>90936.92</v>
      </c>
      <c r="Q100" s="523">
        <f>'[1]Actv PlacedInServc'!Q100</f>
        <v>90936.92</v>
      </c>
      <c r="R100" s="523">
        <f>'[1]Actv PlacedInServc'!R100</f>
        <v>44184</v>
      </c>
      <c r="S100" s="523">
        <f>'[1]Actv PlacedInServc'!S100</f>
        <v>22533.84</v>
      </c>
      <c r="T100" s="523">
        <f>'[1]Actv PlacedInServc'!T100</f>
        <v>22533.84</v>
      </c>
      <c r="U100" s="523">
        <f>'[1]Actv PlacedInServc'!U100</f>
        <v>22092</v>
      </c>
      <c r="V100" s="523">
        <f>'[1]Actv PlacedInServc'!V100</f>
        <v>6185.76</v>
      </c>
      <c r="W100" s="523">
        <f>'[1]Actv PlacedInServc'!W100</f>
        <v>6185.76</v>
      </c>
      <c r="X100" s="523">
        <f>'[1]Actv PlacedInServc'!X100</f>
        <v>6185.76</v>
      </c>
      <c r="Y100" s="523">
        <f>'[1]Actv PlacedInServc'!Y100</f>
        <v>45951.360000000008</v>
      </c>
      <c r="Z100" s="523">
        <f>'[1]Actv PlacedInServc'!Z100</f>
        <v>39765.600000000006</v>
      </c>
      <c r="AA100" s="523">
        <f>'[1]Actv PlacedInServc'!AA100</f>
        <v>53020.800000000003</v>
      </c>
      <c r="AB100" s="523">
        <f>'[1]Actv PlacedInServc'!AB100</f>
        <v>53020.800000000003</v>
      </c>
      <c r="AC100" s="523">
        <f>'[1]Actv PlacedInServc'!AC100</f>
        <v>450676.80000000005</v>
      </c>
      <c r="AD100" s="523">
        <f>'[1]Actv PlacedInServc'!AD100</f>
        <v>26510.400000000001</v>
      </c>
      <c r="AE100" s="523">
        <f>'[1]Actv PlacedInServc'!AE100</f>
        <v>22975.680000000004</v>
      </c>
      <c r="AF100" s="523">
        <f>'[1]Actv PlacedInServc'!AF100</f>
        <v>13697.04</v>
      </c>
      <c r="AG100" s="523">
        <f>'[1]Actv PlacedInServc'!AG100</f>
        <v>9367.0079999999998</v>
      </c>
      <c r="AH100" s="523">
        <f>'[1]Actv PlacedInServc'!AH100</f>
        <v>6185.76</v>
      </c>
      <c r="AI100" s="523">
        <f>'[1]Actv PlacedInServc'!AI100</f>
        <v>6185.76</v>
      </c>
      <c r="AJ100" s="523">
        <f>'[1]Actv PlacedInServc'!AJ100</f>
        <v>6185.76</v>
      </c>
      <c r="AK100" s="523">
        <f>'[1]Actv PlacedInServc'!AK100</f>
        <v>45951.360000000008</v>
      </c>
      <c r="AL100" s="523">
        <f>'[1]Actv PlacedInServc'!AL100</f>
        <v>39765.600000000006</v>
      </c>
      <c r="AM100" s="276"/>
      <c r="AN100" s="523">
        <f t="shared" si="4"/>
        <v>208466.36</v>
      </c>
      <c r="AO100" s="524"/>
      <c r="AP100" s="524">
        <f t="shared" si="5"/>
        <v>733542.76800000016</v>
      </c>
    </row>
    <row r="101" spans="2:42" s="512" customFormat="1">
      <c r="B101" s="518">
        <f t="shared" si="6"/>
        <v>91</v>
      </c>
      <c r="C101" s="518" t="str">
        <f>'[1]Actv PlacedInServc'!C101</f>
        <v>331001</v>
      </c>
      <c r="D101" s="519" t="str">
        <f>'[1]Actv PlacedInServc'!D101</f>
        <v/>
      </c>
      <c r="F101" s="520" t="str">
        <f>'[1]Actv PlacedInServc'!F101</f>
        <v>331001-T&amp;D Mains</v>
      </c>
      <c r="H101" s="518" t="str">
        <f>'[1]Actv PlacedInServc'!H101</f>
        <v>10133100</v>
      </c>
      <c r="J101" s="518">
        <f>'[1]Actv PlacedInServc'!J101</f>
        <v>331.4</v>
      </c>
      <c r="L101" s="518" t="str">
        <f>'[1]Actv PlacedInServc'!L101</f>
        <v>N</v>
      </c>
      <c r="N101" s="521">
        <f>'[1]Actv PlacedInServc'!N101</f>
        <v>1</v>
      </c>
      <c r="P101" s="524">
        <f>'[1]Actv PlacedInServc'!P101</f>
        <v>312.01499999999999</v>
      </c>
      <c r="Q101" s="523">
        <f>'[1]Actv PlacedInServc'!Q101</f>
        <v>312.01499999999999</v>
      </c>
      <c r="R101" s="523">
        <f>'[1]Actv PlacedInServc'!R101</f>
        <v>0</v>
      </c>
      <c r="S101" s="523">
        <f>'[1]Actv PlacedInServc'!S101</f>
        <v>0</v>
      </c>
      <c r="T101" s="523">
        <f>'[1]Actv PlacedInServc'!T101</f>
        <v>0</v>
      </c>
      <c r="U101" s="523">
        <f>'[1]Actv PlacedInServc'!U101</f>
        <v>0</v>
      </c>
      <c r="V101" s="523">
        <f>'[1]Actv PlacedInServc'!V101</f>
        <v>0</v>
      </c>
      <c r="W101" s="523">
        <f>'[1]Actv PlacedInServc'!W101</f>
        <v>0</v>
      </c>
      <c r="X101" s="523">
        <f>'[1]Actv PlacedInServc'!X101</f>
        <v>0</v>
      </c>
      <c r="Y101" s="523">
        <f>'[1]Actv PlacedInServc'!Y101</f>
        <v>0</v>
      </c>
      <c r="Z101" s="523">
        <f>'[1]Actv PlacedInServc'!Z101</f>
        <v>0</v>
      </c>
      <c r="AA101" s="523">
        <f>'[1]Actv PlacedInServc'!AA101</f>
        <v>0</v>
      </c>
      <c r="AB101" s="523">
        <f>'[1]Actv PlacedInServc'!AB101</f>
        <v>0</v>
      </c>
      <c r="AC101" s="523">
        <f>'[1]Actv PlacedInServc'!AC101</f>
        <v>0</v>
      </c>
      <c r="AD101" s="523">
        <f>'[1]Actv PlacedInServc'!AD101</f>
        <v>0</v>
      </c>
      <c r="AE101" s="523">
        <f>'[1]Actv PlacedInServc'!AE101</f>
        <v>0</v>
      </c>
      <c r="AF101" s="523">
        <f>'[1]Actv PlacedInServc'!AF101</f>
        <v>0</v>
      </c>
      <c r="AG101" s="523">
        <f>'[1]Actv PlacedInServc'!AG101</f>
        <v>0</v>
      </c>
      <c r="AH101" s="523">
        <f>'[1]Actv PlacedInServc'!AH101</f>
        <v>0</v>
      </c>
      <c r="AI101" s="523">
        <f>'[1]Actv PlacedInServc'!AI101</f>
        <v>0</v>
      </c>
      <c r="AJ101" s="523">
        <f>'[1]Actv PlacedInServc'!AJ101</f>
        <v>0</v>
      </c>
      <c r="AK101" s="523">
        <f>'[1]Actv PlacedInServc'!AK101</f>
        <v>0</v>
      </c>
      <c r="AL101" s="523">
        <f>'[1]Actv PlacedInServc'!AL101</f>
        <v>0</v>
      </c>
      <c r="AM101" s="276"/>
      <c r="AN101" s="523">
        <f t="shared" si="4"/>
        <v>312.01499999999999</v>
      </c>
      <c r="AO101" s="524"/>
      <c r="AP101" s="524">
        <f t="shared" si="5"/>
        <v>0</v>
      </c>
    </row>
    <row r="102" spans="2:42" s="512" customFormat="1">
      <c r="B102" s="518">
        <f t="shared" si="6"/>
        <v>92</v>
      </c>
      <c r="C102" s="518" t="str">
        <f>'[1]Actv PlacedInServc'!C102</f>
        <v>341400</v>
      </c>
      <c r="D102" s="519" t="str">
        <f>'[1]Actv PlacedInServc'!D102</f>
        <v/>
      </c>
      <c r="F102" s="520" t="str">
        <f>'[1]Actv PlacedInServc'!F102</f>
        <v>341400-Trans Equip Other</v>
      </c>
      <c r="H102" s="518" t="str">
        <f>'[1]Actv PlacedInServc'!H102</f>
        <v>10134100</v>
      </c>
      <c r="J102" s="518">
        <f>'[1]Actv PlacedInServc'!J102</f>
        <v>341.5</v>
      </c>
      <c r="L102" s="518" t="str">
        <f>'[1]Actv PlacedInServc'!L102</f>
        <v>N</v>
      </c>
      <c r="N102" s="521">
        <f>'[1]Actv PlacedInServc'!N102</f>
        <v>1</v>
      </c>
      <c r="P102" s="524">
        <f>'[1]Actv PlacedInServc'!P102</f>
        <v>7993.11</v>
      </c>
      <c r="Q102" s="523">
        <f>'[1]Actv PlacedInServc'!Q102</f>
        <v>7993.11</v>
      </c>
      <c r="R102" s="523">
        <f>'[1]Actv PlacedInServc'!R102</f>
        <v>0</v>
      </c>
      <c r="S102" s="523">
        <f>'[1]Actv PlacedInServc'!S102</f>
        <v>0</v>
      </c>
      <c r="T102" s="523">
        <f>'[1]Actv PlacedInServc'!T102</f>
        <v>0</v>
      </c>
      <c r="U102" s="523">
        <f>'[1]Actv PlacedInServc'!U102</f>
        <v>0</v>
      </c>
      <c r="V102" s="523">
        <f>'[1]Actv PlacedInServc'!V102</f>
        <v>0</v>
      </c>
      <c r="W102" s="523">
        <f>'[1]Actv PlacedInServc'!W102</f>
        <v>0</v>
      </c>
      <c r="X102" s="523">
        <f>'[1]Actv PlacedInServc'!X102</f>
        <v>0</v>
      </c>
      <c r="Y102" s="523">
        <f>'[1]Actv PlacedInServc'!Y102</f>
        <v>0</v>
      </c>
      <c r="Z102" s="523">
        <f>'[1]Actv PlacedInServc'!Z102</f>
        <v>0</v>
      </c>
      <c r="AA102" s="523">
        <f>'[1]Actv PlacedInServc'!AA102</f>
        <v>0</v>
      </c>
      <c r="AB102" s="523">
        <f>'[1]Actv PlacedInServc'!AB102</f>
        <v>0</v>
      </c>
      <c r="AC102" s="523">
        <f>'[1]Actv PlacedInServc'!AC102</f>
        <v>0</v>
      </c>
      <c r="AD102" s="523">
        <f>'[1]Actv PlacedInServc'!AD102</f>
        <v>0</v>
      </c>
      <c r="AE102" s="523">
        <f>'[1]Actv PlacedInServc'!AE102</f>
        <v>0</v>
      </c>
      <c r="AF102" s="523">
        <f>'[1]Actv PlacedInServc'!AF102</f>
        <v>0</v>
      </c>
      <c r="AG102" s="523">
        <f>'[1]Actv PlacedInServc'!AG102</f>
        <v>0</v>
      </c>
      <c r="AH102" s="523">
        <f>'[1]Actv PlacedInServc'!AH102</f>
        <v>0</v>
      </c>
      <c r="AI102" s="523">
        <f>'[1]Actv PlacedInServc'!AI102</f>
        <v>0</v>
      </c>
      <c r="AJ102" s="523">
        <f>'[1]Actv PlacedInServc'!AJ102</f>
        <v>0</v>
      </c>
      <c r="AK102" s="523">
        <f>'[1]Actv PlacedInServc'!AK102</f>
        <v>0</v>
      </c>
      <c r="AL102" s="523">
        <f>'[1]Actv PlacedInServc'!AL102</f>
        <v>0</v>
      </c>
      <c r="AM102" s="276"/>
      <c r="AN102" s="523">
        <f t="shared" si="4"/>
        <v>7993.11</v>
      </c>
      <c r="AO102" s="524"/>
      <c r="AP102" s="524">
        <f t="shared" si="5"/>
        <v>0</v>
      </c>
    </row>
    <row r="103" spans="2:42" s="512" customFormat="1">
      <c r="B103" s="518">
        <f t="shared" si="6"/>
        <v>93</v>
      </c>
      <c r="C103" s="518" t="str">
        <f>'[1]Actv PlacedInServc'!C103</f>
        <v>345000</v>
      </c>
      <c r="D103" s="519" t="str">
        <f>'[1]Actv PlacedInServc'!D103</f>
        <v/>
      </c>
      <c r="F103" s="520" t="str">
        <f>'[1]Actv PlacedInServc'!F103</f>
        <v>345000-Power Operated Equipment</v>
      </c>
      <c r="H103" s="518" t="str">
        <f>'[1]Actv PlacedInServc'!H103</f>
        <v>10134500</v>
      </c>
      <c r="J103" s="518">
        <f>'[1]Actv PlacedInServc'!J103</f>
        <v>345.5</v>
      </c>
      <c r="L103" s="518" t="str">
        <f>'[1]Actv PlacedInServc'!L103</f>
        <v>N</v>
      </c>
      <c r="N103" s="521">
        <f>'[1]Actv PlacedInServc'!N103</f>
        <v>1</v>
      </c>
      <c r="P103" s="524">
        <f>'[1]Actv PlacedInServc'!P103</f>
        <v>312.01499999999999</v>
      </c>
      <c r="Q103" s="523">
        <f>'[1]Actv PlacedInServc'!Q103</f>
        <v>312.01499999999999</v>
      </c>
      <c r="R103" s="523">
        <f>'[1]Actv PlacedInServc'!R103</f>
        <v>0</v>
      </c>
      <c r="S103" s="523">
        <f>'[1]Actv PlacedInServc'!S103</f>
        <v>0</v>
      </c>
      <c r="T103" s="523">
        <f>'[1]Actv PlacedInServc'!T103</f>
        <v>0</v>
      </c>
      <c r="U103" s="523">
        <f>'[1]Actv PlacedInServc'!U103</f>
        <v>0</v>
      </c>
      <c r="V103" s="523">
        <f>'[1]Actv PlacedInServc'!V103</f>
        <v>0</v>
      </c>
      <c r="W103" s="523">
        <f>'[1]Actv PlacedInServc'!W103</f>
        <v>0</v>
      </c>
      <c r="X103" s="523">
        <f>'[1]Actv PlacedInServc'!X103</f>
        <v>0</v>
      </c>
      <c r="Y103" s="523">
        <f>'[1]Actv PlacedInServc'!Y103</f>
        <v>0</v>
      </c>
      <c r="Z103" s="523">
        <f>'[1]Actv PlacedInServc'!Z103</f>
        <v>0</v>
      </c>
      <c r="AA103" s="523">
        <f>'[1]Actv PlacedInServc'!AA103</f>
        <v>0</v>
      </c>
      <c r="AB103" s="523">
        <f>'[1]Actv PlacedInServc'!AB103</f>
        <v>0</v>
      </c>
      <c r="AC103" s="523">
        <f>'[1]Actv PlacedInServc'!AC103</f>
        <v>0</v>
      </c>
      <c r="AD103" s="523">
        <f>'[1]Actv PlacedInServc'!AD103</f>
        <v>0</v>
      </c>
      <c r="AE103" s="523">
        <f>'[1]Actv PlacedInServc'!AE103</f>
        <v>0</v>
      </c>
      <c r="AF103" s="523">
        <f>'[1]Actv PlacedInServc'!AF103</f>
        <v>0</v>
      </c>
      <c r="AG103" s="523">
        <f>'[1]Actv PlacedInServc'!AG103</f>
        <v>0</v>
      </c>
      <c r="AH103" s="523">
        <f>'[1]Actv PlacedInServc'!AH103</f>
        <v>0</v>
      </c>
      <c r="AI103" s="523">
        <f>'[1]Actv PlacedInServc'!AI103</f>
        <v>0</v>
      </c>
      <c r="AJ103" s="523">
        <f>'[1]Actv PlacedInServc'!AJ103</f>
        <v>0</v>
      </c>
      <c r="AK103" s="523">
        <f>'[1]Actv PlacedInServc'!AK103</f>
        <v>0</v>
      </c>
      <c r="AL103" s="523">
        <f>'[1]Actv PlacedInServc'!AL103</f>
        <v>0</v>
      </c>
      <c r="AM103" s="276"/>
      <c r="AN103" s="523">
        <f t="shared" si="4"/>
        <v>312.01499999999999</v>
      </c>
      <c r="AO103" s="524"/>
      <c r="AP103" s="524">
        <f t="shared" si="5"/>
        <v>0</v>
      </c>
    </row>
    <row r="104" spans="2:42" s="512" customFormat="1">
      <c r="B104" s="518">
        <f t="shared" si="6"/>
        <v>94</v>
      </c>
      <c r="C104" s="518" t="str">
        <f>'[1]Actv PlacedInServc'!C104</f>
        <v>347000</v>
      </c>
      <c r="D104" s="519" t="str">
        <f>'[1]Actv PlacedInServc'!D104</f>
        <v/>
      </c>
      <c r="F104" s="520" t="str">
        <f>'[1]Actv PlacedInServc'!F104</f>
        <v>347000-Misc Equipment</v>
      </c>
      <c r="H104" s="518" t="str">
        <f>'[1]Actv PlacedInServc'!H104</f>
        <v>10134700</v>
      </c>
      <c r="J104" s="518">
        <f>'[1]Actv PlacedInServc'!J104</f>
        <v>347.5</v>
      </c>
      <c r="L104" s="518" t="str">
        <f>'[1]Actv PlacedInServc'!L104</f>
        <v/>
      </c>
      <c r="N104" s="521" t="str">
        <f>'[1]Actv PlacedInServc'!N104</f>
        <v/>
      </c>
      <c r="P104" s="524">
        <f>'[1]Actv PlacedInServc'!P104</f>
        <v>0</v>
      </c>
      <c r="Q104" s="523">
        <f>'[1]Actv PlacedInServc'!Q104</f>
        <v>0</v>
      </c>
      <c r="R104" s="523">
        <f>'[1]Actv PlacedInServc'!R104</f>
        <v>0</v>
      </c>
      <c r="S104" s="523">
        <f>'[1]Actv PlacedInServc'!S104</f>
        <v>0</v>
      </c>
      <c r="T104" s="523">
        <f>'[1]Actv PlacedInServc'!T104</f>
        <v>0</v>
      </c>
      <c r="U104" s="523">
        <f>'[1]Actv PlacedInServc'!U104</f>
        <v>0</v>
      </c>
      <c r="V104" s="523">
        <f>'[1]Actv PlacedInServc'!V104</f>
        <v>0</v>
      </c>
      <c r="W104" s="523">
        <f>'[1]Actv PlacedInServc'!W104</f>
        <v>0</v>
      </c>
      <c r="X104" s="523">
        <f>'[1]Actv PlacedInServc'!X104</f>
        <v>0</v>
      </c>
      <c r="Y104" s="523">
        <f>'[1]Actv PlacedInServc'!Y104</f>
        <v>0</v>
      </c>
      <c r="Z104" s="523">
        <f>'[1]Actv PlacedInServc'!Z104</f>
        <v>0</v>
      </c>
      <c r="AA104" s="523">
        <f>'[1]Actv PlacedInServc'!AA104</f>
        <v>0</v>
      </c>
      <c r="AB104" s="523">
        <f>'[1]Actv PlacedInServc'!AB104</f>
        <v>0</v>
      </c>
      <c r="AC104" s="523">
        <f>'[1]Actv PlacedInServc'!AC104</f>
        <v>0</v>
      </c>
      <c r="AD104" s="523">
        <f>'[1]Actv PlacedInServc'!AD104</f>
        <v>0</v>
      </c>
      <c r="AE104" s="523">
        <f>'[1]Actv PlacedInServc'!AE104</f>
        <v>0</v>
      </c>
      <c r="AF104" s="523">
        <f>'[1]Actv PlacedInServc'!AF104</f>
        <v>0</v>
      </c>
      <c r="AG104" s="523">
        <f>'[1]Actv PlacedInServc'!AG104</f>
        <v>0</v>
      </c>
      <c r="AH104" s="523">
        <f>'[1]Actv PlacedInServc'!AH104</f>
        <v>0</v>
      </c>
      <c r="AI104" s="523">
        <f>'[1]Actv PlacedInServc'!AI104</f>
        <v>0</v>
      </c>
      <c r="AJ104" s="523">
        <f>'[1]Actv PlacedInServc'!AJ104</f>
        <v>0</v>
      </c>
      <c r="AK104" s="523">
        <f>'[1]Actv PlacedInServc'!AK104</f>
        <v>0</v>
      </c>
      <c r="AL104" s="523">
        <f>'[1]Actv PlacedInServc'!AL104</f>
        <v>0</v>
      </c>
      <c r="AM104" s="276"/>
      <c r="AN104" s="523">
        <f t="shared" si="4"/>
        <v>0</v>
      </c>
      <c r="AO104" s="524"/>
      <c r="AP104" s="524">
        <f t="shared" si="5"/>
        <v>0</v>
      </c>
    </row>
    <row r="105" spans="2:42" s="512" customFormat="1">
      <c r="B105" s="518">
        <f t="shared" si="6"/>
        <v>95</v>
      </c>
      <c r="C105" s="518" t="str">
        <f>'[1]Actv PlacedInServc'!C105</f>
        <v/>
      </c>
      <c r="D105" s="519" t="str">
        <f>'[1]Actv PlacedInServc'!D105</f>
        <v/>
      </c>
      <c r="F105" s="520" t="str">
        <f>'[1]Actv PlacedInServc'!F105</f>
        <v/>
      </c>
      <c r="H105" s="518" t="str">
        <f>'[1]Actv PlacedInServc'!H105</f>
        <v/>
      </c>
      <c r="J105" s="518" t="str">
        <f>'[1]Actv PlacedInServc'!J105</f>
        <v/>
      </c>
      <c r="L105" s="518" t="str">
        <f>'[1]Actv PlacedInServc'!L105</f>
        <v/>
      </c>
      <c r="N105" s="521" t="str">
        <f>'[1]Actv PlacedInServc'!N105</f>
        <v/>
      </c>
      <c r="P105" s="524" t="str">
        <f>'[1]Actv PlacedInServc'!P105</f>
        <v/>
      </c>
      <c r="Q105" s="523" t="str">
        <f>'[1]Actv PlacedInServc'!Q105</f>
        <v/>
      </c>
      <c r="R105" s="523" t="str">
        <f>'[1]Actv PlacedInServc'!R105</f>
        <v/>
      </c>
      <c r="S105" s="523" t="str">
        <f>'[1]Actv PlacedInServc'!S105</f>
        <v/>
      </c>
      <c r="T105" s="523" t="str">
        <f>'[1]Actv PlacedInServc'!T105</f>
        <v/>
      </c>
      <c r="U105" s="523" t="str">
        <f>'[1]Actv PlacedInServc'!U105</f>
        <v/>
      </c>
      <c r="V105" s="523" t="str">
        <f>'[1]Actv PlacedInServc'!V105</f>
        <v/>
      </c>
      <c r="W105" s="523" t="str">
        <f>'[1]Actv PlacedInServc'!W105</f>
        <v/>
      </c>
      <c r="X105" s="523" t="str">
        <f>'[1]Actv PlacedInServc'!X105</f>
        <v/>
      </c>
      <c r="Y105" s="523" t="str">
        <f>'[1]Actv PlacedInServc'!Y105</f>
        <v/>
      </c>
      <c r="Z105" s="523" t="str">
        <f>'[1]Actv PlacedInServc'!Z105</f>
        <v/>
      </c>
      <c r="AA105" s="523" t="str">
        <f>'[1]Actv PlacedInServc'!AA105</f>
        <v/>
      </c>
      <c r="AB105" s="523" t="str">
        <f>'[1]Actv PlacedInServc'!AB105</f>
        <v/>
      </c>
      <c r="AC105" s="523" t="str">
        <f>'[1]Actv PlacedInServc'!AC105</f>
        <v/>
      </c>
      <c r="AD105" s="523" t="str">
        <f>'[1]Actv PlacedInServc'!AD105</f>
        <v/>
      </c>
      <c r="AE105" s="523" t="str">
        <f>'[1]Actv PlacedInServc'!AE105</f>
        <v/>
      </c>
      <c r="AF105" s="523" t="str">
        <f>'[1]Actv PlacedInServc'!AF105</f>
        <v/>
      </c>
      <c r="AG105" s="523" t="str">
        <f>'[1]Actv PlacedInServc'!AG105</f>
        <v/>
      </c>
      <c r="AH105" s="523" t="str">
        <f>'[1]Actv PlacedInServc'!AH105</f>
        <v/>
      </c>
      <c r="AI105" s="523" t="str">
        <f>'[1]Actv PlacedInServc'!AI105</f>
        <v/>
      </c>
      <c r="AJ105" s="523" t="str">
        <f>'[1]Actv PlacedInServc'!AJ105</f>
        <v/>
      </c>
      <c r="AK105" s="523" t="str">
        <f>'[1]Actv PlacedInServc'!AK105</f>
        <v/>
      </c>
      <c r="AL105" s="523" t="str">
        <f>'[1]Actv PlacedInServc'!AL105</f>
        <v/>
      </c>
      <c r="AM105" s="276"/>
      <c r="AN105" s="523">
        <f t="shared" si="4"/>
        <v>0</v>
      </c>
      <c r="AO105" s="524"/>
      <c r="AP105" s="524">
        <f t="shared" si="5"/>
        <v>0</v>
      </c>
    </row>
    <row r="106" spans="2:42" s="512" customFormat="1">
      <c r="B106" s="518">
        <f t="shared" si="6"/>
        <v>96</v>
      </c>
      <c r="C106" s="518" t="str">
        <f>'[1]Actv PlacedInServc'!C106</f>
        <v/>
      </c>
      <c r="D106" s="519" t="str">
        <f>'[1]Actv PlacedInServc'!D106</f>
        <v/>
      </c>
      <c r="F106" s="520" t="str">
        <f>'[1]Actv PlacedInServc'!F106</f>
        <v/>
      </c>
      <c r="H106" s="518" t="str">
        <f>'[1]Actv PlacedInServc'!H106</f>
        <v/>
      </c>
      <c r="J106" s="518" t="str">
        <f>'[1]Actv PlacedInServc'!J106</f>
        <v/>
      </c>
      <c r="L106" s="518" t="str">
        <f>'[1]Actv PlacedInServc'!L106</f>
        <v/>
      </c>
      <c r="N106" s="521" t="str">
        <f>'[1]Actv PlacedInServc'!N106</f>
        <v/>
      </c>
      <c r="P106" s="524" t="str">
        <f>'[1]Actv PlacedInServc'!P106</f>
        <v/>
      </c>
      <c r="Q106" s="523" t="str">
        <f>'[1]Actv PlacedInServc'!Q106</f>
        <v/>
      </c>
      <c r="R106" s="523" t="str">
        <f>'[1]Actv PlacedInServc'!R106</f>
        <v/>
      </c>
      <c r="S106" s="523" t="str">
        <f>'[1]Actv PlacedInServc'!S106</f>
        <v/>
      </c>
      <c r="T106" s="523" t="str">
        <f>'[1]Actv PlacedInServc'!T106</f>
        <v/>
      </c>
      <c r="U106" s="523" t="str">
        <f>'[1]Actv PlacedInServc'!U106</f>
        <v/>
      </c>
      <c r="V106" s="523" t="str">
        <f>'[1]Actv PlacedInServc'!V106</f>
        <v/>
      </c>
      <c r="W106" s="523" t="str">
        <f>'[1]Actv PlacedInServc'!W106</f>
        <v/>
      </c>
      <c r="X106" s="523" t="str">
        <f>'[1]Actv PlacedInServc'!X106</f>
        <v/>
      </c>
      <c r="Y106" s="523" t="str">
        <f>'[1]Actv PlacedInServc'!Y106</f>
        <v/>
      </c>
      <c r="Z106" s="523" t="str">
        <f>'[1]Actv PlacedInServc'!Z106</f>
        <v/>
      </c>
      <c r="AA106" s="523" t="str">
        <f>'[1]Actv PlacedInServc'!AA106</f>
        <v/>
      </c>
      <c r="AB106" s="523" t="str">
        <f>'[1]Actv PlacedInServc'!AB106</f>
        <v/>
      </c>
      <c r="AC106" s="523" t="str">
        <f>'[1]Actv PlacedInServc'!AC106</f>
        <v/>
      </c>
      <c r="AD106" s="523" t="str">
        <f>'[1]Actv PlacedInServc'!AD106</f>
        <v/>
      </c>
      <c r="AE106" s="523" t="str">
        <f>'[1]Actv PlacedInServc'!AE106</f>
        <v/>
      </c>
      <c r="AF106" s="523" t="str">
        <f>'[1]Actv PlacedInServc'!AF106</f>
        <v/>
      </c>
      <c r="AG106" s="523" t="str">
        <f>'[1]Actv PlacedInServc'!AG106</f>
        <v/>
      </c>
      <c r="AH106" s="523" t="str">
        <f>'[1]Actv PlacedInServc'!AH106</f>
        <v/>
      </c>
      <c r="AI106" s="523" t="str">
        <f>'[1]Actv PlacedInServc'!AI106</f>
        <v/>
      </c>
      <c r="AJ106" s="523" t="str">
        <f>'[1]Actv PlacedInServc'!AJ106</f>
        <v/>
      </c>
      <c r="AK106" s="523" t="str">
        <f>'[1]Actv PlacedInServc'!AK106</f>
        <v/>
      </c>
      <c r="AL106" s="523" t="str">
        <f>'[1]Actv PlacedInServc'!AL106</f>
        <v/>
      </c>
      <c r="AM106" s="276"/>
      <c r="AN106" s="523">
        <f t="shared" si="4"/>
        <v>0</v>
      </c>
      <c r="AO106" s="524"/>
      <c r="AP106" s="524">
        <f t="shared" si="5"/>
        <v>0</v>
      </c>
    </row>
    <row r="107" spans="2:42" s="512" customFormat="1">
      <c r="B107" s="518">
        <f t="shared" si="6"/>
        <v>97</v>
      </c>
      <c r="C107" s="518" t="str">
        <f>'[1]Actv PlacedInServc'!C107</f>
        <v/>
      </c>
      <c r="D107" s="519" t="str">
        <f>'[1]Actv PlacedInServc'!D107</f>
        <v>R12-**Q1</v>
      </c>
      <c r="F107" s="520" t="str">
        <f>'[1]Actv PlacedInServc'!F107</f>
        <v>Process Plant Facilities and Equipment</v>
      </c>
      <c r="H107" s="518" t="str">
        <f>'[1]Actv PlacedInServc'!H107</f>
        <v/>
      </c>
      <c r="J107" s="518" t="str">
        <f>'[1]Actv PlacedInServc'!J107</f>
        <v/>
      </c>
      <c r="L107" s="518" t="str">
        <f>'[1]Actv PlacedInServc'!L107</f>
        <v/>
      </c>
      <c r="N107" s="521" t="str">
        <f>'[1]Actv PlacedInServc'!N107</f>
        <v/>
      </c>
      <c r="P107" s="524" t="str">
        <f>'[1]Actv PlacedInServc'!P107</f>
        <v/>
      </c>
      <c r="Q107" s="523" t="str">
        <f>'[1]Actv PlacedInServc'!Q107</f>
        <v/>
      </c>
      <c r="R107" s="523" t="str">
        <f>'[1]Actv PlacedInServc'!R107</f>
        <v/>
      </c>
      <c r="S107" s="523" t="str">
        <f>'[1]Actv PlacedInServc'!S107</f>
        <v/>
      </c>
      <c r="T107" s="523" t="str">
        <f>'[1]Actv PlacedInServc'!T107</f>
        <v/>
      </c>
      <c r="U107" s="523" t="str">
        <f>'[1]Actv PlacedInServc'!U107</f>
        <v/>
      </c>
      <c r="V107" s="523" t="str">
        <f>'[1]Actv PlacedInServc'!V107</f>
        <v/>
      </c>
      <c r="W107" s="523" t="str">
        <f>'[1]Actv PlacedInServc'!W107</f>
        <v/>
      </c>
      <c r="X107" s="523" t="str">
        <f>'[1]Actv PlacedInServc'!X107</f>
        <v/>
      </c>
      <c r="Y107" s="523" t="str">
        <f>'[1]Actv PlacedInServc'!Y107</f>
        <v/>
      </c>
      <c r="Z107" s="523" t="str">
        <f>'[1]Actv PlacedInServc'!Z107</f>
        <v/>
      </c>
      <c r="AA107" s="523" t="str">
        <f>'[1]Actv PlacedInServc'!AA107</f>
        <v/>
      </c>
      <c r="AB107" s="523" t="str">
        <f>'[1]Actv PlacedInServc'!AB107</f>
        <v/>
      </c>
      <c r="AC107" s="523" t="str">
        <f>'[1]Actv PlacedInServc'!AC107</f>
        <v/>
      </c>
      <c r="AD107" s="523" t="str">
        <f>'[1]Actv PlacedInServc'!AD107</f>
        <v/>
      </c>
      <c r="AE107" s="523" t="str">
        <f>'[1]Actv PlacedInServc'!AE107</f>
        <v/>
      </c>
      <c r="AF107" s="523" t="str">
        <f>'[1]Actv PlacedInServc'!AF107</f>
        <v/>
      </c>
      <c r="AG107" s="523" t="str">
        <f>'[1]Actv PlacedInServc'!AG107</f>
        <v/>
      </c>
      <c r="AH107" s="523" t="str">
        <f>'[1]Actv PlacedInServc'!AH107</f>
        <v/>
      </c>
      <c r="AI107" s="523" t="str">
        <f>'[1]Actv PlacedInServc'!AI107</f>
        <v/>
      </c>
      <c r="AJ107" s="523" t="str">
        <f>'[1]Actv PlacedInServc'!AJ107</f>
        <v/>
      </c>
      <c r="AK107" s="523" t="str">
        <f>'[1]Actv PlacedInServc'!AK107</f>
        <v/>
      </c>
      <c r="AL107" s="523" t="str">
        <f>'[1]Actv PlacedInServc'!AL107</f>
        <v/>
      </c>
      <c r="AM107" s="276"/>
      <c r="AN107" s="523">
        <f t="shared" si="4"/>
        <v>0</v>
      </c>
      <c r="AO107" s="524"/>
      <c r="AP107" s="524">
        <f t="shared" si="5"/>
        <v>0</v>
      </c>
    </row>
    <row r="108" spans="2:42" s="512" customFormat="1">
      <c r="B108" s="518">
        <f t="shared" si="6"/>
        <v>98</v>
      </c>
      <c r="C108" s="518" t="str">
        <f>'[1]Actv PlacedInServc'!C108</f>
        <v>304300</v>
      </c>
      <c r="D108" s="519" t="str">
        <f>'[1]Actv PlacedInServc'!D108</f>
        <v/>
      </c>
      <c r="F108" s="520" t="str">
        <f>'[1]Actv PlacedInServc'!F108</f>
        <v>304300-Struct &amp; Imp-Treatment</v>
      </c>
      <c r="H108" s="518" t="str">
        <f>'[1]Actv PlacedInServc'!H108</f>
        <v>10130430</v>
      </c>
      <c r="J108" s="518">
        <f>'[1]Actv PlacedInServc'!J108</f>
        <v>304.3</v>
      </c>
      <c r="L108" s="518" t="str">
        <f>'[1]Actv PlacedInServc'!L108</f>
        <v>Y</v>
      </c>
      <c r="N108" s="521">
        <f>'[1]Actv PlacedInServc'!N108</f>
        <v>2</v>
      </c>
      <c r="P108" s="524">
        <f>'[1]Actv PlacedInServc'!P108</f>
        <v>16789.37</v>
      </c>
      <c r="Q108" s="523">
        <f>'[1]Actv PlacedInServc'!Q108</f>
        <v>8394.6849999999995</v>
      </c>
      <c r="R108" s="523">
        <f>'[1]Actv PlacedInServc'!R108</f>
        <v>8394.6849999999995</v>
      </c>
      <c r="S108" s="523">
        <f>'[1]Actv PlacedInServc'!S108</f>
        <v>75213.539520000006</v>
      </c>
      <c r="T108" s="523">
        <f>'[1]Actv PlacedInServc'!T108</f>
        <v>21614.8128</v>
      </c>
      <c r="U108" s="523">
        <f>'[1]Actv PlacedInServc'!U108</f>
        <v>119388.70272000002</v>
      </c>
      <c r="V108" s="523">
        <f>'[1]Actv PlacedInServc'!V108</f>
        <v>123715.20000000001</v>
      </c>
      <c r="W108" s="523">
        <f>'[1]Actv PlacedInServc'!W108</f>
        <v>44184</v>
      </c>
      <c r="X108" s="523">
        <f>'[1]Actv PlacedInServc'!X108</f>
        <v>44184</v>
      </c>
      <c r="Y108" s="523">
        <f>'[1]Actv PlacedInServc'!Y108</f>
        <v>70694.400000000009</v>
      </c>
      <c r="Z108" s="523">
        <f>'[1]Actv PlacedInServc'!Z108</f>
        <v>92786.400000000009</v>
      </c>
      <c r="AA108" s="523">
        <f>'[1]Actv PlacedInServc'!AA108</f>
        <v>77322</v>
      </c>
      <c r="AB108" s="523">
        <f>'[1]Actv PlacedInServc'!AB108</f>
        <v>110460</v>
      </c>
      <c r="AC108" s="523">
        <f>'[1]Actv PlacedInServc'!AC108</f>
        <v>106041.60000000001</v>
      </c>
      <c r="AD108" s="523">
        <f>'[1]Actv PlacedInServc'!AD108</f>
        <v>92786.400000000009</v>
      </c>
      <c r="AE108" s="523">
        <f>'[1]Actv PlacedInServc'!AE108</f>
        <v>88368</v>
      </c>
      <c r="AF108" s="523">
        <f>'[1]Actv PlacedInServc'!AF108</f>
        <v>46393.200000000004</v>
      </c>
      <c r="AG108" s="523">
        <f>'[1]Actv PlacedInServc'!AG108</f>
        <v>44184</v>
      </c>
      <c r="AH108" s="523">
        <f>'[1]Actv PlacedInServc'!AH108</f>
        <v>33138</v>
      </c>
      <c r="AI108" s="523">
        <f>'[1]Actv PlacedInServc'!AI108</f>
        <v>46393.200000000004</v>
      </c>
      <c r="AJ108" s="523">
        <f>'[1]Actv PlacedInServc'!AJ108</f>
        <v>48602.400000000001</v>
      </c>
      <c r="AK108" s="523">
        <f>'[1]Actv PlacedInServc'!AK108</f>
        <v>75112.800000000003</v>
      </c>
      <c r="AL108" s="523">
        <f>'[1]Actv PlacedInServc'!AL108</f>
        <v>99414</v>
      </c>
      <c r="AM108" s="276"/>
      <c r="AN108" s="523">
        <f t="shared" si="4"/>
        <v>356721.62504000001</v>
      </c>
      <c r="AO108" s="524"/>
      <c r="AP108" s="524">
        <f t="shared" si="5"/>
        <v>868215.6</v>
      </c>
    </row>
    <row r="109" spans="2:42" s="512" customFormat="1">
      <c r="B109" s="518">
        <f t="shared" si="6"/>
        <v>99</v>
      </c>
      <c r="C109" s="518" t="str">
        <f>'[1]Actv PlacedInServc'!C109</f>
        <v>306000</v>
      </c>
      <c r="D109" s="519" t="str">
        <f>'[1]Actv PlacedInServc'!D109</f>
        <v/>
      </c>
      <c r="F109" s="520" t="str">
        <f>'[1]Actv PlacedInServc'!F109</f>
        <v>306000-Lake, River &amp; Other Intakes</v>
      </c>
      <c r="H109" s="518" t="str">
        <f>'[1]Actv PlacedInServc'!H109</f>
        <v>10130600</v>
      </c>
      <c r="J109" s="518">
        <f>'[1]Actv PlacedInServc'!J109</f>
        <v>306.2</v>
      </c>
      <c r="L109" s="518" t="str">
        <f>'[1]Actv PlacedInServc'!L109</f>
        <v>Y</v>
      </c>
      <c r="N109" s="521">
        <f>'[1]Actv PlacedInServc'!N109</f>
        <v>2</v>
      </c>
      <c r="P109" s="524">
        <f>'[1]Actv PlacedInServc'!P109</f>
        <v>0</v>
      </c>
      <c r="Q109" s="523">
        <f>'[1]Actv PlacedInServc'!Q109</f>
        <v>0</v>
      </c>
      <c r="R109" s="523">
        <f>'[1]Actv PlacedInServc'!R109</f>
        <v>0</v>
      </c>
      <c r="S109" s="523">
        <f>'[1]Actv PlacedInServc'!S109</f>
        <v>28205.07732</v>
      </c>
      <c r="T109" s="523">
        <f>'[1]Actv PlacedInServc'!T109</f>
        <v>8105.5547999999999</v>
      </c>
      <c r="U109" s="523">
        <f>'[1]Actv PlacedInServc'!U109</f>
        <v>44770.76352</v>
      </c>
      <c r="V109" s="523">
        <f>'[1]Actv PlacedInServc'!V109</f>
        <v>46393.2</v>
      </c>
      <c r="W109" s="523">
        <f>'[1]Actv PlacedInServc'!W109</f>
        <v>16569</v>
      </c>
      <c r="X109" s="523">
        <f>'[1]Actv PlacedInServc'!X109</f>
        <v>16569</v>
      </c>
      <c r="Y109" s="523">
        <f>'[1]Actv PlacedInServc'!Y109</f>
        <v>26510.399999999998</v>
      </c>
      <c r="Z109" s="523">
        <f>'[1]Actv PlacedInServc'!Z109</f>
        <v>34794.9</v>
      </c>
      <c r="AA109" s="523">
        <f>'[1]Actv PlacedInServc'!AA109</f>
        <v>28995.75</v>
      </c>
      <c r="AB109" s="523">
        <f>'[1]Actv PlacedInServc'!AB109</f>
        <v>41422.5</v>
      </c>
      <c r="AC109" s="523">
        <f>'[1]Actv PlacedInServc'!AC109</f>
        <v>39765.599999999999</v>
      </c>
      <c r="AD109" s="523">
        <f>'[1]Actv PlacedInServc'!AD109</f>
        <v>34794.9</v>
      </c>
      <c r="AE109" s="523">
        <f>'[1]Actv PlacedInServc'!AE109</f>
        <v>33138</v>
      </c>
      <c r="AF109" s="523">
        <f>'[1]Actv PlacedInServc'!AF109</f>
        <v>17397.45</v>
      </c>
      <c r="AG109" s="523">
        <f>'[1]Actv PlacedInServc'!AG109</f>
        <v>16569</v>
      </c>
      <c r="AH109" s="523">
        <f>'[1]Actv PlacedInServc'!AH109</f>
        <v>12426.75</v>
      </c>
      <c r="AI109" s="523">
        <f>'[1]Actv PlacedInServc'!AI109</f>
        <v>17397.45</v>
      </c>
      <c r="AJ109" s="523">
        <f>'[1]Actv PlacedInServc'!AJ109</f>
        <v>18225.899999999998</v>
      </c>
      <c r="AK109" s="523">
        <f>'[1]Actv PlacedInServc'!AK109</f>
        <v>28167.3</v>
      </c>
      <c r="AL109" s="523">
        <f>'[1]Actv PlacedInServc'!AL109</f>
        <v>37280.25</v>
      </c>
      <c r="AM109" s="276"/>
      <c r="AN109" s="523">
        <f t="shared" si="4"/>
        <v>127474.59564</v>
      </c>
      <c r="AO109" s="524"/>
      <c r="AP109" s="524">
        <f t="shared" si="5"/>
        <v>325580.85000000003</v>
      </c>
    </row>
    <row r="110" spans="2:42" s="512" customFormat="1">
      <c r="B110" s="518">
        <f t="shared" si="6"/>
        <v>100</v>
      </c>
      <c r="C110" s="518" t="str">
        <f>'[1]Actv PlacedInServc'!C110</f>
        <v>311200</v>
      </c>
      <c r="D110" s="519" t="str">
        <f>'[1]Actv PlacedInServc'!D110</f>
        <v/>
      </c>
      <c r="F110" s="520" t="str">
        <f>'[1]Actv PlacedInServc'!F110</f>
        <v>311200-Pump Eqp Electric</v>
      </c>
      <c r="H110" s="518" t="str">
        <f>'[1]Actv PlacedInServc'!H110</f>
        <v>10131120</v>
      </c>
      <c r="J110" s="518">
        <f>'[1]Actv PlacedInServc'!J110</f>
        <v>311.2</v>
      </c>
      <c r="L110" s="518" t="str">
        <f>'[1]Actv PlacedInServc'!L110</f>
        <v>Y</v>
      </c>
      <c r="N110" s="521">
        <f>'[1]Actv PlacedInServc'!N110</f>
        <v>2</v>
      </c>
      <c r="P110" s="524">
        <f>'[1]Actv PlacedInServc'!P110</f>
        <v>98420.36</v>
      </c>
      <c r="Q110" s="523">
        <f>'[1]Actv PlacedInServc'!Q110</f>
        <v>49210.18</v>
      </c>
      <c r="R110" s="523">
        <f>'[1]Actv PlacedInServc'!R110</f>
        <v>49210.18</v>
      </c>
      <c r="S110" s="523">
        <f>'[1]Actv PlacedInServc'!S110</f>
        <v>47008.462200000002</v>
      </c>
      <c r="T110" s="523">
        <f>'[1]Actv PlacedInServc'!T110</f>
        <v>13509.258</v>
      </c>
      <c r="U110" s="523">
        <f>'[1]Actv PlacedInServc'!U110</f>
        <v>74617.939200000008</v>
      </c>
      <c r="V110" s="523">
        <f>'[1]Actv PlacedInServc'!V110</f>
        <v>77322</v>
      </c>
      <c r="W110" s="523">
        <f>'[1]Actv PlacedInServc'!W110</f>
        <v>27615</v>
      </c>
      <c r="X110" s="523">
        <f>'[1]Actv PlacedInServc'!X110</f>
        <v>27615</v>
      </c>
      <c r="Y110" s="523">
        <f>'[1]Actv PlacedInServc'!Y110</f>
        <v>44184</v>
      </c>
      <c r="Z110" s="523">
        <f>'[1]Actv PlacedInServc'!Z110</f>
        <v>57991.5</v>
      </c>
      <c r="AA110" s="523">
        <f>'[1]Actv PlacedInServc'!AA110</f>
        <v>48326.25</v>
      </c>
      <c r="AB110" s="523">
        <f>'[1]Actv PlacedInServc'!AB110</f>
        <v>69037.5</v>
      </c>
      <c r="AC110" s="523">
        <f>'[1]Actv PlacedInServc'!AC110</f>
        <v>66276</v>
      </c>
      <c r="AD110" s="523">
        <f>'[1]Actv PlacedInServc'!AD110</f>
        <v>57991.5</v>
      </c>
      <c r="AE110" s="523">
        <f>'[1]Actv PlacedInServc'!AE110</f>
        <v>55230</v>
      </c>
      <c r="AF110" s="523">
        <f>'[1]Actv PlacedInServc'!AF110</f>
        <v>28995.75</v>
      </c>
      <c r="AG110" s="523">
        <f>'[1]Actv PlacedInServc'!AG110</f>
        <v>27615</v>
      </c>
      <c r="AH110" s="523">
        <f>'[1]Actv PlacedInServc'!AH110</f>
        <v>20711.25</v>
      </c>
      <c r="AI110" s="523">
        <f>'[1]Actv PlacedInServc'!AI110</f>
        <v>28995.75</v>
      </c>
      <c r="AJ110" s="523">
        <f>'[1]Actv PlacedInServc'!AJ110</f>
        <v>30376.5</v>
      </c>
      <c r="AK110" s="523">
        <f>'[1]Actv PlacedInServc'!AK110</f>
        <v>46945.5</v>
      </c>
      <c r="AL110" s="523">
        <f>'[1]Actv PlacedInServc'!AL110</f>
        <v>62133.75</v>
      </c>
      <c r="AM110" s="276"/>
      <c r="AN110" s="523">
        <f t="shared" si="4"/>
        <v>310878.01939999999</v>
      </c>
      <c r="AO110" s="524"/>
      <c r="AP110" s="524">
        <f t="shared" si="5"/>
        <v>542634.75</v>
      </c>
    </row>
    <row r="111" spans="2:42" s="512" customFormat="1">
      <c r="B111" s="518">
        <f t="shared" si="6"/>
        <v>101</v>
      </c>
      <c r="C111" s="518" t="str">
        <f>'[1]Actv PlacedInServc'!C111</f>
        <v>320100</v>
      </c>
      <c r="D111" s="519" t="str">
        <f>'[1]Actv PlacedInServc'!D111</f>
        <v/>
      </c>
      <c r="F111" s="520" t="str">
        <f>'[1]Actv PlacedInServc'!F111</f>
        <v>320100-Wt Equip Non-Media</v>
      </c>
      <c r="H111" s="518" t="str">
        <f>'[1]Actv PlacedInServc'!H111</f>
        <v>10132010</v>
      </c>
      <c r="J111" s="518">
        <f>'[1]Actv PlacedInServc'!J111</f>
        <v>320.3</v>
      </c>
      <c r="L111" s="518" t="str">
        <f>'[1]Actv PlacedInServc'!L111</f>
        <v>Y</v>
      </c>
      <c r="N111" s="521">
        <f>'[1]Actv PlacedInServc'!N111</f>
        <v>2</v>
      </c>
      <c r="P111" s="524">
        <f>'[1]Actv PlacedInServc'!P111</f>
        <v>117252.06</v>
      </c>
      <c r="Q111" s="523">
        <f>'[1]Actv PlacedInServc'!Q111</f>
        <v>58626.03</v>
      </c>
      <c r="R111" s="523">
        <f>'[1]Actv PlacedInServc'!R111</f>
        <v>58626.03</v>
      </c>
      <c r="S111" s="523">
        <f>'[1]Actv PlacedInServc'!S111</f>
        <v>18803.384880000001</v>
      </c>
      <c r="T111" s="523">
        <f>'[1]Actv PlacedInServc'!T111</f>
        <v>5403.7031999999999</v>
      </c>
      <c r="U111" s="523">
        <f>'[1]Actv PlacedInServc'!U111</f>
        <v>29847.175680000004</v>
      </c>
      <c r="V111" s="523">
        <f>'[1]Actv PlacedInServc'!V111</f>
        <v>30928.800000000003</v>
      </c>
      <c r="W111" s="523">
        <f>'[1]Actv PlacedInServc'!W111</f>
        <v>11046</v>
      </c>
      <c r="X111" s="523">
        <f>'[1]Actv PlacedInServc'!X111</f>
        <v>11046</v>
      </c>
      <c r="Y111" s="523">
        <f>'[1]Actv PlacedInServc'!Y111</f>
        <v>17673.600000000002</v>
      </c>
      <c r="Z111" s="523">
        <f>'[1]Actv PlacedInServc'!Z111</f>
        <v>23196.600000000002</v>
      </c>
      <c r="AA111" s="523">
        <f>'[1]Actv PlacedInServc'!AA111</f>
        <v>19330.5</v>
      </c>
      <c r="AB111" s="523">
        <f>'[1]Actv PlacedInServc'!AB111</f>
        <v>27615</v>
      </c>
      <c r="AC111" s="523">
        <f>'[1]Actv PlacedInServc'!AC111</f>
        <v>26510.400000000001</v>
      </c>
      <c r="AD111" s="523">
        <f>'[1]Actv PlacedInServc'!AD111</f>
        <v>23196.600000000002</v>
      </c>
      <c r="AE111" s="523">
        <f>'[1]Actv PlacedInServc'!AE111</f>
        <v>22092</v>
      </c>
      <c r="AF111" s="523">
        <f>'[1]Actv PlacedInServc'!AF111</f>
        <v>11598.300000000001</v>
      </c>
      <c r="AG111" s="523">
        <f>'[1]Actv PlacedInServc'!AG111</f>
        <v>11046</v>
      </c>
      <c r="AH111" s="523">
        <f>'[1]Actv PlacedInServc'!AH111</f>
        <v>8284.5</v>
      </c>
      <c r="AI111" s="523">
        <f>'[1]Actv PlacedInServc'!AI111</f>
        <v>11598.300000000001</v>
      </c>
      <c r="AJ111" s="523">
        <f>'[1]Actv PlacedInServc'!AJ111</f>
        <v>12150.6</v>
      </c>
      <c r="AK111" s="523">
        <f>'[1]Actv PlacedInServc'!AK111</f>
        <v>18778.2</v>
      </c>
      <c r="AL111" s="523">
        <f>'[1]Actv PlacedInServc'!AL111</f>
        <v>24853.5</v>
      </c>
      <c r="AM111" s="276"/>
      <c r="AN111" s="523">
        <f t="shared" si="4"/>
        <v>202235.12375999999</v>
      </c>
      <c r="AO111" s="524"/>
      <c r="AP111" s="524">
        <f t="shared" si="5"/>
        <v>217053.9</v>
      </c>
    </row>
    <row r="112" spans="2:42" s="512" customFormat="1">
      <c r="B112" s="518">
        <v>102</v>
      </c>
      <c r="C112" s="518" t="str">
        <f>'[1]Actv PlacedInServc'!C112</f>
        <v>330200</v>
      </c>
      <c r="D112" s="519" t="str">
        <f>'[1]Actv PlacedInServc'!D112</f>
        <v/>
      </c>
      <c r="F112" s="520" t="str">
        <f>'[1]Actv PlacedInServc'!F112</f>
        <v>330200-Ground Level Tanks</v>
      </c>
      <c r="H112" s="518" t="str">
        <f>'[1]Actv PlacedInServc'!H112</f>
        <v>10133000</v>
      </c>
      <c r="J112" s="518">
        <f>'[1]Actv PlacedInServc'!J112</f>
        <v>330.4</v>
      </c>
      <c r="L112" s="518" t="str">
        <f>'[1]Actv PlacedInServc'!L112</f>
        <v>Y</v>
      </c>
      <c r="N112" s="521">
        <f>'[1]Actv PlacedInServc'!N112</f>
        <v>2</v>
      </c>
      <c r="P112" s="524">
        <f>'[1]Actv PlacedInServc'!P112</f>
        <v>0</v>
      </c>
      <c r="Q112" s="523">
        <f>'[1]Actv PlacedInServc'!Q112</f>
        <v>0</v>
      </c>
      <c r="R112" s="523">
        <f>'[1]Actv PlacedInServc'!R112</f>
        <v>0</v>
      </c>
      <c r="S112" s="523">
        <f>'[1]Actv PlacedInServc'!S112</f>
        <v>18803.384880000001</v>
      </c>
      <c r="T112" s="523">
        <f>'[1]Actv PlacedInServc'!T112</f>
        <v>5403.7031999999999</v>
      </c>
      <c r="U112" s="523">
        <f>'[1]Actv PlacedInServc'!U112</f>
        <v>29847.175680000004</v>
      </c>
      <c r="V112" s="523">
        <f>'[1]Actv PlacedInServc'!V112</f>
        <v>30928.800000000003</v>
      </c>
      <c r="W112" s="523">
        <f>'[1]Actv PlacedInServc'!W112</f>
        <v>11046</v>
      </c>
      <c r="X112" s="523">
        <f>'[1]Actv PlacedInServc'!X112</f>
        <v>11046</v>
      </c>
      <c r="Y112" s="523">
        <f>'[1]Actv PlacedInServc'!Y112</f>
        <v>17673.600000000002</v>
      </c>
      <c r="Z112" s="523">
        <f>'[1]Actv PlacedInServc'!Z112</f>
        <v>23196.600000000002</v>
      </c>
      <c r="AA112" s="523">
        <f>'[1]Actv PlacedInServc'!AA112</f>
        <v>19330.5</v>
      </c>
      <c r="AB112" s="523">
        <f>'[1]Actv PlacedInServc'!AB112</f>
        <v>27615</v>
      </c>
      <c r="AC112" s="523">
        <f>'[1]Actv PlacedInServc'!AC112</f>
        <v>26510.400000000001</v>
      </c>
      <c r="AD112" s="523">
        <f>'[1]Actv PlacedInServc'!AD112</f>
        <v>23196.600000000002</v>
      </c>
      <c r="AE112" s="523">
        <f>'[1]Actv PlacedInServc'!AE112</f>
        <v>22092</v>
      </c>
      <c r="AF112" s="523">
        <f>'[1]Actv PlacedInServc'!AF112</f>
        <v>11598.300000000001</v>
      </c>
      <c r="AG112" s="523">
        <f>'[1]Actv PlacedInServc'!AG112</f>
        <v>11046</v>
      </c>
      <c r="AH112" s="523">
        <f>'[1]Actv PlacedInServc'!AH112</f>
        <v>8284.5</v>
      </c>
      <c r="AI112" s="523">
        <f>'[1]Actv PlacedInServc'!AI112</f>
        <v>11598.300000000001</v>
      </c>
      <c r="AJ112" s="523">
        <f>'[1]Actv PlacedInServc'!AJ112</f>
        <v>12150.6</v>
      </c>
      <c r="AK112" s="523">
        <f>'[1]Actv PlacedInServc'!AK112</f>
        <v>18778.2</v>
      </c>
      <c r="AL112" s="523">
        <f>'[1]Actv PlacedInServc'!AL112</f>
        <v>24853.5</v>
      </c>
      <c r="AM112" s="276"/>
      <c r="AN112" s="523">
        <f t="shared" si="4"/>
        <v>84983.063760000005</v>
      </c>
      <c r="AO112" s="524"/>
      <c r="AP112" s="524">
        <f t="shared" si="5"/>
        <v>217053.9</v>
      </c>
    </row>
    <row r="113" spans="2:42" s="512" customFormat="1">
      <c r="B113" s="518">
        <v>103</v>
      </c>
      <c r="C113" s="518" t="str">
        <f>'[1]Actv PlacedInServc'!C113</f>
        <v>304100</v>
      </c>
      <c r="D113" s="519" t="str">
        <f>'[1]Actv PlacedInServc'!D113</f>
        <v/>
      </c>
      <c r="F113" s="520" t="str">
        <f>'[1]Actv PlacedInServc'!F113</f>
        <v>304100-Struct &amp; Imp-Supply</v>
      </c>
      <c r="H113" s="518" t="str">
        <f>'[1]Actv PlacedInServc'!H113</f>
        <v>10130410</v>
      </c>
      <c r="J113" s="518">
        <f>'[1]Actv PlacedInServc'!J113</f>
        <v>304.2</v>
      </c>
      <c r="L113" s="518" t="str">
        <f>'[1]Actv PlacedInServc'!L113</f>
        <v>Y</v>
      </c>
      <c r="N113" s="521">
        <f>'[1]Actv PlacedInServc'!N113</f>
        <v>2</v>
      </c>
      <c r="P113" s="524">
        <f>'[1]Actv PlacedInServc'!P113</f>
        <v>125400.64000000001</v>
      </c>
      <c r="Q113" s="523">
        <f>'[1]Actv PlacedInServc'!Q113</f>
        <v>62700.320000000007</v>
      </c>
      <c r="R113" s="523">
        <f>'[1]Actv PlacedInServc'!R113</f>
        <v>62700.320000000007</v>
      </c>
      <c r="S113" s="523">
        <f>'[1]Actv PlacedInServc'!S113</f>
        <v>0</v>
      </c>
      <c r="T113" s="523">
        <f>'[1]Actv PlacedInServc'!T113</f>
        <v>0</v>
      </c>
      <c r="U113" s="523">
        <f>'[1]Actv PlacedInServc'!U113</f>
        <v>0</v>
      </c>
      <c r="V113" s="523">
        <f>'[1]Actv PlacedInServc'!V113</f>
        <v>0</v>
      </c>
      <c r="W113" s="523">
        <f>'[1]Actv PlacedInServc'!W113</f>
        <v>0</v>
      </c>
      <c r="X113" s="523">
        <f>'[1]Actv PlacedInServc'!X113</f>
        <v>0</v>
      </c>
      <c r="Y113" s="523">
        <f>'[1]Actv PlacedInServc'!Y113</f>
        <v>0</v>
      </c>
      <c r="Z113" s="523">
        <f>'[1]Actv PlacedInServc'!Z113</f>
        <v>0</v>
      </c>
      <c r="AA113" s="523">
        <f>'[1]Actv PlacedInServc'!AA113</f>
        <v>0</v>
      </c>
      <c r="AB113" s="523">
        <f>'[1]Actv PlacedInServc'!AB113</f>
        <v>0</v>
      </c>
      <c r="AC113" s="523">
        <f>'[1]Actv PlacedInServc'!AC113</f>
        <v>0</v>
      </c>
      <c r="AD113" s="523">
        <f>'[1]Actv PlacedInServc'!AD113</f>
        <v>0</v>
      </c>
      <c r="AE113" s="523">
        <f>'[1]Actv PlacedInServc'!AE113</f>
        <v>0</v>
      </c>
      <c r="AF113" s="523">
        <f>'[1]Actv PlacedInServc'!AF113</f>
        <v>0</v>
      </c>
      <c r="AG113" s="523">
        <f>'[1]Actv PlacedInServc'!AG113</f>
        <v>0</v>
      </c>
      <c r="AH113" s="523">
        <f>'[1]Actv PlacedInServc'!AH113</f>
        <v>0</v>
      </c>
      <c r="AI113" s="523">
        <f>'[1]Actv PlacedInServc'!AI113</f>
        <v>0</v>
      </c>
      <c r="AJ113" s="523">
        <f>'[1]Actv PlacedInServc'!AJ113</f>
        <v>0</v>
      </c>
      <c r="AK113" s="523">
        <f>'[1]Actv PlacedInServc'!AK113</f>
        <v>0</v>
      </c>
      <c r="AL113" s="523">
        <f>'[1]Actv PlacedInServc'!AL113</f>
        <v>0</v>
      </c>
      <c r="AM113" s="276"/>
      <c r="AN113" s="523">
        <f t="shared" si="4"/>
        <v>125400.64000000001</v>
      </c>
      <c r="AO113" s="524"/>
      <c r="AP113" s="524">
        <f t="shared" si="5"/>
        <v>0</v>
      </c>
    </row>
    <row r="114" spans="2:42" s="512" customFormat="1">
      <c r="B114" s="518">
        <v>104</v>
      </c>
      <c r="C114" s="518" t="str">
        <f>'[1]Actv PlacedInServc'!C114</f>
        <v>304200</v>
      </c>
      <c r="D114" s="519" t="str">
        <f>'[1]Actv PlacedInServc'!D114</f>
        <v/>
      </c>
      <c r="F114" s="520" t="str">
        <f>'[1]Actv PlacedInServc'!F114</f>
        <v>304200-Struct &amp; Imp-Pumping</v>
      </c>
      <c r="H114" s="518" t="str">
        <f>'[1]Actv PlacedInServc'!H114</f>
        <v>10130420</v>
      </c>
      <c r="J114" s="518">
        <f>'[1]Actv PlacedInServc'!J114</f>
        <v>304.2</v>
      </c>
      <c r="L114" s="518" t="str">
        <f>'[1]Actv PlacedInServc'!L114</f>
        <v>Y</v>
      </c>
      <c r="N114" s="521">
        <f>'[1]Actv PlacedInServc'!N114</f>
        <v>2</v>
      </c>
      <c r="P114" s="524">
        <f>'[1]Actv PlacedInServc'!P114</f>
        <v>14338.56</v>
      </c>
      <c r="Q114" s="523">
        <f>'[1]Actv PlacedInServc'!Q114</f>
        <v>7169.28</v>
      </c>
      <c r="R114" s="523">
        <f>'[1]Actv PlacedInServc'!R114</f>
        <v>7169.28</v>
      </c>
      <c r="S114" s="523">
        <f>'[1]Actv PlacedInServc'!S114</f>
        <v>0</v>
      </c>
      <c r="T114" s="523">
        <f>'[1]Actv PlacedInServc'!T114</f>
        <v>0</v>
      </c>
      <c r="U114" s="523">
        <f>'[1]Actv PlacedInServc'!U114</f>
        <v>0</v>
      </c>
      <c r="V114" s="523">
        <f>'[1]Actv PlacedInServc'!V114</f>
        <v>0</v>
      </c>
      <c r="W114" s="523">
        <f>'[1]Actv PlacedInServc'!W114</f>
        <v>0</v>
      </c>
      <c r="X114" s="523">
        <f>'[1]Actv PlacedInServc'!X114</f>
        <v>0</v>
      </c>
      <c r="Y114" s="523">
        <f>'[1]Actv PlacedInServc'!Y114</f>
        <v>0</v>
      </c>
      <c r="Z114" s="523">
        <f>'[1]Actv PlacedInServc'!Z114</f>
        <v>0</v>
      </c>
      <c r="AA114" s="523">
        <f>'[1]Actv PlacedInServc'!AA114</f>
        <v>0</v>
      </c>
      <c r="AB114" s="523">
        <f>'[1]Actv PlacedInServc'!AB114</f>
        <v>0</v>
      </c>
      <c r="AC114" s="523">
        <f>'[1]Actv PlacedInServc'!AC114</f>
        <v>0</v>
      </c>
      <c r="AD114" s="523">
        <f>'[1]Actv PlacedInServc'!AD114</f>
        <v>0</v>
      </c>
      <c r="AE114" s="523">
        <f>'[1]Actv PlacedInServc'!AE114</f>
        <v>0</v>
      </c>
      <c r="AF114" s="523">
        <f>'[1]Actv PlacedInServc'!AF114</f>
        <v>0</v>
      </c>
      <c r="AG114" s="523">
        <f>'[1]Actv PlacedInServc'!AG114</f>
        <v>0</v>
      </c>
      <c r="AH114" s="523">
        <f>'[1]Actv PlacedInServc'!AH114</f>
        <v>0</v>
      </c>
      <c r="AI114" s="523">
        <f>'[1]Actv PlacedInServc'!AI114</f>
        <v>0</v>
      </c>
      <c r="AJ114" s="523">
        <f>'[1]Actv PlacedInServc'!AJ114</f>
        <v>0</v>
      </c>
      <c r="AK114" s="523">
        <f>'[1]Actv PlacedInServc'!AK114</f>
        <v>0</v>
      </c>
      <c r="AL114" s="523">
        <f>'[1]Actv PlacedInServc'!AL114</f>
        <v>0</v>
      </c>
      <c r="AM114" s="276"/>
      <c r="AN114" s="523">
        <f t="shared" si="4"/>
        <v>14338.56</v>
      </c>
      <c r="AO114" s="524"/>
      <c r="AP114" s="524">
        <f t="shared" si="5"/>
        <v>0</v>
      </c>
    </row>
    <row r="115" spans="2:42" s="512" customFormat="1">
      <c r="B115" s="518">
        <v>105</v>
      </c>
      <c r="C115" s="518" t="str">
        <f>'[1]Actv PlacedInServc'!C115</f>
        <v>343000</v>
      </c>
      <c r="D115" s="519" t="str">
        <f>'[1]Actv PlacedInServc'!D115</f>
        <v/>
      </c>
      <c r="F115" s="520" t="str">
        <f>'[1]Actv PlacedInServc'!F115</f>
        <v>343000-Tools,Shop,Garage Equip</v>
      </c>
      <c r="H115" s="518" t="str">
        <f>'[1]Actv PlacedInServc'!H115</f>
        <v>10134300</v>
      </c>
      <c r="J115" s="518">
        <f>'[1]Actv PlacedInServc'!J115</f>
        <v>343.5</v>
      </c>
      <c r="L115" s="518" t="str">
        <f>'[1]Actv PlacedInServc'!L115</f>
        <v>Y</v>
      </c>
      <c r="N115" s="521">
        <f>'[1]Actv PlacedInServc'!N115</f>
        <v>2</v>
      </c>
      <c r="P115" s="524">
        <f>'[1]Actv PlacedInServc'!P115</f>
        <v>40750</v>
      </c>
      <c r="Q115" s="523">
        <f>'[1]Actv PlacedInServc'!Q115</f>
        <v>20375</v>
      </c>
      <c r="R115" s="523">
        <f>'[1]Actv PlacedInServc'!R115</f>
        <v>20375</v>
      </c>
      <c r="S115" s="523">
        <f>'[1]Actv PlacedInServc'!S115</f>
        <v>0</v>
      </c>
      <c r="T115" s="523">
        <f>'[1]Actv PlacedInServc'!T115</f>
        <v>0</v>
      </c>
      <c r="U115" s="523">
        <f>'[1]Actv PlacedInServc'!U115</f>
        <v>0</v>
      </c>
      <c r="V115" s="523">
        <f>'[1]Actv PlacedInServc'!V115</f>
        <v>0</v>
      </c>
      <c r="W115" s="523">
        <f>'[1]Actv PlacedInServc'!W115</f>
        <v>0</v>
      </c>
      <c r="X115" s="523">
        <f>'[1]Actv PlacedInServc'!X115</f>
        <v>0</v>
      </c>
      <c r="Y115" s="523">
        <f>'[1]Actv PlacedInServc'!Y115</f>
        <v>0</v>
      </c>
      <c r="Z115" s="523">
        <f>'[1]Actv PlacedInServc'!Z115</f>
        <v>0</v>
      </c>
      <c r="AA115" s="523">
        <f>'[1]Actv PlacedInServc'!AA115</f>
        <v>0</v>
      </c>
      <c r="AB115" s="523">
        <f>'[1]Actv PlacedInServc'!AB115</f>
        <v>0</v>
      </c>
      <c r="AC115" s="523">
        <f>'[1]Actv PlacedInServc'!AC115</f>
        <v>0</v>
      </c>
      <c r="AD115" s="523">
        <f>'[1]Actv PlacedInServc'!AD115</f>
        <v>0</v>
      </c>
      <c r="AE115" s="523">
        <f>'[1]Actv PlacedInServc'!AE115</f>
        <v>0</v>
      </c>
      <c r="AF115" s="523">
        <f>'[1]Actv PlacedInServc'!AF115</f>
        <v>0</v>
      </c>
      <c r="AG115" s="523">
        <f>'[1]Actv PlacedInServc'!AG115</f>
        <v>0</v>
      </c>
      <c r="AH115" s="523">
        <f>'[1]Actv PlacedInServc'!AH115</f>
        <v>0</v>
      </c>
      <c r="AI115" s="523">
        <f>'[1]Actv PlacedInServc'!AI115</f>
        <v>0</v>
      </c>
      <c r="AJ115" s="523">
        <f>'[1]Actv PlacedInServc'!AJ115</f>
        <v>0</v>
      </c>
      <c r="AK115" s="523">
        <f>'[1]Actv PlacedInServc'!AK115</f>
        <v>0</v>
      </c>
      <c r="AL115" s="523">
        <f>'[1]Actv PlacedInServc'!AL115</f>
        <v>0</v>
      </c>
      <c r="AM115" s="276"/>
      <c r="AN115" s="523">
        <f t="shared" si="4"/>
        <v>40750</v>
      </c>
      <c r="AO115" s="524"/>
      <c r="AP115" s="524">
        <f t="shared" si="5"/>
        <v>0</v>
      </c>
    </row>
    <row r="116" spans="2:42" s="512" customFormat="1">
      <c r="B116" s="518">
        <v>106</v>
      </c>
      <c r="C116" s="518" t="str">
        <f>'[1]Actv PlacedInServc'!C116</f>
        <v>344000</v>
      </c>
      <c r="D116" s="519" t="str">
        <f>'[1]Actv PlacedInServc'!D116</f>
        <v/>
      </c>
      <c r="F116" s="520" t="str">
        <f>'[1]Actv PlacedInServc'!F116</f>
        <v>344000-Laboratory Equipment</v>
      </c>
      <c r="H116" s="518" t="str">
        <f>'[1]Actv PlacedInServc'!H116</f>
        <v>10134400</v>
      </c>
      <c r="J116" s="518">
        <f>'[1]Actv PlacedInServc'!J116</f>
        <v>344.5</v>
      </c>
      <c r="L116" s="518" t="str">
        <f>'[1]Actv PlacedInServc'!L116</f>
        <v>Y</v>
      </c>
      <c r="N116" s="521">
        <f>'[1]Actv PlacedInServc'!N116</f>
        <v>2</v>
      </c>
      <c r="P116" s="524">
        <f>'[1]Actv PlacedInServc'!P116</f>
        <v>5037.07</v>
      </c>
      <c r="Q116" s="523">
        <f>'[1]Actv PlacedInServc'!Q116</f>
        <v>2518.5349999999999</v>
      </c>
      <c r="R116" s="523">
        <f>'[1]Actv PlacedInServc'!R116</f>
        <v>2518.5349999999999</v>
      </c>
      <c r="S116" s="523">
        <f>'[1]Actv PlacedInServc'!S116</f>
        <v>0</v>
      </c>
      <c r="T116" s="523">
        <f>'[1]Actv PlacedInServc'!T116</f>
        <v>0</v>
      </c>
      <c r="U116" s="523">
        <f>'[1]Actv PlacedInServc'!U116</f>
        <v>0</v>
      </c>
      <c r="V116" s="523">
        <f>'[1]Actv PlacedInServc'!V116</f>
        <v>0</v>
      </c>
      <c r="W116" s="523">
        <f>'[1]Actv PlacedInServc'!W116</f>
        <v>0</v>
      </c>
      <c r="X116" s="523">
        <f>'[1]Actv PlacedInServc'!X116</f>
        <v>0</v>
      </c>
      <c r="Y116" s="523">
        <f>'[1]Actv PlacedInServc'!Y116</f>
        <v>0</v>
      </c>
      <c r="Z116" s="523">
        <f>'[1]Actv PlacedInServc'!Z116</f>
        <v>0</v>
      </c>
      <c r="AA116" s="523">
        <f>'[1]Actv PlacedInServc'!AA116</f>
        <v>0</v>
      </c>
      <c r="AB116" s="523">
        <f>'[1]Actv PlacedInServc'!AB116</f>
        <v>0</v>
      </c>
      <c r="AC116" s="523">
        <f>'[1]Actv PlacedInServc'!AC116</f>
        <v>0</v>
      </c>
      <c r="AD116" s="523">
        <f>'[1]Actv PlacedInServc'!AD116</f>
        <v>0</v>
      </c>
      <c r="AE116" s="523">
        <f>'[1]Actv PlacedInServc'!AE116</f>
        <v>0</v>
      </c>
      <c r="AF116" s="523">
        <f>'[1]Actv PlacedInServc'!AF116</f>
        <v>0</v>
      </c>
      <c r="AG116" s="523">
        <f>'[1]Actv PlacedInServc'!AG116</f>
        <v>0</v>
      </c>
      <c r="AH116" s="523">
        <f>'[1]Actv PlacedInServc'!AH116</f>
        <v>0</v>
      </c>
      <c r="AI116" s="523">
        <f>'[1]Actv PlacedInServc'!AI116</f>
        <v>0</v>
      </c>
      <c r="AJ116" s="523">
        <f>'[1]Actv PlacedInServc'!AJ116</f>
        <v>0</v>
      </c>
      <c r="AK116" s="523">
        <f>'[1]Actv PlacedInServc'!AK116</f>
        <v>0</v>
      </c>
      <c r="AL116" s="523">
        <f>'[1]Actv PlacedInServc'!AL116</f>
        <v>0</v>
      </c>
      <c r="AM116" s="276"/>
      <c r="AN116" s="523">
        <f t="shared" si="4"/>
        <v>5037.07</v>
      </c>
      <c r="AO116" s="524"/>
      <c r="AP116" s="524">
        <f t="shared" si="5"/>
        <v>0</v>
      </c>
    </row>
    <row r="117" spans="2:42" s="512" customFormat="1">
      <c r="B117" s="518">
        <v>107</v>
      </c>
      <c r="C117" s="518" t="str">
        <f>'[1]Actv PlacedInServc'!C117</f>
        <v/>
      </c>
      <c r="D117" s="519" t="str">
        <f>'[1]Actv PlacedInServc'!D117</f>
        <v/>
      </c>
      <c r="F117" s="520" t="str">
        <f>'[1]Actv PlacedInServc'!F117</f>
        <v/>
      </c>
      <c r="H117" s="518" t="str">
        <f>'[1]Actv PlacedInServc'!H117</f>
        <v/>
      </c>
      <c r="J117" s="518" t="str">
        <f>'[1]Actv PlacedInServc'!J117</f>
        <v/>
      </c>
      <c r="L117" s="518" t="str">
        <f>'[1]Actv PlacedInServc'!L117</f>
        <v/>
      </c>
      <c r="N117" s="521" t="str">
        <f>'[1]Actv PlacedInServc'!N117</f>
        <v/>
      </c>
      <c r="P117" s="524" t="str">
        <f>'[1]Actv PlacedInServc'!P117</f>
        <v/>
      </c>
      <c r="Q117" s="523" t="str">
        <f>'[1]Actv PlacedInServc'!Q117</f>
        <v/>
      </c>
      <c r="R117" s="523" t="str">
        <f>'[1]Actv PlacedInServc'!R117</f>
        <v/>
      </c>
      <c r="S117" s="523" t="str">
        <f>'[1]Actv PlacedInServc'!S117</f>
        <v/>
      </c>
      <c r="T117" s="523" t="str">
        <f>'[1]Actv PlacedInServc'!T117</f>
        <v/>
      </c>
      <c r="U117" s="523" t="str">
        <f>'[1]Actv PlacedInServc'!U117</f>
        <v/>
      </c>
      <c r="V117" s="523" t="str">
        <f>'[1]Actv PlacedInServc'!V117</f>
        <v/>
      </c>
      <c r="W117" s="523" t="str">
        <f>'[1]Actv PlacedInServc'!W117</f>
        <v/>
      </c>
      <c r="X117" s="523" t="str">
        <f>'[1]Actv PlacedInServc'!X117</f>
        <v/>
      </c>
      <c r="Y117" s="523" t="str">
        <f>'[1]Actv PlacedInServc'!Y117</f>
        <v/>
      </c>
      <c r="Z117" s="523" t="str">
        <f>'[1]Actv PlacedInServc'!Z117</f>
        <v/>
      </c>
      <c r="AA117" s="523" t="str">
        <f>'[1]Actv PlacedInServc'!AA117</f>
        <v/>
      </c>
      <c r="AB117" s="523" t="str">
        <f>'[1]Actv PlacedInServc'!AB117</f>
        <v/>
      </c>
      <c r="AC117" s="523" t="str">
        <f>'[1]Actv PlacedInServc'!AC117</f>
        <v/>
      </c>
      <c r="AD117" s="523" t="str">
        <f>'[1]Actv PlacedInServc'!AD117</f>
        <v/>
      </c>
      <c r="AE117" s="523" t="str">
        <f>'[1]Actv PlacedInServc'!AE117</f>
        <v/>
      </c>
      <c r="AF117" s="523" t="str">
        <f>'[1]Actv PlacedInServc'!AF117</f>
        <v/>
      </c>
      <c r="AG117" s="523" t="str">
        <f>'[1]Actv PlacedInServc'!AG117</f>
        <v/>
      </c>
      <c r="AH117" s="523" t="str">
        <f>'[1]Actv PlacedInServc'!AH117</f>
        <v/>
      </c>
      <c r="AI117" s="523" t="str">
        <f>'[1]Actv PlacedInServc'!AI117</f>
        <v/>
      </c>
      <c r="AJ117" s="523" t="str">
        <f>'[1]Actv PlacedInServc'!AJ117</f>
        <v/>
      </c>
      <c r="AK117" s="523" t="str">
        <f>'[1]Actv PlacedInServc'!AK117</f>
        <v/>
      </c>
      <c r="AL117" s="523" t="str">
        <f>'[1]Actv PlacedInServc'!AL117</f>
        <v/>
      </c>
      <c r="AM117" s="276"/>
      <c r="AN117" s="523">
        <f t="shared" si="4"/>
        <v>0</v>
      </c>
      <c r="AO117" s="524"/>
      <c r="AP117" s="524">
        <f t="shared" si="5"/>
        <v>0</v>
      </c>
    </row>
    <row r="118" spans="2:42" s="512" customFormat="1">
      <c r="B118" s="518">
        <v>108</v>
      </c>
      <c r="C118" s="518" t="str">
        <f>'[1]Actv PlacedInServc'!C118</f>
        <v/>
      </c>
      <c r="D118" s="519" t="str">
        <f>'[1]Actv PlacedInServc'!D118</f>
        <v/>
      </c>
      <c r="F118" s="520" t="str">
        <f>'[1]Actv PlacedInServc'!F118</f>
        <v/>
      </c>
      <c r="H118" s="518" t="str">
        <f>'[1]Actv PlacedInServc'!H118</f>
        <v/>
      </c>
      <c r="J118" s="518" t="str">
        <f>'[1]Actv PlacedInServc'!J118</f>
        <v/>
      </c>
      <c r="L118" s="518" t="str">
        <f>'[1]Actv PlacedInServc'!L118</f>
        <v/>
      </c>
      <c r="N118" s="521" t="str">
        <f>'[1]Actv PlacedInServc'!N118</f>
        <v/>
      </c>
      <c r="P118" s="524" t="str">
        <f>'[1]Actv PlacedInServc'!P118</f>
        <v/>
      </c>
      <c r="Q118" s="523" t="str">
        <f>'[1]Actv PlacedInServc'!Q118</f>
        <v/>
      </c>
      <c r="R118" s="523" t="str">
        <f>'[1]Actv PlacedInServc'!R118</f>
        <v/>
      </c>
      <c r="S118" s="523" t="str">
        <f>'[1]Actv PlacedInServc'!S118</f>
        <v/>
      </c>
      <c r="T118" s="523" t="str">
        <f>'[1]Actv PlacedInServc'!T118</f>
        <v/>
      </c>
      <c r="U118" s="523" t="str">
        <f>'[1]Actv PlacedInServc'!U118</f>
        <v/>
      </c>
      <c r="V118" s="523" t="str">
        <f>'[1]Actv PlacedInServc'!V118</f>
        <v/>
      </c>
      <c r="W118" s="523" t="str">
        <f>'[1]Actv PlacedInServc'!W118</f>
        <v/>
      </c>
      <c r="X118" s="523" t="str">
        <f>'[1]Actv PlacedInServc'!X118</f>
        <v/>
      </c>
      <c r="Y118" s="523" t="str">
        <f>'[1]Actv PlacedInServc'!Y118</f>
        <v/>
      </c>
      <c r="Z118" s="523" t="str">
        <f>'[1]Actv PlacedInServc'!Z118</f>
        <v/>
      </c>
      <c r="AA118" s="523" t="str">
        <f>'[1]Actv PlacedInServc'!AA118</f>
        <v/>
      </c>
      <c r="AB118" s="523" t="str">
        <f>'[1]Actv PlacedInServc'!AB118</f>
        <v/>
      </c>
      <c r="AC118" s="523" t="str">
        <f>'[1]Actv PlacedInServc'!AC118</f>
        <v/>
      </c>
      <c r="AD118" s="523" t="str">
        <f>'[1]Actv PlacedInServc'!AD118</f>
        <v/>
      </c>
      <c r="AE118" s="523" t="str">
        <f>'[1]Actv PlacedInServc'!AE118</f>
        <v/>
      </c>
      <c r="AF118" s="523" t="str">
        <f>'[1]Actv PlacedInServc'!AF118</f>
        <v/>
      </c>
      <c r="AG118" s="523" t="str">
        <f>'[1]Actv PlacedInServc'!AG118</f>
        <v/>
      </c>
      <c r="AH118" s="523" t="str">
        <f>'[1]Actv PlacedInServc'!AH118</f>
        <v/>
      </c>
      <c r="AI118" s="523" t="str">
        <f>'[1]Actv PlacedInServc'!AI118</f>
        <v/>
      </c>
      <c r="AJ118" s="523" t="str">
        <f>'[1]Actv PlacedInServc'!AJ118</f>
        <v/>
      </c>
      <c r="AK118" s="523" t="str">
        <f>'[1]Actv PlacedInServc'!AK118</f>
        <v/>
      </c>
      <c r="AL118" s="523" t="str">
        <f>'[1]Actv PlacedInServc'!AL118</f>
        <v/>
      </c>
      <c r="AM118" s="276"/>
      <c r="AN118" s="523">
        <f t="shared" si="4"/>
        <v>0</v>
      </c>
      <c r="AO118" s="524"/>
      <c r="AP118" s="524">
        <f t="shared" si="5"/>
        <v>0</v>
      </c>
    </row>
    <row r="119" spans="2:42" s="512" customFormat="1">
      <c r="B119" s="518">
        <v>109</v>
      </c>
      <c r="C119" s="518" t="str">
        <f>'[1]Actv PlacedInServc'!C119</f>
        <v/>
      </c>
      <c r="D119" s="519" t="str">
        <f>'[1]Actv PlacedInServc'!D119</f>
        <v/>
      </c>
      <c r="F119" s="520" t="str">
        <f>'[1]Actv PlacedInServc'!F119</f>
        <v/>
      </c>
      <c r="H119" s="518" t="str">
        <f>'[1]Actv PlacedInServc'!H119</f>
        <v/>
      </c>
      <c r="J119" s="518" t="str">
        <f>'[1]Actv PlacedInServc'!J119</f>
        <v/>
      </c>
      <c r="L119" s="518" t="str">
        <f>'[1]Actv PlacedInServc'!L119</f>
        <v/>
      </c>
      <c r="N119" s="521" t="str">
        <f>'[1]Actv PlacedInServc'!N119</f>
        <v/>
      </c>
      <c r="P119" s="524" t="str">
        <f>'[1]Actv PlacedInServc'!P119</f>
        <v/>
      </c>
      <c r="Q119" s="523" t="str">
        <f>'[1]Actv PlacedInServc'!Q119</f>
        <v/>
      </c>
      <c r="R119" s="523" t="str">
        <f>'[1]Actv PlacedInServc'!R119</f>
        <v/>
      </c>
      <c r="S119" s="523" t="str">
        <f>'[1]Actv PlacedInServc'!S119</f>
        <v/>
      </c>
      <c r="T119" s="523" t="str">
        <f>'[1]Actv PlacedInServc'!T119</f>
        <v/>
      </c>
      <c r="U119" s="523" t="str">
        <f>'[1]Actv PlacedInServc'!U119</f>
        <v/>
      </c>
      <c r="V119" s="523" t="str">
        <f>'[1]Actv PlacedInServc'!V119</f>
        <v/>
      </c>
      <c r="W119" s="523" t="str">
        <f>'[1]Actv PlacedInServc'!W119</f>
        <v/>
      </c>
      <c r="X119" s="523" t="str">
        <f>'[1]Actv PlacedInServc'!X119</f>
        <v/>
      </c>
      <c r="Y119" s="523" t="str">
        <f>'[1]Actv PlacedInServc'!Y119</f>
        <v/>
      </c>
      <c r="Z119" s="523" t="str">
        <f>'[1]Actv PlacedInServc'!Z119</f>
        <v/>
      </c>
      <c r="AA119" s="523" t="str">
        <f>'[1]Actv PlacedInServc'!AA119</f>
        <v/>
      </c>
      <c r="AB119" s="523" t="str">
        <f>'[1]Actv PlacedInServc'!AB119</f>
        <v/>
      </c>
      <c r="AC119" s="523" t="str">
        <f>'[1]Actv PlacedInServc'!AC119</f>
        <v/>
      </c>
      <c r="AD119" s="523" t="str">
        <f>'[1]Actv PlacedInServc'!AD119</f>
        <v/>
      </c>
      <c r="AE119" s="523" t="str">
        <f>'[1]Actv PlacedInServc'!AE119</f>
        <v/>
      </c>
      <c r="AF119" s="523" t="str">
        <f>'[1]Actv PlacedInServc'!AF119</f>
        <v/>
      </c>
      <c r="AG119" s="523" t="str">
        <f>'[1]Actv PlacedInServc'!AG119</f>
        <v/>
      </c>
      <c r="AH119" s="523" t="str">
        <f>'[1]Actv PlacedInServc'!AH119</f>
        <v/>
      </c>
      <c r="AI119" s="523" t="str">
        <f>'[1]Actv PlacedInServc'!AI119</f>
        <v/>
      </c>
      <c r="AJ119" s="523" t="str">
        <f>'[1]Actv PlacedInServc'!AJ119</f>
        <v/>
      </c>
      <c r="AK119" s="523" t="str">
        <f>'[1]Actv PlacedInServc'!AK119</f>
        <v/>
      </c>
      <c r="AL119" s="523" t="str">
        <f>'[1]Actv PlacedInServc'!AL119</f>
        <v/>
      </c>
      <c r="AM119" s="276"/>
      <c r="AN119" s="523">
        <f t="shared" si="4"/>
        <v>0</v>
      </c>
      <c r="AO119" s="524"/>
      <c r="AP119" s="524">
        <f t="shared" si="5"/>
        <v>0</v>
      </c>
    </row>
    <row r="120" spans="2:42" s="512" customFormat="1">
      <c r="B120" s="518">
        <v>110</v>
      </c>
      <c r="C120" s="518" t="str">
        <f>'[1]Actv PlacedInServc'!C120</f>
        <v/>
      </c>
      <c r="D120" s="519" t="str">
        <f>'[1]Actv PlacedInServc'!D120</f>
        <v>R12-**S1</v>
      </c>
      <c r="F120" s="520" t="str">
        <f>'[1]Actv PlacedInServc'!F120</f>
        <v>Engineering Studies</v>
      </c>
      <c r="H120" s="518" t="str">
        <f>'[1]Actv PlacedInServc'!H120</f>
        <v/>
      </c>
      <c r="J120" s="518" t="str">
        <f>'[1]Actv PlacedInServc'!J120</f>
        <v/>
      </c>
      <c r="L120" s="518" t="str">
        <f>'[1]Actv PlacedInServc'!L120</f>
        <v/>
      </c>
      <c r="N120" s="521" t="str">
        <f>'[1]Actv PlacedInServc'!N120</f>
        <v/>
      </c>
      <c r="P120" s="524" t="str">
        <f>'[1]Actv PlacedInServc'!P120</f>
        <v/>
      </c>
      <c r="Q120" s="523" t="str">
        <f>'[1]Actv PlacedInServc'!Q120</f>
        <v/>
      </c>
      <c r="R120" s="523" t="str">
        <f>'[1]Actv PlacedInServc'!R120</f>
        <v/>
      </c>
      <c r="S120" s="523" t="str">
        <f>'[1]Actv PlacedInServc'!S120</f>
        <v/>
      </c>
      <c r="T120" s="523" t="str">
        <f>'[1]Actv PlacedInServc'!T120</f>
        <v/>
      </c>
      <c r="U120" s="523" t="str">
        <f>'[1]Actv PlacedInServc'!U120</f>
        <v/>
      </c>
      <c r="V120" s="523" t="str">
        <f>'[1]Actv PlacedInServc'!V120</f>
        <v/>
      </c>
      <c r="W120" s="523" t="str">
        <f>'[1]Actv PlacedInServc'!W120</f>
        <v/>
      </c>
      <c r="X120" s="523" t="str">
        <f>'[1]Actv PlacedInServc'!X120</f>
        <v/>
      </c>
      <c r="Y120" s="523" t="str">
        <f>'[1]Actv PlacedInServc'!Y120</f>
        <v/>
      </c>
      <c r="Z120" s="523" t="str">
        <f>'[1]Actv PlacedInServc'!Z120</f>
        <v/>
      </c>
      <c r="AA120" s="523" t="str">
        <f>'[1]Actv PlacedInServc'!AA120</f>
        <v/>
      </c>
      <c r="AB120" s="523" t="str">
        <f>'[1]Actv PlacedInServc'!AB120</f>
        <v/>
      </c>
      <c r="AC120" s="523" t="str">
        <f>'[1]Actv PlacedInServc'!AC120</f>
        <v/>
      </c>
      <c r="AD120" s="523" t="str">
        <f>'[1]Actv PlacedInServc'!AD120</f>
        <v/>
      </c>
      <c r="AE120" s="523" t="str">
        <f>'[1]Actv PlacedInServc'!AE120</f>
        <v/>
      </c>
      <c r="AF120" s="523" t="str">
        <f>'[1]Actv PlacedInServc'!AF120</f>
        <v/>
      </c>
      <c r="AG120" s="523" t="str">
        <f>'[1]Actv PlacedInServc'!AG120</f>
        <v/>
      </c>
      <c r="AH120" s="523" t="str">
        <f>'[1]Actv PlacedInServc'!AH120</f>
        <v/>
      </c>
      <c r="AI120" s="523" t="str">
        <f>'[1]Actv PlacedInServc'!AI120</f>
        <v/>
      </c>
      <c r="AJ120" s="523" t="str">
        <f>'[1]Actv PlacedInServc'!AJ120</f>
        <v/>
      </c>
      <c r="AK120" s="523" t="str">
        <f>'[1]Actv PlacedInServc'!AK120</f>
        <v/>
      </c>
      <c r="AL120" s="523" t="str">
        <f>'[1]Actv PlacedInServc'!AL120</f>
        <v/>
      </c>
      <c r="AM120" s="276"/>
      <c r="AN120" s="523">
        <f t="shared" si="4"/>
        <v>0</v>
      </c>
      <c r="AO120" s="524"/>
      <c r="AP120" s="524">
        <f t="shared" si="5"/>
        <v>0</v>
      </c>
    </row>
    <row r="121" spans="2:42" s="512" customFormat="1">
      <c r="B121" s="518">
        <v>111</v>
      </c>
      <c r="C121" s="518" t="str">
        <f>'[1]Actv PlacedInServc'!C121</f>
        <v>339600</v>
      </c>
      <c r="D121" s="519" t="str">
        <f>'[1]Actv PlacedInServc'!D121</f>
        <v/>
      </c>
      <c r="F121" s="520" t="str">
        <f>'[1]Actv PlacedInServc'!F121</f>
        <v>339600-Other P/E-Cps</v>
      </c>
      <c r="H121" s="518" t="str">
        <f>'[1]Actv PlacedInServc'!H121</f>
        <v>10133910</v>
      </c>
      <c r="J121" s="518">
        <f>'[1]Actv PlacedInServc'!J121</f>
        <v>339.1</v>
      </c>
      <c r="L121" s="518" t="str">
        <f>'[1]Actv PlacedInServc'!L121</f>
        <v>Y</v>
      </c>
      <c r="N121" s="521">
        <f>'[1]Actv PlacedInServc'!N121</f>
        <v>6</v>
      </c>
      <c r="P121" s="524">
        <f>'[1]Actv PlacedInServc'!P121</f>
        <v>0</v>
      </c>
      <c r="Q121" s="523">
        <f>'[1]Actv PlacedInServc'!Q121</f>
        <v>0</v>
      </c>
      <c r="R121" s="523">
        <f>'[1]Actv PlacedInServc'!R121</f>
        <v>0</v>
      </c>
      <c r="S121" s="523">
        <f>'[1]Actv PlacedInServc'!S121</f>
        <v>0</v>
      </c>
      <c r="T121" s="523">
        <f>'[1]Actv PlacedInServc'!T121</f>
        <v>0</v>
      </c>
      <c r="U121" s="523">
        <f>'[1]Actv PlacedInServc'!U121</f>
        <v>0</v>
      </c>
      <c r="V121" s="523">
        <f>'[1]Actv PlacedInServc'!V121</f>
        <v>0</v>
      </c>
      <c r="W121" s="523">
        <f>'[1]Actv PlacedInServc'!W121</f>
        <v>2816.73</v>
      </c>
      <c r="X121" s="523">
        <f>'[1]Actv PlacedInServc'!X121</f>
        <v>2816.73</v>
      </c>
      <c r="Y121" s="523">
        <f>'[1]Actv PlacedInServc'!Y121</f>
        <v>2816.73</v>
      </c>
      <c r="Z121" s="523">
        <f>'[1]Actv PlacedInServc'!Z121</f>
        <v>2816.73</v>
      </c>
      <c r="AA121" s="523">
        <f>'[1]Actv PlacedInServc'!AA121</f>
        <v>3286.1849999999999</v>
      </c>
      <c r="AB121" s="523">
        <f>'[1]Actv PlacedInServc'!AB121</f>
        <v>3286.1849999999999</v>
      </c>
      <c r="AC121" s="523">
        <f>'[1]Actv PlacedInServc'!AC121</f>
        <v>3286.1849999999999</v>
      </c>
      <c r="AD121" s="523">
        <f>'[1]Actv PlacedInServc'!AD121</f>
        <v>4225.0949999999993</v>
      </c>
      <c r="AE121" s="523">
        <f>'[1]Actv PlacedInServc'!AE121</f>
        <v>9389.1</v>
      </c>
      <c r="AF121" s="523">
        <f>'[1]Actv PlacedInServc'!AF121</f>
        <v>9389.1</v>
      </c>
      <c r="AG121" s="523">
        <f>'[1]Actv PlacedInServc'!AG121</f>
        <v>9389.1</v>
      </c>
      <c r="AH121" s="523">
        <f>'[1]Actv PlacedInServc'!AH121</f>
        <v>9389.1</v>
      </c>
      <c r="AI121" s="523">
        <f>'[1]Actv PlacedInServc'!AI121</f>
        <v>4694.55</v>
      </c>
      <c r="AJ121" s="523">
        <f>'[1]Actv PlacedInServc'!AJ121</f>
        <v>4694.55</v>
      </c>
      <c r="AK121" s="523">
        <f>'[1]Actv PlacedInServc'!AK121</f>
        <v>4694.55</v>
      </c>
      <c r="AL121" s="523">
        <f>'[1]Actv PlacedInServc'!AL121</f>
        <v>4694.55</v>
      </c>
      <c r="AM121" s="276"/>
      <c r="AN121" s="523">
        <f t="shared" si="4"/>
        <v>0</v>
      </c>
      <c r="AO121" s="524"/>
      <c r="AP121" s="524">
        <f t="shared" si="5"/>
        <v>70418.25</v>
      </c>
    </row>
    <row r="122" spans="2:42" s="512" customFormat="1">
      <c r="B122" s="518">
        <v>112</v>
      </c>
      <c r="C122" s="518" t="str">
        <f>'[1]Actv PlacedInServc'!C122</f>
        <v>348000</v>
      </c>
      <c r="D122" s="519" t="str">
        <f>'[1]Actv PlacedInServc'!D122</f>
        <v/>
      </c>
      <c r="F122" s="520" t="str">
        <f>'[1]Actv PlacedInServc'!F122</f>
        <v>348000-Other Tangible Property</v>
      </c>
      <c r="H122" s="518" t="str">
        <f>'[1]Actv PlacedInServc'!H122</f>
        <v>10134800</v>
      </c>
      <c r="J122" s="518">
        <f>'[1]Actv PlacedInServc'!J122</f>
        <v>348.5</v>
      </c>
      <c r="L122" s="518" t="str">
        <f>'[1]Actv PlacedInServc'!L122</f>
        <v>Y</v>
      </c>
      <c r="N122" s="521">
        <f>'[1]Actv PlacedInServc'!N122</f>
        <v>6</v>
      </c>
      <c r="P122" s="524">
        <f>'[1]Actv PlacedInServc'!P122</f>
        <v>0</v>
      </c>
      <c r="Q122" s="523">
        <f>'[1]Actv PlacedInServc'!Q122</f>
        <v>0</v>
      </c>
      <c r="R122" s="523">
        <f>'[1]Actv PlacedInServc'!R122</f>
        <v>0</v>
      </c>
      <c r="S122" s="523">
        <f>'[1]Actv PlacedInServc'!S122</f>
        <v>0</v>
      </c>
      <c r="T122" s="523">
        <f>'[1]Actv PlacedInServc'!T122</f>
        <v>0</v>
      </c>
      <c r="U122" s="523">
        <f>'[1]Actv PlacedInServc'!U122</f>
        <v>0</v>
      </c>
      <c r="V122" s="523">
        <f>'[1]Actv PlacedInServc'!V122</f>
        <v>0</v>
      </c>
      <c r="W122" s="523">
        <f>'[1]Actv PlacedInServc'!W122</f>
        <v>497.07</v>
      </c>
      <c r="X122" s="523">
        <f>'[1]Actv PlacedInServc'!X122</f>
        <v>497.07</v>
      </c>
      <c r="Y122" s="523">
        <f>'[1]Actv PlacedInServc'!Y122</f>
        <v>497.07</v>
      </c>
      <c r="Z122" s="523">
        <f>'[1]Actv PlacedInServc'!Z122</f>
        <v>497.07</v>
      </c>
      <c r="AA122" s="523">
        <f>'[1]Actv PlacedInServc'!AA122</f>
        <v>579.91499999999996</v>
      </c>
      <c r="AB122" s="523">
        <f>'[1]Actv PlacedInServc'!AB122</f>
        <v>579.91499999999996</v>
      </c>
      <c r="AC122" s="523">
        <f>'[1]Actv PlacedInServc'!AC122</f>
        <v>579.91499999999996</v>
      </c>
      <c r="AD122" s="523">
        <f>'[1]Actv PlacedInServc'!AD122</f>
        <v>745.6049999999999</v>
      </c>
      <c r="AE122" s="523">
        <f>'[1]Actv PlacedInServc'!AE122</f>
        <v>1656.8999999999999</v>
      </c>
      <c r="AF122" s="523">
        <f>'[1]Actv PlacedInServc'!AF122</f>
        <v>1656.8999999999999</v>
      </c>
      <c r="AG122" s="523">
        <f>'[1]Actv PlacedInServc'!AG122</f>
        <v>1656.8999999999999</v>
      </c>
      <c r="AH122" s="523">
        <f>'[1]Actv PlacedInServc'!AH122</f>
        <v>1656.8999999999999</v>
      </c>
      <c r="AI122" s="523">
        <f>'[1]Actv PlacedInServc'!AI122</f>
        <v>828.44999999999993</v>
      </c>
      <c r="AJ122" s="523">
        <f>'[1]Actv PlacedInServc'!AJ122</f>
        <v>828.44999999999993</v>
      </c>
      <c r="AK122" s="523">
        <f>'[1]Actv PlacedInServc'!AK122</f>
        <v>828.44999999999993</v>
      </c>
      <c r="AL122" s="523">
        <f>'[1]Actv PlacedInServc'!AL122</f>
        <v>828.44999999999993</v>
      </c>
      <c r="AM122" s="524"/>
      <c r="AN122" s="523">
        <f t="shared" si="4"/>
        <v>0</v>
      </c>
      <c r="AO122" s="524"/>
      <c r="AP122" s="524">
        <f t="shared" si="5"/>
        <v>12426.750000000002</v>
      </c>
    </row>
    <row r="123" spans="2:42" s="512" customFormat="1">
      <c r="B123" s="518">
        <v>113</v>
      </c>
      <c r="C123" s="518" t="str">
        <f>'[1]Actv PlacedInServc'!C123</f>
        <v>301000</v>
      </c>
      <c r="D123" s="519" t="str">
        <f>'[1]Actv PlacedInServc'!D123</f>
        <v/>
      </c>
      <c r="F123" s="520" t="str">
        <f>'[1]Actv PlacedInServc'!F123</f>
        <v>301000-Organization</v>
      </c>
      <c r="H123" s="518" t="str">
        <f>'[1]Actv PlacedInServc'!H123</f>
        <v>10130100</v>
      </c>
      <c r="J123" s="518">
        <f>'[1]Actv PlacedInServc'!J123</f>
        <v>301.10000000000002</v>
      </c>
      <c r="L123" s="518" t="str">
        <f>'[1]Actv PlacedInServc'!L123</f>
        <v>Y</v>
      </c>
      <c r="N123" s="521">
        <f>'[1]Actv PlacedInServc'!N123</f>
        <v>6</v>
      </c>
      <c r="P123" s="524">
        <f>'[1]Actv PlacedInServc'!P123</f>
        <v>513209.14</v>
      </c>
      <c r="Q123" s="523">
        <f>'[1]Actv PlacedInServc'!Q123</f>
        <v>85534.856666666674</v>
      </c>
      <c r="R123" s="523">
        <f>'[1]Actv PlacedInServc'!R123</f>
        <v>85534.856666666674</v>
      </c>
      <c r="S123" s="523">
        <f>'[1]Actv PlacedInServc'!S123</f>
        <v>85534.856666666674</v>
      </c>
      <c r="T123" s="523">
        <f>'[1]Actv PlacedInServc'!T123</f>
        <v>85534.856666666674</v>
      </c>
      <c r="U123" s="523">
        <f>'[1]Actv PlacedInServc'!U123</f>
        <v>85534.856666666674</v>
      </c>
      <c r="V123" s="523">
        <f>'[1]Actv PlacedInServc'!V123</f>
        <v>85534.856666666674</v>
      </c>
      <c r="W123" s="523">
        <f>'[1]Actv PlacedInServc'!W123</f>
        <v>0</v>
      </c>
      <c r="X123" s="523">
        <f>'[1]Actv PlacedInServc'!X123</f>
        <v>0</v>
      </c>
      <c r="Y123" s="523">
        <f>'[1]Actv PlacedInServc'!Y123</f>
        <v>0</v>
      </c>
      <c r="Z123" s="523">
        <f>'[1]Actv PlacedInServc'!Z123</f>
        <v>0</v>
      </c>
      <c r="AA123" s="523">
        <f>'[1]Actv PlacedInServc'!AA123</f>
        <v>0</v>
      </c>
      <c r="AB123" s="523">
        <f>'[1]Actv PlacedInServc'!AB123</f>
        <v>0</v>
      </c>
      <c r="AC123" s="523">
        <f>'[1]Actv PlacedInServc'!AC123</f>
        <v>0</v>
      </c>
      <c r="AD123" s="523">
        <f>'[1]Actv PlacedInServc'!AD123</f>
        <v>0</v>
      </c>
      <c r="AE123" s="523">
        <f>'[1]Actv PlacedInServc'!AE123</f>
        <v>0</v>
      </c>
      <c r="AF123" s="523">
        <f>'[1]Actv PlacedInServc'!AF123</f>
        <v>0</v>
      </c>
      <c r="AG123" s="523">
        <f>'[1]Actv PlacedInServc'!AG123</f>
        <v>0</v>
      </c>
      <c r="AH123" s="523">
        <f>'[1]Actv PlacedInServc'!AH123</f>
        <v>0</v>
      </c>
      <c r="AI123" s="523">
        <f>'[1]Actv PlacedInServc'!AI123</f>
        <v>0</v>
      </c>
      <c r="AJ123" s="523">
        <f>'[1]Actv PlacedInServc'!AJ123</f>
        <v>0</v>
      </c>
      <c r="AK123" s="523">
        <f>'[1]Actv PlacedInServc'!AK123</f>
        <v>0</v>
      </c>
      <c r="AL123" s="523">
        <f>'[1]Actv PlacedInServc'!AL123</f>
        <v>0</v>
      </c>
      <c r="AM123" s="524"/>
      <c r="AN123" s="523">
        <f t="shared" si="4"/>
        <v>513209.14000000007</v>
      </c>
      <c r="AO123" s="524"/>
      <c r="AP123" s="524">
        <f t="shared" si="5"/>
        <v>0</v>
      </c>
    </row>
    <row r="124" spans="2:42" s="512" customFormat="1">
      <c r="B124" s="518">
        <v>114</v>
      </c>
      <c r="C124" s="518" t="str">
        <f>'[1]Actv PlacedInServc'!C124</f>
        <v>339100</v>
      </c>
      <c r="D124" s="519" t="str">
        <f>'[1]Actv PlacedInServc'!D124</f>
        <v/>
      </c>
      <c r="F124" s="520" t="str">
        <f>'[1]Actv PlacedInServc'!F124</f>
        <v>339100-Other P/E-Intangible</v>
      </c>
      <c r="H124" s="518" t="str">
        <f>'[1]Actv PlacedInServc'!H124</f>
        <v>10133910</v>
      </c>
      <c r="J124" s="518">
        <f>'[1]Actv PlacedInServc'!J124</f>
        <v>339.1</v>
      </c>
      <c r="L124" s="518" t="str">
        <f>'[1]Actv PlacedInServc'!L124</f>
        <v>Y</v>
      </c>
      <c r="N124" s="521">
        <f>'[1]Actv PlacedInServc'!N124</f>
        <v>6</v>
      </c>
      <c r="P124" s="524">
        <f>'[1]Actv PlacedInServc'!P124</f>
        <v>262518.78999999998</v>
      </c>
      <c r="Q124" s="523">
        <f>'[1]Actv PlacedInServc'!Q124</f>
        <v>43753.131666666661</v>
      </c>
      <c r="R124" s="523">
        <f>'[1]Actv PlacedInServc'!R124</f>
        <v>43753.131666666661</v>
      </c>
      <c r="S124" s="523">
        <f>'[1]Actv PlacedInServc'!S124</f>
        <v>43753.131666666661</v>
      </c>
      <c r="T124" s="523">
        <f>'[1]Actv PlacedInServc'!T124</f>
        <v>43753.131666666661</v>
      </c>
      <c r="U124" s="523">
        <f>'[1]Actv PlacedInServc'!U124</f>
        <v>43753.131666666661</v>
      </c>
      <c r="V124" s="523">
        <f>'[1]Actv PlacedInServc'!V124</f>
        <v>43753.131666666661</v>
      </c>
      <c r="W124" s="523">
        <f>'[1]Actv PlacedInServc'!W124</f>
        <v>0</v>
      </c>
      <c r="X124" s="523">
        <f>'[1]Actv PlacedInServc'!X124</f>
        <v>0</v>
      </c>
      <c r="Y124" s="523">
        <f>'[1]Actv PlacedInServc'!Y124</f>
        <v>0</v>
      </c>
      <c r="Z124" s="523">
        <f>'[1]Actv PlacedInServc'!Z124</f>
        <v>0</v>
      </c>
      <c r="AA124" s="523">
        <f>'[1]Actv PlacedInServc'!AA124</f>
        <v>0</v>
      </c>
      <c r="AB124" s="523">
        <f>'[1]Actv PlacedInServc'!AB124</f>
        <v>0</v>
      </c>
      <c r="AC124" s="523">
        <f>'[1]Actv PlacedInServc'!AC124</f>
        <v>0</v>
      </c>
      <c r="AD124" s="523">
        <f>'[1]Actv PlacedInServc'!AD124</f>
        <v>0</v>
      </c>
      <c r="AE124" s="523">
        <f>'[1]Actv PlacedInServc'!AE124</f>
        <v>0</v>
      </c>
      <c r="AF124" s="523">
        <f>'[1]Actv PlacedInServc'!AF124</f>
        <v>0</v>
      </c>
      <c r="AG124" s="523">
        <f>'[1]Actv PlacedInServc'!AG124</f>
        <v>0</v>
      </c>
      <c r="AH124" s="523">
        <f>'[1]Actv PlacedInServc'!AH124</f>
        <v>0</v>
      </c>
      <c r="AI124" s="523">
        <f>'[1]Actv PlacedInServc'!AI124</f>
        <v>0</v>
      </c>
      <c r="AJ124" s="523">
        <f>'[1]Actv PlacedInServc'!AJ124</f>
        <v>0</v>
      </c>
      <c r="AK124" s="523">
        <f>'[1]Actv PlacedInServc'!AK124</f>
        <v>0</v>
      </c>
      <c r="AL124" s="523">
        <f>'[1]Actv PlacedInServc'!AL124</f>
        <v>0</v>
      </c>
      <c r="AM124" s="524"/>
      <c r="AN124" s="523">
        <f t="shared" si="4"/>
        <v>262518.78999999998</v>
      </c>
      <c r="AO124" s="524"/>
      <c r="AP124" s="524">
        <f t="shared" si="5"/>
        <v>0</v>
      </c>
    </row>
    <row r="125" spans="2:42" s="512" customFormat="1">
      <c r="B125" s="518">
        <v>115</v>
      </c>
      <c r="C125" s="518" t="str">
        <f>'[1]Actv PlacedInServc'!C125</f>
        <v/>
      </c>
      <c r="D125" s="519" t="str">
        <f>'[1]Actv PlacedInServc'!D125</f>
        <v/>
      </c>
      <c r="F125" s="520" t="str">
        <f>'[1]Actv PlacedInServc'!F125</f>
        <v/>
      </c>
      <c r="H125" s="518" t="str">
        <f>'[1]Actv PlacedInServc'!H125</f>
        <v/>
      </c>
      <c r="J125" s="518" t="str">
        <f>'[1]Actv PlacedInServc'!J125</f>
        <v/>
      </c>
      <c r="L125" s="518" t="str">
        <f>'[1]Actv PlacedInServc'!L125</f>
        <v/>
      </c>
      <c r="N125" s="521" t="str">
        <f>'[1]Actv PlacedInServc'!N125</f>
        <v/>
      </c>
      <c r="P125" s="524" t="str">
        <f>'[1]Actv PlacedInServc'!P125</f>
        <v/>
      </c>
      <c r="Q125" s="523" t="str">
        <f>'[1]Actv PlacedInServc'!Q125</f>
        <v/>
      </c>
      <c r="R125" s="523" t="str">
        <f>'[1]Actv PlacedInServc'!R125</f>
        <v/>
      </c>
      <c r="S125" s="523" t="str">
        <f>'[1]Actv PlacedInServc'!S125</f>
        <v/>
      </c>
      <c r="T125" s="523" t="str">
        <f>'[1]Actv PlacedInServc'!T125</f>
        <v/>
      </c>
      <c r="U125" s="523" t="str">
        <f>'[1]Actv PlacedInServc'!U125</f>
        <v/>
      </c>
      <c r="V125" s="523" t="str">
        <f>'[1]Actv PlacedInServc'!V125</f>
        <v/>
      </c>
      <c r="W125" s="523" t="str">
        <f>'[1]Actv PlacedInServc'!W125</f>
        <v/>
      </c>
      <c r="X125" s="523" t="str">
        <f>'[1]Actv PlacedInServc'!X125</f>
        <v/>
      </c>
      <c r="Y125" s="523" t="str">
        <f>'[1]Actv PlacedInServc'!Y125</f>
        <v/>
      </c>
      <c r="Z125" s="523" t="str">
        <f>'[1]Actv PlacedInServc'!Z125</f>
        <v/>
      </c>
      <c r="AA125" s="523" t="str">
        <f>'[1]Actv PlacedInServc'!AA125</f>
        <v/>
      </c>
      <c r="AB125" s="523" t="str">
        <f>'[1]Actv PlacedInServc'!AB125</f>
        <v/>
      </c>
      <c r="AC125" s="523" t="str">
        <f>'[1]Actv PlacedInServc'!AC125</f>
        <v/>
      </c>
      <c r="AD125" s="523" t="str">
        <f>'[1]Actv PlacedInServc'!AD125</f>
        <v/>
      </c>
      <c r="AE125" s="523" t="str">
        <f>'[1]Actv PlacedInServc'!AE125</f>
        <v/>
      </c>
      <c r="AF125" s="523" t="str">
        <f>'[1]Actv PlacedInServc'!AF125</f>
        <v/>
      </c>
      <c r="AG125" s="523" t="str">
        <f>'[1]Actv PlacedInServc'!AG125</f>
        <v/>
      </c>
      <c r="AH125" s="523" t="str">
        <f>'[1]Actv PlacedInServc'!AH125</f>
        <v/>
      </c>
      <c r="AI125" s="523" t="str">
        <f>'[1]Actv PlacedInServc'!AI125</f>
        <v/>
      </c>
      <c r="AJ125" s="523" t="str">
        <f>'[1]Actv PlacedInServc'!AJ125</f>
        <v/>
      </c>
      <c r="AK125" s="523" t="str">
        <f>'[1]Actv PlacedInServc'!AK125</f>
        <v/>
      </c>
      <c r="AL125" s="523" t="str">
        <f>'[1]Actv PlacedInServc'!AL125</f>
        <v/>
      </c>
      <c r="AM125" s="524"/>
      <c r="AN125" s="523">
        <f t="shared" si="4"/>
        <v>0</v>
      </c>
      <c r="AO125" s="524"/>
      <c r="AP125" s="524">
        <f t="shared" si="5"/>
        <v>0</v>
      </c>
    </row>
    <row r="126" spans="2:42" s="512" customFormat="1">
      <c r="B126" s="518">
        <v>116</v>
      </c>
      <c r="C126" s="518" t="str">
        <f>'[1]Actv PlacedInServc'!C126</f>
        <v/>
      </c>
      <c r="D126" s="519" t="str">
        <f>'[1]Actv PlacedInServc'!D126</f>
        <v/>
      </c>
      <c r="F126" s="520" t="str">
        <f>'[1]Actv PlacedInServc'!F126</f>
        <v/>
      </c>
      <c r="H126" s="518" t="str">
        <f>'[1]Actv PlacedInServc'!H126</f>
        <v/>
      </c>
      <c r="J126" s="518" t="str">
        <f>'[1]Actv PlacedInServc'!J126</f>
        <v/>
      </c>
      <c r="L126" s="518" t="str">
        <f>'[1]Actv PlacedInServc'!L126</f>
        <v/>
      </c>
      <c r="N126" s="521" t="str">
        <f>'[1]Actv PlacedInServc'!N126</f>
        <v/>
      </c>
      <c r="P126" s="524" t="str">
        <f>'[1]Actv PlacedInServc'!P126</f>
        <v/>
      </c>
      <c r="Q126" s="523" t="str">
        <f>'[1]Actv PlacedInServc'!Q126</f>
        <v/>
      </c>
      <c r="R126" s="523" t="str">
        <f>'[1]Actv PlacedInServc'!R126</f>
        <v/>
      </c>
      <c r="S126" s="523" t="str">
        <f>'[1]Actv PlacedInServc'!S126</f>
        <v/>
      </c>
      <c r="T126" s="523" t="str">
        <f>'[1]Actv PlacedInServc'!T126</f>
        <v/>
      </c>
      <c r="U126" s="523" t="str">
        <f>'[1]Actv PlacedInServc'!U126</f>
        <v/>
      </c>
      <c r="V126" s="523" t="str">
        <f>'[1]Actv PlacedInServc'!V126</f>
        <v/>
      </c>
      <c r="W126" s="523" t="str">
        <f>'[1]Actv PlacedInServc'!W126</f>
        <v/>
      </c>
      <c r="X126" s="523" t="str">
        <f>'[1]Actv PlacedInServc'!X126</f>
        <v/>
      </c>
      <c r="Y126" s="523" t="str">
        <f>'[1]Actv PlacedInServc'!Y126</f>
        <v/>
      </c>
      <c r="Z126" s="523" t="str">
        <f>'[1]Actv PlacedInServc'!Z126</f>
        <v/>
      </c>
      <c r="AA126" s="523" t="str">
        <f>'[1]Actv PlacedInServc'!AA126</f>
        <v/>
      </c>
      <c r="AB126" s="523" t="str">
        <f>'[1]Actv PlacedInServc'!AB126</f>
        <v/>
      </c>
      <c r="AC126" s="523" t="str">
        <f>'[1]Actv PlacedInServc'!AC126</f>
        <v/>
      </c>
      <c r="AD126" s="523" t="str">
        <f>'[1]Actv PlacedInServc'!AD126</f>
        <v/>
      </c>
      <c r="AE126" s="523" t="str">
        <f>'[1]Actv PlacedInServc'!AE126</f>
        <v/>
      </c>
      <c r="AF126" s="523" t="str">
        <f>'[1]Actv PlacedInServc'!AF126</f>
        <v/>
      </c>
      <c r="AG126" s="523" t="str">
        <f>'[1]Actv PlacedInServc'!AG126</f>
        <v/>
      </c>
      <c r="AH126" s="523" t="str">
        <f>'[1]Actv PlacedInServc'!AH126</f>
        <v/>
      </c>
      <c r="AI126" s="523" t="str">
        <f>'[1]Actv PlacedInServc'!AI126</f>
        <v/>
      </c>
      <c r="AJ126" s="523" t="str">
        <f>'[1]Actv PlacedInServc'!AJ126</f>
        <v/>
      </c>
      <c r="AK126" s="523" t="str">
        <f>'[1]Actv PlacedInServc'!AK126</f>
        <v/>
      </c>
      <c r="AL126" s="523" t="str">
        <f>'[1]Actv PlacedInServc'!AL126</f>
        <v/>
      </c>
      <c r="AM126" s="524"/>
      <c r="AN126" s="523">
        <f t="shared" si="4"/>
        <v>0</v>
      </c>
      <c r="AO126" s="524"/>
      <c r="AP126" s="524">
        <f t="shared" si="5"/>
        <v>0</v>
      </c>
    </row>
    <row r="127" spans="2:42" s="512" customFormat="1">
      <c r="B127" s="518">
        <v>117</v>
      </c>
      <c r="C127" s="518" t="str">
        <f>'[1]Actv PlacedInServc'!C127</f>
        <v/>
      </c>
      <c r="D127" s="519" t="str">
        <f>'[1]Actv PlacedInServc'!D127</f>
        <v/>
      </c>
      <c r="F127" s="520" t="str">
        <f>'[1]Actv PlacedInServc'!F127</f>
        <v/>
      </c>
      <c r="H127" s="518" t="str">
        <f>'[1]Actv PlacedInServc'!H127</f>
        <v/>
      </c>
      <c r="J127" s="518" t="str">
        <f>'[1]Actv PlacedInServc'!J127</f>
        <v/>
      </c>
      <c r="L127" s="518" t="str">
        <f>'[1]Actv PlacedInServc'!L127</f>
        <v/>
      </c>
      <c r="N127" s="521" t="str">
        <f>'[1]Actv PlacedInServc'!N127</f>
        <v/>
      </c>
      <c r="P127" s="524" t="str">
        <f>'[1]Actv PlacedInServc'!P127</f>
        <v/>
      </c>
      <c r="Q127" s="523" t="str">
        <f>'[1]Actv PlacedInServc'!Q127</f>
        <v/>
      </c>
      <c r="R127" s="523" t="str">
        <f>'[1]Actv PlacedInServc'!R127</f>
        <v/>
      </c>
      <c r="S127" s="523" t="str">
        <f>'[1]Actv PlacedInServc'!S127</f>
        <v/>
      </c>
      <c r="T127" s="523" t="str">
        <f>'[1]Actv PlacedInServc'!T127</f>
        <v/>
      </c>
      <c r="U127" s="523" t="str">
        <f>'[1]Actv PlacedInServc'!U127</f>
        <v/>
      </c>
      <c r="V127" s="523" t="str">
        <f>'[1]Actv PlacedInServc'!V127</f>
        <v/>
      </c>
      <c r="W127" s="523" t="str">
        <f>'[1]Actv PlacedInServc'!W127</f>
        <v/>
      </c>
      <c r="X127" s="523" t="str">
        <f>'[1]Actv PlacedInServc'!X127</f>
        <v/>
      </c>
      <c r="Y127" s="523" t="str">
        <f>'[1]Actv PlacedInServc'!Y127</f>
        <v/>
      </c>
      <c r="Z127" s="523" t="str">
        <f>'[1]Actv PlacedInServc'!Z127</f>
        <v/>
      </c>
      <c r="AA127" s="523" t="str">
        <f>'[1]Actv PlacedInServc'!AA127</f>
        <v/>
      </c>
      <c r="AB127" s="523" t="str">
        <f>'[1]Actv PlacedInServc'!AB127</f>
        <v/>
      </c>
      <c r="AC127" s="523" t="str">
        <f>'[1]Actv PlacedInServc'!AC127</f>
        <v/>
      </c>
      <c r="AD127" s="523" t="str">
        <f>'[1]Actv PlacedInServc'!AD127</f>
        <v/>
      </c>
      <c r="AE127" s="523" t="str">
        <f>'[1]Actv PlacedInServc'!AE127</f>
        <v/>
      </c>
      <c r="AF127" s="523" t="str">
        <f>'[1]Actv PlacedInServc'!AF127</f>
        <v/>
      </c>
      <c r="AG127" s="523" t="str">
        <f>'[1]Actv PlacedInServc'!AG127</f>
        <v/>
      </c>
      <c r="AH127" s="523" t="str">
        <f>'[1]Actv PlacedInServc'!AH127</f>
        <v/>
      </c>
      <c r="AI127" s="523" t="str">
        <f>'[1]Actv PlacedInServc'!AI127</f>
        <v/>
      </c>
      <c r="AJ127" s="523" t="str">
        <f>'[1]Actv PlacedInServc'!AJ127</f>
        <v/>
      </c>
      <c r="AK127" s="523" t="str">
        <f>'[1]Actv PlacedInServc'!AK127</f>
        <v/>
      </c>
      <c r="AL127" s="523" t="str">
        <f>'[1]Actv PlacedInServc'!AL127</f>
        <v/>
      </c>
      <c r="AM127" s="524"/>
      <c r="AN127" s="523">
        <f t="shared" si="4"/>
        <v>0</v>
      </c>
      <c r="AO127" s="524"/>
      <c r="AP127" s="524">
        <f t="shared" si="5"/>
        <v>0</v>
      </c>
    </row>
    <row r="128" spans="2:42" s="512" customFormat="1">
      <c r="B128" s="518">
        <v>118</v>
      </c>
      <c r="C128" s="518" t="str">
        <f>'[1]Actv PlacedInServc'!C128</f>
        <v/>
      </c>
      <c r="D128" s="519" t="str">
        <f>'[1]Actv PlacedInServc'!D128</f>
        <v/>
      </c>
      <c r="F128" s="520" t="str">
        <f>'[1]Actv PlacedInServc'!F128</f>
        <v/>
      </c>
      <c r="H128" s="518" t="str">
        <f>'[1]Actv PlacedInServc'!H128</f>
        <v/>
      </c>
      <c r="J128" s="518" t="str">
        <f>'[1]Actv PlacedInServc'!J128</f>
        <v/>
      </c>
      <c r="L128" s="518" t="str">
        <f>'[1]Actv PlacedInServc'!L128</f>
        <v/>
      </c>
      <c r="N128" s="521" t="str">
        <f>'[1]Actv PlacedInServc'!N128</f>
        <v/>
      </c>
      <c r="P128" s="524" t="str">
        <f>'[1]Actv PlacedInServc'!P128</f>
        <v/>
      </c>
      <c r="Q128" s="523" t="str">
        <f>'[1]Actv PlacedInServc'!Q128</f>
        <v/>
      </c>
      <c r="R128" s="523" t="str">
        <f>'[1]Actv PlacedInServc'!R128</f>
        <v/>
      </c>
      <c r="S128" s="523" t="str">
        <f>'[1]Actv PlacedInServc'!S128</f>
        <v/>
      </c>
      <c r="T128" s="523" t="str">
        <f>'[1]Actv PlacedInServc'!T128</f>
        <v/>
      </c>
      <c r="U128" s="523" t="str">
        <f>'[1]Actv PlacedInServc'!U128</f>
        <v/>
      </c>
      <c r="V128" s="523" t="str">
        <f>'[1]Actv PlacedInServc'!V128</f>
        <v/>
      </c>
      <c r="W128" s="523" t="str">
        <f>'[1]Actv PlacedInServc'!W128</f>
        <v/>
      </c>
      <c r="X128" s="523" t="str">
        <f>'[1]Actv PlacedInServc'!X128</f>
        <v/>
      </c>
      <c r="Y128" s="523" t="str">
        <f>'[1]Actv PlacedInServc'!Y128</f>
        <v/>
      </c>
      <c r="Z128" s="523" t="str">
        <f>'[1]Actv PlacedInServc'!Z128</f>
        <v/>
      </c>
      <c r="AA128" s="523" t="str">
        <f>'[1]Actv PlacedInServc'!AA128</f>
        <v/>
      </c>
      <c r="AB128" s="523" t="str">
        <f>'[1]Actv PlacedInServc'!AB128</f>
        <v/>
      </c>
      <c r="AC128" s="523" t="str">
        <f>'[1]Actv PlacedInServc'!AC128</f>
        <v/>
      </c>
      <c r="AD128" s="523" t="str">
        <f>'[1]Actv PlacedInServc'!AD128</f>
        <v/>
      </c>
      <c r="AE128" s="523" t="str">
        <f>'[1]Actv PlacedInServc'!AE128</f>
        <v/>
      </c>
      <c r="AF128" s="523" t="str">
        <f>'[1]Actv PlacedInServc'!AF128</f>
        <v/>
      </c>
      <c r="AG128" s="523" t="str">
        <f>'[1]Actv PlacedInServc'!AG128</f>
        <v/>
      </c>
      <c r="AH128" s="523" t="str">
        <f>'[1]Actv PlacedInServc'!AH128</f>
        <v/>
      </c>
      <c r="AI128" s="523" t="str">
        <f>'[1]Actv PlacedInServc'!AI128</f>
        <v/>
      </c>
      <c r="AJ128" s="523" t="str">
        <f>'[1]Actv PlacedInServc'!AJ128</f>
        <v/>
      </c>
      <c r="AK128" s="523" t="str">
        <f>'[1]Actv PlacedInServc'!AK128</f>
        <v/>
      </c>
      <c r="AL128" s="523" t="str">
        <f>'[1]Actv PlacedInServc'!AL128</f>
        <v/>
      </c>
      <c r="AM128" s="524"/>
      <c r="AN128" s="523">
        <f t="shared" si="4"/>
        <v>0</v>
      </c>
      <c r="AO128" s="524"/>
      <c r="AP128" s="524">
        <f t="shared" si="5"/>
        <v>0</v>
      </c>
    </row>
    <row r="129" spans="2:42" s="512" customFormat="1">
      <c r="B129" s="518">
        <v>119</v>
      </c>
      <c r="C129" s="518" t="str">
        <f>'[1]Actv PlacedInServc'!C129</f>
        <v/>
      </c>
      <c r="D129" s="519" t="str">
        <f>'[1]Actv PlacedInServc'!D129</f>
        <v>Total By SAP WBS - DV</v>
      </c>
      <c r="F129" s="520" t="str">
        <f>'[1]Actv PlacedInServc'!F129</f>
        <v>Projects Funded by Others - DV</v>
      </c>
      <c r="H129" s="518" t="str">
        <f>'[1]Actv PlacedInServc'!H129</f>
        <v/>
      </c>
      <c r="J129" s="518" t="str">
        <f>'[1]Actv PlacedInServc'!J129</f>
        <v/>
      </c>
      <c r="L129" s="518" t="str">
        <f>'[1]Actv PlacedInServc'!L129</f>
        <v/>
      </c>
      <c r="N129" s="521" t="str">
        <f>'[1]Actv PlacedInServc'!N129</f>
        <v/>
      </c>
      <c r="P129" s="524" t="str">
        <f>'[1]Actv PlacedInServc'!P129</f>
        <v/>
      </c>
      <c r="Q129" s="523" t="str">
        <f>'[1]Actv PlacedInServc'!Q129</f>
        <v/>
      </c>
      <c r="R129" s="523" t="str">
        <f>'[1]Actv PlacedInServc'!R129</f>
        <v/>
      </c>
      <c r="S129" s="523" t="str">
        <f>'[1]Actv PlacedInServc'!S129</f>
        <v/>
      </c>
      <c r="T129" s="523" t="str">
        <f>'[1]Actv PlacedInServc'!T129</f>
        <v/>
      </c>
      <c r="U129" s="523" t="str">
        <f>'[1]Actv PlacedInServc'!U129</f>
        <v/>
      </c>
      <c r="V129" s="523" t="str">
        <f>'[1]Actv PlacedInServc'!V129</f>
        <v/>
      </c>
      <c r="W129" s="523" t="str">
        <f>'[1]Actv PlacedInServc'!W129</f>
        <v/>
      </c>
      <c r="X129" s="523" t="str">
        <f>'[1]Actv PlacedInServc'!X129</f>
        <v/>
      </c>
      <c r="Y129" s="523" t="str">
        <f>'[1]Actv PlacedInServc'!Y129</f>
        <v/>
      </c>
      <c r="Z129" s="523" t="str">
        <f>'[1]Actv PlacedInServc'!Z129</f>
        <v/>
      </c>
      <c r="AA129" s="523" t="str">
        <f>'[1]Actv PlacedInServc'!AA129</f>
        <v/>
      </c>
      <c r="AB129" s="523" t="str">
        <f>'[1]Actv PlacedInServc'!AB129</f>
        <v/>
      </c>
      <c r="AC129" s="523" t="str">
        <f>'[1]Actv PlacedInServc'!AC129</f>
        <v/>
      </c>
      <c r="AD129" s="523" t="str">
        <f>'[1]Actv PlacedInServc'!AD129</f>
        <v/>
      </c>
      <c r="AE129" s="523" t="str">
        <f>'[1]Actv PlacedInServc'!AE129</f>
        <v/>
      </c>
      <c r="AF129" s="523" t="str">
        <f>'[1]Actv PlacedInServc'!AF129</f>
        <v/>
      </c>
      <c r="AG129" s="523" t="str">
        <f>'[1]Actv PlacedInServc'!AG129</f>
        <v/>
      </c>
      <c r="AH129" s="523" t="str">
        <f>'[1]Actv PlacedInServc'!AH129</f>
        <v/>
      </c>
      <c r="AI129" s="523" t="str">
        <f>'[1]Actv PlacedInServc'!AI129</f>
        <v/>
      </c>
      <c r="AJ129" s="523" t="str">
        <f>'[1]Actv PlacedInServc'!AJ129</f>
        <v/>
      </c>
      <c r="AK129" s="523" t="str">
        <f>'[1]Actv PlacedInServc'!AK129</f>
        <v/>
      </c>
      <c r="AL129" s="523" t="str">
        <f>'[1]Actv PlacedInServc'!AL129</f>
        <v/>
      </c>
      <c r="AM129" s="524"/>
      <c r="AN129" s="523">
        <f t="shared" si="4"/>
        <v>0</v>
      </c>
      <c r="AO129" s="524"/>
      <c r="AP129" s="524">
        <f t="shared" si="5"/>
        <v>0</v>
      </c>
    </row>
    <row r="130" spans="2:42" s="512" customFormat="1">
      <c r="B130" s="518">
        <v>120</v>
      </c>
      <c r="C130" s="518" t="str">
        <f>'[1]Actv PlacedInServc'!C130</f>
        <v/>
      </c>
      <c r="D130" s="519" t="str">
        <f>'[1]Actv PlacedInServc'!D130</f>
        <v>Total By SAP WBS - RP</v>
      </c>
      <c r="F130" s="520" t="str">
        <f>'[1]Actv PlacedInServc'!F130</f>
        <v>Total Recurring Projects - RP</v>
      </c>
      <c r="H130" s="518" t="str">
        <f>'[1]Actv PlacedInServc'!H130</f>
        <v/>
      </c>
      <c r="J130" s="518" t="str">
        <f>'[1]Actv PlacedInServc'!J130</f>
        <v/>
      </c>
      <c r="L130" s="518" t="str">
        <f>'[1]Actv PlacedInServc'!L130</f>
        <v/>
      </c>
      <c r="N130" s="521" t="str">
        <f>'[1]Actv PlacedInServc'!N130</f>
        <v/>
      </c>
      <c r="P130" s="524" t="str">
        <f>'[1]Actv PlacedInServc'!P130</f>
        <v/>
      </c>
      <c r="Q130" s="523" t="str">
        <f>'[1]Actv PlacedInServc'!Q130</f>
        <v/>
      </c>
      <c r="R130" s="523" t="str">
        <f>'[1]Actv PlacedInServc'!R130</f>
        <v/>
      </c>
      <c r="S130" s="523" t="str">
        <f>'[1]Actv PlacedInServc'!S130</f>
        <v/>
      </c>
      <c r="T130" s="523" t="str">
        <f>'[1]Actv PlacedInServc'!T130</f>
        <v/>
      </c>
      <c r="U130" s="523" t="str">
        <f>'[1]Actv PlacedInServc'!U130</f>
        <v/>
      </c>
      <c r="V130" s="523" t="str">
        <f>'[1]Actv PlacedInServc'!V130</f>
        <v/>
      </c>
      <c r="W130" s="523" t="str">
        <f>'[1]Actv PlacedInServc'!W130</f>
        <v/>
      </c>
      <c r="X130" s="523" t="str">
        <f>'[1]Actv PlacedInServc'!X130</f>
        <v/>
      </c>
      <c r="Y130" s="523" t="str">
        <f>'[1]Actv PlacedInServc'!Y130</f>
        <v/>
      </c>
      <c r="Z130" s="523" t="str">
        <f>'[1]Actv PlacedInServc'!Z130</f>
        <v/>
      </c>
      <c r="AA130" s="523" t="str">
        <f>'[1]Actv PlacedInServc'!AA130</f>
        <v/>
      </c>
      <c r="AB130" s="523" t="str">
        <f>'[1]Actv PlacedInServc'!AB130</f>
        <v/>
      </c>
      <c r="AC130" s="523" t="str">
        <f>'[1]Actv PlacedInServc'!AC130</f>
        <v/>
      </c>
      <c r="AD130" s="523" t="str">
        <f>'[1]Actv PlacedInServc'!AD130</f>
        <v/>
      </c>
      <c r="AE130" s="523" t="str">
        <f>'[1]Actv PlacedInServc'!AE130</f>
        <v/>
      </c>
      <c r="AF130" s="523" t="str">
        <f>'[1]Actv PlacedInServc'!AF130</f>
        <v/>
      </c>
      <c r="AG130" s="523" t="str">
        <f>'[1]Actv PlacedInServc'!AG130</f>
        <v/>
      </c>
      <c r="AH130" s="523" t="str">
        <f>'[1]Actv PlacedInServc'!AH130</f>
        <v/>
      </c>
      <c r="AI130" s="523" t="str">
        <f>'[1]Actv PlacedInServc'!AI130</f>
        <v/>
      </c>
      <c r="AJ130" s="523" t="str">
        <f>'[1]Actv PlacedInServc'!AJ130</f>
        <v/>
      </c>
      <c r="AK130" s="523" t="str">
        <f>'[1]Actv PlacedInServc'!AK130</f>
        <v/>
      </c>
      <c r="AL130" s="523" t="str">
        <f>'[1]Actv PlacedInServc'!AL130</f>
        <v/>
      </c>
      <c r="AM130" s="524"/>
      <c r="AN130" s="523">
        <f t="shared" si="4"/>
        <v>0</v>
      </c>
      <c r="AO130" s="524"/>
      <c r="AP130" s="524">
        <f t="shared" si="5"/>
        <v>0</v>
      </c>
    </row>
    <row r="131" spans="2:42" s="512" customFormat="1">
      <c r="B131" s="518">
        <v>121</v>
      </c>
      <c r="C131" s="518" t="str">
        <f>'[1]Actv PlacedInServc'!C131</f>
        <v/>
      </c>
      <c r="D131" s="519" t="str">
        <f>'[1]Actv PlacedInServc'!D131</f>
        <v/>
      </c>
      <c r="F131" s="520" t="str">
        <f>'[1]Actv PlacedInServc'!F131</f>
        <v/>
      </c>
      <c r="H131" s="518" t="str">
        <f>'[1]Actv PlacedInServc'!H131</f>
        <v/>
      </c>
      <c r="J131" s="518" t="str">
        <f>'[1]Actv PlacedInServc'!J131</f>
        <v/>
      </c>
      <c r="L131" s="518" t="str">
        <f>'[1]Actv PlacedInServc'!L131</f>
        <v/>
      </c>
      <c r="N131" s="521" t="str">
        <f>'[1]Actv PlacedInServc'!N131</f>
        <v/>
      </c>
      <c r="P131" s="524" t="str">
        <f>'[1]Actv PlacedInServc'!P131</f>
        <v/>
      </c>
      <c r="Q131" s="523" t="str">
        <f>'[1]Actv PlacedInServc'!Q131</f>
        <v/>
      </c>
      <c r="R131" s="523" t="str">
        <f>'[1]Actv PlacedInServc'!R131</f>
        <v/>
      </c>
      <c r="S131" s="523" t="str">
        <f>'[1]Actv PlacedInServc'!S131</f>
        <v/>
      </c>
      <c r="T131" s="523" t="str">
        <f>'[1]Actv PlacedInServc'!T131</f>
        <v/>
      </c>
      <c r="U131" s="523" t="str">
        <f>'[1]Actv PlacedInServc'!U131</f>
        <v/>
      </c>
      <c r="V131" s="523" t="str">
        <f>'[1]Actv PlacedInServc'!V131</f>
        <v/>
      </c>
      <c r="W131" s="523" t="str">
        <f>'[1]Actv PlacedInServc'!W131</f>
        <v/>
      </c>
      <c r="X131" s="523" t="str">
        <f>'[1]Actv PlacedInServc'!X131</f>
        <v/>
      </c>
      <c r="Y131" s="523" t="str">
        <f>'[1]Actv PlacedInServc'!Y131</f>
        <v/>
      </c>
      <c r="Z131" s="523" t="str">
        <f>'[1]Actv PlacedInServc'!Z131</f>
        <v/>
      </c>
      <c r="AA131" s="523" t="str">
        <f>'[1]Actv PlacedInServc'!AA131</f>
        <v/>
      </c>
      <c r="AB131" s="523" t="str">
        <f>'[1]Actv PlacedInServc'!AB131</f>
        <v/>
      </c>
      <c r="AC131" s="523" t="str">
        <f>'[1]Actv PlacedInServc'!AC131</f>
        <v/>
      </c>
      <c r="AD131" s="523" t="str">
        <f>'[1]Actv PlacedInServc'!AD131</f>
        <v/>
      </c>
      <c r="AE131" s="523" t="str">
        <f>'[1]Actv PlacedInServc'!AE131</f>
        <v/>
      </c>
      <c r="AF131" s="523" t="str">
        <f>'[1]Actv PlacedInServc'!AF131</f>
        <v/>
      </c>
      <c r="AG131" s="523" t="str">
        <f>'[1]Actv PlacedInServc'!AG131</f>
        <v/>
      </c>
      <c r="AH131" s="523" t="str">
        <f>'[1]Actv PlacedInServc'!AH131</f>
        <v/>
      </c>
      <c r="AI131" s="523" t="str">
        <f>'[1]Actv PlacedInServc'!AI131</f>
        <v/>
      </c>
      <c r="AJ131" s="523" t="str">
        <f>'[1]Actv PlacedInServc'!AJ131</f>
        <v/>
      </c>
      <c r="AK131" s="523" t="str">
        <f>'[1]Actv PlacedInServc'!AK131</f>
        <v/>
      </c>
      <c r="AL131" s="523" t="str">
        <f>'[1]Actv PlacedInServc'!AL131</f>
        <v/>
      </c>
      <c r="AM131" s="524"/>
      <c r="AN131" s="523">
        <f t="shared" si="4"/>
        <v>0</v>
      </c>
      <c r="AO131" s="524"/>
      <c r="AP131" s="524">
        <f t="shared" si="5"/>
        <v>0</v>
      </c>
    </row>
    <row r="132" spans="2:42" s="512" customFormat="1">
      <c r="B132" s="518">
        <v>122</v>
      </c>
      <c r="C132" s="518" t="str">
        <f>'[1]Actv PlacedInServc'!C132</f>
        <v/>
      </c>
      <c r="D132" s="519" t="str">
        <f>'[1]Actv PlacedInServc'!D132</f>
        <v/>
      </c>
      <c r="F132" s="520" t="str">
        <f>'[1]Actv PlacedInServc'!F132</f>
        <v/>
      </c>
      <c r="H132" s="518" t="str">
        <f>'[1]Actv PlacedInServc'!H132</f>
        <v/>
      </c>
      <c r="J132" s="518" t="str">
        <f>'[1]Actv PlacedInServc'!J132</f>
        <v/>
      </c>
      <c r="L132" s="518" t="str">
        <f>'[1]Actv PlacedInServc'!L132</f>
        <v/>
      </c>
      <c r="N132" s="521" t="str">
        <f>'[1]Actv PlacedInServc'!N132</f>
        <v/>
      </c>
      <c r="P132" s="524" t="str">
        <f>'[1]Actv PlacedInServc'!P132</f>
        <v/>
      </c>
      <c r="Q132" s="523" t="str">
        <f>'[1]Actv PlacedInServc'!Q132</f>
        <v/>
      </c>
      <c r="R132" s="523" t="str">
        <f>'[1]Actv PlacedInServc'!R132</f>
        <v/>
      </c>
      <c r="S132" s="523" t="str">
        <f>'[1]Actv PlacedInServc'!S132</f>
        <v/>
      </c>
      <c r="T132" s="523" t="str">
        <f>'[1]Actv PlacedInServc'!T132</f>
        <v/>
      </c>
      <c r="U132" s="523" t="str">
        <f>'[1]Actv PlacedInServc'!U132</f>
        <v/>
      </c>
      <c r="V132" s="523" t="str">
        <f>'[1]Actv PlacedInServc'!V132</f>
        <v/>
      </c>
      <c r="W132" s="523" t="str">
        <f>'[1]Actv PlacedInServc'!W132</f>
        <v/>
      </c>
      <c r="X132" s="523" t="str">
        <f>'[1]Actv PlacedInServc'!X132</f>
        <v/>
      </c>
      <c r="Y132" s="523" t="str">
        <f>'[1]Actv PlacedInServc'!Y132</f>
        <v/>
      </c>
      <c r="Z132" s="523" t="str">
        <f>'[1]Actv PlacedInServc'!Z132</f>
        <v/>
      </c>
      <c r="AA132" s="523" t="str">
        <f>'[1]Actv PlacedInServc'!AA132</f>
        <v/>
      </c>
      <c r="AB132" s="523" t="str">
        <f>'[1]Actv PlacedInServc'!AB132</f>
        <v/>
      </c>
      <c r="AC132" s="523" t="str">
        <f>'[1]Actv PlacedInServc'!AC132</f>
        <v/>
      </c>
      <c r="AD132" s="523" t="str">
        <f>'[1]Actv PlacedInServc'!AD132</f>
        <v/>
      </c>
      <c r="AE132" s="523" t="str">
        <f>'[1]Actv PlacedInServc'!AE132</f>
        <v/>
      </c>
      <c r="AF132" s="523" t="str">
        <f>'[1]Actv PlacedInServc'!AF132</f>
        <v/>
      </c>
      <c r="AG132" s="523" t="str">
        <f>'[1]Actv PlacedInServc'!AG132</f>
        <v/>
      </c>
      <c r="AH132" s="523" t="str">
        <f>'[1]Actv PlacedInServc'!AH132</f>
        <v/>
      </c>
      <c r="AI132" s="523" t="str">
        <f>'[1]Actv PlacedInServc'!AI132</f>
        <v/>
      </c>
      <c r="AJ132" s="523" t="str">
        <f>'[1]Actv PlacedInServc'!AJ132</f>
        <v/>
      </c>
      <c r="AK132" s="523" t="str">
        <f>'[1]Actv PlacedInServc'!AK132</f>
        <v/>
      </c>
      <c r="AL132" s="523" t="str">
        <f>'[1]Actv PlacedInServc'!AL132</f>
        <v/>
      </c>
      <c r="AM132" s="524"/>
      <c r="AN132" s="523">
        <f t="shared" si="4"/>
        <v>0</v>
      </c>
      <c r="AO132" s="524"/>
      <c r="AP132" s="524">
        <f t="shared" si="5"/>
        <v>0</v>
      </c>
    </row>
    <row r="133" spans="2:42" s="512" customFormat="1">
      <c r="B133" s="518">
        <v>123</v>
      </c>
      <c r="C133" s="518" t="str">
        <f>'[1]Actv PlacedInServc'!C133</f>
        <v/>
      </c>
      <c r="D133" s="519" t="str">
        <f>'[1]Actv PlacedInServc'!D133</f>
        <v>R12-**K3</v>
      </c>
      <c r="F133" s="520" t="str">
        <f>'[1]Actv PlacedInServc'!F133</f>
        <v>ITS Equipment and Systems - Centrally Sponsored</v>
      </c>
      <c r="H133" s="518" t="str">
        <f>'[1]Actv PlacedInServc'!H133</f>
        <v/>
      </c>
      <c r="J133" s="518" t="str">
        <f>'[1]Actv PlacedInServc'!J133</f>
        <v/>
      </c>
      <c r="L133" s="518" t="str">
        <f>'[1]Actv PlacedInServc'!L133</f>
        <v/>
      </c>
      <c r="N133" s="521" t="str">
        <f>'[1]Actv PlacedInServc'!N133</f>
        <v/>
      </c>
      <c r="P133" s="524" t="str">
        <f>'[1]Actv PlacedInServc'!P133</f>
        <v/>
      </c>
      <c r="Q133" s="523" t="str">
        <f>'[1]Actv PlacedInServc'!Q133</f>
        <v/>
      </c>
      <c r="R133" s="523" t="str">
        <f>'[1]Actv PlacedInServc'!R133</f>
        <v/>
      </c>
      <c r="S133" s="523" t="str">
        <f>'[1]Actv PlacedInServc'!S133</f>
        <v/>
      </c>
      <c r="T133" s="523" t="str">
        <f>'[1]Actv PlacedInServc'!T133</f>
        <v/>
      </c>
      <c r="U133" s="523" t="str">
        <f>'[1]Actv PlacedInServc'!U133</f>
        <v/>
      </c>
      <c r="V133" s="523" t="str">
        <f>'[1]Actv PlacedInServc'!V133</f>
        <v/>
      </c>
      <c r="W133" s="523" t="str">
        <f>'[1]Actv PlacedInServc'!W133</f>
        <v/>
      </c>
      <c r="X133" s="523" t="str">
        <f>'[1]Actv PlacedInServc'!X133</f>
        <v/>
      </c>
      <c r="Y133" s="523" t="str">
        <f>'[1]Actv PlacedInServc'!Y133</f>
        <v/>
      </c>
      <c r="Z133" s="523" t="str">
        <f>'[1]Actv PlacedInServc'!Z133</f>
        <v/>
      </c>
      <c r="AA133" s="523" t="str">
        <f>'[1]Actv PlacedInServc'!AA133</f>
        <v/>
      </c>
      <c r="AB133" s="523" t="str">
        <f>'[1]Actv PlacedInServc'!AB133</f>
        <v/>
      </c>
      <c r="AC133" s="523" t="str">
        <f>'[1]Actv PlacedInServc'!AC133</f>
        <v/>
      </c>
      <c r="AD133" s="523" t="str">
        <f>'[1]Actv PlacedInServc'!AD133</f>
        <v/>
      </c>
      <c r="AE133" s="523" t="str">
        <f>'[1]Actv PlacedInServc'!AE133</f>
        <v/>
      </c>
      <c r="AF133" s="523" t="str">
        <f>'[1]Actv PlacedInServc'!AF133</f>
        <v/>
      </c>
      <c r="AG133" s="523" t="str">
        <f>'[1]Actv PlacedInServc'!AG133</f>
        <v/>
      </c>
      <c r="AH133" s="523" t="str">
        <f>'[1]Actv PlacedInServc'!AH133</f>
        <v/>
      </c>
      <c r="AI133" s="523" t="str">
        <f>'[1]Actv PlacedInServc'!AI133</f>
        <v/>
      </c>
      <c r="AJ133" s="523" t="str">
        <f>'[1]Actv PlacedInServc'!AJ133</f>
        <v/>
      </c>
      <c r="AK133" s="523" t="str">
        <f>'[1]Actv PlacedInServc'!AK133</f>
        <v/>
      </c>
      <c r="AL133" s="523" t="str">
        <f>'[1]Actv PlacedInServc'!AL133</f>
        <v/>
      </c>
      <c r="AM133" s="524"/>
      <c r="AN133" s="523">
        <f t="shared" si="4"/>
        <v>0</v>
      </c>
      <c r="AO133" s="524"/>
      <c r="AP133" s="524">
        <f t="shared" si="5"/>
        <v>0</v>
      </c>
    </row>
    <row r="134" spans="2:42" s="512" customFormat="1">
      <c r="B134" s="518">
        <v>124</v>
      </c>
      <c r="C134" s="518" t="str">
        <f>'[1]Actv PlacedInServc'!C134</f>
        <v>340315</v>
      </c>
      <c r="D134" s="519" t="str">
        <f>'[1]Actv PlacedInServc'!D134</f>
        <v/>
      </c>
      <c r="F134" s="520" t="str">
        <f>'[1]Actv PlacedInServc'!F134</f>
        <v>340315-Comp Software Special</v>
      </c>
      <c r="H134" s="518" t="str">
        <f>'[1]Actv PlacedInServc'!H134</f>
        <v>10134010</v>
      </c>
      <c r="J134" s="518">
        <f>'[1]Actv PlacedInServc'!J134</f>
        <v>340.5</v>
      </c>
      <c r="L134" s="518" t="str">
        <f>'[1]Actv PlacedInServc'!L134</f>
        <v>Y</v>
      </c>
      <c r="N134" s="521">
        <f>'[1]Actv PlacedInServc'!N134</f>
        <v>2</v>
      </c>
      <c r="P134" s="524">
        <f>'[1]Actv PlacedInServc'!P134</f>
        <v>0</v>
      </c>
      <c r="Q134" s="523">
        <f>'[1]Actv PlacedInServc'!Q134</f>
        <v>0</v>
      </c>
      <c r="R134" s="523">
        <f>'[1]Actv PlacedInServc'!R134</f>
        <v>0</v>
      </c>
      <c r="S134" s="523">
        <f>'[1]Actv PlacedInServc'!S134</f>
        <v>0</v>
      </c>
      <c r="T134" s="523">
        <f>'[1]Actv PlacedInServc'!T134</f>
        <v>0</v>
      </c>
      <c r="U134" s="523">
        <f>'[1]Actv PlacedInServc'!U134</f>
        <v>0</v>
      </c>
      <c r="V134" s="523">
        <f>'[1]Actv PlacedInServc'!V134</f>
        <v>0</v>
      </c>
      <c r="W134" s="523">
        <f>'[1]Actv PlacedInServc'!W134</f>
        <v>0</v>
      </c>
      <c r="X134" s="523">
        <f>'[1]Actv PlacedInServc'!X134</f>
        <v>0</v>
      </c>
      <c r="Y134" s="523">
        <f>'[1]Actv PlacedInServc'!Y134</f>
        <v>0</v>
      </c>
      <c r="Z134" s="523">
        <f>'[1]Actv PlacedInServc'!Z134</f>
        <v>0</v>
      </c>
      <c r="AA134" s="523">
        <f>'[1]Actv PlacedInServc'!AA134</f>
        <v>0</v>
      </c>
      <c r="AB134" s="523">
        <f>'[1]Actv PlacedInServc'!AB134</f>
        <v>0</v>
      </c>
      <c r="AC134" s="523">
        <f>'[1]Actv PlacedInServc'!AC134</f>
        <v>0</v>
      </c>
      <c r="AD134" s="523">
        <f>'[1]Actv PlacedInServc'!AD134</f>
        <v>0</v>
      </c>
      <c r="AE134" s="523">
        <f>'[1]Actv PlacedInServc'!AE134</f>
        <v>0</v>
      </c>
      <c r="AF134" s="523">
        <f>'[1]Actv PlacedInServc'!AF134</f>
        <v>0</v>
      </c>
      <c r="AG134" s="523">
        <f>'[1]Actv PlacedInServc'!AG134</f>
        <v>0</v>
      </c>
      <c r="AH134" s="523">
        <f>'[1]Actv PlacedInServc'!AH134</f>
        <v>0</v>
      </c>
      <c r="AI134" s="523">
        <f>'[1]Actv PlacedInServc'!AI134</f>
        <v>0</v>
      </c>
      <c r="AJ134" s="523">
        <f>'[1]Actv PlacedInServc'!AJ134</f>
        <v>0</v>
      </c>
      <c r="AK134" s="523">
        <f>'[1]Actv PlacedInServc'!AK134</f>
        <v>0</v>
      </c>
      <c r="AL134" s="523">
        <f>'[1]Actv PlacedInServc'!AL134</f>
        <v>0</v>
      </c>
      <c r="AM134" s="524"/>
      <c r="AN134" s="523">
        <f t="shared" si="4"/>
        <v>0</v>
      </c>
      <c r="AO134" s="524"/>
      <c r="AP134" s="524">
        <f t="shared" si="5"/>
        <v>0</v>
      </c>
    </row>
    <row r="135" spans="2:42" s="512" customFormat="1">
      <c r="B135" s="518">
        <v>125</v>
      </c>
      <c r="C135" s="518" t="str">
        <f>'[1]Actv PlacedInServc'!C135</f>
        <v>340100</v>
      </c>
      <c r="D135" s="519" t="str">
        <f>'[1]Actv PlacedInServc'!D135</f>
        <v/>
      </c>
      <c r="F135" s="520" t="str">
        <f>'[1]Actv PlacedInServc'!F135</f>
        <v>340100-Office Furniture &amp; Equip</v>
      </c>
      <c r="H135" s="518" t="str">
        <f>'[1]Actv PlacedInServc'!H135</f>
        <v>10134010</v>
      </c>
      <c r="J135" s="518">
        <f>'[1]Actv PlacedInServc'!J135</f>
        <v>340.5</v>
      </c>
      <c r="L135" s="518" t="str">
        <f>'[1]Actv PlacedInServc'!L135</f>
        <v>Y</v>
      </c>
      <c r="N135" s="521">
        <f>'[1]Actv PlacedInServc'!N135</f>
        <v>2</v>
      </c>
      <c r="P135" s="524">
        <f>'[1]Actv PlacedInServc'!P135</f>
        <v>1883169.58</v>
      </c>
      <c r="Q135" s="523">
        <f>'[1]Actv PlacedInServc'!Q135</f>
        <v>941584.79</v>
      </c>
      <c r="R135" s="523">
        <f>'[1]Actv PlacedInServc'!R135</f>
        <v>941584.79</v>
      </c>
      <c r="S135" s="523">
        <f>'[1]Actv PlacedInServc'!S135</f>
        <v>0</v>
      </c>
      <c r="T135" s="523">
        <f>'[1]Actv PlacedInServc'!T135</f>
        <v>0</v>
      </c>
      <c r="U135" s="523">
        <f>'[1]Actv PlacedInServc'!U135</f>
        <v>0</v>
      </c>
      <c r="V135" s="523">
        <f>'[1]Actv PlacedInServc'!V135</f>
        <v>0</v>
      </c>
      <c r="W135" s="523">
        <f>'[1]Actv PlacedInServc'!W135</f>
        <v>0</v>
      </c>
      <c r="X135" s="523">
        <f>'[1]Actv PlacedInServc'!X135</f>
        <v>0</v>
      </c>
      <c r="Y135" s="523">
        <f>'[1]Actv PlacedInServc'!Y135</f>
        <v>0</v>
      </c>
      <c r="Z135" s="523">
        <f>'[1]Actv PlacedInServc'!Z135</f>
        <v>0</v>
      </c>
      <c r="AA135" s="523">
        <f>'[1]Actv PlacedInServc'!AA135</f>
        <v>0</v>
      </c>
      <c r="AB135" s="523">
        <f>'[1]Actv PlacedInServc'!AB135</f>
        <v>0</v>
      </c>
      <c r="AC135" s="523">
        <f>'[1]Actv PlacedInServc'!AC135</f>
        <v>0</v>
      </c>
      <c r="AD135" s="523">
        <f>'[1]Actv PlacedInServc'!AD135</f>
        <v>0</v>
      </c>
      <c r="AE135" s="523">
        <f>'[1]Actv PlacedInServc'!AE135</f>
        <v>0</v>
      </c>
      <c r="AF135" s="523">
        <f>'[1]Actv PlacedInServc'!AF135</f>
        <v>0</v>
      </c>
      <c r="AG135" s="523">
        <f>'[1]Actv PlacedInServc'!AG135</f>
        <v>0</v>
      </c>
      <c r="AH135" s="523">
        <f>'[1]Actv PlacedInServc'!AH135</f>
        <v>0</v>
      </c>
      <c r="AI135" s="523">
        <f>'[1]Actv PlacedInServc'!AI135</f>
        <v>0</v>
      </c>
      <c r="AJ135" s="523">
        <f>'[1]Actv PlacedInServc'!AJ135</f>
        <v>0</v>
      </c>
      <c r="AK135" s="523">
        <f>'[1]Actv PlacedInServc'!AK135</f>
        <v>0</v>
      </c>
      <c r="AL135" s="523">
        <f>'[1]Actv PlacedInServc'!AL135</f>
        <v>0</v>
      </c>
      <c r="AM135" s="524"/>
      <c r="AN135" s="523">
        <f t="shared" si="4"/>
        <v>1883169.58</v>
      </c>
      <c r="AO135" s="524"/>
      <c r="AP135" s="524">
        <f t="shared" si="5"/>
        <v>0</v>
      </c>
    </row>
    <row r="136" spans="2:42" s="512" customFormat="1">
      <c r="B136" s="518">
        <v>126</v>
      </c>
      <c r="C136" s="518" t="str">
        <f>'[1]Actv PlacedInServc'!C136</f>
        <v>347000</v>
      </c>
      <c r="D136" s="519" t="str">
        <f>'[1]Actv PlacedInServc'!D136</f>
        <v/>
      </c>
      <c r="F136" s="520" t="str">
        <f>'[1]Actv PlacedInServc'!F136</f>
        <v>347000-Misc Equipment</v>
      </c>
      <c r="H136" s="518" t="str">
        <f>'[1]Actv PlacedInServc'!H136</f>
        <v>10134700</v>
      </c>
      <c r="J136" s="518">
        <f>'[1]Actv PlacedInServc'!J136</f>
        <v>347.5</v>
      </c>
      <c r="L136" s="518" t="str">
        <f>'[1]Actv PlacedInServc'!L136</f>
        <v>Y</v>
      </c>
      <c r="N136" s="521">
        <f>'[1]Actv PlacedInServc'!N136</f>
        <v>2</v>
      </c>
      <c r="P136" s="524">
        <f>'[1]Actv PlacedInServc'!P136</f>
        <v>1389678.87</v>
      </c>
      <c r="Q136" s="523">
        <f>'[1]Actv PlacedInServc'!Q136</f>
        <v>694839.43500000006</v>
      </c>
      <c r="R136" s="523">
        <f>'[1]Actv PlacedInServc'!R136</f>
        <v>694839.43500000006</v>
      </c>
      <c r="S136" s="523">
        <f>'[1]Actv PlacedInServc'!S136</f>
        <v>0</v>
      </c>
      <c r="T136" s="523">
        <f>'[1]Actv PlacedInServc'!T136</f>
        <v>0</v>
      </c>
      <c r="U136" s="523">
        <f>'[1]Actv PlacedInServc'!U136</f>
        <v>0</v>
      </c>
      <c r="V136" s="523">
        <f>'[1]Actv PlacedInServc'!V136</f>
        <v>0</v>
      </c>
      <c r="W136" s="523">
        <f>'[1]Actv PlacedInServc'!W136</f>
        <v>0</v>
      </c>
      <c r="X136" s="523">
        <f>'[1]Actv PlacedInServc'!X136</f>
        <v>0</v>
      </c>
      <c r="Y136" s="523">
        <f>'[1]Actv PlacedInServc'!Y136</f>
        <v>0</v>
      </c>
      <c r="Z136" s="523">
        <f>'[1]Actv PlacedInServc'!Z136</f>
        <v>0</v>
      </c>
      <c r="AA136" s="523">
        <f>'[1]Actv PlacedInServc'!AA136</f>
        <v>0</v>
      </c>
      <c r="AB136" s="523">
        <f>'[1]Actv PlacedInServc'!AB136</f>
        <v>0</v>
      </c>
      <c r="AC136" s="523">
        <f>'[1]Actv PlacedInServc'!AC136</f>
        <v>0</v>
      </c>
      <c r="AD136" s="523">
        <f>'[1]Actv PlacedInServc'!AD136</f>
        <v>0</v>
      </c>
      <c r="AE136" s="523">
        <f>'[1]Actv PlacedInServc'!AE136</f>
        <v>0</v>
      </c>
      <c r="AF136" s="523">
        <f>'[1]Actv PlacedInServc'!AF136</f>
        <v>0</v>
      </c>
      <c r="AG136" s="523">
        <f>'[1]Actv PlacedInServc'!AG136</f>
        <v>0</v>
      </c>
      <c r="AH136" s="523">
        <f>'[1]Actv PlacedInServc'!AH136</f>
        <v>0</v>
      </c>
      <c r="AI136" s="523">
        <f>'[1]Actv PlacedInServc'!AI136</f>
        <v>0</v>
      </c>
      <c r="AJ136" s="523">
        <f>'[1]Actv PlacedInServc'!AJ136</f>
        <v>0</v>
      </c>
      <c r="AK136" s="523">
        <f>'[1]Actv PlacedInServc'!AK136</f>
        <v>0</v>
      </c>
      <c r="AL136" s="523">
        <f>'[1]Actv PlacedInServc'!AL136</f>
        <v>0</v>
      </c>
      <c r="AM136" s="524"/>
      <c r="AN136" s="523">
        <f t="shared" si="4"/>
        <v>1389678.87</v>
      </c>
      <c r="AO136" s="524"/>
      <c r="AP136" s="524">
        <f t="shared" si="5"/>
        <v>0</v>
      </c>
    </row>
    <row r="137" spans="2:42" s="512" customFormat="1">
      <c r="B137" s="518">
        <v>127</v>
      </c>
      <c r="C137" s="518" t="str">
        <f>'[1]Actv PlacedInServc'!C137</f>
        <v>340300</v>
      </c>
      <c r="D137" s="519" t="str">
        <f>'[1]Actv PlacedInServc'!D137</f>
        <v/>
      </c>
      <c r="F137" s="520" t="str">
        <f>'[1]Actv PlacedInServc'!F137</f>
        <v>340300-Comp Software</v>
      </c>
      <c r="H137" s="518" t="str">
        <f>'[1]Actv PlacedInServc'!H137</f>
        <v>10134010</v>
      </c>
      <c r="J137" s="518">
        <f>'[1]Actv PlacedInServc'!J137</f>
        <v>340.5</v>
      </c>
      <c r="L137" s="518" t="str">
        <f>'[1]Actv PlacedInServc'!L137</f>
        <v>Y</v>
      </c>
      <c r="N137" s="521">
        <f>'[1]Actv PlacedInServc'!N137</f>
        <v>2</v>
      </c>
      <c r="P137" s="524">
        <f>'[1]Actv PlacedInServc'!P137</f>
        <v>0</v>
      </c>
      <c r="Q137" s="523">
        <f>'[1]Actv PlacedInServc'!Q137</f>
        <v>0</v>
      </c>
      <c r="R137" s="523">
        <f>'[1]Actv PlacedInServc'!R137</f>
        <v>0</v>
      </c>
      <c r="S137" s="523">
        <f>'[1]Actv PlacedInServc'!S137</f>
        <v>176016.31655964252</v>
      </c>
      <c r="T137" s="523">
        <f>'[1]Actv PlacedInServc'!T137</f>
        <v>192370.52819424254</v>
      </c>
      <c r="U137" s="523">
        <f>'[1]Actv PlacedInServc'!U137</f>
        <v>159913.69819424255</v>
      </c>
      <c r="V137" s="523">
        <f>'[1]Actv PlacedInServc'!V137</f>
        <v>110322.952278</v>
      </c>
      <c r="W137" s="523">
        <f>'[1]Actv PlacedInServc'!W137</f>
        <v>249819.67741500001</v>
      </c>
      <c r="X137" s="523">
        <f>'[1]Actv PlacedInServc'!X137</f>
        <v>272292.212115</v>
      </c>
      <c r="Y137" s="523">
        <f>'[1]Actv PlacedInServc'!Y137</f>
        <v>340458.90070499998</v>
      </c>
      <c r="Z137" s="523">
        <f>'[1]Actv PlacedInServc'!Z137</f>
        <v>272292.212115</v>
      </c>
      <c r="AA137" s="523">
        <f>'[1]Actv PlacedInServc'!AA137</f>
        <v>340458.90070499998</v>
      </c>
      <c r="AB137" s="523">
        <f>'[1]Actv PlacedInServc'!AB137</f>
        <v>340458.90070499998</v>
      </c>
      <c r="AC137" s="523">
        <f>'[1]Actv PlacedInServc'!AC137</f>
        <v>272292.212115</v>
      </c>
      <c r="AD137" s="523">
        <f>'[1]Actv PlacedInServc'!AD137</f>
        <v>340458.90070499998</v>
      </c>
      <c r="AE137" s="523">
        <f>'[1]Actv PlacedInServc'!AE137</f>
        <v>340458.90070499998</v>
      </c>
      <c r="AF137" s="523">
        <f>'[1]Actv PlacedInServc'!AF137</f>
        <v>272292.212115</v>
      </c>
      <c r="AG137" s="523">
        <f>'[1]Actv PlacedInServc'!AG137</f>
        <v>340458.90070499998</v>
      </c>
      <c r="AH137" s="523">
        <f>'[1]Actv PlacedInServc'!AH137</f>
        <v>363680.51989500073</v>
      </c>
      <c r="AI137" s="523">
        <f>'[1]Actv PlacedInServc'!AI137</f>
        <v>272394.36</v>
      </c>
      <c r="AJ137" s="523">
        <f>'[1]Actv PlacedInServc'!AJ137</f>
        <v>272394.36</v>
      </c>
      <c r="AK137" s="523">
        <f>'[1]Actv PlacedInServc'!AK137</f>
        <v>272394.36</v>
      </c>
      <c r="AL137" s="523">
        <f>'[1]Actv PlacedInServc'!AL137</f>
        <v>272394.36</v>
      </c>
      <c r="AM137" s="524"/>
      <c r="AN137" s="523">
        <f t="shared" si="4"/>
        <v>638623.49522612756</v>
      </c>
      <c r="AO137" s="524"/>
      <c r="AP137" s="524">
        <f t="shared" si="5"/>
        <v>3700136.8876500004</v>
      </c>
    </row>
    <row r="138" spans="2:42" s="512" customFormat="1">
      <c r="B138" s="518">
        <v>128</v>
      </c>
      <c r="C138" s="518" t="str">
        <f>'[1]Actv PlacedInServc'!C138</f>
        <v/>
      </c>
      <c r="D138" s="519" t="str">
        <f>'[1]Actv PlacedInServc'!D138</f>
        <v/>
      </c>
      <c r="F138" s="520" t="str">
        <f>'[1]Actv PlacedInServc'!F138</f>
        <v/>
      </c>
      <c r="H138" s="518" t="str">
        <f>'[1]Actv PlacedInServc'!H138</f>
        <v/>
      </c>
      <c r="J138" s="518" t="str">
        <f>'[1]Actv PlacedInServc'!J138</f>
        <v/>
      </c>
      <c r="L138" s="518" t="str">
        <f>'[1]Actv PlacedInServc'!L138</f>
        <v/>
      </c>
      <c r="N138" s="521" t="str">
        <f>'[1]Actv PlacedInServc'!N138</f>
        <v/>
      </c>
      <c r="P138" s="524" t="str">
        <f>'[1]Actv PlacedInServc'!P138</f>
        <v/>
      </c>
      <c r="Q138" s="523" t="str">
        <f>'[1]Actv PlacedInServc'!Q138</f>
        <v/>
      </c>
      <c r="R138" s="523" t="str">
        <f>'[1]Actv PlacedInServc'!R138</f>
        <v/>
      </c>
      <c r="S138" s="523" t="str">
        <f>'[1]Actv PlacedInServc'!S138</f>
        <v/>
      </c>
      <c r="T138" s="523" t="str">
        <f>'[1]Actv PlacedInServc'!T138</f>
        <v/>
      </c>
      <c r="U138" s="523" t="str">
        <f>'[1]Actv PlacedInServc'!U138</f>
        <v/>
      </c>
      <c r="V138" s="523" t="str">
        <f>'[1]Actv PlacedInServc'!V138</f>
        <v/>
      </c>
      <c r="W138" s="523" t="str">
        <f>'[1]Actv PlacedInServc'!W138</f>
        <v/>
      </c>
      <c r="X138" s="523" t="str">
        <f>'[1]Actv PlacedInServc'!X138</f>
        <v/>
      </c>
      <c r="Y138" s="523" t="str">
        <f>'[1]Actv PlacedInServc'!Y138</f>
        <v/>
      </c>
      <c r="Z138" s="523" t="str">
        <f>'[1]Actv PlacedInServc'!Z138</f>
        <v/>
      </c>
      <c r="AA138" s="523" t="str">
        <f>'[1]Actv PlacedInServc'!AA138</f>
        <v/>
      </c>
      <c r="AB138" s="523" t="str">
        <f>'[1]Actv PlacedInServc'!AB138</f>
        <v/>
      </c>
      <c r="AC138" s="523" t="str">
        <f>'[1]Actv PlacedInServc'!AC138</f>
        <v/>
      </c>
      <c r="AD138" s="523" t="str">
        <f>'[1]Actv PlacedInServc'!AD138</f>
        <v/>
      </c>
      <c r="AE138" s="523" t="str">
        <f>'[1]Actv PlacedInServc'!AE138</f>
        <v/>
      </c>
      <c r="AF138" s="523" t="str">
        <f>'[1]Actv PlacedInServc'!AF138</f>
        <v/>
      </c>
      <c r="AG138" s="523" t="str">
        <f>'[1]Actv PlacedInServc'!AG138</f>
        <v/>
      </c>
      <c r="AH138" s="523" t="str">
        <f>'[1]Actv PlacedInServc'!AH138</f>
        <v/>
      </c>
      <c r="AI138" s="523" t="str">
        <f>'[1]Actv PlacedInServc'!AI138</f>
        <v/>
      </c>
      <c r="AJ138" s="523" t="str">
        <f>'[1]Actv PlacedInServc'!AJ138</f>
        <v/>
      </c>
      <c r="AK138" s="523" t="str">
        <f>'[1]Actv PlacedInServc'!AK138</f>
        <v/>
      </c>
      <c r="AL138" s="523" t="str">
        <f>'[1]Actv PlacedInServc'!AL138</f>
        <v/>
      </c>
      <c r="AM138" s="524"/>
      <c r="AN138" s="523">
        <f t="shared" si="4"/>
        <v>0</v>
      </c>
      <c r="AO138" s="524"/>
      <c r="AP138" s="524">
        <f t="shared" si="5"/>
        <v>0</v>
      </c>
    </row>
    <row r="139" spans="2:42" s="512" customFormat="1">
      <c r="B139" s="518">
        <v>129</v>
      </c>
      <c r="C139" s="518" t="str">
        <f>'[1]Actv PlacedInServc'!C139</f>
        <v/>
      </c>
      <c r="D139" s="519" t="str">
        <f>'[1]Actv PlacedInServc'!D139</f>
        <v/>
      </c>
      <c r="F139" s="520" t="str">
        <f>'[1]Actv PlacedInServc'!F139</f>
        <v/>
      </c>
      <c r="H139" s="518" t="str">
        <f>'[1]Actv PlacedInServc'!H139</f>
        <v/>
      </c>
      <c r="J139" s="518" t="str">
        <f>'[1]Actv PlacedInServc'!J139</f>
        <v/>
      </c>
      <c r="L139" s="518" t="str">
        <f>'[1]Actv PlacedInServc'!L139</f>
        <v/>
      </c>
      <c r="N139" s="521" t="str">
        <f>'[1]Actv PlacedInServc'!N139</f>
        <v/>
      </c>
      <c r="P139" s="524" t="str">
        <f>'[1]Actv PlacedInServc'!P139</f>
        <v/>
      </c>
      <c r="Q139" s="523" t="str">
        <f>'[1]Actv PlacedInServc'!Q139</f>
        <v/>
      </c>
      <c r="R139" s="523" t="str">
        <f>'[1]Actv PlacedInServc'!R139</f>
        <v/>
      </c>
      <c r="S139" s="523" t="str">
        <f>'[1]Actv PlacedInServc'!S139</f>
        <v/>
      </c>
      <c r="T139" s="523" t="str">
        <f>'[1]Actv PlacedInServc'!T139</f>
        <v/>
      </c>
      <c r="U139" s="523" t="str">
        <f>'[1]Actv PlacedInServc'!U139</f>
        <v/>
      </c>
      <c r="V139" s="523" t="str">
        <f>'[1]Actv PlacedInServc'!V139</f>
        <v/>
      </c>
      <c r="W139" s="523" t="str">
        <f>'[1]Actv PlacedInServc'!W139</f>
        <v/>
      </c>
      <c r="X139" s="523" t="str">
        <f>'[1]Actv PlacedInServc'!X139</f>
        <v/>
      </c>
      <c r="Y139" s="523" t="str">
        <f>'[1]Actv PlacedInServc'!Y139</f>
        <v/>
      </c>
      <c r="Z139" s="523" t="str">
        <f>'[1]Actv PlacedInServc'!Z139</f>
        <v/>
      </c>
      <c r="AA139" s="523" t="str">
        <f>'[1]Actv PlacedInServc'!AA139</f>
        <v/>
      </c>
      <c r="AB139" s="523" t="str">
        <f>'[1]Actv PlacedInServc'!AB139</f>
        <v/>
      </c>
      <c r="AC139" s="523" t="str">
        <f>'[1]Actv PlacedInServc'!AC139</f>
        <v/>
      </c>
      <c r="AD139" s="523" t="str">
        <f>'[1]Actv PlacedInServc'!AD139</f>
        <v/>
      </c>
      <c r="AE139" s="523" t="str">
        <f>'[1]Actv PlacedInServc'!AE139</f>
        <v/>
      </c>
      <c r="AF139" s="523" t="str">
        <f>'[1]Actv PlacedInServc'!AF139</f>
        <v/>
      </c>
      <c r="AG139" s="523" t="str">
        <f>'[1]Actv PlacedInServc'!AG139</f>
        <v/>
      </c>
      <c r="AH139" s="523" t="str">
        <f>'[1]Actv PlacedInServc'!AH139</f>
        <v/>
      </c>
      <c r="AI139" s="523" t="str">
        <f>'[1]Actv PlacedInServc'!AI139</f>
        <v/>
      </c>
      <c r="AJ139" s="523" t="str">
        <f>'[1]Actv PlacedInServc'!AJ139</f>
        <v/>
      </c>
      <c r="AK139" s="523" t="str">
        <f>'[1]Actv PlacedInServc'!AK139</f>
        <v/>
      </c>
      <c r="AL139" s="523" t="str">
        <f>'[1]Actv PlacedInServc'!AL139</f>
        <v/>
      </c>
      <c r="AM139" s="524"/>
      <c r="AN139" s="523">
        <f t="shared" si="4"/>
        <v>0</v>
      </c>
      <c r="AO139" s="524"/>
      <c r="AP139" s="524">
        <f t="shared" si="5"/>
        <v>0</v>
      </c>
    </row>
    <row r="140" spans="2:42" s="512" customFormat="1">
      <c r="B140" s="518">
        <v>130</v>
      </c>
      <c r="C140" s="518" t="str">
        <f>'[1]Actv PlacedInServc'!C140</f>
        <v/>
      </c>
      <c r="D140" s="519" t="str">
        <f>'[1]Actv PlacedInServc'!D140</f>
        <v/>
      </c>
      <c r="F140" s="520" t="str">
        <f>'[1]Actv PlacedInServc'!F140</f>
        <v/>
      </c>
      <c r="H140" s="518" t="str">
        <f>'[1]Actv PlacedInServc'!H140</f>
        <v/>
      </c>
      <c r="J140" s="518" t="str">
        <f>'[1]Actv PlacedInServc'!J140</f>
        <v/>
      </c>
      <c r="L140" s="518" t="str">
        <f>'[1]Actv PlacedInServc'!L140</f>
        <v/>
      </c>
      <c r="N140" s="521" t="str">
        <f>'[1]Actv PlacedInServc'!N140</f>
        <v/>
      </c>
      <c r="P140" s="524" t="str">
        <f>'[1]Actv PlacedInServc'!P140</f>
        <v/>
      </c>
      <c r="Q140" s="523" t="str">
        <f>'[1]Actv PlacedInServc'!Q140</f>
        <v/>
      </c>
      <c r="R140" s="523" t="str">
        <f>'[1]Actv PlacedInServc'!R140</f>
        <v/>
      </c>
      <c r="S140" s="523" t="str">
        <f>'[1]Actv PlacedInServc'!S140</f>
        <v/>
      </c>
      <c r="T140" s="523" t="str">
        <f>'[1]Actv PlacedInServc'!T140</f>
        <v/>
      </c>
      <c r="U140" s="523" t="str">
        <f>'[1]Actv PlacedInServc'!U140</f>
        <v/>
      </c>
      <c r="V140" s="523" t="str">
        <f>'[1]Actv PlacedInServc'!V140</f>
        <v/>
      </c>
      <c r="W140" s="523" t="str">
        <f>'[1]Actv PlacedInServc'!W140</f>
        <v/>
      </c>
      <c r="X140" s="523" t="str">
        <f>'[1]Actv PlacedInServc'!X140</f>
        <v/>
      </c>
      <c r="Y140" s="523" t="str">
        <f>'[1]Actv PlacedInServc'!Y140</f>
        <v/>
      </c>
      <c r="Z140" s="523" t="str">
        <f>'[1]Actv PlacedInServc'!Z140</f>
        <v/>
      </c>
      <c r="AA140" s="523" t="str">
        <f>'[1]Actv PlacedInServc'!AA140</f>
        <v/>
      </c>
      <c r="AB140" s="523" t="str">
        <f>'[1]Actv PlacedInServc'!AB140</f>
        <v/>
      </c>
      <c r="AC140" s="523" t="str">
        <f>'[1]Actv PlacedInServc'!AC140</f>
        <v/>
      </c>
      <c r="AD140" s="523" t="str">
        <f>'[1]Actv PlacedInServc'!AD140</f>
        <v/>
      </c>
      <c r="AE140" s="523" t="str">
        <f>'[1]Actv PlacedInServc'!AE140</f>
        <v/>
      </c>
      <c r="AF140" s="523" t="str">
        <f>'[1]Actv PlacedInServc'!AF140</f>
        <v/>
      </c>
      <c r="AG140" s="523" t="str">
        <f>'[1]Actv PlacedInServc'!AG140</f>
        <v/>
      </c>
      <c r="AH140" s="523" t="str">
        <f>'[1]Actv PlacedInServc'!AH140</f>
        <v/>
      </c>
      <c r="AI140" s="523" t="str">
        <f>'[1]Actv PlacedInServc'!AI140</f>
        <v/>
      </c>
      <c r="AJ140" s="523" t="str">
        <f>'[1]Actv PlacedInServc'!AJ140</f>
        <v/>
      </c>
      <c r="AK140" s="523" t="str">
        <f>'[1]Actv PlacedInServc'!AK140</f>
        <v/>
      </c>
      <c r="AL140" s="523" t="str">
        <f>'[1]Actv PlacedInServc'!AL140</f>
        <v/>
      </c>
      <c r="AM140" s="524"/>
      <c r="AN140" s="523">
        <f t="shared" ref="AN140:AN203" si="7">SUM(Q140:V140)</f>
        <v>0</v>
      </c>
      <c r="AO140" s="524"/>
      <c r="AP140" s="524">
        <f t="shared" ref="AP140:AP203" si="8">SUM(AA140:AL140)</f>
        <v>0</v>
      </c>
    </row>
    <row r="141" spans="2:42" s="512" customFormat="1">
      <c r="B141" s="518">
        <v>131</v>
      </c>
      <c r="C141" s="518" t="str">
        <f>'[1]Actv PlacedInServc'!C141</f>
        <v/>
      </c>
      <c r="D141" s="519" t="str">
        <f>'[1]Actv PlacedInServc'!D141</f>
        <v/>
      </c>
      <c r="F141" s="520" t="str">
        <f>'[1]Actv PlacedInServc'!F141</f>
        <v/>
      </c>
      <c r="H141" s="518" t="str">
        <f>'[1]Actv PlacedInServc'!H141</f>
        <v/>
      </c>
      <c r="J141" s="518" t="str">
        <f>'[1]Actv PlacedInServc'!J141</f>
        <v/>
      </c>
      <c r="L141" s="518" t="str">
        <f>'[1]Actv PlacedInServc'!L141</f>
        <v/>
      </c>
      <c r="N141" s="521" t="str">
        <f>'[1]Actv PlacedInServc'!N141</f>
        <v/>
      </c>
      <c r="P141" s="524" t="str">
        <f>'[1]Actv PlacedInServc'!P141</f>
        <v/>
      </c>
      <c r="Q141" s="523" t="str">
        <f>'[1]Actv PlacedInServc'!Q141</f>
        <v/>
      </c>
      <c r="R141" s="523" t="str">
        <f>'[1]Actv PlacedInServc'!R141</f>
        <v/>
      </c>
      <c r="S141" s="523" t="str">
        <f>'[1]Actv PlacedInServc'!S141</f>
        <v/>
      </c>
      <c r="T141" s="523" t="str">
        <f>'[1]Actv PlacedInServc'!T141</f>
        <v/>
      </c>
      <c r="U141" s="523" t="str">
        <f>'[1]Actv PlacedInServc'!U141</f>
        <v/>
      </c>
      <c r="V141" s="523" t="str">
        <f>'[1]Actv PlacedInServc'!V141</f>
        <v/>
      </c>
      <c r="W141" s="523" t="str">
        <f>'[1]Actv PlacedInServc'!W141</f>
        <v/>
      </c>
      <c r="X141" s="523" t="str">
        <f>'[1]Actv PlacedInServc'!X141</f>
        <v/>
      </c>
      <c r="Y141" s="523" t="str">
        <f>'[1]Actv PlacedInServc'!Y141</f>
        <v/>
      </c>
      <c r="Z141" s="523" t="str">
        <f>'[1]Actv PlacedInServc'!Z141</f>
        <v/>
      </c>
      <c r="AA141" s="523" t="str">
        <f>'[1]Actv PlacedInServc'!AA141</f>
        <v/>
      </c>
      <c r="AB141" s="523" t="str">
        <f>'[1]Actv PlacedInServc'!AB141</f>
        <v/>
      </c>
      <c r="AC141" s="523" t="str">
        <f>'[1]Actv PlacedInServc'!AC141</f>
        <v/>
      </c>
      <c r="AD141" s="523" t="str">
        <f>'[1]Actv PlacedInServc'!AD141</f>
        <v/>
      </c>
      <c r="AE141" s="523" t="str">
        <f>'[1]Actv PlacedInServc'!AE141</f>
        <v/>
      </c>
      <c r="AF141" s="523" t="str">
        <f>'[1]Actv PlacedInServc'!AF141</f>
        <v/>
      </c>
      <c r="AG141" s="523" t="str">
        <f>'[1]Actv PlacedInServc'!AG141</f>
        <v/>
      </c>
      <c r="AH141" s="523" t="str">
        <f>'[1]Actv PlacedInServc'!AH141</f>
        <v/>
      </c>
      <c r="AI141" s="523" t="str">
        <f>'[1]Actv PlacedInServc'!AI141</f>
        <v/>
      </c>
      <c r="AJ141" s="523" t="str">
        <f>'[1]Actv PlacedInServc'!AJ141</f>
        <v/>
      </c>
      <c r="AK141" s="523" t="str">
        <f>'[1]Actv PlacedInServc'!AK141</f>
        <v/>
      </c>
      <c r="AL141" s="523" t="str">
        <f>'[1]Actv PlacedInServc'!AL141</f>
        <v/>
      </c>
      <c r="AM141" s="524"/>
      <c r="AN141" s="523">
        <f t="shared" si="7"/>
        <v>0</v>
      </c>
      <c r="AO141" s="524"/>
      <c r="AP141" s="524">
        <f t="shared" si="8"/>
        <v>0</v>
      </c>
    </row>
    <row r="142" spans="2:42" s="512" customFormat="1">
      <c r="B142" s="518">
        <v>132</v>
      </c>
      <c r="C142" s="518" t="str">
        <f>'[1]Actv PlacedInServc'!C142</f>
        <v/>
      </c>
      <c r="D142" s="519" t="str">
        <f>'[1]Actv PlacedInServc'!D142</f>
        <v/>
      </c>
      <c r="F142" s="520" t="str">
        <f>'[1]Actv PlacedInServc'!F142</f>
        <v/>
      </c>
      <c r="H142" s="518" t="str">
        <f>'[1]Actv PlacedInServc'!H142</f>
        <v/>
      </c>
      <c r="J142" s="518" t="str">
        <f>'[1]Actv PlacedInServc'!J142</f>
        <v/>
      </c>
      <c r="L142" s="518" t="str">
        <f>'[1]Actv PlacedInServc'!L142</f>
        <v/>
      </c>
      <c r="N142" s="521" t="str">
        <f>'[1]Actv PlacedInServc'!N142</f>
        <v/>
      </c>
      <c r="P142" s="524" t="str">
        <f>'[1]Actv PlacedInServc'!P142</f>
        <v/>
      </c>
      <c r="Q142" s="523" t="str">
        <f>'[1]Actv PlacedInServc'!Q142</f>
        <v/>
      </c>
      <c r="R142" s="523" t="str">
        <f>'[1]Actv PlacedInServc'!R142</f>
        <v/>
      </c>
      <c r="S142" s="523" t="str">
        <f>'[1]Actv PlacedInServc'!S142</f>
        <v/>
      </c>
      <c r="T142" s="523" t="str">
        <f>'[1]Actv PlacedInServc'!T142</f>
        <v/>
      </c>
      <c r="U142" s="523" t="str">
        <f>'[1]Actv PlacedInServc'!U142</f>
        <v/>
      </c>
      <c r="V142" s="523" t="str">
        <f>'[1]Actv PlacedInServc'!V142</f>
        <v/>
      </c>
      <c r="W142" s="523" t="str">
        <f>'[1]Actv PlacedInServc'!W142</f>
        <v/>
      </c>
      <c r="X142" s="523" t="str">
        <f>'[1]Actv PlacedInServc'!X142</f>
        <v/>
      </c>
      <c r="Y142" s="523" t="str">
        <f>'[1]Actv PlacedInServc'!Y142</f>
        <v/>
      </c>
      <c r="Z142" s="523" t="str">
        <f>'[1]Actv PlacedInServc'!Z142</f>
        <v/>
      </c>
      <c r="AA142" s="523" t="str">
        <f>'[1]Actv PlacedInServc'!AA142</f>
        <v/>
      </c>
      <c r="AB142" s="523" t="str">
        <f>'[1]Actv PlacedInServc'!AB142</f>
        <v/>
      </c>
      <c r="AC142" s="523" t="str">
        <f>'[1]Actv PlacedInServc'!AC142</f>
        <v/>
      </c>
      <c r="AD142" s="523" t="str">
        <f>'[1]Actv PlacedInServc'!AD142</f>
        <v/>
      </c>
      <c r="AE142" s="523" t="str">
        <f>'[1]Actv PlacedInServc'!AE142</f>
        <v/>
      </c>
      <c r="AF142" s="523" t="str">
        <f>'[1]Actv PlacedInServc'!AF142</f>
        <v/>
      </c>
      <c r="AG142" s="523" t="str">
        <f>'[1]Actv PlacedInServc'!AG142</f>
        <v/>
      </c>
      <c r="AH142" s="523" t="str">
        <f>'[1]Actv PlacedInServc'!AH142</f>
        <v/>
      </c>
      <c r="AI142" s="523" t="str">
        <f>'[1]Actv PlacedInServc'!AI142</f>
        <v/>
      </c>
      <c r="AJ142" s="523" t="str">
        <f>'[1]Actv PlacedInServc'!AJ142</f>
        <v/>
      </c>
      <c r="AK142" s="523" t="str">
        <f>'[1]Actv PlacedInServc'!AK142</f>
        <v/>
      </c>
      <c r="AL142" s="523" t="str">
        <f>'[1]Actv PlacedInServc'!AL142</f>
        <v/>
      </c>
      <c r="AM142" s="524"/>
      <c r="AN142" s="523">
        <f t="shared" si="7"/>
        <v>0</v>
      </c>
      <c r="AO142" s="524"/>
      <c r="AP142" s="524">
        <f t="shared" si="8"/>
        <v>0</v>
      </c>
    </row>
    <row r="143" spans="2:42" s="512" customFormat="1">
      <c r="B143" s="518">
        <v>133</v>
      </c>
      <c r="C143" s="518" t="str">
        <f>'[1]Actv PlacedInServc'!C143</f>
        <v/>
      </c>
      <c r="D143" s="519" t="str">
        <f>'[1]Actv PlacedInServc'!D143</f>
        <v/>
      </c>
      <c r="F143" s="520" t="str">
        <f>'[1]Actv PlacedInServc'!F143</f>
        <v/>
      </c>
      <c r="H143" s="518" t="str">
        <f>'[1]Actv PlacedInServc'!H143</f>
        <v/>
      </c>
      <c r="J143" s="518" t="str">
        <f>'[1]Actv PlacedInServc'!J143</f>
        <v/>
      </c>
      <c r="L143" s="518" t="str">
        <f>'[1]Actv PlacedInServc'!L143</f>
        <v/>
      </c>
      <c r="N143" s="521" t="str">
        <f>'[1]Actv PlacedInServc'!N143</f>
        <v/>
      </c>
      <c r="P143" s="524" t="str">
        <f>'[1]Actv PlacedInServc'!P143</f>
        <v/>
      </c>
      <c r="Q143" s="523" t="str">
        <f>'[1]Actv PlacedInServc'!Q143</f>
        <v/>
      </c>
      <c r="R143" s="523" t="str">
        <f>'[1]Actv PlacedInServc'!R143</f>
        <v/>
      </c>
      <c r="S143" s="523" t="str">
        <f>'[1]Actv PlacedInServc'!S143</f>
        <v/>
      </c>
      <c r="T143" s="523" t="str">
        <f>'[1]Actv PlacedInServc'!T143</f>
        <v/>
      </c>
      <c r="U143" s="523" t="str">
        <f>'[1]Actv PlacedInServc'!U143</f>
        <v/>
      </c>
      <c r="V143" s="523" t="str">
        <f>'[1]Actv PlacedInServc'!V143</f>
        <v/>
      </c>
      <c r="W143" s="523" t="str">
        <f>'[1]Actv PlacedInServc'!W143</f>
        <v/>
      </c>
      <c r="X143" s="523" t="str">
        <f>'[1]Actv PlacedInServc'!X143</f>
        <v/>
      </c>
      <c r="Y143" s="523" t="str">
        <f>'[1]Actv PlacedInServc'!Y143</f>
        <v/>
      </c>
      <c r="Z143" s="523" t="str">
        <f>'[1]Actv PlacedInServc'!Z143</f>
        <v/>
      </c>
      <c r="AA143" s="523" t="str">
        <f>'[1]Actv PlacedInServc'!AA143</f>
        <v/>
      </c>
      <c r="AB143" s="523" t="str">
        <f>'[1]Actv PlacedInServc'!AB143</f>
        <v/>
      </c>
      <c r="AC143" s="523" t="str">
        <f>'[1]Actv PlacedInServc'!AC143</f>
        <v/>
      </c>
      <c r="AD143" s="523" t="str">
        <f>'[1]Actv PlacedInServc'!AD143</f>
        <v/>
      </c>
      <c r="AE143" s="523" t="str">
        <f>'[1]Actv PlacedInServc'!AE143</f>
        <v/>
      </c>
      <c r="AF143" s="523" t="str">
        <f>'[1]Actv PlacedInServc'!AF143</f>
        <v/>
      </c>
      <c r="AG143" s="523" t="str">
        <f>'[1]Actv PlacedInServc'!AG143</f>
        <v/>
      </c>
      <c r="AH143" s="523" t="str">
        <f>'[1]Actv PlacedInServc'!AH143</f>
        <v/>
      </c>
      <c r="AI143" s="523" t="str">
        <f>'[1]Actv PlacedInServc'!AI143</f>
        <v/>
      </c>
      <c r="AJ143" s="523" t="str">
        <f>'[1]Actv PlacedInServc'!AJ143</f>
        <v/>
      </c>
      <c r="AK143" s="523" t="str">
        <f>'[1]Actv PlacedInServc'!AK143</f>
        <v/>
      </c>
      <c r="AL143" s="523" t="str">
        <f>'[1]Actv PlacedInServc'!AL143</f>
        <v/>
      </c>
      <c r="AM143" s="524"/>
      <c r="AN143" s="523">
        <f t="shared" si="7"/>
        <v>0</v>
      </c>
      <c r="AO143" s="524"/>
      <c r="AP143" s="524">
        <f t="shared" si="8"/>
        <v>0</v>
      </c>
    </row>
    <row r="144" spans="2:42" s="512" customFormat="1">
      <c r="B144" s="518">
        <v>134</v>
      </c>
      <c r="C144" s="518" t="str">
        <f>'[1]Actv PlacedInServc'!C144</f>
        <v/>
      </c>
      <c r="D144" s="519" t="str">
        <f>'[1]Actv PlacedInServc'!D144</f>
        <v>I12-000001</v>
      </c>
      <c r="F144" s="520" t="str">
        <f>'[1]Actv PlacedInServc'!F144</f>
        <v>Post Acquisition BD Capex</v>
      </c>
      <c r="H144" s="518" t="str">
        <f>'[1]Actv PlacedInServc'!H144</f>
        <v/>
      </c>
      <c r="J144" s="518" t="str">
        <f>'[1]Actv PlacedInServc'!J144</f>
        <v/>
      </c>
      <c r="L144" s="518" t="str">
        <f>'[1]Actv PlacedInServc'!L144</f>
        <v/>
      </c>
      <c r="N144" s="521" t="str">
        <f>'[1]Actv PlacedInServc'!N144</f>
        <v/>
      </c>
      <c r="P144" s="524" t="str">
        <f>'[1]Actv PlacedInServc'!P144</f>
        <v/>
      </c>
      <c r="Q144" s="523">
        <f>'[1]Actv PlacedInServc'!Q144</f>
        <v>0</v>
      </c>
      <c r="R144" s="523">
        <f>'[1]Actv PlacedInServc'!R144</f>
        <v>0</v>
      </c>
      <c r="S144" s="523">
        <f>'[1]Actv PlacedInServc'!S144</f>
        <v>0</v>
      </c>
      <c r="T144" s="523">
        <f>'[1]Actv PlacedInServc'!T144</f>
        <v>0</v>
      </c>
      <c r="U144" s="523">
        <f>'[1]Actv PlacedInServc'!U144</f>
        <v>0</v>
      </c>
      <c r="V144" s="523">
        <f>'[1]Actv PlacedInServc'!V144</f>
        <v>0</v>
      </c>
      <c r="W144" s="523">
        <f>'[1]Actv PlacedInServc'!W144</f>
        <v>0</v>
      </c>
      <c r="X144" s="523">
        <f>'[1]Actv PlacedInServc'!X144</f>
        <v>0</v>
      </c>
      <c r="Y144" s="523">
        <f>'[1]Actv PlacedInServc'!Y144</f>
        <v>0</v>
      </c>
      <c r="Z144" s="523">
        <f>'[1]Actv PlacedInServc'!Z144</f>
        <v>0</v>
      </c>
      <c r="AA144" s="523">
        <f>'[1]Actv PlacedInServc'!AA144</f>
        <v>0</v>
      </c>
      <c r="AB144" s="523">
        <f>'[1]Actv PlacedInServc'!AB144</f>
        <v>0</v>
      </c>
      <c r="AC144" s="523">
        <f>'[1]Actv PlacedInServc'!AC144</f>
        <v>0</v>
      </c>
      <c r="AD144" s="523">
        <f>'[1]Actv PlacedInServc'!AD144</f>
        <v>0</v>
      </c>
      <c r="AE144" s="523">
        <f>'[1]Actv PlacedInServc'!AE144</f>
        <v>0</v>
      </c>
      <c r="AF144" s="523">
        <f>'[1]Actv PlacedInServc'!AF144</f>
        <v>0</v>
      </c>
      <c r="AG144" s="523">
        <f>'[1]Actv PlacedInServc'!AG144</f>
        <v>0</v>
      </c>
      <c r="AH144" s="523">
        <f>'[1]Actv PlacedInServc'!AH144</f>
        <v>0</v>
      </c>
      <c r="AI144" s="523">
        <f>'[1]Actv PlacedInServc'!AI144</f>
        <v>0</v>
      </c>
      <c r="AJ144" s="523">
        <f>'[1]Actv PlacedInServc'!AJ144</f>
        <v>0</v>
      </c>
      <c r="AK144" s="523">
        <f>'[1]Actv PlacedInServc'!AK144</f>
        <v>0</v>
      </c>
      <c r="AL144" s="523">
        <f>'[1]Actv PlacedInServc'!AL144</f>
        <v>0</v>
      </c>
      <c r="AM144" s="524"/>
      <c r="AN144" s="523">
        <f t="shared" si="7"/>
        <v>0</v>
      </c>
      <c r="AO144" s="524"/>
      <c r="AP144" s="524">
        <f t="shared" si="8"/>
        <v>0</v>
      </c>
    </row>
    <row r="145" spans="2:42" s="512" customFormat="1">
      <c r="B145" s="518">
        <v>135</v>
      </c>
      <c r="C145" s="518" t="str">
        <f>'[1]Actv PlacedInServc'!C145</f>
        <v/>
      </c>
      <c r="D145" s="519" t="str">
        <f>'[1]Actv PlacedInServc'!D145</f>
        <v/>
      </c>
      <c r="F145" s="520" t="str">
        <f>'[1]Actv PlacedInServc'!F145</f>
        <v/>
      </c>
      <c r="H145" s="518" t="str">
        <f>'[1]Actv PlacedInServc'!H145</f>
        <v/>
      </c>
      <c r="J145" s="518" t="str">
        <f>'[1]Actv PlacedInServc'!J145</f>
        <v/>
      </c>
      <c r="L145" s="518" t="str">
        <f>'[1]Actv PlacedInServc'!L145</f>
        <v/>
      </c>
      <c r="N145" s="521" t="str">
        <f>'[1]Actv PlacedInServc'!N145</f>
        <v/>
      </c>
      <c r="P145" s="524" t="str">
        <f>'[1]Actv PlacedInServc'!P145</f>
        <v/>
      </c>
      <c r="Q145" s="523" t="str">
        <f>'[1]Actv PlacedInServc'!Q145</f>
        <v/>
      </c>
      <c r="R145" s="523" t="str">
        <f>'[1]Actv PlacedInServc'!R145</f>
        <v/>
      </c>
      <c r="S145" s="523" t="str">
        <f>'[1]Actv PlacedInServc'!S145</f>
        <v/>
      </c>
      <c r="T145" s="523" t="str">
        <f>'[1]Actv PlacedInServc'!T145</f>
        <v/>
      </c>
      <c r="U145" s="523" t="str">
        <f>'[1]Actv PlacedInServc'!U145</f>
        <v/>
      </c>
      <c r="V145" s="523" t="str">
        <f>'[1]Actv PlacedInServc'!V145</f>
        <v/>
      </c>
      <c r="W145" s="523" t="str">
        <f>'[1]Actv PlacedInServc'!W145</f>
        <v/>
      </c>
      <c r="X145" s="523" t="str">
        <f>'[1]Actv PlacedInServc'!X145</f>
        <v/>
      </c>
      <c r="Y145" s="523" t="str">
        <f>'[1]Actv PlacedInServc'!Y145</f>
        <v/>
      </c>
      <c r="Z145" s="523" t="str">
        <f>'[1]Actv PlacedInServc'!Z145</f>
        <v/>
      </c>
      <c r="AA145" s="523" t="str">
        <f>'[1]Actv PlacedInServc'!AA145</f>
        <v/>
      </c>
      <c r="AB145" s="523" t="str">
        <f>'[1]Actv PlacedInServc'!AB145</f>
        <v/>
      </c>
      <c r="AC145" s="523" t="str">
        <f>'[1]Actv PlacedInServc'!AC145</f>
        <v/>
      </c>
      <c r="AD145" s="523" t="str">
        <f>'[1]Actv PlacedInServc'!AD145</f>
        <v/>
      </c>
      <c r="AE145" s="523" t="str">
        <f>'[1]Actv PlacedInServc'!AE145</f>
        <v/>
      </c>
      <c r="AF145" s="523" t="str">
        <f>'[1]Actv PlacedInServc'!AF145</f>
        <v/>
      </c>
      <c r="AG145" s="523" t="str">
        <f>'[1]Actv PlacedInServc'!AG145</f>
        <v/>
      </c>
      <c r="AH145" s="523" t="str">
        <f>'[1]Actv PlacedInServc'!AH145</f>
        <v/>
      </c>
      <c r="AI145" s="523" t="str">
        <f>'[1]Actv PlacedInServc'!AI145</f>
        <v/>
      </c>
      <c r="AJ145" s="523" t="str">
        <f>'[1]Actv PlacedInServc'!AJ145</f>
        <v/>
      </c>
      <c r="AK145" s="523" t="str">
        <f>'[1]Actv PlacedInServc'!AK145</f>
        <v/>
      </c>
      <c r="AL145" s="523" t="str">
        <f>'[1]Actv PlacedInServc'!AL145</f>
        <v/>
      </c>
      <c r="AM145" s="524"/>
      <c r="AN145" s="523">
        <f t="shared" si="7"/>
        <v>0</v>
      </c>
      <c r="AO145" s="524"/>
      <c r="AP145" s="524">
        <f t="shared" si="8"/>
        <v>0</v>
      </c>
    </row>
    <row r="146" spans="2:42" s="512" customFormat="1">
      <c r="B146" s="518">
        <v>136</v>
      </c>
      <c r="C146" s="518" t="str">
        <f>'[1]Actv PlacedInServc'!C146</f>
        <v/>
      </c>
      <c r="D146" s="519" t="str">
        <f>'[1]Actv PlacedInServc'!D146</f>
        <v/>
      </c>
      <c r="F146" s="520" t="str">
        <f>'[1]Actv PlacedInServc'!F146</f>
        <v/>
      </c>
      <c r="H146" s="518" t="str">
        <f>'[1]Actv PlacedInServc'!H146</f>
        <v/>
      </c>
      <c r="J146" s="518" t="str">
        <f>'[1]Actv PlacedInServc'!J146</f>
        <v/>
      </c>
      <c r="L146" s="518" t="str">
        <f>'[1]Actv PlacedInServc'!L146</f>
        <v/>
      </c>
      <c r="N146" s="521" t="str">
        <f>'[1]Actv PlacedInServc'!N146</f>
        <v/>
      </c>
      <c r="P146" s="524" t="str">
        <f>'[1]Actv PlacedInServc'!P146</f>
        <v/>
      </c>
      <c r="Q146" s="523" t="str">
        <f>'[1]Actv PlacedInServc'!Q146</f>
        <v/>
      </c>
      <c r="R146" s="523" t="str">
        <f>'[1]Actv PlacedInServc'!R146</f>
        <v/>
      </c>
      <c r="S146" s="523" t="str">
        <f>'[1]Actv PlacedInServc'!S146</f>
        <v/>
      </c>
      <c r="T146" s="523" t="str">
        <f>'[1]Actv PlacedInServc'!T146</f>
        <v/>
      </c>
      <c r="U146" s="523" t="str">
        <f>'[1]Actv PlacedInServc'!U146</f>
        <v/>
      </c>
      <c r="V146" s="523" t="str">
        <f>'[1]Actv PlacedInServc'!V146</f>
        <v/>
      </c>
      <c r="W146" s="523" t="str">
        <f>'[1]Actv PlacedInServc'!W146</f>
        <v/>
      </c>
      <c r="X146" s="523" t="str">
        <f>'[1]Actv PlacedInServc'!X146</f>
        <v/>
      </c>
      <c r="Y146" s="523" t="str">
        <f>'[1]Actv PlacedInServc'!Y146</f>
        <v/>
      </c>
      <c r="Z146" s="523" t="str">
        <f>'[1]Actv PlacedInServc'!Z146</f>
        <v/>
      </c>
      <c r="AA146" s="523" t="str">
        <f>'[1]Actv PlacedInServc'!AA146</f>
        <v/>
      </c>
      <c r="AB146" s="523" t="str">
        <f>'[1]Actv PlacedInServc'!AB146</f>
        <v/>
      </c>
      <c r="AC146" s="523" t="str">
        <f>'[1]Actv PlacedInServc'!AC146</f>
        <v/>
      </c>
      <c r="AD146" s="523" t="str">
        <f>'[1]Actv PlacedInServc'!AD146</f>
        <v/>
      </c>
      <c r="AE146" s="523" t="str">
        <f>'[1]Actv PlacedInServc'!AE146</f>
        <v/>
      </c>
      <c r="AF146" s="523" t="str">
        <f>'[1]Actv PlacedInServc'!AF146</f>
        <v/>
      </c>
      <c r="AG146" s="523" t="str">
        <f>'[1]Actv PlacedInServc'!AG146</f>
        <v/>
      </c>
      <c r="AH146" s="523" t="str">
        <f>'[1]Actv PlacedInServc'!AH146</f>
        <v/>
      </c>
      <c r="AI146" s="523" t="str">
        <f>'[1]Actv PlacedInServc'!AI146</f>
        <v/>
      </c>
      <c r="AJ146" s="523" t="str">
        <f>'[1]Actv PlacedInServc'!AJ146</f>
        <v/>
      </c>
      <c r="AK146" s="523" t="str">
        <f>'[1]Actv PlacedInServc'!AK146</f>
        <v/>
      </c>
      <c r="AL146" s="523" t="str">
        <f>'[1]Actv PlacedInServc'!AL146</f>
        <v/>
      </c>
      <c r="AM146" s="524"/>
      <c r="AN146" s="523">
        <f t="shared" si="7"/>
        <v>0</v>
      </c>
      <c r="AO146" s="524"/>
      <c r="AP146" s="524">
        <f t="shared" si="8"/>
        <v>0</v>
      </c>
    </row>
    <row r="147" spans="2:42" s="512" customFormat="1">
      <c r="B147" s="518">
        <v>137</v>
      </c>
      <c r="C147" s="518" t="str">
        <f>'[1]Actv PlacedInServc'!C147</f>
        <v/>
      </c>
      <c r="D147" s="519" t="str">
        <f>'[1]Actv PlacedInServc'!D147</f>
        <v/>
      </c>
      <c r="F147" s="520" t="str">
        <f>'[1]Actv PlacedInServc'!F147</f>
        <v/>
      </c>
      <c r="H147" s="518" t="str">
        <f>'[1]Actv PlacedInServc'!H147</f>
        <v/>
      </c>
      <c r="J147" s="518" t="str">
        <f>'[1]Actv PlacedInServc'!J147</f>
        <v/>
      </c>
      <c r="L147" s="518" t="str">
        <f>'[1]Actv PlacedInServc'!L147</f>
        <v/>
      </c>
      <c r="N147" s="521" t="str">
        <f>'[1]Actv PlacedInServc'!N147</f>
        <v/>
      </c>
      <c r="P147" s="524" t="str">
        <f>'[1]Actv PlacedInServc'!P147</f>
        <v/>
      </c>
      <c r="Q147" s="523" t="str">
        <f>'[1]Actv PlacedInServc'!Q147</f>
        <v/>
      </c>
      <c r="R147" s="523" t="str">
        <f>'[1]Actv PlacedInServc'!R147</f>
        <v/>
      </c>
      <c r="S147" s="523" t="str">
        <f>'[1]Actv PlacedInServc'!S147</f>
        <v/>
      </c>
      <c r="T147" s="523" t="str">
        <f>'[1]Actv PlacedInServc'!T147</f>
        <v/>
      </c>
      <c r="U147" s="523" t="str">
        <f>'[1]Actv PlacedInServc'!U147</f>
        <v/>
      </c>
      <c r="V147" s="523" t="str">
        <f>'[1]Actv PlacedInServc'!V147</f>
        <v/>
      </c>
      <c r="W147" s="523" t="str">
        <f>'[1]Actv PlacedInServc'!W147</f>
        <v/>
      </c>
      <c r="X147" s="523" t="str">
        <f>'[1]Actv PlacedInServc'!X147</f>
        <v/>
      </c>
      <c r="Y147" s="523" t="str">
        <f>'[1]Actv PlacedInServc'!Y147</f>
        <v/>
      </c>
      <c r="Z147" s="523" t="str">
        <f>'[1]Actv PlacedInServc'!Z147</f>
        <v/>
      </c>
      <c r="AA147" s="523" t="str">
        <f>'[1]Actv PlacedInServc'!AA147</f>
        <v/>
      </c>
      <c r="AB147" s="523" t="str">
        <f>'[1]Actv PlacedInServc'!AB147</f>
        <v/>
      </c>
      <c r="AC147" s="523" t="str">
        <f>'[1]Actv PlacedInServc'!AC147</f>
        <v/>
      </c>
      <c r="AD147" s="523" t="str">
        <f>'[1]Actv PlacedInServc'!AD147</f>
        <v/>
      </c>
      <c r="AE147" s="523" t="str">
        <f>'[1]Actv PlacedInServc'!AE147</f>
        <v/>
      </c>
      <c r="AF147" s="523" t="str">
        <f>'[1]Actv PlacedInServc'!AF147</f>
        <v/>
      </c>
      <c r="AG147" s="523" t="str">
        <f>'[1]Actv PlacedInServc'!AG147</f>
        <v/>
      </c>
      <c r="AH147" s="523" t="str">
        <f>'[1]Actv PlacedInServc'!AH147</f>
        <v/>
      </c>
      <c r="AI147" s="523" t="str">
        <f>'[1]Actv PlacedInServc'!AI147</f>
        <v/>
      </c>
      <c r="AJ147" s="523" t="str">
        <f>'[1]Actv PlacedInServc'!AJ147</f>
        <v/>
      </c>
      <c r="AK147" s="523" t="str">
        <f>'[1]Actv PlacedInServc'!AK147</f>
        <v/>
      </c>
      <c r="AL147" s="523" t="str">
        <f>'[1]Actv PlacedInServc'!AL147</f>
        <v/>
      </c>
      <c r="AM147" s="524"/>
      <c r="AN147" s="523">
        <f t="shared" si="7"/>
        <v>0</v>
      </c>
      <c r="AO147" s="524"/>
      <c r="AP147" s="524">
        <f t="shared" si="8"/>
        <v>0</v>
      </c>
    </row>
    <row r="148" spans="2:42" s="512" customFormat="1">
      <c r="B148" s="518">
        <v>138</v>
      </c>
      <c r="C148" s="518" t="str">
        <f>'[1]Actv PlacedInServc'!C148</f>
        <v/>
      </c>
      <c r="D148" s="519" t="str">
        <f>'[1]Actv PlacedInServc'!D148</f>
        <v/>
      </c>
      <c r="F148" s="520" t="str">
        <f>'[1]Actv PlacedInServc'!F148</f>
        <v/>
      </c>
      <c r="H148" s="518" t="str">
        <f>'[1]Actv PlacedInServc'!H148</f>
        <v/>
      </c>
      <c r="J148" s="518" t="str">
        <f>'[1]Actv PlacedInServc'!J148</f>
        <v/>
      </c>
      <c r="L148" s="518" t="str">
        <f>'[1]Actv PlacedInServc'!L148</f>
        <v/>
      </c>
      <c r="N148" s="521" t="str">
        <f>'[1]Actv PlacedInServc'!N148</f>
        <v/>
      </c>
      <c r="P148" s="524" t="str">
        <f>'[1]Actv PlacedInServc'!P148</f>
        <v/>
      </c>
      <c r="Q148" s="523" t="str">
        <f>'[1]Actv PlacedInServc'!Q148</f>
        <v/>
      </c>
      <c r="R148" s="523" t="str">
        <f>'[1]Actv PlacedInServc'!R148</f>
        <v/>
      </c>
      <c r="S148" s="523" t="str">
        <f>'[1]Actv PlacedInServc'!S148</f>
        <v/>
      </c>
      <c r="T148" s="523" t="str">
        <f>'[1]Actv PlacedInServc'!T148</f>
        <v/>
      </c>
      <c r="U148" s="523" t="str">
        <f>'[1]Actv PlacedInServc'!U148</f>
        <v/>
      </c>
      <c r="V148" s="523" t="str">
        <f>'[1]Actv PlacedInServc'!V148</f>
        <v/>
      </c>
      <c r="W148" s="523" t="str">
        <f>'[1]Actv PlacedInServc'!W148</f>
        <v/>
      </c>
      <c r="X148" s="523" t="str">
        <f>'[1]Actv PlacedInServc'!X148</f>
        <v/>
      </c>
      <c r="Y148" s="523" t="str">
        <f>'[1]Actv PlacedInServc'!Y148</f>
        <v/>
      </c>
      <c r="Z148" s="523" t="str">
        <f>'[1]Actv PlacedInServc'!Z148</f>
        <v/>
      </c>
      <c r="AA148" s="523" t="str">
        <f>'[1]Actv PlacedInServc'!AA148</f>
        <v/>
      </c>
      <c r="AB148" s="523" t="str">
        <f>'[1]Actv PlacedInServc'!AB148</f>
        <v/>
      </c>
      <c r="AC148" s="523" t="str">
        <f>'[1]Actv PlacedInServc'!AC148</f>
        <v/>
      </c>
      <c r="AD148" s="523" t="str">
        <f>'[1]Actv PlacedInServc'!AD148</f>
        <v/>
      </c>
      <c r="AE148" s="523" t="str">
        <f>'[1]Actv PlacedInServc'!AE148</f>
        <v/>
      </c>
      <c r="AF148" s="523" t="str">
        <f>'[1]Actv PlacedInServc'!AF148</f>
        <v/>
      </c>
      <c r="AG148" s="523" t="str">
        <f>'[1]Actv PlacedInServc'!AG148</f>
        <v/>
      </c>
      <c r="AH148" s="523" t="str">
        <f>'[1]Actv PlacedInServc'!AH148</f>
        <v/>
      </c>
      <c r="AI148" s="523" t="str">
        <f>'[1]Actv PlacedInServc'!AI148</f>
        <v/>
      </c>
      <c r="AJ148" s="523" t="str">
        <f>'[1]Actv PlacedInServc'!AJ148</f>
        <v/>
      </c>
      <c r="AK148" s="523" t="str">
        <f>'[1]Actv PlacedInServc'!AK148</f>
        <v/>
      </c>
      <c r="AL148" s="523" t="str">
        <f>'[1]Actv PlacedInServc'!AL148</f>
        <v/>
      </c>
      <c r="AM148" s="524"/>
      <c r="AN148" s="523">
        <f t="shared" si="7"/>
        <v>0</v>
      </c>
      <c r="AO148" s="524"/>
      <c r="AP148" s="524">
        <f t="shared" si="8"/>
        <v>0</v>
      </c>
    </row>
    <row r="149" spans="2:42" s="512" customFormat="1">
      <c r="B149" s="518">
        <v>139</v>
      </c>
      <c r="C149" s="518" t="str">
        <f>'[1]Actv PlacedInServc'!C149</f>
        <v/>
      </c>
      <c r="D149" s="519" t="str">
        <f>'[1]Actv PlacedInServc'!D149</f>
        <v/>
      </c>
      <c r="F149" s="520" t="str">
        <f>'[1]Actv PlacedInServc'!F149</f>
        <v/>
      </c>
      <c r="H149" s="518" t="str">
        <f>'[1]Actv PlacedInServc'!H149</f>
        <v/>
      </c>
      <c r="J149" s="518" t="str">
        <f>'[1]Actv PlacedInServc'!J149</f>
        <v/>
      </c>
      <c r="L149" s="518" t="str">
        <f>'[1]Actv PlacedInServc'!L149</f>
        <v/>
      </c>
      <c r="N149" s="521" t="str">
        <f>'[1]Actv PlacedInServc'!N149</f>
        <v/>
      </c>
      <c r="P149" s="524" t="str">
        <f>'[1]Actv PlacedInServc'!P149</f>
        <v/>
      </c>
      <c r="Q149" s="523">
        <f>'[1]Actv PlacedInServc'!Q149</f>
        <v>0</v>
      </c>
      <c r="R149" s="523">
        <f>'[1]Actv PlacedInServc'!R149</f>
        <v>0</v>
      </c>
      <c r="S149" s="523">
        <f>'[1]Actv PlacedInServc'!S149</f>
        <v>0</v>
      </c>
      <c r="T149" s="523">
        <f>'[1]Actv PlacedInServc'!T149</f>
        <v>0</v>
      </c>
      <c r="U149" s="523">
        <f>'[1]Actv PlacedInServc'!U149</f>
        <v>0</v>
      </c>
      <c r="V149" s="523">
        <f>'[1]Actv PlacedInServc'!V149</f>
        <v>0</v>
      </c>
      <c r="W149" s="523">
        <f>'[1]Actv PlacedInServc'!W149</f>
        <v>0</v>
      </c>
      <c r="X149" s="523">
        <f>'[1]Actv PlacedInServc'!X149</f>
        <v>0</v>
      </c>
      <c r="Y149" s="523">
        <f>'[1]Actv PlacedInServc'!Y149</f>
        <v>0</v>
      </c>
      <c r="Z149" s="523">
        <f>'[1]Actv PlacedInServc'!Z149</f>
        <v>0</v>
      </c>
      <c r="AA149" s="523">
        <f>'[1]Actv PlacedInServc'!AA149</f>
        <v>0</v>
      </c>
      <c r="AB149" s="523">
        <f>'[1]Actv PlacedInServc'!AB149</f>
        <v>0</v>
      </c>
      <c r="AC149" s="523">
        <f>'[1]Actv PlacedInServc'!AC149</f>
        <v>0</v>
      </c>
      <c r="AD149" s="523">
        <f>'[1]Actv PlacedInServc'!AD149</f>
        <v>0</v>
      </c>
      <c r="AE149" s="523">
        <f>'[1]Actv PlacedInServc'!AE149</f>
        <v>0</v>
      </c>
      <c r="AF149" s="523">
        <f>'[1]Actv PlacedInServc'!AF149</f>
        <v>0</v>
      </c>
      <c r="AG149" s="523">
        <f>'[1]Actv PlacedInServc'!AG149</f>
        <v>0</v>
      </c>
      <c r="AH149" s="523">
        <f>'[1]Actv PlacedInServc'!AH149</f>
        <v>0</v>
      </c>
      <c r="AI149" s="523">
        <f>'[1]Actv PlacedInServc'!AI149</f>
        <v>0</v>
      </c>
      <c r="AJ149" s="523">
        <f>'[1]Actv PlacedInServc'!AJ149</f>
        <v>0</v>
      </c>
      <c r="AK149" s="523">
        <f>'[1]Actv PlacedInServc'!AK149</f>
        <v>0</v>
      </c>
      <c r="AL149" s="523">
        <f>'[1]Actv PlacedInServc'!AL149</f>
        <v>0</v>
      </c>
      <c r="AM149" s="524"/>
      <c r="AN149" s="523">
        <f t="shared" si="7"/>
        <v>0</v>
      </c>
      <c r="AO149" s="524"/>
      <c r="AP149" s="524">
        <f t="shared" si="8"/>
        <v>0</v>
      </c>
    </row>
    <row r="150" spans="2:42" s="512" customFormat="1">
      <c r="B150" s="518">
        <v>140</v>
      </c>
      <c r="C150" s="518" t="str">
        <f>'[1]Actv PlacedInServc'!C150</f>
        <v/>
      </c>
      <c r="D150" s="519" t="str">
        <f>'[1]Actv PlacedInServc'!D150</f>
        <v>I12-020037</v>
      </c>
      <c r="F150" s="520" t="str">
        <f>'[1]Actv PlacedInServc'!F150</f>
        <v>KRS I Chemical Storage and Feed Imp</v>
      </c>
      <c r="H150" s="518" t="str">
        <f>'[1]Actv PlacedInServc'!H150</f>
        <v/>
      </c>
      <c r="J150" s="518" t="str">
        <f>'[1]Actv PlacedInServc'!J150</f>
        <v/>
      </c>
      <c r="L150" s="518" t="str">
        <f>'[1]Actv PlacedInServc'!L150</f>
        <v/>
      </c>
      <c r="N150" s="521">
        <f>'[1]Actv PlacedInServc'!N150</f>
        <v>43921</v>
      </c>
      <c r="P150" s="524" t="str">
        <f>'[1]Actv PlacedInServc'!P150</f>
        <v/>
      </c>
      <c r="Q150" s="523">
        <f>'[1]Actv PlacedInServc'!Q150</f>
        <v>0</v>
      </c>
      <c r="R150" s="523">
        <f>'[1]Actv PlacedInServc'!R150</f>
        <v>0</v>
      </c>
      <c r="S150" s="523">
        <f>'[1]Actv PlacedInServc'!S150</f>
        <v>0</v>
      </c>
      <c r="T150" s="523">
        <f>'[1]Actv PlacedInServc'!T150</f>
        <v>0</v>
      </c>
      <c r="U150" s="523">
        <f>'[1]Actv PlacedInServc'!U150</f>
        <v>0</v>
      </c>
      <c r="V150" s="523">
        <f>'[1]Actv PlacedInServc'!V150</f>
        <v>0</v>
      </c>
      <c r="W150" s="523">
        <f>'[1]Actv PlacedInServc'!W150</f>
        <v>0</v>
      </c>
      <c r="X150" s="523">
        <f>'[1]Actv PlacedInServc'!X150</f>
        <v>0</v>
      </c>
      <c r="Y150" s="523">
        <f>'[1]Actv PlacedInServc'!Y150</f>
        <v>0</v>
      </c>
      <c r="Z150" s="523">
        <f>'[1]Actv PlacedInServc'!Z150</f>
        <v>0</v>
      </c>
      <c r="AA150" s="523">
        <f>'[1]Actv PlacedInServc'!AA150</f>
        <v>0</v>
      </c>
      <c r="AB150" s="523">
        <f>'[1]Actv PlacedInServc'!AB150</f>
        <v>0</v>
      </c>
      <c r="AC150" s="523">
        <f>'[1]Actv PlacedInServc'!AC150</f>
        <v>0</v>
      </c>
      <c r="AD150" s="523">
        <f>'[1]Actv PlacedInServc'!AD150</f>
        <v>0</v>
      </c>
      <c r="AE150" s="523">
        <f>'[1]Actv PlacedInServc'!AE150</f>
        <v>0</v>
      </c>
      <c r="AF150" s="523">
        <f>'[1]Actv PlacedInServc'!AF150</f>
        <v>0</v>
      </c>
      <c r="AG150" s="523">
        <f>'[1]Actv PlacedInServc'!AG150</f>
        <v>0</v>
      </c>
      <c r="AH150" s="523">
        <f>'[1]Actv PlacedInServc'!AH150</f>
        <v>0</v>
      </c>
      <c r="AI150" s="523">
        <f>'[1]Actv PlacedInServc'!AI150</f>
        <v>0</v>
      </c>
      <c r="AJ150" s="523">
        <f>'[1]Actv PlacedInServc'!AJ150</f>
        <v>0</v>
      </c>
      <c r="AK150" s="523">
        <f>'[1]Actv PlacedInServc'!AK150</f>
        <v>0</v>
      </c>
      <c r="AL150" s="523">
        <f>'[1]Actv PlacedInServc'!AL150</f>
        <v>0</v>
      </c>
      <c r="AM150" s="524"/>
      <c r="AN150" s="523">
        <f t="shared" si="7"/>
        <v>0</v>
      </c>
      <c r="AO150" s="524"/>
      <c r="AP150" s="524">
        <f t="shared" si="8"/>
        <v>0</v>
      </c>
    </row>
    <row r="151" spans="2:42" s="512" customFormat="1">
      <c r="B151" s="518">
        <v>141</v>
      </c>
      <c r="C151" s="518" t="str">
        <f>'[1]Actv PlacedInServc'!C151</f>
        <v>320100</v>
      </c>
      <c r="D151" s="519" t="str">
        <f>'[1]Actv PlacedInServc'!D151</f>
        <v/>
      </c>
      <c r="F151" s="520" t="str">
        <f>'[1]Actv PlacedInServc'!F151</f>
        <v>320100-WT Equip Non-Media</v>
      </c>
      <c r="H151" s="518" t="str">
        <f>'[1]Actv PlacedInServc'!H151</f>
        <v>10132010</v>
      </c>
      <c r="J151" s="518">
        <f>'[1]Actv PlacedInServc'!J151</f>
        <v>320.3</v>
      </c>
      <c r="L151" s="518" t="str">
        <f>'[1]Actv PlacedInServc'!L151</f>
        <v>Y</v>
      </c>
      <c r="N151" s="521" t="str">
        <f>'[1]Actv PlacedInServc'!N151</f>
        <v/>
      </c>
      <c r="P151" s="524">
        <f>'[1]Actv PlacedInServc'!P151</f>
        <v>1172339.2400000002</v>
      </c>
      <c r="Q151" s="523">
        <f>'[1]Actv PlacedInServc'!Q151</f>
        <v>0</v>
      </c>
      <c r="R151" s="523">
        <f>'[1]Actv PlacedInServc'!R151</f>
        <v>0</v>
      </c>
      <c r="S151" s="523">
        <f>'[1]Actv PlacedInServc'!S151</f>
        <v>0</v>
      </c>
      <c r="T151" s="523">
        <f>'[1]Actv PlacedInServc'!T151</f>
        <v>0</v>
      </c>
      <c r="U151" s="523">
        <f>'[1]Actv PlacedInServc'!U151</f>
        <v>0</v>
      </c>
      <c r="V151" s="523">
        <f>'[1]Actv PlacedInServc'!V151</f>
        <v>0</v>
      </c>
      <c r="W151" s="523">
        <f>'[1]Actv PlacedInServc'!W151</f>
        <v>0</v>
      </c>
      <c r="X151" s="523">
        <f>'[1]Actv PlacedInServc'!X151</f>
        <v>0</v>
      </c>
      <c r="Y151" s="523">
        <f>'[1]Actv PlacedInServc'!Y151</f>
        <v>0</v>
      </c>
      <c r="Z151" s="523">
        <f>'[1]Actv PlacedInServc'!Z151</f>
        <v>0</v>
      </c>
      <c r="AA151" s="523">
        <f>'[1]Actv PlacedInServc'!AA151</f>
        <v>0</v>
      </c>
      <c r="AB151" s="523">
        <f>'[1]Actv PlacedInServc'!AB151</f>
        <v>0</v>
      </c>
      <c r="AC151" s="523">
        <f>'[1]Actv PlacedInServc'!AC151</f>
        <v>0</v>
      </c>
      <c r="AD151" s="523">
        <f>'[1]Actv PlacedInServc'!AD151</f>
        <v>0</v>
      </c>
      <c r="AE151" s="523">
        <f>'[1]Actv PlacedInServc'!AE151</f>
        <v>0</v>
      </c>
      <c r="AF151" s="523">
        <f>'[1]Actv PlacedInServc'!AF151</f>
        <v>0</v>
      </c>
      <c r="AG151" s="523">
        <f>'[1]Actv PlacedInServc'!AG151</f>
        <v>0</v>
      </c>
      <c r="AH151" s="523">
        <f>'[1]Actv PlacedInServc'!AH151</f>
        <v>0</v>
      </c>
      <c r="AI151" s="523">
        <f>'[1]Actv PlacedInServc'!AI151</f>
        <v>7519219.0096460655</v>
      </c>
      <c r="AJ151" s="523">
        <f>'[1]Actv PlacedInServc'!AJ151</f>
        <v>177606</v>
      </c>
      <c r="AK151" s="523">
        <f>'[1]Actv PlacedInServc'!AK151</f>
        <v>50094</v>
      </c>
      <c r="AL151" s="523">
        <f>'[1]Actv PlacedInServc'!AL151</f>
        <v>50094</v>
      </c>
      <c r="AM151" s="524"/>
      <c r="AN151" s="523">
        <f t="shared" si="7"/>
        <v>0</v>
      </c>
      <c r="AO151" s="524"/>
      <c r="AP151" s="524">
        <f t="shared" si="8"/>
        <v>7797013.0096460655</v>
      </c>
    </row>
    <row r="152" spans="2:42" s="512" customFormat="1">
      <c r="B152" s="518">
        <v>142</v>
      </c>
      <c r="C152" s="518" t="str">
        <f>'[1]Actv PlacedInServc'!C152</f>
        <v/>
      </c>
      <c r="D152" s="519" t="str">
        <f>'[1]Actv PlacedInServc'!D152</f>
        <v/>
      </c>
      <c r="F152" s="520" t="str">
        <f>'[1]Actv PlacedInServc'!F152</f>
        <v/>
      </c>
      <c r="H152" s="518" t="str">
        <f>'[1]Actv PlacedInServc'!H152</f>
        <v/>
      </c>
      <c r="J152" s="518" t="str">
        <f>'[1]Actv PlacedInServc'!J152</f>
        <v/>
      </c>
      <c r="L152" s="518" t="str">
        <f>'[1]Actv PlacedInServc'!L152</f>
        <v/>
      </c>
      <c r="N152" s="521" t="str">
        <f>'[1]Actv PlacedInServc'!N152</f>
        <v/>
      </c>
      <c r="P152" s="524" t="str">
        <f>'[1]Actv PlacedInServc'!P152</f>
        <v/>
      </c>
      <c r="Q152" s="523" t="str">
        <f>'[1]Actv PlacedInServc'!Q152</f>
        <v/>
      </c>
      <c r="R152" s="523" t="str">
        <f>'[1]Actv PlacedInServc'!R152</f>
        <v/>
      </c>
      <c r="S152" s="523" t="str">
        <f>'[1]Actv PlacedInServc'!S152</f>
        <v/>
      </c>
      <c r="T152" s="523" t="str">
        <f>'[1]Actv PlacedInServc'!T152</f>
        <v/>
      </c>
      <c r="U152" s="523" t="str">
        <f>'[1]Actv PlacedInServc'!U152</f>
        <v/>
      </c>
      <c r="V152" s="523" t="str">
        <f>'[1]Actv PlacedInServc'!V152</f>
        <v/>
      </c>
      <c r="W152" s="523" t="str">
        <f>'[1]Actv PlacedInServc'!W152</f>
        <v/>
      </c>
      <c r="X152" s="523" t="str">
        <f>'[1]Actv PlacedInServc'!X152</f>
        <v/>
      </c>
      <c r="Y152" s="523" t="str">
        <f>'[1]Actv PlacedInServc'!Y152</f>
        <v/>
      </c>
      <c r="Z152" s="523" t="str">
        <f>'[1]Actv PlacedInServc'!Z152</f>
        <v/>
      </c>
      <c r="AA152" s="523" t="str">
        <f>'[1]Actv PlacedInServc'!AA152</f>
        <v/>
      </c>
      <c r="AB152" s="523" t="str">
        <f>'[1]Actv PlacedInServc'!AB152</f>
        <v/>
      </c>
      <c r="AC152" s="523" t="str">
        <f>'[1]Actv PlacedInServc'!AC152</f>
        <v/>
      </c>
      <c r="AD152" s="523" t="str">
        <f>'[1]Actv PlacedInServc'!AD152</f>
        <v/>
      </c>
      <c r="AE152" s="523" t="str">
        <f>'[1]Actv PlacedInServc'!AE152</f>
        <v/>
      </c>
      <c r="AF152" s="523" t="str">
        <f>'[1]Actv PlacedInServc'!AF152</f>
        <v/>
      </c>
      <c r="AG152" s="523" t="str">
        <f>'[1]Actv PlacedInServc'!AG152</f>
        <v/>
      </c>
      <c r="AH152" s="523" t="str">
        <f>'[1]Actv PlacedInServc'!AH152</f>
        <v/>
      </c>
      <c r="AI152" s="523" t="str">
        <f>'[1]Actv PlacedInServc'!AI152</f>
        <v/>
      </c>
      <c r="AJ152" s="523" t="str">
        <f>'[1]Actv PlacedInServc'!AJ152</f>
        <v/>
      </c>
      <c r="AK152" s="523" t="str">
        <f>'[1]Actv PlacedInServc'!AK152</f>
        <v/>
      </c>
      <c r="AL152" s="523" t="str">
        <f>'[1]Actv PlacedInServc'!AL152</f>
        <v/>
      </c>
      <c r="AM152" s="524"/>
      <c r="AN152" s="523">
        <f t="shared" si="7"/>
        <v>0</v>
      </c>
      <c r="AO152" s="524"/>
      <c r="AP152" s="524">
        <f t="shared" si="8"/>
        <v>0</v>
      </c>
    </row>
    <row r="153" spans="2:42" s="512" customFormat="1">
      <c r="B153" s="518">
        <v>143</v>
      </c>
      <c r="C153" s="518" t="str">
        <f>'[1]Actv PlacedInServc'!C153</f>
        <v/>
      </c>
      <c r="D153" s="519" t="str">
        <f>'[1]Actv PlacedInServc'!D153</f>
        <v/>
      </c>
      <c r="F153" s="520" t="str">
        <f>'[1]Actv PlacedInServc'!F153</f>
        <v/>
      </c>
      <c r="H153" s="518" t="str">
        <f>'[1]Actv PlacedInServc'!H153</f>
        <v/>
      </c>
      <c r="J153" s="518" t="str">
        <f>'[1]Actv PlacedInServc'!J153</f>
        <v/>
      </c>
      <c r="L153" s="518" t="str">
        <f>'[1]Actv PlacedInServc'!L153</f>
        <v/>
      </c>
      <c r="N153" s="521" t="str">
        <f>'[1]Actv PlacedInServc'!N153</f>
        <v/>
      </c>
      <c r="P153" s="524" t="str">
        <f>'[1]Actv PlacedInServc'!P153</f>
        <v/>
      </c>
      <c r="Q153" s="523" t="str">
        <f>'[1]Actv PlacedInServc'!Q153</f>
        <v/>
      </c>
      <c r="R153" s="523" t="str">
        <f>'[1]Actv PlacedInServc'!R153</f>
        <v/>
      </c>
      <c r="S153" s="523" t="str">
        <f>'[1]Actv PlacedInServc'!S153</f>
        <v/>
      </c>
      <c r="T153" s="523" t="str">
        <f>'[1]Actv PlacedInServc'!T153</f>
        <v/>
      </c>
      <c r="U153" s="523" t="str">
        <f>'[1]Actv PlacedInServc'!U153</f>
        <v/>
      </c>
      <c r="V153" s="523" t="str">
        <f>'[1]Actv PlacedInServc'!V153</f>
        <v/>
      </c>
      <c r="W153" s="523" t="str">
        <f>'[1]Actv PlacedInServc'!W153</f>
        <v/>
      </c>
      <c r="X153" s="523" t="str">
        <f>'[1]Actv PlacedInServc'!X153</f>
        <v/>
      </c>
      <c r="Y153" s="523" t="str">
        <f>'[1]Actv PlacedInServc'!Y153</f>
        <v/>
      </c>
      <c r="Z153" s="523" t="str">
        <f>'[1]Actv PlacedInServc'!Z153</f>
        <v/>
      </c>
      <c r="AA153" s="523" t="str">
        <f>'[1]Actv PlacedInServc'!AA153</f>
        <v/>
      </c>
      <c r="AB153" s="523" t="str">
        <f>'[1]Actv PlacedInServc'!AB153</f>
        <v/>
      </c>
      <c r="AC153" s="523" t="str">
        <f>'[1]Actv PlacedInServc'!AC153</f>
        <v/>
      </c>
      <c r="AD153" s="523" t="str">
        <f>'[1]Actv PlacedInServc'!AD153</f>
        <v/>
      </c>
      <c r="AE153" s="523" t="str">
        <f>'[1]Actv PlacedInServc'!AE153</f>
        <v/>
      </c>
      <c r="AF153" s="523" t="str">
        <f>'[1]Actv PlacedInServc'!AF153</f>
        <v/>
      </c>
      <c r="AG153" s="523" t="str">
        <f>'[1]Actv PlacedInServc'!AG153</f>
        <v/>
      </c>
      <c r="AH153" s="523" t="str">
        <f>'[1]Actv PlacedInServc'!AH153</f>
        <v/>
      </c>
      <c r="AI153" s="523" t="str">
        <f>'[1]Actv PlacedInServc'!AI153</f>
        <v/>
      </c>
      <c r="AJ153" s="523" t="str">
        <f>'[1]Actv PlacedInServc'!AJ153</f>
        <v/>
      </c>
      <c r="AK153" s="523" t="str">
        <f>'[1]Actv PlacedInServc'!AK153</f>
        <v/>
      </c>
      <c r="AL153" s="523" t="str">
        <f>'[1]Actv PlacedInServc'!AL153</f>
        <v/>
      </c>
      <c r="AM153" s="524"/>
      <c r="AN153" s="523">
        <f t="shared" si="7"/>
        <v>0</v>
      </c>
      <c r="AO153" s="524"/>
      <c r="AP153" s="524">
        <f t="shared" si="8"/>
        <v>0</v>
      </c>
    </row>
    <row r="154" spans="2:42" s="512" customFormat="1">
      <c r="B154" s="518">
        <v>144</v>
      </c>
      <c r="C154" s="518" t="str">
        <f>'[1]Actv PlacedInServc'!C154</f>
        <v/>
      </c>
      <c r="D154" s="519" t="str">
        <f>'[1]Actv PlacedInServc'!D154</f>
        <v/>
      </c>
      <c r="F154" s="520" t="str">
        <f>'[1]Actv PlacedInServc'!F154</f>
        <v/>
      </c>
      <c r="H154" s="518" t="str">
        <f>'[1]Actv PlacedInServc'!H154</f>
        <v/>
      </c>
      <c r="J154" s="518" t="str">
        <f>'[1]Actv PlacedInServc'!J154</f>
        <v/>
      </c>
      <c r="L154" s="518" t="str">
        <f>'[1]Actv PlacedInServc'!L154</f>
        <v/>
      </c>
      <c r="N154" s="521" t="str">
        <f>'[1]Actv PlacedInServc'!N154</f>
        <v/>
      </c>
      <c r="P154" s="524" t="str">
        <f>'[1]Actv PlacedInServc'!P154</f>
        <v/>
      </c>
      <c r="Q154" s="523" t="str">
        <f>'[1]Actv PlacedInServc'!Q154</f>
        <v/>
      </c>
      <c r="R154" s="523" t="str">
        <f>'[1]Actv PlacedInServc'!R154</f>
        <v/>
      </c>
      <c r="S154" s="523" t="str">
        <f>'[1]Actv PlacedInServc'!S154</f>
        <v/>
      </c>
      <c r="T154" s="523" t="str">
        <f>'[1]Actv PlacedInServc'!T154</f>
        <v/>
      </c>
      <c r="U154" s="523" t="str">
        <f>'[1]Actv PlacedInServc'!U154</f>
        <v/>
      </c>
      <c r="V154" s="523" t="str">
        <f>'[1]Actv PlacedInServc'!V154</f>
        <v/>
      </c>
      <c r="W154" s="523" t="str">
        <f>'[1]Actv PlacedInServc'!W154</f>
        <v/>
      </c>
      <c r="X154" s="523" t="str">
        <f>'[1]Actv PlacedInServc'!X154</f>
        <v/>
      </c>
      <c r="Y154" s="523" t="str">
        <f>'[1]Actv PlacedInServc'!Y154</f>
        <v/>
      </c>
      <c r="Z154" s="523" t="str">
        <f>'[1]Actv PlacedInServc'!Z154</f>
        <v/>
      </c>
      <c r="AA154" s="523" t="str">
        <f>'[1]Actv PlacedInServc'!AA154</f>
        <v/>
      </c>
      <c r="AB154" s="523" t="str">
        <f>'[1]Actv PlacedInServc'!AB154</f>
        <v/>
      </c>
      <c r="AC154" s="523" t="str">
        <f>'[1]Actv PlacedInServc'!AC154</f>
        <v/>
      </c>
      <c r="AD154" s="523" t="str">
        <f>'[1]Actv PlacedInServc'!AD154</f>
        <v/>
      </c>
      <c r="AE154" s="523" t="str">
        <f>'[1]Actv PlacedInServc'!AE154</f>
        <v/>
      </c>
      <c r="AF154" s="523" t="str">
        <f>'[1]Actv PlacedInServc'!AF154</f>
        <v/>
      </c>
      <c r="AG154" s="523" t="str">
        <f>'[1]Actv PlacedInServc'!AG154</f>
        <v/>
      </c>
      <c r="AH154" s="523" t="str">
        <f>'[1]Actv PlacedInServc'!AH154</f>
        <v/>
      </c>
      <c r="AI154" s="523" t="str">
        <f>'[1]Actv PlacedInServc'!AI154</f>
        <v/>
      </c>
      <c r="AJ154" s="523" t="str">
        <f>'[1]Actv PlacedInServc'!AJ154</f>
        <v/>
      </c>
      <c r="AK154" s="523" t="str">
        <f>'[1]Actv PlacedInServc'!AK154</f>
        <v/>
      </c>
      <c r="AL154" s="523" t="str">
        <f>'[1]Actv PlacedInServc'!AL154</f>
        <v/>
      </c>
      <c r="AM154" s="524"/>
      <c r="AN154" s="523">
        <f t="shared" si="7"/>
        <v>0</v>
      </c>
      <c r="AO154" s="524"/>
      <c r="AP154" s="524">
        <f t="shared" si="8"/>
        <v>0</v>
      </c>
    </row>
    <row r="155" spans="2:42" s="512" customFormat="1">
      <c r="B155" s="518">
        <v>145</v>
      </c>
      <c r="C155" s="518" t="str">
        <f>'[1]Actv PlacedInServc'!C155</f>
        <v/>
      </c>
      <c r="D155" s="519" t="str">
        <f>'[1]Actv PlacedInServc'!D155</f>
        <v/>
      </c>
      <c r="F155" s="520" t="str">
        <f>'[1]Actv PlacedInServc'!F155</f>
        <v/>
      </c>
      <c r="H155" s="518" t="str">
        <f>'[1]Actv PlacedInServc'!H155</f>
        <v/>
      </c>
      <c r="J155" s="518" t="str">
        <f>'[1]Actv PlacedInServc'!J155</f>
        <v/>
      </c>
      <c r="L155" s="518" t="str">
        <f>'[1]Actv PlacedInServc'!L155</f>
        <v/>
      </c>
      <c r="N155" s="521" t="str">
        <f>'[1]Actv PlacedInServc'!N155</f>
        <v/>
      </c>
      <c r="P155" s="524" t="str">
        <f>'[1]Actv PlacedInServc'!P155</f>
        <v/>
      </c>
      <c r="Q155" s="523">
        <f>'[1]Actv PlacedInServc'!Q155</f>
        <v>0</v>
      </c>
      <c r="R155" s="523">
        <f>'[1]Actv PlacedInServc'!R155</f>
        <v>0</v>
      </c>
      <c r="S155" s="523">
        <f>'[1]Actv PlacedInServc'!S155</f>
        <v>0</v>
      </c>
      <c r="T155" s="523">
        <f>'[1]Actv PlacedInServc'!T155</f>
        <v>0</v>
      </c>
      <c r="U155" s="523">
        <f>'[1]Actv PlacedInServc'!U155</f>
        <v>0</v>
      </c>
      <c r="V155" s="523">
        <f>'[1]Actv PlacedInServc'!V155</f>
        <v>0</v>
      </c>
      <c r="W155" s="523">
        <f>'[1]Actv PlacedInServc'!W155</f>
        <v>0</v>
      </c>
      <c r="X155" s="523">
        <f>'[1]Actv PlacedInServc'!X155</f>
        <v>0</v>
      </c>
      <c r="Y155" s="523">
        <f>'[1]Actv PlacedInServc'!Y155</f>
        <v>0</v>
      </c>
      <c r="Z155" s="523">
        <f>'[1]Actv PlacedInServc'!Z155</f>
        <v>0</v>
      </c>
      <c r="AA155" s="523">
        <f>'[1]Actv PlacedInServc'!AA155</f>
        <v>0</v>
      </c>
      <c r="AB155" s="523">
        <f>'[1]Actv PlacedInServc'!AB155</f>
        <v>0</v>
      </c>
      <c r="AC155" s="523">
        <f>'[1]Actv PlacedInServc'!AC155</f>
        <v>0</v>
      </c>
      <c r="AD155" s="523">
        <f>'[1]Actv PlacedInServc'!AD155</f>
        <v>0</v>
      </c>
      <c r="AE155" s="523">
        <f>'[1]Actv PlacedInServc'!AE155</f>
        <v>0</v>
      </c>
      <c r="AF155" s="523">
        <f>'[1]Actv PlacedInServc'!AF155</f>
        <v>0</v>
      </c>
      <c r="AG155" s="523">
        <f>'[1]Actv PlacedInServc'!AG155</f>
        <v>0</v>
      </c>
      <c r="AH155" s="523">
        <f>'[1]Actv PlacedInServc'!AH155</f>
        <v>0</v>
      </c>
      <c r="AI155" s="523">
        <f>'[1]Actv PlacedInServc'!AI155</f>
        <v>0</v>
      </c>
      <c r="AJ155" s="523">
        <f>'[1]Actv PlacedInServc'!AJ155</f>
        <v>0</v>
      </c>
      <c r="AK155" s="523">
        <f>'[1]Actv PlacedInServc'!AK155</f>
        <v>0</v>
      </c>
      <c r="AL155" s="523">
        <f>'[1]Actv PlacedInServc'!AL155</f>
        <v>0</v>
      </c>
      <c r="AM155" s="524"/>
      <c r="AN155" s="523">
        <f t="shared" si="7"/>
        <v>0</v>
      </c>
      <c r="AO155" s="524"/>
      <c r="AP155" s="524">
        <f t="shared" si="8"/>
        <v>0</v>
      </c>
    </row>
    <row r="156" spans="2:42" s="512" customFormat="1">
      <c r="B156" s="518">
        <v>146</v>
      </c>
      <c r="C156" s="518" t="str">
        <f>'[1]Actv PlacedInServc'!C156</f>
        <v/>
      </c>
      <c r="D156" s="519" t="str">
        <f>'[1]Actv PlacedInServc'!D156</f>
        <v>I12-020039</v>
      </c>
      <c r="F156" s="520" t="str">
        <f>'[1]Actv PlacedInServc'!F156</f>
        <v>Delaplain Booster Station</v>
      </c>
      <c r="H156" s="518" t="str">
        <f>'[1]Actv PlacedInServc'!H156</f>
        <v/>
      </c>
      <c r="J156" s="518" t="str">
        <f>'[1]Actv PlacedInServc'!J156</f>
        <v/>
      </c>
      <c r="L156" s="518" t="str">
        <f>'[1]Actv PlacedInServc'!L156</f>
        <v/>
      </c>
      <c r="N156" s="521">
        <f>'[1]Actv PlacedInServc'!N156</f>
        <v>43373</v>
      </c>
      <c r="P156" s="524" t="str">
        <f>'[1]Actv PlacedInServc'!P156</f>
        <v/>
      </c>
      <c r="Q156" s="523">
        <f>'[1]Actv PlacedInServc'!Q156</f>
        <v>0</v>
      </c>
      <c r="R156" s="523">
        <f>'[1]Actv PlacedInServc'!R156</f>
        <v>0</v>
      </c>
      <c r="S156" s="523">
        <f>'[1]Actv PlacedInServc'!S156</f>
        <v>0</v>
      </c>
      <c r="T156" s="523">
        <f>'[1]Actv PlacedInServc'!T156</f>
        <v>0</v>
      </c>
      <c r="U156" s="523">
        <f>'[1]Actv PlacedInServc'!U156</f>
        <v>0</v>
      </c>
      <c r="V156" s="523">
        <f>'[1]Actv PlacedInServc'!V156</f>
        <v>0</v>
      </c>
      <c r="W156" s="523">
        <f>'[1]Actv PlacedInServc'!W156</f>
        <v>0</v>
      </c>
      <c r="X156" s="523">
        <f>'[1]Actv PlacedInServc'!X156</f>
        <v>0</v>
      </c>
      <c r="Y156" s="523">
        <f>'[1]Actv PlacedInServc'!Y156</f>
        <v>0</v>
      </c>
      <c r="Z156" s="523">
        <f>'[1]Actv PlacedInServc'!Z156</f>
        <v>0</v>
      </c>
      <c r="AA156" s="523">
        <f>'[1]Actv PlacedInServc'!AA156</f>
        <v>0</v>
      </c>
      <c r="AB156" s="523">
        <f>'[1]Actv PlacedInServc'!AB156</f>
        <v>0</v>
      </c>
      <c r="AC156" s="523">
        <f>'[1]Actv PlacedInServc'!AC156</f>
        <v>0</v>
      </c>
      <c r="AD156" s="523">
        <f>'[1]Actv PlacedInServc'!AD156</f>
        <v>0</v>
      </c>
      <c r="AE156" s="523">
        <f>'[1]Actv PlacedInServc'!AE156</f>
        <v>0</v>
      </c>
      <c r="AF156" s="523">
        <f>'[1]Actv PlacedInServc'!AF156</f>
        <v>0</v>
      </c>
      <c r="AG156" s="523">
        <f>'[1]Actv PlacedInServc'!AG156</f>
        <v>0</v>
      </c>
      <c r="AH156" s="523">
        <f>'[1]Actv PlacedInServc'!AH156</f>
        <v>0</v>
      </c>
      <c r="AI156" s="523">
        <f>'[1]Actv PlacedInServc'!AI156</f>
        <v>0</v>
      </c>
      <c r="AJ156" s="523">
        <f>'[1]Actv PlacedInServc'!AJ156</f>
        <v>0</v>
      </c>
      <c r="AK156" s="523">
        <f>'[1]Actv PlacedInServc'!AK156</f>
        <v>0</v>
      </c>
      <c r="AL156" s="523">
        <f>'[1]Actv PlacedInServc'!AL156</f>
        <v>0</v>
      </c>
      <c r="AM156" s="524"/>
      <c r="AN156" s="523">
        <f t="shared" si="7"/>
        <v>0</v>
      </c>
      <c r="AO156" s="524"/>
      <c r="AP156" s="524">
        <f t="shared" si="8"/>
        <v>0</v>
      </c>
    </row>
    <row r="157" spans="2:42" s="512" customFormat="1">
      <c r="B157" s="518">
        <v>147</v>
      </c>
      <c r="C157" s="518" t="str">
        <f>'[1]Actv PlacedInServc'!C157</f>
        <v>311200</v>
      </c>
      <c r="D157" s="519" t="str">
        <f>'[1]Actv PlacedInServc'!D157</f>
        <v/>
      </c>
      <c r="F157" s="520" t="str">
        <f>'[1]Actv PlacedInServc'!F157</f>
        <v>311200-Pump Eqp Electric</v>
      </c>
      <c r="H157" s="518" t="str">
        <f>'[1]Actv PlacedInServc'!H157</f>
        <v>10131120</v>
      </c>
      <c r="J157" s="518">
        <f>'[1]Actv PlacedInServc'!J157</f>
        <v>311.2</v>
      </c>
      <c r="L157" s="518" t="str">
        <f>'[1]Actv PlacedInServc'!L157</f>
        <v>Y</v>
      </c>
      <c r="N157" s="521" t="str">
        <f>'[1]Actv PlacedInServc'!N157</f>
        <v/>
      </c>
      <c r="P157" s="524">
        <f>'[1]Actv PlacedInServc'!P157</f>
        <v>835343.02599999937</v>
      </c>
      <c r="Q157" s="523">
        <f>'[1]Actv PlacedInServc'!Q157</f>
        <v>899099.02599999937</v>
      </c>
      <c r="R157" s="523">
        <f>'[1]Actv PlacedInServc'!R157</f>
        <v>47817</v>
      </c>
      <c r="S157" s="523">
        <f>'[1]Actv PlacedInServc'!S157</f>
        <v>0</v>
      </c>
      <c r="T157" s="523">
        <f>'[1]Actv PlacedInServc'!T157</f>
        <v>0</v>
      </c>
      <c r="U157" s="523">
        <f>'[1]Actv PlacedInServc'!U157</f>
        <v>0</v>
      </c>
      <c r="V157" s="523">
        <f>'[1]Actv PlacedInServc'!V157</f>
        <v>0</v>
      </c>
      <c r="W157" s="523">
        <f>'[1]Actv PlacedInServc'!W157</f>
        <v>0</v>
      </c>
      <c r="X157" s="523">
        <f>'[1]Actv PlacedInServc'!X157</f>
        <v>0</v>
      </c>
      <c r="Y157" s="523">
        <f>'[1]Actv PlacedInServc'!Y157</f>
        <v>0</v>
      </c>
      <c r="Z157" s="523">
        <f>'[1]Actv PlacedInServc'!Z157</f>
        <v>0</v>
      </c>
      <c r="AA157" s="523">
        <f>'[1]Actv PlacedInServc'!AA157</f>
        <v>0</v>
      </c>
      <c r="AB157" s="523">
        <f>'[1]Actv PlacedInServc'!AB157</f>
        <v>0</v>
      </c>
      <c r="AC157" s="523">
        <f>'[1]Actv PlacedInServc'!AC157</f>
        <v>0</v>
      </c>
      <c r="AD157" s="523">
        <f>'[1]Actv PlacedInServc'!AD157</f>
        <v>0</v>
      </c>
      <c r="AE157" s="523">
        <f>'[1]Actv PlacedInServc'!AE157</f>
        <v>0</v>
      </c>
      <c r="AF157" s="523">
        <f>'[1]Actv PlacedInServc'!AF157</f>
        <v>0</v>
      </c>
      <c r="AG157" s="523">
        <f>'[1]Actv PlacedInServc'!AG157</f>
        <v>0</v>
      </c>
      <c r="AH157" s="523">
        <f>'[1]Actv PlacedInServc'!AH157</f>
        <v>0</v>
      </c>
      <c r="AI157" s="523">
        <f>'[1]Actv PlacedInServc'!AI157</f>
        <v>0</v>
      </c>
      <c r="AJ157" s="523">
        <f>'[1]Actv PlacedInServc'!AJ157</f>
        <v>0</v>
      </c>
      <c r="AK157" s="523">
        <f>'[1]Actv PlacedInServc'!AK157</f>
        <v>0</v>
      </c>
      <c r="AL157" s="523">
        <f>'[1]Actv PlacedInServc'!AL157</f>
        <v>0</v>
      </c>
      <c r="AM157" s="524"/>
      <c r="AN157" s="523">
        <f t="shared" si="7"/>
        <v>946916.02599999937</v>
      </c>
      <c r="AO157" s="524"/>
      <c r="AP157" s="524">
        <f t="shared" si="8"/>
        <v>0</v>
      </c>
    </row>
    <row r="158" spans="2:42" s="512" customFormat="1">
      <c r="B158" s="518">
        <v>148</v>
      </c>
      <c r="C158" s="518" t="str">
        <f>'[1]Actv PlacedInServc'!C158</f>
        <v>311540</v>
      </c>
      <c r="D158" s="519" t="str">
        <f>'[1]Actv PlacedInServc'!D158</f>
        <v/>
      </c>
      <c r="F158" s="520" t="str">
        <f>'[1]Actv PlacedInServc'!F158</f>
        <v>311540-Pumping Equipment TD</v>
      </c>
      <c r="H158" s="518" t="str">
        <f>'[1]Actv PlacedInServc'!H158</f>
        <v>10131154</v>
      </c>
      <c r="J158" s="518">
        <f>'[1]Actv PlacedInServc'!J158</f>
        <v>311.39999999999998</v>
      </c>
      <c r="L158" s="518" t="str">
        <f>'[1]Actv PlacedInServc'!L158</f>
        <v>Y</v>
      </c>
      <c r="N158" s="521" t="str">
        <f>'[1]Actv PlacedInServc'!N158</f>
        <v/>
      </c>
      <c r="P158" s="524">
        <f>'[1]Actv PlacedInServc'!P158</f>
        <v>358004.15399999975</v>
      </c>
      <c r="Q158" s="523">
        <f>'[1]Actv PlacedInServc'!Q158</f>
        <v>385328.15399999975</v>
      </c>
      <c r="R158" s="523">
        <f>'[1]Actv PlacedInServc'!R158</f>
        <v>20493</v>
      </c>
      <c r="S158" s="523">
        <f>'[1]Actv PlacedInServc'!S158</f>
        <v>0</v>
      </c>
      <c r="T158" s="523">
        <f>'[1]Actv PlacedInServc'!T158</f>
        <v>0</v>
      </c>
      <c r="U158" s="523">
        <f>'[1]Actv PlacedInServc'!U158</f>
        <v>0</v>
      </c>
      <c r="V158" s="523">
        <f>'[1]Actv PlacedInServc'!V158</f>
        <v>0</v>
      </c>
      <c r="W158" s="523">
        <f>'[1]Actv PlacedInServc'!W158</f>
        <v>0</v>
      </c>
      <c r="X158" s="523">
        <f>'[1]Actv PlacedInServc'!X158</f>
        <v>0</v>
      </c>
      <c r="Y158" s="523">
        <f>'[1]Actv PlacedInServc'!Y158</f>
        <v>0</v>
      </c>
      <c r="Z158" s="523">
        <f>'[1]Actv PlacedInServc'!Z158</f>
        <v>0</v>
      </c>
      <c r="AA158" s="523">
        <f>'[1]Actv PlacedInServc'!AA158</f>
        <v>0</v>
      </c>
      <c r="AB158" s="523">
        <f>'[1]Actv PlacedInServc'!AB158</f>
        <v>0</v>
      </c>
      <c r="AC158" s="523">
        <f>'[1]Actv PlacedInServc'!AC158</f>
        <v>0</v>
      </c>
      <c r="AD158" s="523">
        <f>'[1]Actv PlacedInServc'!AD158</f>
        <v>0</v>
      </c>
      <c r="AE158" s="523">
        <f>'[1]Actv PlacedInServc'!AE158</f>
        <v>0</v>
      </c>
      <c r="AF158" s="523">
        <f>'[1]Actv PlacedInServc'!AF158</f>
        <v>0</v>
      </c>
      <c r="AG158" s="523">
        <f>'[1]Actv PlacedInServc'!AG158</f>
        <v>0</v>
      </c>
      <c r="AH158" s="523">
        <f>'[1]Actv PlacedInServc'!AH158</f>
        <v>0</v>
      </c>
      <c r="AI158" s="523">
        <f>'[1]Actv PlacedInServc'!AI158</f>
        <v>0</v>
      </c>
      <c r="AJ158" s="523">
        <f>'[1]Actv PlacedInServc'!AJ158</f>
        <v>0</v>
      </c>
      <c r="AK158" s="523">
        <f>'[1]Actv PlacedInServc'!AK158</f>
        <v>0</v>
      </c>
      <c r="AL158" s="523">
        <f>'[1]Actv PlacedInServc'!AL158</f>
        <v>0</v>
      </c>
      <c r="AM158" s="524"/>
      <c r="AN158" s="523">
        <f t="shared" si="7"/>
        <v>405821.15399999975</v>
      </c>
      <c r="AO158" s="524"/>
      <c r="AP158" s="524">
        <f t="shared" si="8"/>
        <v>0</v>
      </c>
    </row>
    <row r="159" spans="2:42" s="512" customFormat="1">
      <c r="B159" s="518">
        <v>149</v>
      </c>
      <c r="C159" s="518" t="str">
        <f>'[1]Actv PlacedInServc'!C159</f>
        <v/>
      </c>
      <c r="D159" s="519" t="str">
        <f>'[1]Actv PlacedInServc'!D159</f>
        <v/>
      </c>
      <c r="F159" s="520" t="str">
        <f>'[1]Actv PlacedInServc'!F159</f>
        <v/>
      </c>
      <c r="H159" s="518" t="str">
        <f>'[1]Actv PlacedInServc'!H159</f>
        <v/>
      </c>
      <c r="J159" s="518" t="str">
        <f>'[1]Actv PlacedInServc'!J159</f>
        <v/>
      </c>
      <c r="L159" s="518" t="str">
        <f>'[1]Actv PlacedInServc'!L159</f>
        <v/>
      </c>
      <c r="N159" s="521" t="str">
        <f>'[1]Actv PlacedInServc'!N159</f>
        <v/>
      </c>
      <c r="P159" s="524" t="str">
        <f>'[1]Actv PlacedInServc'!P159</f>
        <v/>
      </c>
      <c r="Q159" s="523" t="str">
        <f>'[1]Actv PlacedInServc'!Q159</f>
        <v/>
      </c>
      <c r="R159" s="523" t="str">
        <f>'[1]Actv PlacedInServc'!R159</f>
        <v/>
      </c>
      <c r="S159" s="523" t="str">
        <f>'[1]Actv PlacedInServc'!S159</f>
        <v/>
      </c>
      <c r="T159" s="523" t="str">
        <f>'[1]Actv PlacedInServc'!T159</f>
        <v/>
      </c>
      <c r="U159" s="523" t="str">
        <f>'[1]Actv PlacedInServc'!U159</f>
        <v/>
      </c>
      <c r="V159" s="523" t="str">
        <f>'[1]Actv PlacedInServc'!V159</f>
        <v/>
      </c>
      <c r="W159" s="523" t="str">
        <f>'[1]Actv PlacedInServc'!W159</f>
        <v/>
      </c>
      <c r="X159" s="523" t="str">
        <f>'[1]Actv PlacedInServc'!X159</f>
        <v/>
      </c>
      <c r="Y159" s="523" t="str">
        <f>'[1]Actv PlacedInServc'!Y159</f>
        <v/>
      </c>
      <c r="Z159" s="523" t="str">
        <f>'[1]Actv PlacedInServc'!Z159</f>
        <v/>
      </c>
      <c r="AA159" s="523" t="str">
        <f>'[1]Actv PlacedInServc'!AA159</f>
        <v/>
      </c>
      <c r="AB159" s="523" t="str">
        <f>'[1]Actv PlacedInServc'!AB159</f>
        <v/>
      </c>
      <c r="AC159" s="523" t="str">
        <f>'[1]Actv PlacedInServc'!AC159</f>
        <v/>
      </c>
      <c r="AD159" s="523" t="str">
        <f>'[1]Actv PlacedInServc'!AD159</f>
        <v/>
      </c>
      <c r="AE159" s="523" t="str">
        <f>'[1]Actv PlacedInServc'!AE159</f>
        <v/>
      </c>
      <c r="AF159" s="523" t="str">
        <f>'[1]Actv PlacedInServc'!AF159</f>
        <v/>
      </c>
      <c r="AG159" s="523" t="str">
        <f>'[1]Actv PlacedInServc'!AG159</f>
        <v/>
      </c>
      <c r="AH159" s="523" t="str">
        <f>'[1]Actv PlacedInServc'!AH159</f>
        <v/>
      </c>
      <c r="AI159" s="523" t="str">
        <f>'[1]Actv PlacedInServc'!AI159</f>
        <v/>
      </c>
      <c r="AJ159" s="523" t="str">
        <f>'[1]Actv PlacedInServc'!AJ159</f>
        <v/>
      </c>
      <c r="AK159" s="523" t="str">
        <f>'[1]Actv PlacedInServc'!AK159</f>
        <v/>
      </c>
      <c r="AL159" s="523" t="str">
        <f>'[1]Actv PlacedInServc'!AL159</f>
        <v/>
      </c>
      <c r="AM159" s="524"/>
      <c r="AN159" s="523">
        <f t="shared" si="7"/>
        <v>0</v>
      </c>
      <c r="AO159" s="524"/>
      <c r="AP159" s="524">
        <f t="shared" si="8"/>
        <v>0</v>
      </c>
    </row>
    <row r="160" spans="2:42" s="512" customFormat="1">
      <c r="B160" s="518">
        <v>150</v>
      </c>
      <c r="C160" s="518" t="str">
        <f>'[1]Actv PlacedInServc'!C160</f>
        <v/>
      </c>
      <c r="D160" s="519" t="str">
        <f>'[1]Actv PlacedInServc'!D160</f>
        <v/>
      </c>
      <c r="F160" s="520" t="str">
        <f>'[1]Actv PlacedInServc'!F160</f>
        <v/>
      </c>
      <c r="H160" s="518" t="str">
        <f>'[1]Actv PlacedInServc'!H160</f>
        <v/>
      </c>
      <c r="J160" s="518" t="str">
        <f>'[1]Actv PlacedInServc'!J160</f>
        <v/>
      </c>
      <c r="L160" s="518" t="str">
        <f>'[1]Actv PlacedInServc'!L160</f>
        <v/>
      </c>
      <c r="N160" s="521" t="str">
        <f>'[1]Actv PlacedInServc'!N160</f>
        <v/>
      </c>
      <c r="P160" s="524" t="str">
        <f>'[1]Actv PlacedInServc'!P160</f>
        <v/>
      </c>
      <c r="Q160" s="523" t="str">
        <f>'[1]Actv PlacedInServc'!Q160</f>
        <v/>
      </c>
      <c r="R160" s="523" t="str">
        <f>'[1]Actv PlacedInServc'!R160</f>
        <v/>
      </c>
      <c r="S160" s="523" t="str">
        <f>'[1]Actv PlacedInServc'!S160</f>
        <v/>
      </c>
      <c r="T160" s="523" t="str">
        <f>'[1]Actv PlacedInServc'!T160</f>
        <v/>
      </c>
      <c r="U160" s="523" t="str">
        <f>'[1]Actv PlacedInServc'!U160</f>
        <v/>
      </c>
      <c r="V160" s="523" t="str">
        <f>'[1]Actv PlacedInServc'!V160</f>
        <v/>
      </c>
      <c r="W160" s="523" t="str">
        <f>'[1]Actv PlacedInServc'!W160</f>
        <v/>
      </c>
      <c r="X160" s="523" t="str">
        <f>'[1]Actv PlacedInServc'!X160</f>
        <v/>
      </c>
      <c r="Y160" s="523" t="str">
        <f>'[1]Actv PlacedInServc'!Y160</f>
        <v/>
      </c>
      <c r="Z160" s="523" t="str">
        <f>'[1]Actv PlacedInServc'!Z160</f>
        <v/>
      </c>
      <c r="AA160" s="523" t="str">
        <f>'[1]Actv PlacedInServc'!AA160</f>
        <v/>
      </c>
      <c r="AB160" s="523" t="str">
        <f>'[1]Actv PlacedInServc'!AB160</f>
        <v/>
      </c>
      <c r="AC160" s="523" t="str">
        <f>'[1]Actv PlacedInServc'!AC160</f>
        <v/>
      </c>
      <c r="AD160" s="523" t="str">
        <f>'[1]Actv PlacedInServc'!AD160</f>
        <v/>
      </c>
      <c r="AE160" s="523" t="str">
        <f>'[1]Actv PlacedInServc'!AE160</f>
        <v/>
      </c>
      <c r="AF160" s="523" t="str">
        <f>'[1]Actv PlacedInServc'!AF160</f>
        <v/>
      </c>
      <c r="AG160" s="523" t="str">
        <f>'[1]Actv PlacedInServc'!AG160</f>
        <v/>
      </c>
      <c r="AH160" s="523" t="str">
        <f>'[1]Actv PlacedInServc'!AH160</f>
        <v/>
      </c>
      <c r="AI160" s="523" t="str">
        <f>'[1]Actv PlacedInServc'!AI160</f>
        <v/>
      </c>
      <c r="AJ160" s="523" t="str">
        <f>'[1]Actv PlacedInServc'!AJ160</f>
        <v/>
      </c>
      <c r="AK160" s="523" t="str">
        <f>'[1]Actv PlacedInServc'!AK160</f>
        <v/>
      </c>
      <c r="AL160" s="523" t="str">
        <f>'[1]Actv PlacedInServc'!AL160</f>
        <v/>
      </c>
      <c r="AM160" s="524"/>
      <c r="AN160" s="523">
        <f t="shared" si="7"/>
        <v>0</v>
      </c>
      <c r="AO160" s="524"/>
      <c r="AP160" s="524">
        <f t="shared" si="8"/>
        <v>0</v>
      </c>
    </row>
    <row r="161" spans="2:42" s="512" customFormat="1">
      <c r="B161" s="518">
        <v>151</v>
      </c>
      <c r="C161" s="518" t="str">
        <f>'[1]Actv PlacedInServc'!C161</f>
        <v/>
      </c>
      <c r="D161" s="519" t="str">
        <f>'[1]Actv PlacedInServc'!D161</f>
        <v/>
      </c>
      <c r="F161" s="520" t="str">
        <f>'[1]Actv PlacedInServc'!F161</f>
        <v/>
      </c>
      <c r="H161" s="518" t="str">
        <f>'[1]Actv PlacedInServc'!H161</f>
        <v/>
      </c>
      <c r="J161" s="518" t="str">
        <f>'[1]Actv PlacedInServc'!J161</f>
        <v/>
      </c>
      <c r="L161" s="518" t="str">
        <f>'[1]Actv PlacedInServc'!L161</f>
        <v/>
      </c>
      <c r="N161" s="521" t="str">
        <f>'[1]Actv PlacedInServc'!N161</f>
        <v/>
      </c>
      <c r="P161" s="524" t="str">
        <f>'[1]Actv PlacedInServc'!P161</f>
        <v/>
      </c>
      <c r="Q161" s="523">
        <f>'[1]Actv PlacedInServc'!Q161</f>
        <v>0</v>
      </c>
      <c r="R161" s="523">
        <f>'[1]Actv PlacedInServc'!R161</f>
        <v>0</v>
      </c>
      <c r="S161" s="523">
        <f>'[1]Actv PlacedInServc'!S161</f>
        <v>0</v>
      </c>
      <c r="T161" s="523">
        <f>'[1]Actv PlacedInServc'!T161</f>
        <v>0</v>
      </c>
      <c r="U161" s="523">
        <f>'[1]Actv PlacedInServc'!U161</f>
        <v>0</v>
      </c>
      <c r="V161" s="523">
        <f>'[1]Actv PlacedInServc'!V161</f>
        <v>0</v>
      </c>
      <c r="W161" s="523">
        <f>'[1]Actv PlacedInServc'!W161</f>
        <v>0</v>
      </c>
      <c r="X161" s="523">
        <f>'[1]Actv PlacedInServc'!X161</f>
        <v>0</v>
      </c>
      <c r="Y161" s="523">
        <f>'[1]Actv PlacedInServc'!Y161</f>
        <v>0</v>
      </c>
      <c r="Z161" s="523">
        <f>'[1]Actv PlacedInServc'!Z161</f>
        <v>0</v>
      </c>
      <c r="AA161" s="523">
        <f>'[1]Actv PlacedInServc'!AA161</f>
        <v>0</v>
      </c>
      <c r="AB161" s="523">
        <f>'[1]Actv PlacedInServc'!AB161</f>
        <v>0</v>
      </c>
      <c r="AC161" s="523">
        <f>'[1]Actv PlacedInServc'!AC161</f>
        <v>0</v>
      </c>
      <c r="AD161" s="523">
        <f>'[1]Actv PlacedInServc'!AD161</f>
        <v>0</v>
      </c>
      <c r="AE161" s="523">
        <f>'[1]Actv PlacedInServc'!AE161</f>
        <v>0</v>
      </c>
      <c r="AF161" s="523">
        <f>'[1]Actv PlacedInServc'!AF161</f>
        <v>0</v>
      </c>
      <c r="AG161" s="523">
        <f>'[1]Actv PlacedInServc'!AG161</f>
        <v>0</v>
      </c>
      <c r="AH161" s="523">
        <f>'[1]Actv PlacedInServc'!AH161</f>
        <v>0</v>
      </c>
      <c r="AI161" s="523">
        <f>'[1]Actv PlacedInServc'!AI161</f>
        <v>0</v>
      </c>
      <c r="AJ161" s="523">
        <f>'[1]Actv PlacedInServc'!AJ161</f>
        <v>0</v>
      </c>
      <c r="AK161" s="523">
        <f>'[1]Actv PlacedInServc'!AK161</f>
        <v>0</v>
      </c>
      <c r="AL161" s="523">
        <f>'[1]Actv PlacedInServc'!AL161</f>
        <v>0</v>
      </c>
      <c r="AM161" s="524"/>
      <c r="AN161" s="523">
        <f t="shared" si="7"/>
        <v>0</v>
      </c>
      <c r="AO161" s="524"/>
      <c r="AP161" s="524">
        <f t="shared" si="8"/>
        <v>0</v>
      </c>
    </row>
    <row r="162" spans="2:42" s="512" customFormat="1">
      <c r="B162" s="518">
        <v>152</v>
      </c>
      <c r="C162" s="518" t="str">
        <f>'[1]Actv PlacedInServc'!C162</f>
        <v/>
      </c>
      <c r="D162" s="519" t="str">
        <f>'[1]Actv PlacedInServc'!D162</f>
        <v>I12-020055</v>
      </c>
      <c r="F162" s="520" t="str">
        <f>'[1]Actv PlacedInServc'!F162</f>
        <v>New Circle Rd Main Relocation Phase 2</v>
      </c>
      <c r="H162" s="518" t="str">
        <f>'[1]Actv PlacedInServc'!H162</f>
        <v/>
      </c>
      <c r="J162" s="518" t="str">
        <f>'[1]Actv PlacedInServc'!J162</f>
        <v/>
      </c>
      <c r="L162" s="518" t="str">
        <f>'[1]Actv PlacedInServc'!L162</f>
        <v/>
      </c>
      <c r="N162" s="521">
        <f>'[1]Actv PlacedInServc'!N162</f>
        <v>43708</v>
      </c>
      <c r="P162" s="524" t="str">
        <f>'[1]Actv PlacedInServc'!P162</f>
        <v/>
      </c>
      <c r="Q162" s="523">
        <f>'[1]Actv PlacedInServc'!Q162</f>
        <v>0</v>
      </c>
      <c r="R162" s="523">
        <f>'[1]Actv PlacedInServc'!R162</f>
        <v>0</v>
      </c>
      <c r="S162" s="523">
        <f>'[1]Actv PlacedInServc'!S162</f>
        <v>0</v>
      </c>
      <c r="T162" s="523">
        <f>'[1]Actv PlacedInServc'!T162</f>
        <v>0</v>
      </c>
      <c r="U162" s="523">
        <f>'[1]Actv PlacedInServc'!U162</f>
        <v>0</v>
      </c>
      <c r="V162" s="523">
        <f>'[1]Actv PlacedInServc'!V162</f>
        <v>0</v>
      </c>
      <c r="W162" s="523">
        <f>'[1]Actv PlacedInServc'!W162</f>
        <v>0</v>
      </c>
      <c r="X162" s="523">
        <f>'[1]Actv PlacedInServc'!X162</f>
        <v>0</v>
      </c>
      <c r="Y162" s="523">
        <f>'[1]Actv PlacedInServc'!Y162</f>
        <v>0</v>
      </c>
      <c r="Z162" s="523">
        <f>'[1]Actv PlacedInServc'!Z162</f>
        <v>0</v>
      </c>
      <c r="AA162" s="523">
        <f>'[1]Actv PlacedInServc'!AA162</f>
        <v>0</v>
      </c>
      <c r="AB162" s="523">
        <f>'[1]Actv PlacedInServc'!AB162</f>
        <v>0</v>
      </c>
      <c r="AC162" s="523">
        <f>'[1]Actv PlacedInServc'!AC162</f>
        <v>0</v>
      </c>
      <c r="AD162" s="523">
        <f>'[1]Actv PlacedInServc'!AD162</f>
        <v>0</v>
      </c>
      <c r="AE162" s="523">
        <f>'[1]Actv PlacedInServc'!AE162</f>
        <v>0</v>
      </c>
      <c r="AF162" s="523">
        <f>'[1]Actv PlacedInServc'!AF162</f>
        <v>0</v>
      </c>
      <c r="AG162" s="523">
        <f>'[1]Actv PlacedInServc'!AG162</f>
        <v>0</v>
      </c>
      <c r="AH162" s="523">
        <f>'[1]Actv PlacedInServc'!AH162</f>
        <v>0</v>
      </c>
      <c r="AI162" s="523">
        <f>'[1]Actv PlacedInServc'!AI162</f>
        <v>0</v>
      </c>
      <c r="AJ162" s="523">
        <f>'[1]Actv PlacedInServc'!AJ162</f>
        <v>0</v>
      </c>
      <c r="AK162" s="523">
        <f>'[1]Actv PlacedInServc'!AK162</f>
        <v>0</v>
      </c>
      <c r="AL162" s="523">
        <f>'[1]Actv PlacedInServc'!AL162</f>
        <v>0</v>
      </c>
      <c r="AM162" s="524"/>
      <c r="AN162" s="523">
        <f t="shared" si="7"/>
        <v>0</v>
      </c>
      <c r="AO162" s="524"/>
      <c r="AP162" s="524">
        <f t="shared" si="8"/>
        <v>0</v>
      </c>
    </row>
    <row r="163" spans="2:42" s="512" customFormat="1">
      <c r="B163" s="518">
        <v>153</v>
      </c>
      <c r="C163" s="518" t="str">
        <f>'[1]Actv PlacedInServc'!C163</f>
        <v>331001</v>
      </c>
      <c r="D163" s="519" t="str">
        <f>'[1]Actv PlacedInServc'!D163</f>
        <v/>
      </c>
      <c r="F163" s="520" t="str">
        <f>'[1]Actv PlacedInServc'!F163</f>
        <v>331001-TD Mains</v>
      </c>
      <c r="H163" s="518" t="str">
        <f>'[1]Actv PlacedInServc'!H163</f>
        <v>10133100</v>
      </c>
      <c r="J163" s="518">
        <f>'[1]Actv PlacedInServc'!J163</f>
        <v>331.4</v>
      </c>
      <c r="L163" s="518" t="str">
        <f>'[1]Actv PlacedInServc'!L163</f>
        <v>Y</v>
      </c>
      <c r="N163" s="521" t="str">
        <f>'[1]Actv PlacedInServc'!N163</f>
        <v/>
      </c>
      <c r="P163" s="524">
        <f>'[1]Actv PlacedInServc'!P163</f>
        <v>166676.32</v>
      </c>
      <c r="Q163" s="523">
        <f>'[1]Actv PlacedInServc'!Q163</f>
        <v>0</v>
      </c>
      <c r="R163" s="523">
        <f>'[1]Actv PlacedInServc'!R163</f>
        <v>0</v>
      </c>
      <c r="S163" s="523">
        <f>'[1]Actv PlacedInServc'!S163</f>
        <v>0</v>
      </c>
      <c r="T163" s="523">
        <f>'[1]Actv PlacedInServc'!T163</f>
        <v>0</v>
      </c>
      <c r="U163" s="523">
        <f>'[1]Actv PlacedInServc'!U163</f>
        <v>0</v>
      </c>
      <c r="V163" s="523">
        <f>'[1]Actv PlacedInServc'!V163</f>
        <v>0</v>
      </c>
      <c r="W163" s="523">
        <f>'[1]Actv PlacedInServc'!W163</f>
        <v>0</v>
      </c>
      <c r="X163" s="523">
        <f>'[1]Actv PlacedInServc'!X163</f>
        <v>0</v>
      </c>
      <c r="Y163" s="523">
        <f>'[1]Actv PlacedInServc'!Y163</f>
        <v>0</v>
      </c>
      <c r="Z163" s="523">
        <f>'[1]Actv PlacedInServc'!Z163</f>
        <v>0</v>
      </c>
      <c r="AA163" s="523">
        <f>'[1]Actv PlacedInServc'!AA163</f>
        <v>0</v>
      </c>
      <c r="AB163" s="523">
        <f>'[1]Actv PlacedInServc'!AB163</f>
        <v>915689.15499087307</v>
      </c>
      <c r="AC163" s="523">
        <f>'[1]Actv PlacedInServc'!AC163</f>
        <v>9979.7266800000016</v>
      </c>
      <c r="AD163" s="523">
        <f>'[1]Actv PlacedInServc'!AD163</f>
        <v>0</v>
      </c>
      <c r="AE163" s="523">
        <f>'[1]Actv PlacedInServc'!AE163</f>
        <v>0</v>
      </c>
      <c r="AF163" s="523">
        <f>'[1]Actv PlacedInServc'!AF163</f>
        <v>0</v>
      </c>
      <c r="AG163" s="523">
        <f>'[1]Actv PlacedInServc'!AG163</f>
        <v>0</v>
      </c>
      <c r="AH163" s="523">
        <f>'[1]Actv PlacedInServc'!AH163</f>
        <v>0</v>
      </c>
      <c r="AI163" s="523">
        <f>'[1]Actv PlacedInServc'!AI163</f>
        <v>0</v>
      </c>
      <c r="AJ163" s="523">
        <f>'[1]Actv PlacedInServc'!AJ163</f>
        <v>0</v>
      </c>
      <c r="AK163" s="523">
        <f>'[1]Actv PlacedInServc'!AK163</f>
        <v>0</v>
      </c>
      <c r="AL163" s="523">
        <f>'[1]Actv PlacedInServc'!AL163</f>
        <v>0</v>
      </c>
      <c r="AM163" s="524"/>
      <c r="AN163" s="523">
        <f t="shared" si="7"/>
        <v>0</v>
      </c>
      <c r="AO163" s="524"/>
      <c r="AP163" s="524">
        <f t="shared" si="8"/>
        <v>925668.88167087303</v>
      </c>
    </row>
    <row r="164" spans="2:42" s="512" customFormat="1">
      <c r="B164" s="518">
        <v>154</v>
      </c>
      <c r="C164" s="518" t="str">
        <f>'[1]Actv PlacedInServc'!C164</f>
        <v/>
      </c>
      <c r="D164" s="519" t="str">
        <f>'[1]Actv PlacedInServc'!D164</f>
        <v/>
      </c>
      <c r="F164" s="520" t="str">
        <f>'[1]Actv PlacedInServc'!F164</f>
        <v/>
      </c>
      <c r="H164" s="518" t="str">
        <f>'[1]Actv PlacedInServc'!H164</f>
        <v/>
      </c>
      <c r="J164" s="518" t="str">
        <f>'[1]Actv PlacedInServc'!J164</f>
        <v/>
      </c>
      <c r="L164" s="518" t="str">
        <f>'[1]Actv PlacedInServc'!L164</f>
        <v/>
      </c>
      <c r="N164" s="521" t="str">
        <f>'[1]Actv PlacedInServc'!N164</f>
        <v/>
      </c>
      <c r="P164" s="524" t="str">
        <f>'[1]Actv PlacedInServc'!P164</f>
        <v/>
      </c>
      <c r="Q164" s="523" t="str">
        <f>'[1]Actv PlacedInServc'!Q164</f>
        <v/>
      </c>
      <c r="R164" s="523" t="str">
        <f>'[1]Actv PlacedInServc'!R164</f>
        <v/>
      </c>
      <c r="S164" s="523" t="str">
        <f>'[1]Actv PlacedInServc'!S164</f>
        <v/>
      </c>
      <c r="T164" s="523" t="str">
        <f>'[1]Actv PlacedInServc'!T164</f>
        <v/>
      </c>
      <c r="U164" s="523" t="str">
        <f>'[1]Actv PlacedInServc'!U164</f>
        <v/>
      </c>
      <c r="V164" s="523" t="str">
        <f>'[1]Actv PlacedInServc'!V164</f>
        <v/>
      </c>
      <c r="W164" s="523" t="str">
        <f>'[1]Actv PlacedInServc'!W164</f>
        <v/>
      </c>
      <c r="X164" s="523" t="str">
        <f>'[1]Actv PlacedInServc'!X164</f>
        <v/>
      </c>
      <c r="Y164" s="523" t="str">
        <f>'[1]Actv PlacedInServc'!Y164</f>
        <v/>
      </c>
      <c r="Z164" s="523" t="str">
        <f>'[1]Actv PlacedInServc'!Z164</f>
        <v/>
      </c>
      <c r="AA164" s="523" t="str">
        <f>'[1]Actv PlacedInServc'!AA164</f>
        <v/>
      </c>
      <c r="AB164" s="523" t="str">
        <f>'[1]Actv PlacedInServc'!AB164</f>
        <v/>
      </c>
      <c r="AC164" s="523" t="str">
        <f>'[1]Actv PlacedInServc'!AC164</f>
        <v/>
      </c>
      <c r="AD164" s="523" t="str">
        <f>'[1]Actv PlacedInServc'!AD164</f>
        <v/>
      </c>
      <c r="AE164" s="523" t="str">
        <f>'[1]Actv PlacedInServc'!AE164</f>
        <v/>
      </c>
      <c r="AF164" s="523" t="str">
        <f>'[1]Actv PlacedInServc'!AF164</f>
        <v/>
      </c>
      <c r="AG164" s="523" t="str">
        <f>'[1]Actv PlacedInServc'!AG164</f>
        <v/>
      </c>
      <c r="AH164" s="523" t="str">
        <f>'[1]Actv PlacedInServc'!AH164</f>
        <v/>
      </c>
      <c r="AI164" s="523" t="str">
        <f>'[1]Actv PlacedInServc'!AI164</f>
        <v/>
      </c>
      <c r="AJ164" s="523" t="str">
        <f>'[1]Actv PlacedInServc'!AJ164</f>
        <v/>
      </c>
      <c r="AK164" s="523" t="str">
        <f>'[1]Actv PlacedInServc'!AK164</f>
        <v/>
      </c>
      <c r="AL164" s="523" t="str">
        <f>'[1]Actv PlacedInServc'!AL164</f>
        <v/>
      </c>
      <c r="AM164" s="524"/>
      <c r="AN164" s="523">
        <f t="shared" si="7"/>
        <v>0</v>
      </c>
      <c r="AO164" s="524"/>
      <c r="AP164" s="524">
        <f t="shared" si="8"/>
        <v>0</v>
      </c>
    </row>
    <row r="165" spans="2:42" s="512" customFormat="1">
      <c r="B165" s="518">
        <v>155</v>
      </c>
      <c r="C165" s="518" t="str">
        <f>'[1]Actv PlacedInServc'!C165</f>
        <v/>
      </c>
      <c r="D165" s="519" t="str">
        <f>'[1]Actv PlacedInServc'!D165</f>
        <v/>
      </c>
      <c r="F165" s="520" t="str">
        <f>'[1]Actv PlacedInServc'!F165</f>
        <v/>
      </c>
      <c r="H165" s="518" t="str">
        <f>'[1]Actv PlacedInServc'!H165</f>
        <v/>
      </c>
      <c r="J165" s="518" t="str">
        <f>'[1]Actv PlacedInServc'!J165</f>
        <v/>
      </c>
      <c r="L165" s="518" t="str">
        <f>'[1]Actv PlacedInServc'!L165</f>
        <v/>
      </c>
      <c r="N165" s="521" t="str">
        <f>'[1]Actv PlacedInServc'!N165</f>
        <v/>
      </c>
      <c r="P165" s="524" t="str">
        <f>'[1]Actv PlacedInServc'!P165</f>
        <v/>
      </c>
      <c r="Q165" s="523" t="str">
        <f>'[1]Actv PlacedInServc'!Q165</f>
        <v/>
      </c>
      <c r="R165" s="523" t="str">
        <f>'[1]Actv PlacedInServc'!R165</f>
        <v/>
      </c>
      <c r="S165" s="523" t="str">
        <f>'[1]Actv PlacedInServc'!S165</f>
        <v/>
      </c>
      <c r="T165" s="523" t="str">
        <f>'[1]Actv PlacedInServc'!T165</f>
        <v/>
      </c>
      <c r="U165" s="523" t="str">
        <f>'[1]Actv PlacedInServc'!U165</f>
        <v/>
      </c>
      <c r="V165" s="523" t="str">
        <f>'[1]Actv PlacedInServc'!V165</f>
        <v/>
      </c>
      <c r="W165" s="523" t="str">
        <f>'[1]Actv PlacedInServc'!W165</f>
        <v/>
      </c>
      <c r="X165" s="523" t="str">
        <f>'[1]Actv PlacedInServc'!X165</f>
        <v/>
      </c>
      <c r="Y165" s="523" t="str">
        <f>'[1]Actv PlacedInServc'!Y165</f>
        <v/>
      </c>
      <c r="Z165" s="523" t="str">
        <f>'[1]Actv PlacedInServc'!Z165</f>
        <v/>
      </c>
      <c r="AA165" s="523" t="str">
        <f>'[1]Actv PlacedInServc'!AA165</f>
        <v/>
      </c>
      <c r="AB165" s="523" t="str">
        <f>'[1]Actv PlacedInServc'!AB165</f>
        <v/>
      </c>
      <c r="AC165" s="523" t="str">
        <f>'[1]Actv PlacedInServc'!AC165</f>
        <v/>
      </c>
      <c r="AD165" s="523" t="str">
        <f>'[1]Actv PlacedInServc'!AD165</f>
        <v/>
      </c>
      <c r="AE165" s="523" t="str">
        <f>'[1]Actv PlacedInServc'!AE165</f>
        <v/>
      </c>
      <c r="AF165" s="523" t="str">
        <f>'[1]Actv PlacedInServc'!AF165</f>
        <v/>
      </c>
      <c r="AG165" s="523" t="str">
        <f>'[1]Actv PlacedInServc'!AG165</f>
        <v/>
      </c>
      <c r="AH165" s="523" t="str">
        <f>'[1]Actv PlacedInServc'!AH165</f>
        <v/>
      </c>
      <c r="AI165" s="523" t="str">
        <f>'[1]Actv PlacedInServc'!AI165</f>
        <v/>
      </c>
      <c r="AJ165" s="523" t="str">
        <f>'[1]Actv PlacedInServc'!AJ165</f>
        <v/>
      </c>
      <c r="AK165" s="523" t="str">
        <f>'[1]Actv PlacedInServc'!AK165</f>
        <v/>
      </c>
      <c r="AL165" s="523" t="str">
        <f>'[1]Actv PlacedInServc'!AL165</f>
        <v/>
      </c>
      <c r="AM165" s="524"/>
      <c r="AN165" s="523">
        <f t="shared" si="7"/>
        <v>0</v>
      </c>
      <c r="AO165" s="524"/>
      <c r="AP165" s="524">
        <f t="shared" si="8"/>
        <v>0</v>
      </c>
    </row>
    <row r="166" spans="2:42" s="512" customFormat="1">
      <c r="B166" s="518">
        <v>156</v>
      </c>
      <c r="C166" s="518" t="str">
        <f>'[1]Actv PlacedInServc'!C166</f>
        <v/>
      </c>
      <c r="D166" s="519" t="str">
        <f>'[1]Actv PlacedInServc'!D166</f>
        <v/>
      </c>
      <c r="F166" s="520" t="str">
        <f>'[1]Actv PlacedInServc'!F166</f>
        <v/>
      </c>
      <c r="H166" s="518" t="str">
        <f>'[1]Actv PlacedInServc'!H166</f>
        <v/>
      </c>
      <c r="J166" s="518" t="str">
        <f>'[1]Actv PlacedInServc'!J166</f>
        <v/>
      </c>
      <c r="L166" s="518" t="str">
        <f>'[1]Actv PlacedInServc'!L166</f>
        <v/>
      </c>
      <c r="N166" s="521" t="str">
        <f>'[1]Actv PlacedInServc'!N166</f>
        <v/>
      </c>
      <c r="P166" s="524" t="str">
        <f>'[1]Actv PlacedInServc'!P166</f>
        <v/>
      </c>
      <c r="Q166" s="523" t="str">
        <f>'[1]Actv PlacedInServc'!Q166</f>
        <v/>
      </c>
      <c r="R166" s="523" t="str">
        <f>'[1]Actv PlacedInServc'!R166</f>
        <v/>
      </c>
      <c r="S166" s="523" t="str">
        <f>'[1]Actv PlacedInServc'!S166</f>
        <v/>
      </c>
      <c r="T166" s="523" t="str">
        <f>'[1]Actv PlacedInServc'!T166</f>
        <v/>
      </c>
      <c r="U166" s="523" t="str">
        <f>'[1]Actv PlacedInServc'!U166</f>
        <v/>
      </c>
      <c r="V166" s="523" t="str">
        <f>'[1]Actv PlacedInServc'!V166</f>
        <v/>
      </c>
      <c r="W166" s="523" t="str">
        <f>'[1]Actv PlacedInServc'!W166</f>
        <v/>
      </c>
      <c r="X166" s="523" t="str">
        <f>'[1]Actv PlacedInServc'!X166</f>
        <v/>
      </c>
      <c r="Y166" s="523" t="str">
        <f>'[1]Actv PlacedInServc'!Y166</f>
        <v/>
      </c>
      <c r="Z166" s="523" t="str">
        <f>'[1]Actv PlacedInServc'!Z166</f>
        <v/>
      </c>
      <c r="AA166" s="523" t="str">
        <f>'[1]Actv PlacedInServc'!AA166</f>
        <v/>
      </c>
      <c r="AB166" s="523" t="str">
        <f>'[1]Actv PlacedInServc'!AB166</f>
        <v/>
      </c>
      <c r="AC166" s="523" t="str">
        <f>'[1]Actv PlacedInServc'!AC166</f>
        <v/>
      </c>
      <c r="AD166" s="523" t="str">
        <f>'[1]Actv PlacedInServc'!AD166</f>
        <v/>
      </c>
      <c r="AE166" s="523" t="str">
        <f>'[1]Actv PlacedInServc'!AE166</f>
        <v/>
      </c>
      <c r="AF166" s="523" t="str">
        <f>'[1]Actv PlacedInServc'!AF166</f>
        <v/>
      </c>
      <c r="AG166" s="523" t="str">
        <f>'[1]Actv PlacedInServc'!AG166</f>
        <v/>
      </c>
      <c r="AH166" s="523" t="str">
        <f>'[1]Actv PlacedInServc'!AH166</f>
        <v/>
      </c>
      <c r="AI166" s="523" t="str">
        <f>'[1]Actv PlacedInServc'!AI166</f>
        <v/>
      </c>
      <c r="AJ166" s="523" t="str">
        <f>'[1]Actv PlacedInServc'!AJ166</f>
        <v/>
      </c>
      <c r="AK166" s="523" t="str">
        <f>'[1]Actv PlacedInServc'!AK166</f>
        <v/>
      </c>
      <c r="AL166" s="523" t="str">
        <f>'[1]Actv PlacedInServc'!AL166</f>
        <v/>
      </c>
      <c r="AM166" s="524"/>
      <c r="AN166" s="523">
        <f t="shared" si="7"/>
        <v>0</v>
      </c>
      <c r="AO166" s="524"/>
      <c r="AP166" s="524">
        <f t="shared" si="8"/>
        <v>0</v>
      </c>
    </row>
    <row r="167" spans="2:42" s="512" customFormat="1">
      <c r="B167" s="518">
        <v>157</v>
      </c>
      <c r="C167" s="518" t="str">
        <f>'[1]Actv PlacedInServc'!C167</f>
        <v/>
      </c>
      <c r="D167" s="519" t="str">
        <f>'[1]Actv PlacedInServc'!D167</f>
        <v/>
      </c>
      <c r="F167" s="520" t="str">
        <f>'[1]Actv PlacedInServc'!F167</f>
        <v/>
      </c>
      <c r="H167" s="518" t="str">
        <f>'[1]Actv PlacedInServc'!H167</f>
        <v/>
      </c>
      <c r="J167" s="518" t="str">
        <f>'[1]Actv PlacedInServc'!J167</f>
        <v/>
      </c>
      <c r="L167" s="518" t="str">
        <f>'[1]Actv PlacedInServc'!L167</f>
        <v/>
      </c>
      <c r="N167" s="521" t="str">
        <f>'[1]Actv PlacedInServc'!N167</f>
        <v/>
      </c>
      <c r="P167" s="524" t="str">
        <f>'[1]Actv PlacedInServc'!P167</f>
        <v/>
      </c>
      <c r="Q167" s="523">
        <f>'[1]Actv PlacedInServc'!Q167</f>
        <v>0</v>
      </c>
      <c r="R167" s="523">
        <f>'[1]Actv PlacedInServc'!R167</f>
        <v>0</v>
      </c>
      <c r="S167" s="523">
        <f>'[1]Actv PlacedInServc'!S167</f>
        <v>0</v>
      </c>
      <c r="T167" s="523">
        <f>'[1]Actv PlacedInServc'!T167</f>
        <v>0</v>
      </c>
      <c r="U167" s="523">
        <f>'[1]Actv PlacedInServc'!U167</f>
        <v>0</v>
      </c>
      <c r="V167" s="523">
        <f>'[1]Actv PlacedInServc'!V167</f>
        <v>0</v>
      </c>
      <c r="W167" s="523">
        <f>'[1]Actv PlacedInServc'!W167</f>
        <v>0</v>
      </c>
      <c r="X167" s="523">
        <f>'[1]Actv PlacedInServc'!X167</f>
        <v>0</v>
      </c>
      <c r="Y167" s="523">
        <f>'[1]Actv PlacedInServc'!Y167</f>
        <v>0</v>
      </c>
      <c r="Z167" s="523">
        <f>'[1]Actv PlacedInServc'!Z167</f>
        <v>0</v>
      </c>
      <c r="AA167" s="523">
        <f>'[1]Actv PlacedInServc'!AA167</f>
        <v>0</v>
      </c>
      <c r="AB167" s="523">
        <f>'[1]Actv PlacedInServc'!AB167</f>
        <v>0</v>
      </c>
      <c r="AC167" s="523">
        <f>'[1]Actv PlacedInServc'!AC167</f>
        <v>0</v>
      </c>
      <c r="AD167" s="523">
        <f>'[1]Actv PlacedInServc'!AD167</f>
        <v>0</v>
      </c>
      <c r="AE167" s="523">
        <f>'[1]Actv PlacedInServc'!AE167</f>
        <v>0</v>
      </c>
      <c r="AF167" s="523">
        <f>'[1]Actv PlacedInServc'!AF167</f>
        <v>0</v>
      </c>
      <c r="AG167" s="523">
        <f>'[1]Actv PlacedInServc'!AG167</f>
        <v>0</v>
      </c>
      <c r="AH167" s="523">
        <f>'[1]Actv PlacedInServc'!AH167</f>
        <v>0</v>
      </c>
      <c r="AI167" s="523">
        <f>'[1]Actv PlacedInServc'!AI167</f>
        <v>0</v>
      </c>
      <c r="AJ167" s="523">
        <f>'[1]Actv PlacedInServc'!AJ167</f>
        <v>0</v>
      </c>
      <c r="AK167" s="523">
        <f>'[1]Actv PlacedInServc'!AK167</f>
        <v>0</v>
      </c>
      <c r="AL167" s="523">
        <f>'[1]Actv PlacedInServc'!AL167</f>
        <v>0</v>
      </c>
      <c r="AM167" s="524"/>
      <c r="AN167" s="523">
        <f t="shared" si="7"/>
        <v>0</v>
      </c>
      <c r="AO167" s="524"/>
      <c r="AP167" s="524">
        <f t="shared" si="8"/>
        <v>0</v>
      </c>
    </row>
    <row r="168" spans="2:42" s="512" customFormat="1">
      <c r="B168" s="518">
        <v>158</v>
      </c>
      <c r="C168" s="518" t="str">
        <f>'[1]Actv PlacedInServc'!C168</f>
        <v/>
      </c>
      <c r="D168" s="519" t="str">
        <f>'[1]Actv PlacedInServc'!D168</f>
        <v>I12-020059</v>
      </c>
      <c r="F168" s="520" t="str">
        <f>'[1]Actv PlacedInServc'!F168</f>
        <v>KRS2 Transfer Switch</v>
      </c>
      <c r="H168" s="518" t="str">
        <f>'[1]Actv PlacedInServc'!H168</f>
        <v/>
      </c>
      <c r="J168" s="518" t="str">
        <f>'[1]Actv PlacedInServc'!J168</f>
        <v/>
      </c>
      <c r="L168" s="518" t="str">
        <f>'[1]Actv PlacedInServc'!L168</f>
        <v/>
      </c>
      <c r="N168" s="521">
        <f>'[1]Actv PlacedInServc'!N168</f>
        <v>43921</v>
      </c>
      <c r="P168" s="524" t="str">
        <f>'[1]Actv PlacedInServc'!P168</f>
        <v/>
      </c>
      <c r="Q168" s="523">
        <f>'[1]Actv PlacedInServc'!Q168</f>
        <v>0</v>
      </c>
      <c r="R168" s="523">
        <f>'[1]Actv PlacedInServc'!R168</f>
        <v>0</v>
      </c>
      <c r="S168" s="523">
        <f>'[1]Actv PlacedInServc'!S168</f>
        <v>0</v>
      </c>
      <c r="T168" s="523">
        <f>'[1]Actv PlacedInServc'!T168</f>
        <v>0</v>
      </c>
      <c r="U168" s="523">
        <f>'[1]Actv PlacedInServc'!U168</f>
        <v>0</v>
      </c>
      <c r="V168" s="523">
        <f>'[1]Actv PlacedInServc'!V168</f>
        <v>0</v>
      </c>
      <c r="W168" s="523">
        <f>'[1]Actv PlacedInServc'!W168</f>
        <v>0</v>
      </c>
      <c r="X168" s="523">
        <f>'[1]Actv PlacedInServc'!X168</f>
        <v>0</v>
      </c>
      <c r="Y168" s="523">
        <f>'[1]Actv PlacedInServc'!Y168</f>
        <v>0</v>
      </c>
      <c r="Z168" s="523">
        <f>'[1]Actv PlacedInServc'!Z168</f>
        <v>0</v>
      </c>
      <c r="AA168" s="523">
        <f>'[1]Actv PlacedInServc'!AA168</f>
        <v>0</v>
      </c>
      <c r="AB168" s="523">
        <f>'[1]Actv PlacedInServc'!AB168</f>
        <v>0</v>
      </c>
      <c r="AC168" s="523">
        <f>'[1]Actv PlacedInServc'!AC168</f>
        <v>0</v>
      </c>
      <c r="AD168" s="523">
        <f>'[1]Actv PlacedInServc'!AD168</f>
        <v>0</v>
      </c>
      <c r="AE168" s="523">
        <f>'[1]Actv PlacedInServc'!AE168</f>
        <v>0</v>
      </c>
      <c r="AF168" s="523">
        <f>'[1]Actv PlacedInServc'!AF168</f>
        <v>0</v>
      </c>
      <c r="AG168" s="523">
        <f>'[1]Actv PlacedInServc'!AG168</f>
        <v>0</v>
      </c>
      <c r="AH168" s="523">
        <f>'[1]Actv PlacedInServc'!AH168</f>
        <v>0</v>
      </c>
      <c r="AI168" s="523">
        <f>'[1]Actv PlacedInServc'!AI168</f>
        <v>0</v>
      </c>
      <c r="AJ168" s="523">
        <f>'[1]Actv PlacedInServc'!AJ168</f>
        <v>0</v>
      </c>
      <c r="AK168" s="523">
        <f>'[1]Actv PlacedInServc'!AK168</f>
        <v>0</v>
      </c>
      <c r="AL168" s="523">
        <f>'[1]Actv PlacedInServc'!AL168</f>
        <v>0</v>
      </c>
      <c r="AM168" s="524"/>
      <c r="AN168" s="523">
        <f t="shared" si="7"/>
        <v>0</v>
      </c>
      <c r="AO168" s="524"/>
      <c r="AP168" s="524">
        <f t="shared" si="8"/>
        <v>0</v>
      </c>
    </row>
    <row r="169" spans="2:42" s="512" customFormat="1">
      <c r="B169" s="518">
        <v>159</v>
      </c>
      <c r="C169" s="518" t="str">
        <f>'[1]Actv PlacedInServc'!C169</f>
        <v>310000</v>
      </c>
      <c r="D169" s="519" t="str">
        <f>'[1]Actv PlacedInServc'!D169</f>
        <v/>
      </c>
      <c r="F169" s="520" t="str">
        <f>'[1]Actv PlacedInServc'!F169</f>
        <v>310000-Power Generation Equip</v>
      </c>
      <c r="H169" s="518" t="str">
        <f>'[1]Actv PlacedInServc'!H169</f>
        <v>10131000</v>
      </c>
      <c r="J169" s="518">
        <f>'[1]Actv PlacedInServc'!J169</f>
        <v>310.2</v>
      </c>
      <c r="L169" s="518" t="str">
        <f>'[1]Actv PlacedInServc'!L169</f>
        <v>Y</v>
      </c>
      <c r="N169" s="521" t="str">
        <f>'[1]Actv PlacedInServc'!N169</f>
        <v/>
      </c>
      <c r="P169" s="524">
        <f>'[1]Actv PlacedInServc'!P169</f>
        <v>65743.47000000003</v>
      </c>
      <c r="Q169" s="523">
        <f>'[1]Actv PlacedInServc'!Q169</f>
        <v>0</v>
      </c>
      <c r="R169" s="523">
        <f>'[1]Actv PlacedInServc'!R169</f>
        <v>0</v>
      </c>
      <c r="S169" s="523">
        <f>'[1]Actv PlacedInServc'!S169</f>
        <v>0</v>
      </c>
      <c r="T169" s="523">
        <f>'[1]Actv PlacedInServc'!T169</f>
        <v>0</v>
      </c>
      <c r="U169" s="523">
        <f>'[1]Actv PlacedInServc'!U169</f>
        <v>0</v>
      </c>
      <c r="V169" s="523">
        <f>'[1]Actv PlacedInServc'!V169</f>
        <v>0</v>
      </c>
      <c r="W169" s="523">
        <f>'[1]Actv PlacedInServc'!W169</f>
        <v>0</v>
      </c>
      <c r="X169" s="523">
        <f>'[1]Actv PlacedInServc'!X169</f>
        <v>0</v>
      </c>
      <c r="Y169" s="523">
        <f>'[1]Actv PlacedInServc'!Y169</f>
        <v>0</v>
      </c>
      <c r="Z169" s="523">
        <f>'[1]Actv PlacedInServc'!Z169</f>
        <v>0</v>
      </c>
      <c r="AA169" s="523">
        <f>'[1]Actv PlacedInServc'!AA169</f>
        <v>0</v>
      </c>
      <c r="AB169" s="523">
        <f>'[1]Actv PlacedInServc'!AB169</f>
        <v>0</v>
      </c>
      <c r="AC169" s="523">
        <f>'[1]Actv PlacedInServc'!AC169</f>
        <v>0</v>
      </c>
      <c r="AD169" s="523">
        <f>'[1]Actv PlacedInServc'!AD169</f>
        <v>0</v>
      </c>
      <c r="AE169" s="523">
        <f>'[1]Actv PlacedInServc'!AE169</f>
        <v>0</v>
      </c>
      <c r="AF169" s="523">
        <f>'[1]Actv PlacedInServc'!AF169</f>
        <v>0</v>
      </c>
      <c r="AG169" s="523">
        <f>'[1]Actv PlacedInServc'!AG169</f>
        <v>0</v>
      </c>
      <c r="AH169" s="523">
        <f>'[1]Actv PlacedInServc'!AH169</f>
        <v>0</v>
      </c>
      <c r="AI169" s="523">
        <f>'[1]Actv PlacedInServc'!AI169</f>
        <v>916664.74560000002</v>
      </c>
      <c r="AJ169" s="523">
        <f>'[1]Actv PlacedInServc'!AJ169</f>
        <v>0</v>
      </c>
      <c r="AK169" s="523">
        <f>'[1]Actv PlacedInServc'!AK169</f>
        <v>0</v>
      </c>
      <c r="AL169" s="523">
        <f>'[1]Actv PlacedInServc'!AL169</f>
        <v>0</v>
      </c>
      <c r="AM169" s="524"/>
      <c r="AN169" s="523">
        <f t="shared" si="7"/>
        <v>0</v>
      </c>
      <c r="AO169" s="524"/>
      <c r="AP169" s="524">
        <f t="shared" si="8"/>
        <v>916664.74560000002</v>
      </c>
    </row>
    <row r="170" spans="2:42" s="512" customFormat="1">
      <c r="B170" s="518">
        <v>160</v>
      </c>
      <c r="C170" s="518" t="str">
        <f>'[1]Actv PlacedInServc'!C170</f>
        <v/>
      </c>
      <c r="D170" s="519" t="str">
        <f>'[1]Actv PlacedInServc'!D170</f>
        <v/>
      </c>
      <c r="F170" s="520" t="str">
        <f>'[1]Actv PlacedInServc'!F170</f>
        <v/>
      </c>
      <c r="H170" s="518" t="str">
        <f>'[1]Actv PlacedInServc'!H170</f>
        <v/>
      </c>
      <c r="J170" s="518" t="str">
        <f>'[1]Actv PlacedInServc'!J170</f>
        <v/>
      </c>
      <c r="L170" s="518" t="str">
        <f>'[1]Actv PlacedInServc'!L170</f>
        <v/>
      </c>
      <c r="N170" s="521" t="str">
        <f>'[1]Actv PlacedInServc'!N170</f>
        <v/>
      </c>
      <c r="P170" s="524" t="str">
        <f>'[1]Actv PlacedInServc'!P170</f>
        <v/>
      </c>
      <c r="Q170" s="523" t="str">
        <f>'[1]Actv PlacedInServc'!Q170</f>
        <v/>
      </c>
      <c r="R170" s="523" t="str">
        <f>'[1]Actv PlacedInServc'!R170</f>
        <v/>
      </c>
      <c r="S170" s="523" t="str">
        <f>'[1]Actv PlacedInServc'!S170</f>
        <v/>
      </c>
      <c r="T170" s="523" t="str">
        <f>'[1]Actv PlacedInServc'!T170</f>
        <v/>
      </c>
      <c r="U170" s="523" t="str">
        <f>'[1]Actv PlacedInServc'!U170</f>
        <v/>
      </c>
      <c r="V170" s="523" t="str">
        <f>'[1]Actv PlacedInServc'!V170</f>
        <v/>
      </c>
      <c r="W170" s="523" t="str">
        <f>'[1]Actv PlacedInServc'!W170</f>
        <v/>
      </c>
      <c r="X170" s="523" t="str">
        <f>'[1]Actv PlacedInServc'!X170</f>
        <v/>
      </c>
      <c r="Y170" s="523" t="str">
        <f>'[1]Actv PlacedInServc'!Y170</f>
        <v/>
      </c>
      <c r="Z170" s="523" t="str">
        <f>'[1]Actv PlacedInServc'!Z170</f>
        <v/>
      </c>
      <c r="AA170" s="523" t="str">
        <f>'[1]Actv PlacedInServc'!AA170</f>
        <v/>
      </c>
      <c r="AB170" s="523" t="str">
        <f>'[1]Actv PlacedInServc'!AB170</f>
        <v/>
      </c>
      <c r="AC170" s="523" t="str">
        <f>'[1]Actv PlacedInServc'!AC170</f>
        <v/>
      </c>
      <c r="AD170" s="523" t="str">
        <f>'[1]Actv PlacedInServc'!AD170</f>
        <v/>
      </c>
      <c r="AE170" s="523" t="str">
        <f>'[1]Actv PlacedInServc'!AE170</f>
        <v/>
      </c>
      <c r="AF170" s="523" t="str">
        <f>'[1]Actv PlacedInServc'!AF170</f>
        <v/>
      </c>
      <c r="AG170" s="523" t="str">
        <f>'[1]Actv PlacedInServc'!AG170</f>
        <v/>
      </c>
      <c r="AH170" s="523" t="str">
        <f>'[1]Actv PlacedInServc'!AH170</f>
        <v/>
      </c>
      <c r="AI170" s="523" t="str">
        <f>'[1]Actv PlacedInServc'!AI170</f>
        <v/>
      </c>
      <c r="AJ170" s="523" t="str">
        <f>'[1]Actv PlacedInServc'!AJ170</f>
        <v/>
      </c>
      <c r="AK170" s="523" t="str">
        <f>'[1]Actv PlacedInServc'!AK170</f>
        <v/>
      </c>
      <c r="AL170" s="523" t="str">
        <f>'[1]Actv PlacedInServc'!AL170</f>
        <v/>
      </c>
      <c r="AM170" s="524"/>
      <c r="AN170" s="523">
        <f t="shared" si="7"/>
        <v>0</v>
      </c>
      <c r="AO170" s="524"/>
      <c r="AP170" s="524">
        <f t="shared" si="8"/>
        <v>0</v>
      </c>
    </row>
    <row r="171" spans="2:42" s="512" customFormat="1">
      <c r="B171" s="518">
        <v>161</v>
      </c>
      <c r="C171" s="518" t="str">
        <f>'[1]Actv PlacedInServc'!C171</f>
        <v/>
      </c>
      <c r="D171" s="519" t="str">
        <f>'[1]Actv PlacedInServc'!D171</f>
        <v/>
      </c>
      <c r="F171" s="520" t="str">
        <f>'[1]Actv PlacedInServc'!F171</f>
        <v/>
      </c>
      <c r="H171" s="518" t="str">
        <f>'[1]Actv PlacedInServc'!H171</f>
        <v/>
      </c>
      <c r="J171" s="518" t="str">
        <f>'[1]Actv PlacedInServc'!J171</f>
        <v/>
      </c>
      <c r="L171" s="518" t="str">
        <f>'[1]Actv PlacedInServc'!L171</f>
        <v/>
      </c>
      <c r="N171" s="521" t="str">
        <f>'[1]Actv PlacedInServc'!N171</f>
        <v/>
      </c>
      <c r="P171" s="524" t="str">
        <f>'[1]Actv PlacedInServc'!P171</f>
        <v/>
      </c>
      <c r="Q171" s="523" t="str">
        <f>'[1]Actv PlacedInServc'!Q171</f>
        <v/>
      </c>
      <c r="R171" s="523" t="str">
        <f>'[1]Actv PlacedInServc'!R171</f>
        <v/>
      </c>
      <c r="S171" s="523" t="str">
        <f>'[1]Actv PlacedInServc'!S171</f>
        <v/>
      </c>
      <c r="T171" s="523" t="str">
        <f>'[1]Actv PlacedInServc'!T171</f>
        <v/>
      </c>
      <c r="U171" s="523" t="str">
        <f>'[1]Actv PlacedInServc'!U171</f>
        <v/>
      </c>
      <c r="V171" s="523" t="str">
        <f>'[1]Actv PlacedInServc'!V171</f>
        <v/>
      </c>
      <c r="W171" s="523" t="str">
        <f>'[1]Actv PlacedInServc'!W171</f>
        <v/>
      </c>
      <c r="X171" s="523" t="str">
        <f>'[1]Actv PlacedInServc'!X171</f>
        <v/>
      </c>
      <c r="Y171" s="523" t="str">
        <f>'[1]Actv PlacedInServc'!Y171</f>
        <v/>
      </c>
      <c r="Z171" s="523" t="str">
        <f>'[1]Actv PlacedInServc'!Z171</f>
        <v/>
      </c>
      <c r="AA171" s="523" t="str">
        <f>'[1]Actv PlacedInServc'!AA171</f>
        <v/>
      </c>
      <c r="AB171" s="523" t="str">
        <f>'[1]Actv PlacedInServc'!AB171</f>
        <v/>
      </c>
      <c r="AC171" s="523" t="str">
        <f>'[1]Actv PlacedInServc'!AC171</f>
        <v/>
      </c>
      <c r="AD171" s="523" t="str">
        <f>'[1]Actv PlacedInServc'!AD171</f>
        <v/>
      </c>
      <c r="AE171" s="523" t="str">
        <f>'[1]Actv PlacedInServc'!AE171</f>
        <v/>
      </c>
      <c r="AF171" s="523" t="str">
        <f>'[1]Actv PlacedInServc'!AF171</f>
        <v/>
      </c>
      <c r="AG171" s="523" t="str">
        <f>'[1]Actv PlacedInServc'!AG171</f>
        <v/>
      </c>
      <c r="AH171" s="523" t="str">
        <f>'[1]Actv PlacedInServc'!AH171</f>
        <v/>
      </c>
      <c r="AI171" s="523" t="str">
        <f>'[1]Actv PlacedInServc'!AI171</f>
        <v/>
      </c>
      <c r="AJ171" s="523" t="str">
        <f>'[1]Actv PlacedInServc'!AJ171</f>
        <v/>
      </c>
      <c r="AK171" s="523" t="str">
        <f>'[1]Actv PlacedInServc'!AK171</f>
        <v/>
      </c>
      <c r="AL171" s="523" t="str">
        <f>'[1]Actv PlacedInServc'!AL171</f>
        <v/>
      </c>
      <c r="AM171" s="524"/>
      <c r="AN171" s="523">
        <f t="shared" si="7"/>
        <v>0</v>
      </c>
      <c r="AO171" s="524"/>
      <c r="AP171" s="524">
        <f t="shared" si="8"/>
        <v>0</v>
      </c>
    </row>
    <row r="172" spans="2:42" s="512" customFormat="1">
      <c r="B172" s="518">
        <v>162</v>
      </c>
      <c r="C172" s="518" t="str">
        <f>'[1]Actv PlacedInServc'!C172</f>
        <v/>
      </c>
      <c r="D172" s="519" t="str">
        <f>'[1]Actv PlacedInServc'!D172</f>
        <v/>
      </c>
      <c r="F172" s="520" t="str">
        <f>'[1]Actv PlacedInServc'!F172</f>
        <v/>
      </c>
      <c r="H172" s="518" t="str">
        <f>'[1]Actv PlacedInServc'!H172</f>
        <v/>
      </c>
      <c r="J172" s="518" t="str">
        <f>'[1]Actv PlacedInServc'!J172</f>
        <v/>
      </c>
      <c r="L172" s="518" t="str">
        <f>'[1]Actv PlacedInServc'!L172</f>
        <v/>
      </c>
      <c r="N172" s="521" t="str">
        <f>'[1]Actv PlacedInServc'!N172</f>
        <v/>
      </c>
      <c r="P172" s="524" t="str">
        <f>'[1]Actv PlacedInServc'!P172</f>
        <v/>
      </c>
      <c r="Q172" s="523" t="str">
        <f>'[1]Actv PlacedInServc'!Q172</f>
        <v/>
      </c>
      <c r="R172" s="523" t="str">
        <f>'[1]Actv PlacedInServc'!R172</f>
        <v/>
      </c>
      <c r="S172" s="523" t="str">
        <f>'[1]Actv PlacedInServc'!S172</f>
        <v/>
      </c>
      <c r="T172" s="523" t="str">
        <f>'[1]Actv PlacedInServc'!T172</f>
        <v/>
      </c>
      <c r="U172" s="523" t="str">
        <f>'[1]Actv PlacedInServc'!U172</f>
        <v/>
      </c>
      <c r="V172" s="523" t="str">
        <f>'[1]Actv PlacedInServc'!V172</f>
        <v/>
      </c>
      <c r="W172" s="523" t="str">
        <f>'[1]Actv PlacedInServc'!W172</f>
        <v/>
      </c>
      <c r="X172" s="523" t="str">
        <f>'[1]Actv PlacedInServc'!X172</f>
        <v/>
      </c>
      <c r="Y172" s="523" t="str">
        <f>'[1]Actv PlacedInServc'!Y172</f>
        <v/>
      </c>
      <c r="Z172" s="523" t="str">
        <f>'[1]Actv PlacedInServc'!Z172</f>
        <v/>
      </c>
      <c r="AA172" s="523" t="str">
        <f>'[1]Actv PlacedInServc'!AA172</f>
        <v/>
      </c>
      <c r="AB172" s="523" t="str">
        <f>'[1]Actv PlacedInServc'!AB172</f>
        <v/>
      </c>
      <c r="AC172" s="523" t="str">
        <f>'[1]Actv PlacedInServc'!AC172</f>
        <v/>
      </c>
      <c r="AD172" s="523" t="str">
        <f>'[1]Actv PlacedInServc'!AD172</f>
        <v/>
      </c>
      <c r="AE172" s="523" t="str">
        <f>'[1]Actv PlacedInServc'!AE172</f>
        <v/>
      </c>
      <c r="AF172" s="523" t="str">
        <f>'[1]Actv PlacedInServc'!AF172</f>
        <v/>
      </c>
      <c r="AG172" s="523" t="str">
        <f>'[1]Actv PlacedInServc'!AG172</f>
        <v/>
      </c>
      <c r="AH172" s="523" t="str">
        <f>'[1]Actv PlacedInServc'!AH172</f>
        <v/>
      </c>
      <c r="AI172" s="523" t="str">
        <f>'[1]Actv PlacedInServc'!AI172</f>
        <v/>
      </c>
      <c r="AJ172" s="523" t="str">
        <f>'[1]Actv PlacedInServc'!AJ172</f>
        <v/>
      </c>
      <c r="AK172" s="523" t="str">
        <f>'[1]Actv PlacedInServc'!AK172</f>
        <v/>
      </c>
      <c r="AL172" s="523" t="str">
        <f>'[1]Actv PlacedInServc'!AL172</f>
        <v/>
      </c>
      <c r="AM172" s="524"/>
      <c r="AN172" s="523">
        <f t="shared" si="7"/>
        <v>0</v>
      </c>
      <c r="AO172" s="524"/>
      <c r="AP172" s="524">
        <f t="shared" si="8"/>
        <v>0</v>
      </c>
    </row>
    <row r="173" spans="2:42" s="512" customFormat="1">
      <c r="B173" s="518">
        <v>163</v>
      </c>
      <c r="C173" s="518" t="str">
        <f>'[1]Actv PlacedInServc'!C173</f>
        <v/>
      </c>
      <c r="D173" s="519" t="str">
        <f>'[1]Actv PlacedInServc'!D173</f>
        <v/>
      </c>
      <c r="F173" s="520" t="str">
        <f>'[1]Actv PlacedInServc'!F173</f>
        <v/>
      </c>
      <c r="H173" s="518" t="str">
        <f>'[1]Actv PlacedInServc'!H173</f>
        <v/>
      </c>
      <c r="J173" s="518" t="str">
        <f>'[1]Actv PlacedInServc'!J173</f>
        <v/>
      </c>
      <c r="L173" s="518" t="str">
        <f>'[1]Actv PlacedInServc'!L173</f>
        <v/>
      </c>
      <c r="N173" s="521" t="str">
        <f>'[1]Actv PlacedInServc'!N173</f>
        <v/>
      </c>
      <c r="P173" s="524" t="str">
        <f>'[1]Actv PlacedInServc'!P173</f>
        <v/>
      </c>
      <c r="Q173" s="523">
        <f>'[1]Actv PlacedInServc'!Q173</f>
        <v>0</v>
      </c>
      <c r="R173" s="523">
        <f>'[1]Actv PlacedInServc'!R173</f>
        <v>0</v>
      </c>
      <c r="S173" s="523">
        <f>'[1]Actv PlacedInServc'!S173</f>
        <v>0</v>
      </c>
      <c r="T173" s="523">
        <f>'[1]Actv PlacedInServc'!T173</f>
        <v>0</v>
      </c>
      <c r="U173" s="523">
        <f>'[1]Actv PlacedInServc'!U173</f>
        <v>0</v>
      </c>
      <c r="V173" s="523">
        <f>'[1]Actv PlacedInServc'!V173</f>
        <v>0</v>
      </c>
      <c r="W173" s="523">
        <f>'[1]Actv PlacedInServc'!W173</f>
        <v>0</v>
      </c>
      <c r="X173" s="523">
        <f>'[1]Actv PlacedInServc'!X173</f>
        <v>0</v>
      </c>
      <c r="Y173" s="523">
        <f>'[1]Actv PlacedInServc'!Y173</f>
        <v>0</v>
      </c>
      <c r="Z173" s="523">
        <f>'[1]Actv PlacedInServc'!Z173</f>
        <v>0</v>
      </c>
      <c r="AA173" s="523">
        <f>'[1]Actv PlacedInServc'!AA173</f>
        <v>0</v>
      </c>
      <c r="AB173" s="523">
        <f>'[1]Actv PlacedInServc'!AB173</f>
        <v>0</v>
      </c>
      <c r="AC173" s="523">
        <f>'[1]Actv PlacedInServc'!AC173</f>
        <v>0</v>
      </c>
      <c r="AD173" s="523">
        <f>'[1]Actv PlacedInServc'!AD173</f>
        <v>0</v>
      </c>
      <c r="AE173" s="523">
        <f>'[1]Actv PlacedInServc'!AE173</f>
        <v>0</v>
      </c>
      <c r="AF173" s="523">
        <f>'[1]Actv PlacedInServc'!AF173</f>
        <v>0</v>
      </c>
      <c r="AG173" s="523">
        <f>'[1]Actv PlacedInServc'!AG173</f>
        <v>0</v>
      </c>
      <c r="AH173" s="523">
        <f>'[1]Actv PlacedInServc'!AH173</f>
        <v>0</v>
      </c>
      <c r="AI173" s="523">
        <f>'[1]Actv PlacedInServc'!AI173</f>
        <v>0</v>
      </c>
      <c r="AJ173" s="523">
        <f>'[1]Actv PlacedInServc'!AJ173</f>
        <v>0</v>
      </c>
      <c r="AK173" s="523">
        <f>'[1]Actv PlacedInServc'!AK173</f>
        <v>0</v>
      </c>
      <c r="AL173" s="523">
        <f>'[1]Actv PlacedInServc'!AL173</f>
        <v>0</v>
      </c>
      <c r="AM173" s="524"/>
      <c r="AN173" s="523">
        <f t="shared" si="7"/>
        <v>0</v>
      </c>
      <c r="AO173" s="524"/>
      <c r="AP173" s="524">
        <f t="shared" si="8"/>
        <v>0</v>
      </c>
    </row>
    <row r="174" spans="2:42" s="512" customFormat="1">
      <c r="B174" s="518">
        <v>164</v>
      </c>
      <c r="C174" s="518" t="str">
        <f>'[1]Actv PlacedInServc'!C174</f>
        <v/>
      </c>
      <c r="D174" s="519" t="str">
        <f>'[1]Actv PlacedInServc'!D174</f>
        <v>I12-020067</v>
      </c>
      <c r="F174" s="520" t="str">
        <f>'[1]Actv PlacedInServc'!F174</f>
        <v>RRS Chemical Facility Upgrade/Chlor</v>
      </c>
      <c r="H174" s="518" t="str">
        <f>'[1]Actv PlacedInServc'!H174</f>
        <v/>
      </c>
      <c r="J174" s="518" t="str">
        <f>'[1]Actv PlacedInServc'!J174</f>
        <v/>
      </c>
      <c r="L174" s="518" t="str">
        <f>'[1]Actv PlacedInServc'!L174</f>
        <v/>
      </c>
      <c r="N174" s="521">
        <f>'[1]Actv PlacedInServc'!N174</f>
        <v>43677</v>
      </c>
      <c r="P174" s="524" t="str">
        <f>'[1]Actv PlacedInServc'!P174</f>
        <v/>
      </c>
      <c r="Q174" s="523">
        <f>'[1]Actv PlacedInServc'!Q174</f>
        <v>0</v>
      </c>
      <c r="R174" s="523">
        <f>'[1]Actv PlacedInServc'!R174</f>
        <v>0</v>
      </c>
      <c r="S174" s="523">
        <f>'[1]Actv PlacedInServc'!S174</f>
        <v>0</v>
      </c>
      <c r="T174" s="523">
        <f>'[1]Actv PlacedInServc'!T174</f>
        <v>0</v>
      </c>
      <c r="U174" s="523">
        <f>'[1]Actv PlacedInServc'!U174</f>
        <v>0</v>
      </c>
      <c r="V174" s="523">
        <f>'[1]Actv PlacedInServc'!V174</f>
        <v>0</v>
      </c>
      <c r="W174" s="523">
        <f>'[1]Actv PlacedInServc'!W174</f>
        <v>0</v>
      </c>
      <c r="X174" s="523">
        <f>'[1]Actv PlacedInServc'!X174</f>
        <v>0</v>
      </c>
      <c r="Y174" s="523">
        <f>'[1]Actv PlacedInServc'!Y174</f>
        <v>0</v>
      </c>
      <c r="Z174" s="523">
        <f>'[1]Actv PlacedInServc'!Z174</f>
        <v>0</v>
      </c>
      <c r="AA174" s="523">
        <f>'[1]Actv PlacedInServc'!AA174</f>
        <v>0</v>
      </c>
      <c r="AB174" s="523">
        <f>'[1]Actv PlacedInServc'!AB174</f>
        <v>0</v>
      </c>
      <c r="AC174" s="523">
        <f>'[1]Actv PlacedInServc'!AC174</f>
        <v>0</v>
      </c>
      <c r="AD174" s="523">
        <f>'[1]Actv PlacedInServc'!AD174</f>
        <v>0</v>
      </c>
      <c r="AE174" s="523">
        <f>'[1]Actv PlacedInServc'!AE174</f>
        <v>0</v>
      </c>
      <c r="AF174" s="523">
        <f>'[1]Actv PlacedInServc'!AF174</f>
        <v>0</v>
      </c>
      <c r="AG174" s="523">
        <f>'[1]Actv PlacedInServc'!AG174</f>
        <v>0</v>
      </c>
      <c r="AH174" s="523">
        <f>'[1]Actv PlacedInServc'!AH174</f>
        <v>0</v>
      </c>
      <c r="AI174" s="523">
        <f>'[1]Actv PlacedInServc'!AI174</f>
        <v>0</v>
      </c>
      <c r="AJ174" s="523">
        <f>'[1]Actv PlacedInServc'!AJ174</f>
        <v>0</v>
      </c>
      <c r="AK174" s="523">
        <f>'[1]Actv PlacedInServc'!AK174</f>
        <v>0</v>
      </c>
      <c r="AL174" s="523">
        <f>'[1]Actv PlacedInServc'!AL174</f>
        <v>0</v>
      </c>
      <c r="AM174" s="524"/>
      <c r="AN174" s="523">
        <f t="shared" si="7"/>
        <v>0</v>
      </c>
      <c r="AO174" s="524"/>
      <c r="AP174" s="524">
        <f t="shared" si="8"/>
        <v>0</v>
      </c>
    </row>
    <row r="175" spans="2:42" s="512" customFormat="1">
      <c r="B175" s="518">
        <v>165</v>
      </c>
      <c r="C175" s="518" t="str">
        <f>'[1]Actv PlacedInServc'!C175</f>
        <v>304300</v>
      </c>
      <c r="D175" s="519" t="str">
        <f>'[1]Actv PlacedInServc'!D175</f>
        <v/>
      </c>
      <c r="F175" s="520" t="str">
        <f>'[1]Actv PlacedInServc'!F175</f>
        <v>304300-Struct &amp; Imp-Treatment</v>
      </c>
      <c r="H175" s="518" t="str">
        <f>'[1]Actv PlacedInServc'!H175</f>
        <v>10130430</v>
      </c>
      <c r="J175" s="518">
        <f>'[1]Actv PlacedInServc'!J175</f>
        <v>304.3</v>
      </c>
      <c r="L175" s="518" t="str">
        <f>'[1]Actv PlacedInServc'!L175</f>
        <v>Y</v>
      </c>
      <c r="N175" s="521" t="str">
        <f>'[1]Actv PlacedInServc'!N175</f>
        <v/>
      </c>
      <c r="P175" s="524">
        <f>'[1]Actv PlacedInServc'!P175</f>
        <v>255507.63200000013</v>
      </c>
      <c r="Q175" s="523">
        <f>'[1]Actv PlacedInServc'!Q175</f>
        <v>0</v>
      </c>
      <c r="R175" s="523">
        <f>'[1]Actv PlacedInServc'!R175</f>
        <v>0</v>
      </c>
      <c r="S175" s="523">
        <f>'[1]Actv PlacedInServc'!S175</f>
        <v>0</v>
      </c>
      <c r="T175" s="523">
        <f>'[1]Actv PlacedInServc'!T175</f>
        <v>0</v>
      </c>
      <c r="U175" s="523">
        <f>'[1]Actv PlacedInServc'!U175</f>
        <v>0</v>
      </c>
      <c r="V175" s="523">
        <f>'[1]Actv PlacedInServc'!V175</f>
        <v>0</v>
      </c>
      <c r="W175" s="523">
        <f>'[1]Actv PlacedInServc'!W175</f>
        <v>0</v>
      </c>
      <c r="X175" s="523">
        <f>'[1]Actv PlacedInServc'!X175</f>
        <v>0</v>
      </c>
      <c r="Y175" s="523">
        <f>'[1]Actv PlacedInServc'!Y175</f>
        <v>0</v>
      </c>
      <c r="Z175" s="523">
        <f>'[1]Actv PlacedInServc'!Z175</f>
        <v>0</v>
      </c>
      <c r="AA175" s="523">
        <f>'[1]Actv PlacedInServc'!AA175</f>
        <v>3083830.3809429621</v>
      </c>
      <c r="AB175" s="523">
        <f>'[1]Actv PlacedInServc'!AB175</f>
        <v>210394.80000000002</v>
      </c>
      <c r="AC175" s="523">
        <f>'[1]Actv PlacedInServc'!AC175</f>
        <v>210394.80000000002</v>
      </c>
      <c r="AD175" s="523">
        <f>'[1]Actv PlacedInServc'!AD175</f>
        <v>210394.80000000002</v>
      </c>
      <c r="AE175" s="523">
        <f>'[1]Actv PlacedInServc'!AE175</f>
        <v>133136.62718400001</v>
      </c>
      <c r="AF175" s="523">
        <f>'[1]Actv PlacedInServc'!AF175</f>
        <v>0</v>
      </c>
      <c r="AG175" s="523">
        <f>'[1]Actv PlacedInServc'!AG175</f>
        <v>0</v>
      </c>
      <c r="AH175" s="523">
        <f>'[1]Actv PlacedInServc'!AH175</f>
        <v>0</v>
      </c>
      <c r="AI175" s="523">
        <f>'[1]Actv PlacedInServc'!AI175</f>
        <v>0</v>
      </c>
      <c r="AJ175" s="523">
        <f>'[1]Actv PlacedInServc'!AJ175</f>
        <v>0</v>
      </c>
      <c r="AK175" s="523">
        <f>'[1]Actv PlacedInServc'!AK175</f>
        <v>0</v>
      </c>
      <c r="AL175" s="523">
        <f>'[1]Actv PlacedInServc'!AL175</f>
        <v>0</v>
      </c>
      <c r="AM175" s="524"/>
      <c r="AN175" s="523">
        <f t="shared" si="7"/>
        <v>0</v>
      </c>
      <c r="AO175" s="524"/>
      <c r="AP175" s="524">
        <f t="shared" si="8"/>
        <v>3848151.4081269614</v>
      </c>
    </row>
    <row r="176" spans="2:42" s="512" customFormat="1">
      <c r="B176" s="518">
        <v>166</v>
      </c>
      <c r="C176" s="518" t="str">
        <f>'[1]Actv PlacedInServc'!C176</f>
        <v>320100</v>
      </c>
      <c r="D176" s="519" t="str">
        <f>'[1]Actv PlacedInServc'!D176</f>
        <v/>
      </c>
      <c r="F176" s="520" t="str">
        <f>'[1]Actv PlacedInServc'!F176</f>
        <v>320100-WT Equip Non-Media</v>
      </c>
      <c r="H176" s="518" t="str">
        <f>'[1]Actv PlacedInServc'!H176</f>
        <v>10132010</v>
      </c>
      <c r="J176" s="518">
        <f>'[1]Actv PlacedInServc'!J176</f>
        <v>320.3</v>
      </c>
      <c r="L176" s="518" t="str">
        <f>'[1]Actv PlacedInServc'!L176</f>
        <v>Y</v>
      </c>
      <c r="N176" s="521" t="str">
        <f>'[1]Actv PlacedInServc'!N176</f>
        <v/>
      </c>
      <c r="P176" s="524">
        <f>'[1]Actv PlacedInServc'!P176</f>
        <v>351322.99400000018</v>
      </c>
      <c r="Q176" s="523">
        <f>'[1]Actv PlacedInServc'!Q176</f>
        <v>0</v>
      </c>
      <c r="R176" s="523">
        <f>'[1]Actv PlacedInServc'!R176</f>
        <v>0</v>
      </c>
      <c r="S176" s="523">
        <f>'[1]Actv PlacedInServc'!S176</f>
        <v>0</v>
      </c>
      <c r="T176" s="523">
        <f>'[1]Actv PlacedInServc'!T176</f>
        <v>0</v>
      </c>
      <c r="U176" s="523">
        <f>'[1]Actv PlacedInServc'!U176</f>
        <v>0</v>
      </c>
      <c r="V176" s="523">
        <f>'[1]Actv PlacedInServc'!V176</f>
        <v>0</v>
      </c>
      <c r="W176" s="523">
        <f>'[1]Actv PlacedInServc'!W176</f>
        <v>0</v>
      </c>
      <c r="X176" s="523">
        <f>'[1]Actv PlacedInServc'!X176</f>
        <v>0</v>
      </c>
      <c r="Y176" s="523">
        <f>'[1]Actv PlacedInServc'!Y176</f>
        <v>0</v>
      </c>
      <c r="Z176" s="523">
        <f>'[1]Actv PlacedInServc'!Z176</f>
        <v>0</v>
      </c>
      <c r="AA176" s="523">
        <f>'[1]Actv PlacedInServc'!AA176</f>
        <v>4240266.7737965723</v>
      </c>
      <c r="AB176" s="523">
        <f>'[1]Actv PlacedInServc'!AB176</f>
        <v>289292.85000000003</v>
      </c>
      <c r="AC176" s="523">
        <f>'[1]Actv PlacedInServc'!AC176</f>
        <v>289292.85000000003</v>
      </c>
      <c r="AD176" s="523">
        <f>'[1]Actv PlacedInServc'!AD176</f>
        <v>289292.85000000003</v>
      </c>
      <c r="AE176" s="523">
        <f>'[1]Actv PlacedInServc'!AE176</f>
        <v>183062.86237800002</v>
      </c>
      <c r="AF176" s="523">
        <f>'[1]Actv PlacedInServc'!AF176</f>
        <v>0</v>
      </c>
      <c r="AG176" s="523">
        <f>'[1]Actv PlacedInServc'!AG176</f>
        <v>0</v>
      </c>
      <c r="AH176" s="523">
        <f>'[1]Actv PlacedInServc'!AH176</f>
        <v>0</v>
      </c>
      <c r="AI176" s="523">
        <f>'[1]Actv PlacedInServc'!AI176</f>
        <v>0</v>
      </c>
      <c r="AJ176" s="523">
        <f>'[1]Actv PlacedInServc'!AJ176</f>
        <v>0</v>
      </c>
      <c r="AK176" s="523">
        <f>'[1]Actv PlacedInServc'!AK176</f>
        <v>0</v>
      </c>
      <c r="AL176" s="523">
        <f>'[1]Actv PlacedInServc'!AL176</f>
        <v>0</v>
      </c>
      <c r="AM176" s="524"/>
      <c r="AN176" s="523">
        <f t="shared" si="7"/>
        <v>0</v>
      </c>
      <c r="AO176" s="524"/>
      <c r="AP176" s="524">
        <f t="shared" si="8"/>
        <v>5291208.1861745715</v>
      </c>
    </row>
    <row r="177" spans="2:42" s="512" customFormat="1">
      <c r="B177" s="518">
        <v>167</v>
      </c>
      <c r="C177" s="518" t="str">
        <f>'[1]Actv PlacedInServc'!C177</f>
        <v>347000</v>
      </c>
      <c r="D177" s="519" t="str">
        <f>'[1]Actv PlacedInServc'!D177</f>
        <v/>
      </c>
      <c r="F177" s="520" t="str">
        <f>'[1]Actv PlacedInServc'!F177</f>
        <v>347000-Misc Equipment</v>
      </c>
      <c r="H177" s="518" t="str">
        <f>'[1]Actv PlacedInServc'!H177</f>
        <v>10134700</v>
      </c>
      <c r="J177" s="518">
        <f>'[1]Actv PlacedInServc'!J177</f>
        <v>347.5</v>
      </c>
      <c r="L177" s="518" t="str">
        <f>'[1]Actv PlacedInServc'!L177</f>
        <v>Y</v>
      </c>
      <c r="N177" s="521" t="str">
        <f>'[1]Actv PlacedInServc'!N177</f>
        <v/>
      </c>
      <c r="P177" s="524">
        <f>'[1]Actv PlacedInServc'!P177</f>
        <v>31938.454000000016</v>
      </c>
      <c r="Q177" s="523">
        <f>'[1]Actv PlacedInServc'!Q177</f>
        <v>0</v>
      </c>
      <c r="R177" s="523">
        <f>'[1]Actv PlacedInServc'!R177</f>
        <v>0</v>
      </c>
      <c r="S177" s="523">
        <f>'[1]Actv PlacedInServc'!S177</f>
        <v>0</v>
      </c>
      <c r="T177" s="523">
        <f>'[1]Actv PlacedInServc'!T177</f>
        <v>0</v>
      </c>
      <c r="U177" s="523">
        <f>'[1]Actv PlacedInServc'!U177</f>
        <v>0</v>
      </c>
      <c r="V177" s="523">
        <f>'[1]Actv PlacedInServc'!V177</f>
        <v>0</v>
      </c>
      <c r="W177" s="523">
        <f>'[1]Actv PlacedInServc'!W177</f>
        <v>0</v>
      </c>
      <c r="X177" s="523">
        <f>'[1]Actv PlacedInServc'!X177</f>
        <v>0</v>
      </c>
      <c r="Y177" s="523">
        <f>'[1]Actv PlacedInServc'!Y177</f>
        <v>0</v>
      </c>
      <c r="Z177" s="523">
        <f>'[1]Actv PlacedInServc'!Z177</f>
        <v>0</v>
      </c>
      <c r="AA177" s="523">
        <f>'[1]Actv PlacedInServc'!AA177</f>
        <v>385478.79761787027</v>
      </c>
      <c r="AB177" s="523">
        <f>'[1]Actv PlacedInServc'!AB177</f>
        <v>26299.350000000002</v>
      </c>
      <c r="AC177" s="523">
        <f>'[1]Actv PlacedInServc'!AC177</f>
        <v>26299.350000000002</v>
      </c>
      <c r="AD177" s="523">
        <f>'[1]Actv PlacedInServc'!AD177</f>
        <v>26299.350000000002</v>
      </c>
      <c r="AE177" s="523">
        <f>'[1]Actv PlacedInServc'!AE177</f>
        <v>16642.078398000001</v>
      </c>
      <c r="AF177" s="523">
        <f>'[1]Actv PlacedInServc'!AF177</f>
        <v>0</v>
      </c>
      <c r="AG177" s="523">
        <f>'[1]Actv PlacedInServc'!AG177</f>
        <v>0</v>
      </c>
      <c r="AH177" s="523">
        <f>'[1]Actv PlacedInServc'!AH177</f>
        <v>0</v>
      </c>
      <c r="AI177" s="523">
        <f>'[1]Actv PlacedInServc'!AI177</f>
        <v>0</v>
      </c>
      <c r="AJ177" s="523">
        <f>'[1]Actv PlacedInServc'!AJ177</f>
        <v>0</v>
      </c>
      <c r="AK177" s="523">
        <f>'[1]Actv PlacedInServc'!AK177</f>
        <v>0</v>
      </c>
      <c r="AL177" s="523">
        <f>'[1]Actv PlacedInServc'!AL177</f>
        <v>0</v>
      </c>
      <c r="AM177" s="524"/>
      <c r="AN177" s="523">
        <f t="shared" si="7"/>
        <v>0</v>
      </c>
      <c r="AO177" s="524"/>
      <c r="AP177" s="524">
        <f t="shared" si="8"/>
        <v>481018.92601587018</v>
      </c>
    </row>
    <row r="178" spans="2:42" s="512" customFormat="1">
      <c r="B178" s="518">
        <v>168</v>
      </c>
      <c r="C178" s="518" t="str">
        <f>'[1]Actv PlacedInServc'!C178</f>
        <v/>
      </c>
      <c r="D178" s="519" t="str">
        <f>'[1]Actv PlacedInServc'!D178</f>
        <v/>
      </c>
      <c r="F178" s="520" t="str">
        <f>'[1]Actv PlacedInServc'!F178</f>
        <v/>
      </c>
      <c r="H178" s="518" t="str">
        <f>'[1]Actv PlacedInServc'!H178</f>
        <v/>
      </c>
      <c r="J178" s="518" t="str">
        <f>'[1]Actv PlacedInServc'!J178</f>
        <v/>
      </c>
      <c r="L178" s="518" t="str">
        <f>'[1]Actv PlacedInServc'!L178</f>
        <v/>
      </c>
      <c r="N178" s="521" t="str">
        <f>'[1]Actv PlacedInServc'!N178</f>
        <v/>
      </c>
      <c r="P178" s="524" t="str">
        <f>'[1]Actv PlacedInServc'!P178</f>
        <v/>
      </c>
      <c r="Q178" s="523" t="str">
        <f>'[1]Actv PlacedInServc'!Q178</f>
        <v/>
      </c>
      <c r="R178" s="523" t="str">
        <f>'[1]Actv PlacedInServc'!R178</f>
        <v/>
      </c>
      <c r="S178" s="523" t="str">
        <f>'[1]Actv PlacedInServc'!S178</f>
        <v/>
      </c>
      <c r="T178" s="523" t="str">
        <f>'[1]Actv PlacedInServc'!T178</f>
        <v/>
      </c>
      <c r="U178" s="523" t="str">
        <f>'[1]Actv PlacedInServc'!U178</f>
        <v/>
      </c>
      <c r="V178" s="523" t="str">
        <f>'[1]Actv PlacedInServc'!V178</f>
        <v/>
      </c>
      <c r="W178" s="523" t="str">
        <f>'[1]Actv PlacedInServc'!W178</f>
        <v/>
      </c>
      <c r="X178" s="523" t="str">
        <f>'[1]Actv PlacedInServc'!X178</f>
        <v/>
      </c>
      <c r="Y178" s="523" t="str">
        <f>'[1]Actv PlacedInServc'!Y178</f>
        <v/>
      </c>
      <c r="Z178" s="523" t="str">
        <f>'[1]Actv PlacedInServc'!Z178</f>
        <v/>
      </c>
      <c r="AA178" s="523" t="str">
        <f>'[1]Actv PlacedInServc'!AA178</f>
        <v/>
      </c>
      <c r="AB178" s="523" t="str">
        <f>'[1]Actv PlacedInServc'!AB178</f>
        <v/>
      </c>
      <c r="AC178" s="523" t="str">
        <f>'[1]Actv PlacedInServc'!AC178</f>
        <v/>
      </c>
      <c r="AD178" s="523" t="str">
        <f>'[1]Actv PlacedInServc'!AD178</f>
        <v/>
      </c>
      <c r="AE178" s="523" t="str">
        <f>'[1]Actv PlacedInServc'!AE178</f>
        <v/>
      </c>
      <c r="AF178" s="523" t="str">
        <f>'[1]Actv PlacedInServc'!AF178</f>
        <v/>
      </c>
      <c r="AG178" s="523" t="str">
        <f>'[1]Actv PlacedInServc'!AG178</f>
        <v/>
      </c>
      <c r="AH178" s="523" t="str">
        <f>'[1]Actv PlacedInServc'!AH178</f>
        <v/>
      </c>
      <c r="AI178" s="523" t="str">
        <f>'[1]Actv PlacedInServc'!AI178</f>
        <v/>
      </c>
      <c r="AJ178" s="523" t="str">
        <f>'[1]Actv PlacedInServc'!AJ178</f>
        <v/>
      </c>
      <c r="AK178" s="523" t="str">
        <f>'[1]Actv PlacedInServc'!AK178</f>
        <v/>
      </c>
      <c r="AL178" s="523" t="str">
        <f>'[1]Actv PlacedInServc'!AL178</f>
        <v/>
      </c>
      <c r="AM178" s="524"/>
      <c r="AN178" s="523">
        <f t="shared" si="7"/>
        <v>0</v>
      </c>
      <c r="AO178" s="524"/>
      <c r="AP178" s="524">
        <f t="shared" si="8"/>
        <v>0</v>
      </c>
    </row>
    <row r="179" spans="2:42" s="512" customFormat="1">
      <c r="B179" s="518">
        <v>169</v>
      </c>
      <c r="C179" s="518" t="str">
        <f>'[1]Actv PlacedInServc'!C179</f>
        <v/>
      </c>
      <c r="D179" s="519" t="str">
        <f>'[1]Actv PlacedInServc'!D179</f>
        <v/>
      </c>
      <c r="F179" s="520" t="str">
        <f>'[1]Actv PlacedInServc'!F179</f>
        <v/>
      </c>
      <c r="H179" s="518" t="str">
        <f>'[1]Actv PlacedInServc'!H179</f>
        <v/>
      </c>
      <c r="J179" s="518" t="str">
        <f>'[1]Actv PlacedInServc'!J179</f>
        <v/>
      </c>
      <c r="L179" s="518" t="str">
        <f>'[1]Actv PlacedInServc'!L179</f>
        <v/>
      </c>
      <c r="N179" s="521" t="str">
        <f>'[1]Actv PlacedInServc'!N179</f>
        <v/>
      </c>
      <c r="P179" s="524" t="str">
        <f>'[1]Actv PlacedInServc'!P179</f>
        <v/>
      </c>
      <c r="Q179" s="523">
        <f>'[1]Actv PlacedInServc'!Q179</f>
        <v>0</v>
      </c>
      <c r="R179" s="523">
        <f>'[1]Actv PlacedInServc'!R179</f>
        <v>0</v>
      </c>
      <c r="S179" s="523">
        <f>'[1]Actv PlacedInServc'!S179</f>
        <v>0</v>
      </c>
      <c r="T179" s="523">
        <f>'[1]Actv PlacedInServc'!T179</f>
        <v>0</v>
      </c>
      <c r="U179" s="523">
        <f>'[1]Actv PlacedInServc'!U179</f>
        <v>0</v>
      </c>
      <c r="V179" s="523">
        <f>'[1]Actv PlacedInServc'!V179</f>
        <v>0</v>
      </c>
      <c r="W179" s="523">
        <f>'[1]Actv PlacedInServc'!W179</f>
        <v>0</v>
      </c>
      <c r="X179" s="523">
        <f>'[1]Actv PlacedInServc'!X179</f>
        <v>0</v>
      </c>
      <c r="Y179" s="523">
        <f>'[1]Actv PlacedInServc'!Y179</f>
        <v>0</v>
      </c>
      <c r="Z179" s="523">
        <f>'[1]Actv PlacedInServc'!Z179</f>
        <v>0</v>
      </c>
      <c r="AA179" s="523">
        <f>'[1]Actv PlacedInServc'!AA179</f>
        <v>0</v>
      </c>
      <c r="AB179" s="523">
        <f>'[1]Actv PlacedInServc'!AB179</f>
        <v>0</v>
      </c>
      <c r="AC179" s="523">
        <f>'[1]Actv PlacedInServc'!AC179</f>
        <v>0</v>
      </c>
      <c r="AD179" s="523">
        <f>'[1]Actv PlacedInServc'!AD179</f>
        <v>0</v>
      </c>
      <c r="AE179" s="523">
        <f>'[1]Actv PlacedInServc'!AE179</f>
        <v>0</v>
      </c>
      <c r="AF179" s="523">
        <f>'[1]Actv PlacedInServc'!AF179</f>
        <v>0</v>
      </c>
      <c r="AG179" s="523">
        <f>'[1]Actv PlacedInServc'!AG179</f>
        <v>0</v>
      </c>
      <c r="AH179" s="523">
        <f>'[1]Actv PlacedInServc'!AH179</f>
        <v>0</v>
      </c>
      <c r="AI179" s="523">
        <f>'[1]Actv PlacedInServc'!AI179</f>
        <v>0</v>
      </c>
      <c r="AJ179" s="523">
        <f>'[1]Actv PlacedInServc'!AJ179</f>
        <v>0</v>
      </c>
      <c r="AK179" s="523">
        <f>'[1]Actv PlacedInServc'!AK179</f>
        <v>0</v>
      </c>
      <c r="AL179" s="523">
        <f>'[1]Actv PlacedInServc'!AL179</f>
        <v>0</v>
      </c>
      <c r="AM179" s="524"/>
      <c r="AN179" s="523">
        <f t="shared" si="7"/>
        <v>0</v>
      </c>
      <c r="AO179" s="524"/>
      <c r="AP179" s="524">
        <f t="shared" si="8"/>
        <v>0</v>
      </c>
    </row>
    <row r="180" spans="2:42" s="512" customFormat="1">
      <c r="B180" s="518">
        <v>170</v>
      </c>
      <c r="C180" s="518" t="str">
        <f>'[1]Actv PlacedInServc'!C180</f>
        <v/>
      </c>
      <c r="D180" s="519" t="str">
        <f>'[1]Actv PlacedInServc'!D180</f>
        <v>I12-020069</v>
      </c>
      <c r="F180" s="520" t="str">
        <f>'[1]Actv PlacedInServc'!F180</f>
        <v>KRS1 Valve House #4 Rehabiliation</v>
      </c>
      <c r="H180" s="518" t="str">
        <f>'[1]Actv PlacedInServc'!H180</f>
        <v/>
      </c>
      <c r="J180" s="518" t="str">
        <f>'[1]Actv PlacedInServc'!J180</f>
        <v/>
      </c>
      <c r="L180" s="518" t="str">
        <f>'[1]Actv PlacedInServc'!L180</f>
        <v/>
      </c>
      <c r="N180" s="521">
        <f>'[1]Actv PlacedInServc'!N180</f>
        <v>43373</v>
      </c>
      <c r="P180" s="524" t="str">
        <f>'[1]Actv PlacedInServc'!P180</f>
        <v/>
      </c>
      <c r="Q180" s="523">
        <f>'[1]Actv PlacedInServc'!Q180</f>
        <v>0</v>
      </c>
      <c r="R180" s="523">
        <f>'[1]Actv PlacedInServc'!R180</f>
        <v>0</v>
      </c>
      <c r="S180" s="523">
        <f>'[1]Actv PlacedInServc'!S180</f>
        <v>0</v>
      </c>
      <c r="T180" s="523">
        <f>'[1]Actv PlacedInServc'!T180</f>
        <v>0</v>
      </c>
      <c r="U180" s="523">
        <f>'[1]Actv PlacedInServc'!U180</f>
        <v>0</v>
      </c>
      <c r="V180" s="523">
        <f>'[1]Actv PlacedInServc'!V180</f>
        <v>0</v>
      </c>
      <c r="W180" s="523">
        <f>'[1]Actv PlacedInServc'!W180</f>
        <v>0</v>
      </c>
      <c r="X180" s="523">
        <f>'[1]Actv PlacedInServc'!X180</f>
        <v>0</v>
      </c>
      <c r="Y180" s="523">
        <f>'[1]Actv PlacedInServc'!Y180</f>
        <v>0</v>
      </c>
      <c r="Z180" s="523">
        <f>'[1]Actv PlacedInServc'!Z180</f>
        <v>0</v>
      </c>
      <c r="AA180" s="523">
        <f>'[1]Actv PlacedInServc'!AA180</f>
        <v>0</v>
      </c>
      <c r="AB180" s="523">
        <f>'[1]Actv PlacedInServc'!AB180</f>
        <v>0</v>
      </c>
      <c r="AC180" s="523">
        <f>'[1]Actv PlacedInServc'!AC180</f>
        <v>0</v>
      </c>
      <c r="AD180" s="523">
        <f>'[1]Actv PlacedInServc'!AD180</f>
        <v>0</v>
      </c>
      <c r="AE180" s="523">
        <f>'[1]Actv PlacedInServc'!AE180</f>
        <v>0</v>
      </c>
      <c r="AF180" s="523">
        <f>'[1]Actv PlacedInServc'!AF180</f>
        <v>0</v>
      </c>
      <c r="AG180" s="523">
        <f>'[1]Actv PlacedInServc'!AG180</f>
        <v>0</v>
      </c>
      <c r="AH180" s="523">
        <f>'[1]Actv PlacedInServc'!AH180</f>
        <v>0</v>
      </c>
      <c r="AI180" s="523">
        <f>'[1]Actv PlacedInServc'!AI180</f>
        <v>0</v>
      </c>
      <c r="AJ180" s="523">
        <f>'[1]Actv PlacedInServc'!AJ180</f>
        <v>0</v>
      </c>
      <c r="AK180" s="523">
        <f>'[1]Actv PlacedInServc'!AK180</f>
        <v>0</v>
      </c>
      <c r="AL180" s="523">
        <f>'[1]Actv PlacedInServc'!AL180</f>
        <v>0</v>
      </c>
      <c r="AM180" s="524"/>
      <c r="AN180" s="523">
        <f t="shared" si="7"/>
        <v>0</v>
      </c>
      <c r="AO180" s="524"/>
      <c r="AP180" s="524">
        <f t="shared" si="8"/>
        <v>0</v>
      </c>
    </row>
    <row r="181" spans="2:42" s="512" customFormat="1">
      <c r="B181" s="518">
        <v>171</v>
      </c>
      <c r="C181" s="518" t="str">
        <f>'[1]Actv PlacedInServc'!C181</f>
        <v>311200</v>
      </c>
      <c r="D181" s="519" t="str">
        <f>'[1]Actv PlacedInServc'!D181</f>
        <v/>
      </c>
      <c r="F181" s="520" t="str">
        <f>'[1]Actv PlacedInServc'!F181</f>
        <v>311200-Pump Eqp Electric</v>
      </c>
      <c r="H181" s="518" t="str">
        <f>'[1]Actv PlacedInServc'!H181</f>
        <v>10131120</v>
      </c>
      <c r="J181" s="518">
        <f>'[1]Actv PlacedInServc'!J181</f>
        <v>311.2</v>
      </c>
      <c r="L181" s="518" t="str">
        <f>'[1]Actv PlacedInServc'!L181</f>
        <v>Y</v>
      </c>
      <c r="N181" s="521" t="str">
        <f>'[1]Actv PlacedInServc'!N181</f>
        <v/>
      </c>
      <c r="P181" s="524">
        <f>'[1]Actv PlacedInServc'!P181</f>
        <v>444997.95299999998</v>
      </c>
      <c r="Q181" s="523">
        <f>'[1]Actv PlacedInServc'!Q181</f>
        <v>444997.95299999998</v>
      </c>
      <c r="R181" s="523">
        <f>'[1]Actv PlacedInServc'!R181</f>
        <v>0</v>
      </c>
      <c r="S181" s="523">
        <f>'[1]Actv PlacedInServc'!S181</f>
        <v>0</v>
      </c>
      <c r="T181" s="523">
        <f>'[1]Actv PlacedInServc'!T181</f>
        <v>0</v>
      </c>
      <c r="U181" s="523">
        <f>'[1]Actv PlacedInServc'!U181</f>
        <v>0</v>
      </c>
      <c r="V181" s="523">
        <f>'[1]Actv PlacedInServc'!V181</f>
        <v>0</v>
      </c>
      <c r="W181" s="523">
        <f>'[1]Actv PlacedInServc'!W181</f>
        <v>0</v>
      </c>
      <c r="X181" s="523">
        <f>'[1]Actv PlacedInServc'!X181</f>
        <v>0</v>
      </c>
      <c r="Y181" s="523">
        <f>'[1]Actv PlacedInServc'!Y181</f>
        <v>0</v>
      </c>
      <c r="Z181" s="523">
        <f>'[1]Actv PlacedInServc'!Z181</f>
        <v>0</v>
      </c>
      <c r="AA181" s="523">
        <f>'[1]Actv PlacedInServc'!AA181</f>
        <v>0</v>
      </c>
      <c r="AB181" s="523">
        <f>'[1]Actv PlacedInServc'!AB181</f>
        <v>0</v>
      </c>
      <c r="AC181" s="523">
        <f>'[1]Actv PlacedInServc'!AC181</f>
        <v>0</v>
      </c>
      <c r="AD181" s="523">
        <f>'[1]Actv PlacedInServc'!AD181</f>
        <v>0</v>
      </c>
      <c r="AE181" s="523">
        <f>'[1]Actv PlacedInServc'!AE181</f>
        <v>0</v>
      </c>
      <c r="AF181" s="523">
        <f>'[1]Actv PlacedInServc'!AF181</f>
        <v>0</v>
      </c>
      <c r="AG181" s="523">
        <f>'[1]Actv PlacedInServc'!AG181</f>
        <v>0</v>
      </c>
      <c r="AH181" s="523">
        <f>'[1]Actv PlacedInServc'!AH181</f>
        <v>0</v>
      </c>
      <c r="AI181" s="523">
        <f>'[1]Actv PlacedInServc'!AI181</f>
        <v>0</v>
      </c>
      <c r="AJ181" s="523">
        <f>'[1]Actv PlacedInServc'!AJ181</f>
        <v>0</v>
      </c>
      <c r="AK181" s="523">
        <f>'[1]Actv PlacedInServc'!AK181</f>
        <v>0</v>
      </c>
      <c r="AL181" s="523">
        <f>'[1]Actv PlacedInServc'!AL181</f>
        <v>0</v>
      </c>
      <c r="AM181" s="524"/>
      <c r="AN181" s="523">
        <f t="shared" si="7"/>
        <v>444997.95299999998</v>
      </c>
      <c r="AO181" s="524"/>
      <c r="AP181" s="524">
        <f t="shared" si="8"/>
        <v>0</v>
      </c>
    </row>
    <row r="182" spans="2:42" s="512" customFormat="1">
      <c r="B182" s="518">
        <v>172</v>
      </c>
      <c r="C182" s="518" t="str">
        <f>'[1]Actv PlacedInServc'!C182</f>
        <v>320100</v>
      </c>
      <c r="D182" s="519" t="str">
        <f>'[1]Actv PlacedInServc'!D182</f>
        <v/>
      </c>
      <c r="F182" s="520" t="str">
        <f>'[1]Actv PlacedInServc'!F182</f>
        <v>320100-WT Equip Non-Media</v>
      </c>
      <c r="H182" s="518" t="str">
        <f>'[1]Actv PlacedInServc'!H182</f>
        <v>10132010</v>
      </c>
      <c r="J182" s="518">
        <f>'[1]Actv PlacedInServc'!J182</f>
        <v>320.3</v>
      </c>
      <c r="L182" s="518" t="str">
        <f>'[1]Actv PlacedInServc'!L182</f>
        <v>Y</v>
      </c>
      <c r="N182" s="521" t="str">
        <f>'[1]Actv PlacedInServc'!N182</f>
        <v/>
      </c>
      <c r="P182" s="524">
        <f>'[1]Actv PlacedInServc'!P182</f>
        <v>296665.30199999997</v>
      </c>
      <c r="Q182" s="523">
        <f>'[1]Actv PlacedInServc'!Q182</f>
        <v>296665.30199999997</v>
      </c>
      <c r="R182" s="523">
        <f>'[1]Actv PlacedInServc'!R182</f>
        <v>0</v>
      </c>
      <c r="S182" s="523">
        <f>'[1]Actv PlacedInServc'!S182</f>
        <v>0</v>
      </c>
      <c r="T182" s="523">
        <f>'[1]Actv PlacedInServc'!T182</f>
        <v>0</v>
      </c>
      <c r="U182" s="523">
        <f>'[1]Actv PlacedInServc'!U182</f>
        <v>0</v>
      </c>
      <c r="V182" s="523">
        <f>'[1]Actv PlacedInServc'!V182</f>
        <v>0</v>
      </c>
      <c r="W182" s="523">
        <f>'[1]Actv PlacedInServc'!W182</f>
        <v>0</v>
      </c>
      <c r="X182" s="523">
        <f>'[1]Actv PlacedInServc'!X182</f>
        <v>0</v>
      </c>
      <c r="Y182" s="523">
        <f>'[1]Actv PlacedInServc'!Y182</f>
        <v>0</v>
      </c>
      <c r="Z182" s="523">
        <f>'[1]Actv PlacedInServc'!Z182</f>
        <v>0</v>
      </c>
      <c r="AA182" s="523">
        <f>'[1]Actv PlacedInServc'!AA182</f>
        <v>0</v>
      </c>
      <c r="AB182" s="523">
        <f>'[1]Actv PlacedInServc'!AB182</f>
        <v>0</v>
      </c>
      <c r="AC182" s="523">
        <f>'[1]Actv PlacedInServc'!AC182</f>
        <v>0</v>
      </c>
      <c r="AD182" s="523">
        <f>'[1]Actv PlacedInServc'!AD182</f>
        <v>0</v>
      </c>
      <c r="AE182" s="523">
        <f>'[1]Actv PlacedInServc'!AE182</f>
        <v>0</v>
      </c>
      <c r="AF182" s="523">
        <f>'[1]Actv PlacedInServc'!AF182</f>
        <v>0</v>
      </c>
      <c r="AG182" s="523">
        <f>'[1]Actv PlacedInServc'!AG182</f>
        <v>0</v>
      </c>
      <c r="AH182" s="523">
        <f>'[1]Actv PlacedInServc'!AH182</f>
        <v>0</v>
      </c>
      <c r="AI182" s="523">
        <f>'[1]Actv PlacedInServc'!AI182</f>
        <v>0</v>
      </c>
      <c r="AJ182" s="523">
        <f>'[1]Actv PlacedInServc'!AJ182</f>
        <v>0</v>
      </c>
      <c r="AK182" s="523">
        <f>'[1]Actv PlacedInServc'!AK182</f>
        <v>0</v>
      </c>
      <c r="AL182" s="523">
        <f>'[1]Actv PlacedInServc'!AL182</f>
        <v>0</v>
      </c>
      <c r="AM182" s="524"/>
      <c r="AN182" s="523">
        <f t="shared" si="7"/>
        <v>296665.30199999997</v>
      </c>
      <c r="AO182" s="524"/>
      <c r="AP182" s="524">
        <f t="shared" si="8"/>
        <v>0</v>
      </c>
    </row>
    <row r="183" spans="2:42" s="512" customFormat="1">
      <c r="B183" s="518">
        <v>173</v>
      </c>
      <c r="C183" s="518" t="str">
        <f>'[1]Actv PlacedInServc'!C183</f>
        <v>347000</v>
      </c>
      <c r="D183" s="519" t="str">
        <f>'[1]Actv PlacedInServc'!D183</f>
        <v/>
      </c>
      <c r="F183" s="520" t="str">
        <f>'[1]Actv PlacedInServc'!F183</f>
        <v>347000-Misc Equipment</v>
      </c>
      <c r="H183" s="518" t="str">
        <f>'[1]Actv PlacedInServc'!H183</f>
        <v>10134700</v>
      </c>
      <c r="J183" s="518">
        <f>'[1]Actv PlacedInServc'!J183</f>
        <v>347.5</v>
      </c>
      <c r="L183" s="518" t="str">
        <f>'[1]Actv PlacedInServc'!L183</f>
        <v>Y</v>
      </c>
      <c r="N183" s="521" t="str">
        <f>'[1]Actv PlacedInServc'!N183</f>
        <v/>
      </c>
      <c r="P183" s="524">
        <f>'[1]Actv PlacedInServc'!P183</f>
        <v>148332.65099999998</v>
      </c>
      <c r="Q183" s="523">
        <f>'[1]Actv PlacedInServc'!Q183</f>
        <v>148332.65099999998</v>
      </c>
      <c r="R183" s="523">
        <f>'[1]Actv PlacedInServc'!R183</f>
        <v>0</v>
      </c>
      <c r="S183" s="523">
        <f>'[1]Actv PlacedInServc'!S183</f>
        <v>0</v>
      </c>
      <c r="T183" s="523">
        <f>'[1]Actv PlacedInServc'!T183</f>
        <v>0</v>
      </c>
      <c r="U183" s="523">
        <f>'[1]Actv PlacedInServc'!U183</f>
        <v>0</v>
      </c>
      <c r="V183" s="523">
        <f>'[1]Actv PlacedInServc'!V183</f>
        <v>0</v>
      </c>
      <c r="W183" s="523">
        <f>'[1]Actv PlacedInServc'!W183</f>
        <v>0</v>
      </c>
      <c r="X183" s="523">
        <f>'[1]Actv PlacedInServc'!X183</f>
        <v>0</v>
      </c>
      <c r="Y183" s="523">
        <f>'[1]Actv PlacedInServc'!Y183</f>
        <v>0</v>
      </c>
      <c r="Z183" s="523">
        <f>'[1]Actv PlacedInServc'!Z183</f>
        <v>0</v>
      </c>
      <c r="AA183" s="523">
        <f>'[1]Actv PlacedInServc'!AA183</f>
        <v>0</v>
      </c>
      <c r="AB183" s="523">
        <f>'[1]Actv PlacedInServc'!AB183</f>
        <v>0</v>
      </c>
      <c r="AC183" s="523">
        <f>'[1]Actv PlacedInServc'!AC183</f>
        <v>0</v>
      </c>
      <c r="AD183" s="523">
        <f>'[1]Actv PlacedInServc'!AD183</f>
        <v>0</v>
      </c>
      <c r="AE183" s="523">
        <f>'[1]Actv PlacedInServc'!AE183</f>
        <v>0</v>
      </c>
      <c r="AF183" s="523">
        <f>'[1]Actv PlacedInServc'!AF183</f>
        <v>0</v>
      </c>
      <c r="AG183" s="523">
        <f>'[1]Actv PlacedInServc'!AG183</f>
        <v>0</v>
      </c>
      <c r="AH183" s="523">
        <f>'[1]Actv PlacedInServc'!AH183</f>
        <v>0</v>
      </c>
      <c r="AI183" s="523">
        <f>'[1]Actv PlacedInServc'!AI183</f>
        <v>0</v>
      </c>
      <c r="AJ183" s="523">
        <f>'[1]Actv PlacedInServc'!AJ183</f>
        <v>0</v>
      </c>
      <c r="AK183" s="523">
        <f>'[1]Actv PlacedInServc'!AK183</f>
        <v>0</v>
      </c>
      <c r="AL183" s="523">
        <f>'[1]Actv PlacedInServc'!AL183</f>
        <v>0</v>
      </c>
      <c r="AM183" s="524"/>
      <c r="AN183" s="523">
        <f t="shared" si="7"/>
        <v>148332.65099999998</v>
      </c>
      <c r="AO183" s="524"/>
      <c r="AP183" s="524">
        <f t="shared" si="8"/>
        <v>0</v>
      </c>
    </row>
    <row r="184" spans="2:42" s="512" customFormat="1">
      <c r="B184" s="518">
        <v>174</v>
      </c>
      <c r="C184" s="518" t="str">
        <f>'[1]Actv PlacedInServc'!C184</f>
        <v>304300</v>
      </c>
      <c r="D184" s="519" t="str">
        <f>'[1]Actv PlacedInServc'!D184</f>
        <v/>
      </c>
      <c r="F184" s="520" t="str">
        <f>'[1]Actv PlacedInServc'!F184</f>
        <v>304300-Struct &amp; Imp-Treatment</v>
      </c>
      <c r="H184" s="518" t="str">
        <f>'[1]Actv PlacedInServc'!H184</f>
        <v>10130430</v>
      </c>
      <c r="J184" s="518">
        <f>'[1]Actv PlacedInServc'!J184</f>
        <v>304.3</v>
      </c>
      <c r="L184" s="518" t="str">
        <f>'[1]Actv PlacedInServc'!L184</f>
        <v>y</v>
      </c>
      <c r="N184" s="521" t="str">
        <f>'[1]Actv PlacedInServc'!N184</f>
        <v/>
      </c>
      <c r="P184" s="524">
        <f>'[1]Actv PlacedInServc'!P184</f>
        <v>98888.434000000008</v>
      </c>
      <c r="Q184" s="523">
        <f>'[1]Actv PlacedInServc'!Q184</f>
        <v>98888.434000000008</v>
      </c>
      <c r="R184" s="523">
        <f>'[1]Actv PlacedInServc'!R184</f>
        <v>0</v>
      </c>
      <c r="S184" s="523">
        <f>'[1]Actv PlacedInServc'!S184</f>
        <v>0</v>
      </c>
      <c r="T184" s="523">
        <f>'[1]Actv PlacedInServc'!T184</f>
        <v>0</v>
      </c>
      <c r="U184" s="523">
        <f>'[1]Actv PlacedInServc'!U184</f>
        <v>0</v>
      </c>
      <c r="V184" s="523">
        <f>'[1]Actv PlacedInServc'!V184</f>
        <v>0</v>
      </c>
      <c r="W184" s="523">
        <f>'[1]Actv PlacedInServc'!W184</f>
        <v>0</v>
      </c>
      <c r="X184" s="523">
        <f>'[1]Actv PlacedInServc'!X184</f>
        <v>0</v>
      </c>
      <c r="Y184" s="523">
        <f>'[1]Actv PlacedInServc'!Y184</f>
        <v>0</v>
      </c>
      <c r="Z184" s="523">
        <f>'[1]Actv PlacedInServc'!Z184</f>
        <v>0</v>
      </c>
      <c r="AA184" s="523">
        <f>'[1]Actv PlacedInServc'!AA184</f>
        <v>0</v>
      </c>
      <c r="AB184" s="523">
        <f>'[1]Actv PlacedInServc'!AB184</f>
        <v>0</v>
      </c>
      <c r="AC184" s="523">
        <f>'[1]Actv PlacedInServc'!AC184</f>
        <v>0</v>
      </c>
      <c r="AD184" s="523">
        <f>'[1]Actv PlacedInServc'!AD184</f>
        <v>0</v>
      </c>
      <c r="AE184" s="523">
        <f>'[1]Actv PlacedInServc'!AE184</f>
        <v>0</v>
      </c>
      <c r="AF184" s="523">
        <f>'[1]Actv PlacedInServc'!AF184</f>
        <v>0</v>
      </c>
      <c r="AG184" s="523">
        <f>'[1]Actv PlacedInServc'!AG184</f>
        <v>0</v>
      </c>
      <c r="AH184" s="523">
        <f>'[1]Actv PlacedInServc'!AH184</f>
        <v>0</v>
      </c>
      <c r="AI184" s="523">
        <f>'[1]Actv PlacedInServc'!AI184</f>
        <v>0</v>
      </c>
      <c r="AJ184" s="523">
        <f>'[1]Actv PlacedInServc'!AJ184</f>
        <v>0</v>
      </c>
      <c r="AK184" s="523">
        <f>'[1]Actv PlacedInServc'!AK184</f>
        <v>0</v>
      </c>
      <c r="AL184" s="523">
        <f>'[1]Actv PlacedInServc'!AL184</f>
        <v>0</v>
      </c>
      <c r="AM184" s="524"/>
      <c r="AN184" s="523">
        <f t="shared" si="7"/>
        <v>98888.434000000008</v>
      </c>
      <c r="AO184" s="524"/>
      <c r="AP184" s="524">
        <f t="shared" si="8"/>
        <v>0</v>
      </c>
    </row>
    <row r="185" spans="2:42" s="512" customFormat="1">
      <c r="B185" s="518">
        <v>175</v>
      </c>
      <c r="C185" s="518" t="str">
        <f>'[1]Actv PlacedInServc'!C185</f>
        <v/>
      </c>
      <c r="D185" s="519" t="str">
        <f>'[1]Actv PlacedInServc'!D185</f>
        <v/>
      </c>
      <c r="F185" s="520" t="str">
        <f>'[1]Actv PlacedInServc'!F185</f>
        <v/>
      </c>
      <c r="H185" s="518" t="str">
        <f>'[1]Actv PlacedInServc'!H185</f>
        <v/>
      </c>
      <c r="J185" s="518" t="str">
        <f>'[1]Actv PlacedInServc'!J185</f>
        <v/>
      </c>
      <c r="L185" s="518" t="str">
        <f>'[1]Actv PlacedInServc'!L185</f>
        <v/>
      </c>
      <c r="N185" s="521" t="str">
        <f>'[1]Actv PlacedInServc'!N185</f>
        <v/>
      </c>
      <c r="P185" s="524" t="str">
        <f>'[1]Actv PlacedInServc'!P185</f>
        <v/>
      </c>
      <c r="Q185" s="523">
        <f>'[1]Actv PlacedInServc'!Q185</f>
        <v>0</v>
      </c>
      <c r="R185" s="523">
        <f>'[1]Actv PlacedInServc'!R185</f>
        <v>0</v>
      </c>
      <c r="S185" s="523">
        <f>'[1]Actv PlacedInServc'!S185</f>
        <v>0</v>
      </c>
      <c r="T185" s="523">
        <f>'[1]Actv PlacedInServc'!T185</f>
        <v>0</v>
      </c>
      <c r="U185" s="523">
        <f>'[1]Actv PlacedInServc'!U185</f>
        <v>0</v>
      </c>
      <c r="V185" s="523">
        <f>'[1]Actv PlacedInServc'!V185</f>
        <v>0</v>
      </c>
      <c r="W185" s="523">
        <f>'[1]Actv PlacedInServc'!W185</f>
        <v>0</v>
      </c>
      <c r="X185" s="523">
        <f>'[1]Actv PlacedInServc'!X185</f>
        <v>0</v>
      </c>
      <c r="Y185" s="523">
        <f>'[1]Actv PlacedInServc'!Y185</f>
        <v>0</v>
      </c>
      <c r="Z185" s="523">
        <f>'[1]Actv PlacedInServc'!Z185</f>
        <v>0</v>
      </c>
      <c r="AA185" s="523">
        <f>'[1]Actv PlacedInServc'!AA185</f>
        <v>0</v>
      </c>
      <c r="AB185" s="523">
        <f>'[1]Actv PlacedInServc'!AB185</f>
        <v>0</v>
      </c>
      <c r="AC185" s="523">
        <f>'[1]Actv PlacedInServc'!AC185</f>
        <v>0</v>
      </c>
      <c r="AD185" s="523">
        <f>'[1]Actv PlacedInServc'!AD185</f>
        <v>0</v>
      </c>
      <c r="AE185" s="523">
        <f>'[1]Actv PlacedInServc'!AE185</f>
        <v>0</v>
      </c>
      <c r="AF185" s="523">
        <f>'[1]Actv PlacedInServc'!AF185</f>
        <v>0</v>
      </c>
      <c r="AG185" s="523">
        <f>'[1]Actv PlacedInServc'!AG185</f>
        <v>0</v>
      </c>
      <c r="AH185" s="523">
        <f>'[1]Actv PlacedInServc'!AH185</f>
        <v>0</v>
      </c>
      <c r="AI185" s="523">
        <f>'[1]Actv PlacedInServc'!AI185</f>
        <v>0</v>
      </c>
      <c r="AJ185" s="523">
        <f>'[1]Actv PlacedInServc'!AJ185</f>
        <v>0</v>
      </c>
      <c r="AK185" s="523">
        <f>'[1]Actv PlacedInServc'!AK185</f>
        <v>0</v>
      </c>
      <c r="AL185" s="523">
        <f>'[1]Actv PlacedInServc'!AL185</f>
        <v>0</v>
      </c>
      <c r="AM185" s="524"/>
      <c r="AN185" s="523">
        <f t="shared" si="7"/>
        <v>0</v>
      </c>
      <c r="AO185" s="524"/>
      <c r="AP185" s="524">
        <f t="shared" si="8"/>
        <v>0</v>
      </c>
    </row>
    <row r="186" spans="2:42" s="512" customFormat="1">
      <c r="B186" s="518">
        <v>176</v>
      </c>
      <c r="C186" s="518" t="str">
        <f>'[1]Actv PlacedInServc'!C186</f>
        <v/>
      </c>
      <c r="D186" s="519" t="str">
        <f>'[1]Actv PlacedInServc'!D186</f>
        <v>I12-020074</v>
      </c>
      <c r="F186" s="520" t="str">
        <f>'[1]Actv PlacedInServc'!F186</f>
        <v>Athens Boonesboro Main Ext - Phase</v>
      </c>
      <c r="H186" s="518" t="str">
        <f>'[1]Actv PlacedInServc'!H186</f>
        <v/>
      </c>
      <c r="J186" s="518" t="str">
        <f>'[1]Actv PlacedInServc'!J186</f>
        <v/>
      </c>
      <c r="L186" s="518" t="str">
        <f>'[1]Actv PlacedInServc'!L186</f>
        <v/>
      </c>
      <c r="N186" s="521">
        <f>'[1]Actv PlacedInServc'!N186</f>
        <v>43677</v>
      </c>
      <c r="P186" s="524" t="str">
        <f>'[1]Actv PlacedInServc'!P186</f>
        <v/>
      </c>
      <c r="Q186" s="523">
        <f>'[1]Actv PlacedInServc'!Q186</f>
        <v>0</v>
      </c>
      <c r="R186" s="523">
        <f>'[1]Actv PlacedInServc'!R186</f>
        <v>0</v>
      </c>
      <c r="S186" s="523">
        <f>'[1]Actv PlacedInServc'!S186</f>
        <v>0</v>
      </c>
      <c r="T186" s="523">
        <f>'[1]Actv PlacedInServc'!T186</f>
        <v>0</v>
      </c>
      <c r="U186" s="523">
        <f>'[1]Actv PlacedInServc'!U186</f>
        <v>0</v>
      </c>
      <c r="V186" s="523">
        <f>'[1]Actv PlacedInServc'!V186</f>
        <v>0</v>
      </c>
      <c r="W186" s="523">
        <f>'[1]Actv PlacedInServc'!W186</f>
        <v>0</v>
      </c>
      <c r="X186" s="523">
        <f>'[1]Actv PlacedInServc'!X186</f>
        <v>0</v>
      </c>
      <c r="Y186" s="523">
        <f>'[1]Actv PlacedInServc'!Y186</f>
        <v>0</v>
      </c>
      <c r="Z186" s="523">
        <f>'[1]Actv PlacedInServc'!Z186</f>
        <v>0</v>
      </c>
      <c r="AA186" s="523">
        <f>'[1]Actv PlacedInServc'!AA186</f>
        <v>0</v>
      </c>
      <c r="AB186" s="523">
        <f>'[1]Actv PlacedInServc'!AB186</f>
        <v>0</v>
      </c>
      <c r="AC186" s="523">
        <f>'[1]Actv PlacedInServc'!AC186</f>
        <v>0</v>
      </c>
      <c r="AD186" s="523">
        <f>'[1]Actv PlacedInServc'!AD186</f>
        <v>0</v>
      </c>
      <c r="AE186" s="523">
        <f>'[1]Actv PlacedInServc'!AE186</f>
        <v>0</v>
      </c>
      <c r="AF186" s="523">
        <f>'[1]Actv PlacedInServc'!AF186</f>
        <v>0</v>
      </c>
      <c r="AG186" s="523">
        <f>'[1]Actv PlacedInServc'!AG186</f>
        <v>0</v>
      </c>
      <c r="AH186" s="523">
        <f>'[1]Actv PlacedInServc'!AH186</f>
        <v>0</v>
      </c>
      <c r="AI186" s="523">
        <f>'[1]Actv PlacedInServc'!AI186</f>
        <v>0</v>
      </c>
      <c r="AJ186" s="523">
        <f>'[1]Actv PlacedInServc'!AJ186</f>
        <v>0</v>
      </c>
      <c r="AK186" s="523">
        <f>'[1]Actv PlacedInServc'!AK186</f>
        <v>0</v>
      </c>
      <c r="AL186" s="523">
        <f>'[1]Actv PlacedInServc'!AL186</f>
        <v>0</v>
      </c>
      <c r="AM186" s="524"/>
      <c r="AN186" s="523">
        <f t="shared" si="7"/>
        <v>0</v>
      </c>
      <c r="AO186" s="524"/>
      <c r="AP186" s="524">
        <f t="shared" si="8"/>
        <v>0</v>
      </c>
    </row>
    <row r="187" spans="2:42" s="512" customFormat="1">
      <c r="B187" s="518">
        <v>177</v>
      </c>
      <c r="C187" s="518" t="str">
        <f>'[1]Actv PlacedInServc'!C187</f>
        <v>331001</v>
      </c>
      <c r="D187" s="519" t="str">
        <f>'[1]Actv PlacedInServc'!D187</f>
        <v/>
      </c>
      <c r="F187" s="520" t="str">
        <f>'[1]Actv PlacedInServc'!F187</f>
        <v>331001-TD Mains</v>
      </c>
      <c r="H187" s="518" t="str">
        <f>'[1]Actv PlacedInServc'!H187</f>
        <v>10133100</v>
      </c>
      <c r="J187" s="518">
        <f>'[1]Actv PlacedInServc'!J187</f>
        <v>331.4</v>
      </c>
      <c r="L187" s="518" t="str">
        <f>'[1]Actv PlacedInServc'!L187</f>
        <v>Y</v>
      </c>
      <c r="N187" s="521" t="str">
        <f>'[1]Actv PlacedInServc'!N187</f>
        <v/>
      </c>
      <c r="P187" s="524">
        <f>'[1]Actv PlacedInServc'!P187</f>
        <v>492795.43999999959</v>
      </c>
      <c r="Q187" s="523">
        <f>'[1]Actv PlacedInServc'!Q187</f>
        <v>0</v>
      </c>
      <c r="R187" s="523">
        <f>'[1]Actv PlacedInServc'!R187</f>
        <v>0</v>
      </c>
      <c r="S187" s="523">
        <f>'[1]Actv PlacedInServc'!S187</f>
        <v>0</v>
      </c>
      <c r="T187" s="523">
        <f>'[1]Actv PlacedInServc'!T187</f>
        <v>0</v>
      </c>
      <c r="U187" s="523">
        <f>'[1]Actv PlacedInServc'!U187</f>
        <v>0</v>
      </c>
      <c r="V187" s="523">
        <f>'[1]Actv PlacedInServc'!V187</f>
        <v>0</v>
      </c>
      <c r="W187" s="523">
        <f>'[1]Actv PlacedInServc'!W187</f>
        <v>0</v>
      </c>
      <c r="X187" s="523">
        <f>'[1]Actv PlacedInServc'!X187</f>
        <v>0</v>
      </c>
      <c r="Y187" s="523">
        <f>'[1]Actv PlacedInServc'!Y187</f>
        <v>0</v>
      </c>
      <c r="Z187" s="523">
        <f>'[1]Actv PlacedInServc'!Z187</f>
        <v>0</v>
      </c>
      <c r="AA187" s="523">
        <f>'[1]Actv PlacedInServc'!AA187</f>
        <v>1000252.6682344052</v>
      </c>
      <c r="AB187" s="523">
        <f>'[1]Actv PlacedInServc'!AB187</f>
        <v>0</v>
      </c>
      <c r="AC187" s="523">
        <f>'[1]Actv PlacedInServc'!AC187</f>
        <v>0</v>
      </c>
      <c r="AD187" s="523">
        <f>'[1]Actv PlacedInServc'!AD187</f>
        <v>0</v>
      </c>
      <c r="AE187" s="523">
        <f>'[1]Actv PlacedInServc'!AE187</f>
        <v>0</v>
      </c>
      <c r="AF187" s="523">
        <f>'[1]Actv PlacedInServc'!AF187</f>
        <v>0</v>
      </c>
      <c r="AG187" s="523">
        <f>'[1]Actv PlacedInServc'!AG187</f>
        <v>0</v>
      </c>
      <c r="AH187" s="523">
        <f>'[1]Actv PlacedInServc'!AH187</f>
        <v>0</v>
      </c>
      <c r="AI187" s="523">
        <f>'[1]Actv PlacedInServc'!AI187</f>
        <v>0</v>
      </c>
      <c r="AJ187" s="523">
        <f>'[1]Actv PlacedInServc'!AJ187</f>
        <v>0</v>
      </c>
      <c r="AK187" s="523">
        <f>'[1]Actv PlacedInServc'!AK187</f>
        <v>0</v>
      </c>
      <c r="AL187" s="523">
        <f>'[1]Actv PlacedInServc'!AL187</f>
        <v>0</v>
      </c>
      <c r="AM187" s="524"/>
      <c r="AN187" s="523">
        <f t="shared" si="7"/>
        <v>0</v>
      </c>
      <c r="AO187" s="524"/>
      <c r="AP187" s="524">
        <f t="shared" si="8"/>
        <v>1000252.6682344052</v>
      </c>
    </row>
    <row r="188" spans="2:42" s="512" customFormat="1">
      <c r="B188" s="518">
        <v>178</v>
      </c>
      <c r="C188" s="518" t="str">
        <f>'[1]Actv PlacedInServc'!C188</f>
        <v/>
      </c>
      <c r="D188" s="519" t="str">
        <f>'[1]Actv PlacedInServc'!D188</f>
        <v/>
      </c>
      <c r="F188" s="520" t="str">
        <f>'[1]Actv PlacedInServc'!F188</f>
        <v/>
      </c>
      <c r="H188" s="518" t="str">
        <f>'[1]Actv PlacedInServc'!H188</f>
        <v/>
      </c>
      <c r="J188" s="518" t="str">
        <f>'[1]Actv PlacedInServc'!J188</f>
        <v/>
      </c>
      <c r="L188" s="518" t="str">
        <f>'[1]Actv PlacedInServc'!L188</f>
        <v/>
      </c>
      <c r="N188" s="521" t="str">
        <f>'[1]Actv PlacedInServc'!N188</f>
        <v/>
      </c>
      <c r="P188" s="524" t="str">
        <f>'[1]Actv PlacedInServc'!P188</f>
        <v/>
      </c>
      <c r="Q188" s="523" t="str">
        <f>'[1]Actv PlacedInServc'!Q188</f>
        <v/>
      </c>
      <c r="R188" s="523" t="str">
        <f>'[1]Actv PlacedInServc'!R188</f>
        <v/>
      </c>
      <c r="S188" s="523" t="str">
        <f>'[1]Actv PlacedInServc'!S188</f>
        <v/>
      </c>
      <c r="T188" s="523" t="str">
        <f>'[1]Actv PlacedInServc'!T188</f>
        <v/>
      </c>
      <c r="U188" s="523" t="str">
        <f>'[1]Actv PlacedInServc'!U188</f>
        <v/>
      </c>
      <c r="V188" s="523" t="str">
        <f>'[1]Actv PlacedInServc'!V188</f>
        <v/>
      </c>
      <c r="W188" s="523" t="str">
        <f>'[1]Actv PlacedInServc'!W188</f>
        <v/>
      </c>
      <c r="X188" s="523" t="str">
        <f>'[1]Actv PlacedInServc'!X188</f>
        <v/>
      </c>
      <c r="Y188" s="523" t="str">
        <f>'[1]Actv PlacedInServc'!Y188</f>
        <v/>
      </c>
      <c r="Z188" s="523" t="str">
        <f>'[1]Actv PlacedInServc'!Z188</f>
        <v/>
      </c>
      <c r="AA188" s="523" t="str">
        <f>'[1]Actv PlacedInServc'!AA188</f>
        <v/>
      </c>
      <c r="AB188" s="523" t="str">
        <f>'[1]Actv PlacedInServc'!AB188</f>
        <v/>
      </c>
      <c r="AC188" s="523" t="str">
        <f>'[1]Actv PlacedInServc'!AC188</f>
        <v/>
      </c>
      <c r="AD188" s="523" t="str">
        <f>'[1]Actv PlacedInServc'!AD188</f>
        <v/>
      </c>
      <c r="AE188" s="523" t="str">
        <f>'[1]Actv PlacedInServc'!AE188</f>
        <v/>
      </c>
      <c r="AF188" s="523" t="str">
        <f>'[1]Actv PlacedInServc'!AF188</f>
        <v/>
      </c>
      <c r="AG188" s="523" t="str">
        <f>'[1]Actv PlacedInServc'!AG188</f>
        <v/>
      </c>
      <c r="AH188" s="523" t="str">
        <f>'[1]Actv PlacedInServc'!AH188</f>
        <v/>
      </c>
      <c r="AI188" s="523" t="str">
        <f>'[1]Actv PlacedInServc'!AI188</f>
        <v/>
      </c>
      <c r="AJ188" s="523" t="str">
        <f>'[1]Actv PlacedInServc'!AJ188</f>
        <v/>
      </c>
      <c r="AK188" s="523" t="str">
        <f>'[1]Actv PlacedInServc'!AK188</f>
        <v/>
      </c>
      <c r="AL188" s="523" t="str">
        <f>'[1]Actv PlacedInServc'!AL188</f>
        <v/>
      </c>
      <c r="AM188" s="524"/>
      <c r="AN188" s="523">
        <f t="shared" si="7"/>
        <v>0</v>
      </c>
      <c r="AO188" s="524"/>
      <c r="AP188" s="524">
        <f t="shared" si="8"/>
        <v>0</v>
      </c>
    </row>
    <row r="189" spans="2:42" s="512" customFormat="1">
      <c r="B189" s="518">
        <v>179</v>
      </c>
      <c r="C189" s="518" t="str">
        <f>'[1]Actv PlacedInServc'!C189</f>
        <v/>
      </c>
      <c r="D189" s="519" t="str">
        <f>'[1]Actv PlacedInServc'!D189</f>
        <v/>
      </c>
      <c r="F189" s="520" t="str">
        <f>'[1]Actv PlacedInServc'!F189</f>
        <v/>
      </c>
      <c r="H189" s="518" t="str">
        <f>'[1]Actv PlacedInServc'!H189</f>
        <v/>
      </c>
      <c r="J189" s="518" t="str">
        <f>'[1]Actv PlacedInServc'!J189</f>
        <v/>
      </c>
      <c r="L189" s="518" t="str">
        <f>'[1]Actv PlacedInServc'!L189</f>
        <v/>
      </c>
      <c r="N189" s="521" t="str">
        <f>'[1]Actv PlacedInServc'!N189</f>
        <v/>
      </c>
      <c r="P189" s="524" t="str">
        <f>'[1]Actv PlacedInServc'!P189</f>
        <v/>
      </c>
      <c r="Q189" s="523" t="str">
        <f>'[1]Actv PlacedInServc'!Q189</f>
        <v/>
      </c>
      <c r="R189" s="523" t="str">
        <f>'[1]Actv PlacedInServc'!R189</f>
        <v/>
      </c>
      <c r="S189" s="523" t="str">
        <f>'[1]Actv PlacedInServc'!S189</f>
        <v/>
      </c>
      <c r="T189" s="523" t="str">
        <f>'[1]Actv PlacedInServc'!T189</f>
        <v/>
      </c>
      <c r="U189" s="523" t="str">
        <f>'[1]Actv PlacedInServc'!U189</f>
        <v/>
      </c>
      <c r="V189" s="523" t="str">
        <f>'[1]Actv PlacedInServc'!V189</f>
        <v/>
      </c>
      <c r="W189" s="523" t="str">
        <f>'[1]Actv PlacedInServc'!W189</f>
        <v/>
      </c>
      <c r="X189" s="523" t="str">
        <f>'[1]Actv PlacedInServc'!X189</f>
        <v/>
      </c>
      <c r="Y189" s="523" t="str">
        <f>'[1]Actv PlacedInServc'!Y189</f>
        <v/>
      </c>
      <c r="Z189" s="523" t="str">
        <f>'[1]Actv PlacedInServc'!Z189</f>
        <v/>
      </c>
      <c r="AA189" s="523" t="str">
        <f>'[1]Actv PlacedInServc'!AA189</f>
        <v/>
      </c>
      <c r="AB189" s="523" t="str">
        <f>'[1]Actv PlacedInServc'!AB189</f>
        <v/>
      </c>
      <c r="AC189" s="523" t="str">
        <f>'[1]Actv PlacedInServc'!AC189</f>
        <v/>
      </c>
      <c r="AD189" s="523" t="str">
        <f>'[1]Actv PlacedInServc'!AD189</f>
        <v/>
      </c>
      <c r="AE189" s="523" t="str">
        <f>'[1]Actv PlacedInServc'!AE189</f>
        <v/>
      </c>
      <c r="AF189" s="523" t="str">
        <f>'[1]Actv PlacedInServc'!AF189</f>
        <v/>
      </c>
      <c r="AG189" s="523" t="str">
        <f>'[1]Actv PlacedInServc'!AG189</f>
        <v/>
      </c>
      <c r="AH189" s="523" t="str">
        <f>'[1]Actv PlacedInServc'!AH189</f>
        <v/>
      </c>
      <c r="AI189" s="523" t="str">
        <f>'[1]Actv PlacedInServc'!AI189</f>
        <v/>
      </c>
      <c r="AJ189" s="523" t="str">
        <f>'[1]Actv PlacedInServc'!AJ189</f>
        <v/>
      </c>
      <c r="AK189" s="523" t="str">
        <f>'[1]Actv PlacedInServc'!AK189</f>
        <v/>
      </c>
      <c r="AL189" s="523" t="str">
        <f>'[1]Actv PlacedInServc'!AL189</f>
        <v/>
      </c>
      <c r="AM189" s="524"/>
      <c r="AN189" s="523">
        <f t="shared" si="7"/>
        <v>0</v>
      </c>
      <c r="AO189" s="524"/>
      <c r="AP189" s="524">
        <f t="shared" si="8"/>
        <v>0</v>
      </c>
    </row>
    <row r="190" spans="2:42" s="512" customFormat="1">
      <c r="B190" s="518">
        <v>180</v>
      </c>
      <c r="C190" s="518" t="str">
        <f>'[1]Actv PlacedInServc'!C190</f>
        <v/>
      </c>
      <c r="D190" s="519" t="str">
        <f>'[1]Actv PlacedInServc'!D190</f>
        <v/>
      </c>
      <c r="F190" s="520" t="str">
        <f>'[1]Actv PlacedInServc'!F190</f>
        <v/>
      </c>
      <c r="H190" s="518" t="str">
        <f>'[1]Actv PlacedInServc'!H190</f>
        <v/>
      </c>
      <c r="J190" s="518" t="str">
        <f>'[1]Actv PlacedInServc'!J190</f>
        <v/>
      </c>
      <c r="L190" s="518" t="str">
        <f>'[1]Actv PlacedInServc'!L190</f>
        <v/>
      </c>
      <c r="N190" s="521" t="str">
        <f>'[1]Actv PlacedInServc'!N190</f>
        <v/>
      </c>
      <c r="P190" s="524" t="str">
        <f>'[1]Actv PlacedInServc'!P190</f>
        <v/>
      </c>
      <c r="Q190" s="523" t="str">
        <f>'[1]Actv PlacedInServc'!Q190</f>
        <v/>
      </c>
      <c r="R190" s="523" t="str">
        <f>'[1]Actv PlacedInServc'!R190</f>
        <v/>
      </c>
      <c r="S190" s="523" t="str">
        <f>'[1]Actv PlacedInServc'!S190</f>
        <v/>
      </c>
      <c r="T190" s="523" t="str">
        <f>'[1]Actv PlacedInServc'!T190</f>
        <v/>
      </c>
      <c r="U190" s="523" t="str">
        <f>'[1]Actv PlacedInServc'!U190</f>
        <v/>
      </c>
      <c r="V190" s="523" t="str">
        <f>'[1]Actv PlacedInServc'!V190</f>
        <v/>
      </c>
      <c r="W190" s="523" t="str">
        <f>'[1]Actv PlacedInServc'!W190</f>
        <v/>
      </c>
      <c r="X190" s="523" t="str">
        <f>'[1]Actv PlacedInServc'!X190</f>
        <v/>
      </c>
      <c r="Y190" s="523" t="str">
        <f>'[1]Actv PlacedInServc'!Y190</f>
        <v/>
      </c>
      <c r="Z190" s="523" t="str">
        <f>'[1]Actv PlacedInServc'!Z190</f>
        <v/>
      </c>
      <c r="AA190" s="523" t="str">
        <f>'[1]Actv PlacedInServc'!AA190</f>
        <v/>
      </c>
      <c r="AB190" s="523" t="str">
        <f>'[1]Actv PlacedInServc'!AB190</f>
        <v/>
      </c>
      <c r="AC190" s="523" t="str">
        <f>'[1]Actv PlacedInServc'!AC190</f>
        <v/>
      </c>
      <c r="AD190" s="523" t="str">
        <f>'[1]Actv PlacedInServc'!AD190</f>
        <v/>
      </c>
      <c r="AE190" s="523" t="str">
        <f>'[1]Actv PlacedInServc'!AE190</f>
        <v/>
      </c>
      <c r="AF190" s="523" t="str">
        <f>'[1]Actv PlacedInServc'!AF190</f>
        <v/>
      </c>
      <c r="AG190" s="523" t="str">
        <f>'[1]Actv PlacedInServc'!AG190</f>
        <v/>
      </c>
      <c r="AH190" s="523" t="str">
        <f>'[1]Actv PlacedInServc'!AH190</f>
        <v/>
      </c>
      <c r="AI190" s="523" t="str">
        <f>'[1]Actv PlacedInServc'!AI190</f>
        <v/>
      </c>
      <c r="AJ190" s="523" t="str">
        <f>'[1]Actv PlacedInServc'!AJ190</f>
        <v/>
      </c>
      <c r="AK190" s="523" t="str">
        <f>'[1]Actv PlacedInServc'!AK190</f>
        <v/>
      </c>
      <c r="AL190" s="523" t="str">
        <f>'[1]Actv PlacedInServc'!AL190</f>
        <v/>
      </c>
      <c r="AM190" s="524"/>
      <c r="AN190" s="523">
        <f t="shared" si="7"/>
        <v>0</v>
      </c>
      <c r="AO190" s="524"/>
      <c r="AP190" s="524">
        <f t="shared" si="8"/>
        <v>0</v>
      </c>
    </row>
    <row r="191" spans="2:42" s="512" customFormat="1">
      <c r="B191" s="518">
        <v>181</v>
      </c>
      <c r="C191" s="518" t="str">
        <f>'[1]Actv PlacedInServc'!C191</f>
        <v/>
      </c>
      <c r="D191" s="519" t="str">
        <f>'[1]Actv PlacedInServc'!D191</f>
        <v/>
      </c>
      <c r="F191" s="520" t="str">
        <f>'[1]Actv PlacedInServc'!F191</f>
        <v/>
      </c>
      <c r="H191" s="518" t="str">
        <f>'[1]Actv PlacedInServc'!H191</f>
        <v/>
      </c>
      <c r="J191" s="518" t="str">
        <f>'[1]Actv PlacedInServc'!J191</f>
        <v/>
      </c>
      <c r="L191" s="518" t="str">
        <f>'[1]Actv PlacedInServc'!L191</f>
        <v/>
      </c>
      <c r="N191" s="521" t="str">
        <f>'[1]Actv PlacedInServc'!N191</f>
        <v/>
      </c>
      <c r="P191" s="524" t="str">
        <f>'[1]Actv PlacedInServc'!P191</f>
        <v/>
      </c>
      <c r="Q191" s="523">
        <f>'[1]Actv PlacedInServc'!Q191</f>
        <v>0</v>
      </c>
      <c r="R191" s="523">
        <f>'[1]Actv PlacedInServc'!R191</f>
        <v>0</v>
      </c>
      <c r="S191" s="523">
        <f>'[1]Actv PlacedInServc'!S191</f>
        <v>0</v>
      </c>
      <c r="T191" s="523">
        <f>'[1]Actv PlacedInServc'!T191</f>
        <v>0</v>
      </c>
      <c r="U191" s="523">
        <f>'[1]Actv PlacedInServc'!U191</f>
        <v>0</v>
      </c>
      <c r="V191" s="523">
        <f>'[1]Actv PlacedInServc'!V191</f>
        <v>0</v>
      </c>
      <c r="W191" s="523">
        <f>'[1]Actv PlacedInServc'!W191</f>
        <v>0</v>
      </c>
      <c r="X191" s="523">
        <f>'[1]Actv PlacedInServc'!X191</f>
        <v>0</v>
      </c>
      <c r="Y191" s="523">
        <f>'[1]Actv PlacedInServc'!Y191</f>
        <v>0</v>
      </c>
      <c r="Z191" s="523">
        <f>'[1]Actv PlacedInServc'!Z191</f>
        <v>0</v>
      </c>
      <c r="AA191" s="523">
        <f>'[1]Actv PlacedInServc'!AA191</f>
        <v>0</v>
      </c>
      <c r="AB191" s="523">
        <f>'[1]Actv PlacedInServc'!AB191</f>
        <v>0</v>
      </c>
      <c r="AC191" s="523">
        <f>'[1]Actv PlacedInServc'!AC191</f>
        <v>0</v>
      </c>
      <c r="AD191" s="523">
        <f>'[1]Actv PlacedInServc'!AD191</f>
        <v>0</v>
      </c>
      <c r="AE191" s="523">
        <f>'[1]Actv PlacedInServc'!AE191</f>
        <v>0</v>
      </c>
      <c r="AF191" s="523">
        <f>'[1]Actv PlacedInServc'!AF191</f>
        <v>0</v>
      </c>
      <c r="AG191" s="523">
        <f>'[1]Actv PlacedInServc'!AG191</f>
        <v>0</v>
      </c>
      <c r="AH191" s="523">
        <f>'[1]Actv PlacedInServc'!AH191</f>
        <v>0</v>
      </c>
      <c r="AI191" s="523">
        <f>'[1]Actv PlacedInServc'!AI191</f>
        <v>0</v>
      </c>
      <c r="AJ191" s="523">
        <f>'[1]Actv PlacedInServc'!AJ191</f>
        <v>0</v>
      </c>
      <c r="AK191" s="523">
        <f>'[1]Actv PlacedInServc'!AK191</f>
        <v>0</v>
      </c>
      <c r="AL191" s="523">
        <f>'[1]Actv PlacedInServc'!AL191</f>
        <v>0</v>
      </c>
      <c r="AM191" s="524"/>
      <c r="AN191" s="523">
        <f t="shared" si="7"/>
        <v>0</v>
      </c>
      <c r="AO191" s="524"/>
      <c r="AP191" s="524">
        <f t="shared" si="8"/>
        <v>0</v>
      </c>
    </row>
    <row r="192" spans="2:42" s="512" customFormat="1">
      <c r="B192" s="518">
        <v>182</v>
      </c>
      <c r="C192" s="518" t="str">
        <f>'[1]Actv PlacedInServc'!C192</f>
        <v/>
      </c>
      <c r="D192" s="519" t="str">
        <f>'[1]Actv PlacedInServc'!D192</f>
        <v>I12-020076</v>
      </c>
      <c r="F192" s="520" t="str">
        <f>'[1]Actv PlacedInServc'!F192</f>
        <v>KRS1 - Replace Incline Car</v>
      </c>
      <c r="H192" s="518" t="str">
        <f>'[1]Actv PlacedInServc'!H192</f>
        <v/>
      </c>
      <c r="J192" s="518" t="str">
        <f>'[1]Actv PlacedInServc'!J192</f>
        <v/>
      </c>
      <c r="L192" s="518" t="str">
        <f>'[1]Actv PlacedInServc'!L192</f>
        <v/>
      </c>
      <c r="N192" s="521">
        <f>'[1]Actv PlacedInServc'!N192</f>
        <v>43738</v>
      </c>
      <c r="P192" s="524" t="str">
        <f>'[1]Actv PlacedInServc'!P192</f>
        <v/>
      </c>
      <c r="Q192" s="523">
        <f>'[1]Actv PlacedInServc'!Q192</f>
        <v>0</v>
      </c>
      <c r="R192" s="523">
        <f>'[1]Actv PlacedInServc'!R192</f>
        <v>0</v>
      </c>
      <c r="S192" s="523">
        <f>'[1]Actv PlacedInServc'!S192</f>
        <v>0</v>
      </c>
      <c r="T192" s="523">
        <f>'[1]Actv PlacedInServc'!T192</f>
        <v>0</v>
      </c>
      <c r="U192" s="523">
        <f>'[1]Actv PlacedInServc'!U192</f>
        <v>0</v>
      </c>
      <c r="V192" s="523">
        <f>'[1]Actv PlacedInServc'!V192</f>
        <v>0</v>
      </c>
      <c r="W192" s="523">
        <f>'[1]Actv PlacedInServc'!W192</f>
        <v>0</v>
      </c>
      <c r="X192" s="523">
        <f>'[1]Actv PlacedInServc'!X192</f>
        <v>0</v>
      </c>
      <c r="Y192" s="523">
        <f>'[1]Actv PlacedInServc'!Y192</f>
        <v>0</v>
      </c>
      <c r="Z192" s="523">
        <f>'[1]Actv PlacedInServc'!Z192</f>
        <v>0</v>
      </c>
      <c r="AA192" s="523">
        <f>'[1]Actv PlacedInServc'!AA192</f>
        <v>0</v>
      </c>
      <c r="AB192" s="523">
        <f>'[1]Actv PlacedInServc'!AB192</f>
        <v>0</v>
      </c>
      <c r="AC192" s="523">
        <f>'[1]Actv PlacedInServc'!AC192</f>
        <v>0</v>
      </c>
      <c r="AD192" s="523">
        <f>'[1]Actv PlacedInServc'!AD192</f>
        <v>0</v>
      </c>
      <c r="AE192" s="523">
        <f>'[1]Actv PlacedInServc'!AE192</f>
        <v>0</v>
      </c>
      <c r="AF192" s="523">
        <f>'[1]Actv PlacedInServc'!AF192</f>
        <v>0</v>
      </c>
      <c r="AG192" s="523">
        <f>'[1]Actv PlacedInServc'!AG192</f>
        <v>0</v>
      </c>
      <c r="AH192" s="523">
        <f>'[1]Actv PlacedInServc'!AH192</f>
        <v>0</v>
      </c>
      <c r="AI192" s="523">
        <f>'[1]Actv PlacedInServc'!AI192</f>
        <v>0</v>
      </c>
      <c r="AJ192" s="523">
        <f>'[1]Actv PlacedInServc'!AJ192</f>
        <v>0</v>
      </c>
      <c r="AK192" s="523">
        <f>'[1]Actv PlacedInServc'!AK192</f>
        <v>0</v>
      </c>
      <c r="AL192" s="523">
        <f>'[1]Actv PlacedInServc'!AL192</f>
        <v>0</v>
      </c>
      <c r="AM192" s="524"/>
      <c r="AN192" s="523">
        <f t="shared" si="7"/>
        <v>0</v>
      </c>
      <c r="AO192" s="524"/>
      <c r="AP192" s="524">
        <f t="shared" si="8"/>
        <v>0</v>
      </c>
    </row>
    <row r="193" spans="2:42" s="512" customFormat="1">
      <c r="B193" s="518">
        <v>183</v>
      </c>
      <c r="C193" s="518" t="str">
        <f>'[1]Actv PlacedInServc'!C193</f>
        <v>347000</v>
      </c>
      <c r="D193" s="519" t="str">
        <f>'[1]Actv PlacedInServc'!D193</f>
        <v/>
      </c>
      <c r="F193" s="520" t="str">
        <f>'[1]Actv PlacedInServc'!F193</f>
        <v>347000-Misc Equipment</v>
      </c>
      <c r="H193" s="518" t="str">
        <f>'[1]Actv PlacedInServc'!H193</f>
        <v>10134700</v>
      </c>
      <c r="J193" s="518">
        <f>'[1]Actv PlacedInServc'!J193</f>
        <v>347.5</v>
      </c>
      <c r="L193" s="518" t="str">
        <f>'[1]Actv PlacedInServc'!L193</f>
        <v>Y</v>
      </c>
      <c r="N193" s="521" t="str">
        <f>'[1]Actv PlacedInServc'!N193</f>
        <v/>
      </c>
      <c r="P193" s="524">
        <f>'[1]Actv PlacedInServc'!P193</f>
        <v>478752.38999999996</v>
      </c>
      <c r="Q193" s="523">
        <f>'[1]Actv PlacedInServc'!Q193</f>
        <v>0</v>
      </c>
      <c r="R193" s="523">
        <f>'[1]Actv PlacedInServc'!R193</f>
        <v>0</v>
      </c>
      <c r="S193" s="523">
        <f>'[1]Actv PlacedInServc'!S193</f>
        <v>0</v>
      </c>
      <c r="T193" s="523">
        <f>'[1]Actv PlacedInServc'!T193</f>
        <v>0</v>
      </c>
      <c r="U193" s="523">
        <f>'[1]Actv PlacedInServc'!U193</f>
        <v>0</v>
      </c>
      <c r="V193" s="523">
        <f>'[1]Actv PlacedInServc'!V193</f>
        <v>0</v>
      </c>
      <c r="W193" s="523">
        <f>'[1]Actv PlacedInServc'!W193</f>
        <v>0</v>
      </c>
      <c r="X193" s="523">
        <f>'[1]Actv PlacedInServc'!X193</f>
        <v>0</v>
      </c>
      <c r="Y193" s="523">
        <f>'[1]Actv PlacedInServc'!Y193</f>
        <v>0</v>
      </c>
      <c r="Z193" s="523">
        <f>'[1]Actv PlacedInServc'!Z193</f>
        <v>0</v>
      </c>
      <c r="AA193" s="523">
        <f>'[1]Actv PlacedInServc'!AA193</f>
        <v>0</v>
      </c>
      <c r="AB193" s="523">
        <f>'[1]Actv PlacedInServc'!AB193</f>
        <v>0</v>
      </c>
      <c r="AC193" s="523">
        <f>'[1]Actv PlacedInServc'!AC193</f>
        <v>1408911.4846351708</v>
      </c>
      <c r="AD193" s="523">
        <f>'[1]Actv PlacedInServc'!AD193</f>
        <v>0</v>
      </c>
      <c r="AE193" s="523">
        <f>'[1]Actv PlacedInServc'!AE193</f>
        <v>0</v>
      </c>
      <c r="AF193" s="523">
        <f>'[1]Actv PlacedInServc'!AF193</f>
        <v>0</v>
      </c>
      <c r="AG193" s="523">
        <f>'[1]Actv PlacedInServc'!AG193</f>
        <v>0</v>
      </c>
      <c r="AH193" s="523">
        <f>'[1]Actv PlacedInServc'!AH193</f>
        <v>0</v>
      </c>
      <c r="AI193" s="523">
        <f>'[1]Actv PlacedInServc'!AI193</f>
        <v>0</v>
      </c>
      <c r="AJ193" s="523">
        <f>'[1]Actv PlacedInServc'!AJ193</f>
        <v>0</v>
      </c>
      <c r="AK193" s="523">
        <f>'[1]Actv PlacedInServc'!AK193</f>
        <v>0</v>
      </c>
      <c r="AL193" s="523">
        <f>'[1]Actv PlacedInServc'!AL193</f>
        <v>0</v>
      </c>
      <c r="AM193" s="524"/>
      <c r="AN193" s="523">
        <f t="shared" si="7"/>
        <v>0</v>
      </c>
      <c r="AO193" s="524"/>
      <c r="AP193" s="524">
        <f t="shared" si="8"/>
        <v>1408911.4846351708</v>
      </c>
    </row>
    <row r="194" spans="2:42" s="512" customFormat="1">
      <c r="B194" s="518">
        <v>184</v>
      </c>
      <c r="C194" s="518" t="str">
        <f>'[1]Actv PlacedInServc'!C194</f>
        <v/>
      </c>
      <c r="D194" s="519" t="str">
        <f>'[1]Actv PlacedInServc'!D194</f>
        <v/>
      </c>
      <c r="F194" s="520" t="str">
        <f>'[1]Actv PlacedInServc'!F194</f>
        <v/>
      </c>
      <c r="H194" s="518" t="str">
        <f>'[1]Actv PlacedInServc'!H194</f>
        <v/>
      </c>
      <c r="J194" s="518" t="str">
        <f>'[1]Actv PlacedInServc'!J194</f>
        <v/>
      </c>
      <c r="L194" s="518" t="str">
        <f>'[1]Actv PlacedInServc'!L194</f>
        <v/>
      </c>
      <c r="N194" s="521" t="str">
        <f>'[1]Actv PlacedInServc'!N194</f>
        <v/>
      </c>
      <c r="P194" s="524" t="str">
        <f>'[1]Actv PlacedInServc'!P194</f>
        <v/>
      </c>
      <c r="Q194" s="523" t="str">
        <f>'[1]Actv PlacedInServc'!Q194</f>
        <v/>
      </c>
      <c r="R194" s="523" t="str">
        <f>'[1]Actv PlacedInServc'!R194</f>
        <v/>
      </c>
      <c r="S194" s="523" t="str">
        <f>'[1]Actv PlacedInServc'!S194</f>
        <v/>
      </c>
      <c r="T194" s="523" t="str">
        <f>'[1]Actv PlacedInServc'!T194</f>
        <v/>
      </c>
      <c r="U194" s="523" t="str">
        <f>'[1]Actv PlacedInServc'!U194</f>
        <v/>
      </c>
      <c r="V194" s="523" t="str">
        <f>'[1]Actv PlacedInServc'!V194</f>
        <v/>
      </c>
      <c r="W194" s="523" t="str">
        <f>'[1]Actv PlacedInServc'!W194</f>
        <v/>
      </c>
      <c r="X194" s="523" t="str">
        <f>'[1]Actv PlacedInServc'!X194</f>
        <v/>
      </c>
      <c r="Y194" s="523" t="str">
        <f>'[1]Actv PlacedInServc'!Y194</f>
        <v/>
      </c>
      <c r="Z194" s="523" t="str">
        <f>'[1]Actv PlacedInServc'!Z194</f>
        <v/>
      </c>
      <c r="AA194" s="523" t="str">
        <f>'[1]Actv PlacedInServc'!AA194</f>
        <v/>
      </c>
      <c r="AB194" s="523" t="str">
        <f>'[1]Actv PlacedInServc'!AB194</f>
        <v/>
      </c>
      <c r="AC194" s="523" t="str">
        <f>'[1]Actv PlacedInServc'!AC194</f>
        <v/>
      </c>
      <c r="AD194" s="523" t="str">
        <f>'[1]Actv PlacedInServc'!AD194</f>
        <v/>
      </c>
      <c r="AE194" s="523" t="str">
        <f>'[1]Actv PlacedInServc'!AE194</f>
        <v/>
      </c>
      <c r="AF194" s="523" t="str">
        <f>'[1]Actv PlacedInServc'!AF194</f>
        <v/>
      </c>
      <c r="AG194" s="523" t="str">
        <f>'[1]Actv PlacedInServc'!AG194</f>
        <v/>
      </c>
      <c r="AH194" s="523" t="str">
        <f>'[1]Actv PlacedInServc'!AH194</f>
        <v/>
      </c>
      <c r="AI194" s="523" t="str">
        <f>'[1]Actv PlacedInServc'!AI194</f>
        <v/>
      </c>
      <c r="AJ194" s="523" t="str">
        <f>'[1]Actv PlacedInServc'!AJ194</f>
        <v/>
      </c>
      <c r="AK194" s="523" t="str">
        <f>'[1]Actv PlacedInServc'!AK194</f>
        <v/>
      </c>
      <c r="AL194" s="523" t="str">
        <f>'[1]Actv PlacedInServc'!AL194</f>
        <v/>
      </c>
      <c r="AM194" s="524"/>
      <c r="AN194" s="523">
        <f t="shared" si="7"/>
        <v>0</v>
      </c>
      <c r="AO194" s="524"/>
      <c r="AP194" s="524">
        <f t="shared" si="8"/>
        <v>0</v>
      </c>
    </row>
    <row r="195" spans="2:42" s="512" customFormat="1">
      <c r="B195" s="518">
        <v>185</v>
      </c>
      <c r="C195" s="518" t="str">
        <f>'[1]Actv PlacedInServc'!C195</f>
        <v/>
      </c>
      <c r="D195" s="519" t="str">
        <f>'[1]Actv PlacedInServc'!D195</f>
        <v/>
      </c>
      <c r="F195" s="520" t="str">
        <f>'[1]Actv PlacedInServc'!F195</f>
        <v/>
      </c>
      <c r="H195" s="518" t="str">
        <f>'[1]Actv PlacedInServc'!H195</f>
        <v/>
      </c>
      <c r="J195" s="518" t="str">
        <f>'[1]Actv PlacedInServc'!J195</f>
        <v/>
      </c>
      <c r="L195" s="518" t="str">
        <f>'[1]Actv PlacedInServc'!L195</f>
        <v/>
      </c>
      <c r="N195" s="521" t="str">
        <f>'[1]Actv PlacedInServc'!N195</f>
        <v/>
      </c>
      <c r="P195" s="524" t="str">
        <f>'[1]Actv PlacedInServc'!P195</f>
        <v/>
      </c>
      <c r="Q195" s="523" t="str">
        <f>'[1]Actv PlacedInServc'!Q195</f>
        <v/>
      </c>
      <c r="R195" s="523" t="str">
        <f>'[1]Actv PlacedInServc'!R195</f>
        <v/>
      </c>
      <c r="S195" s="523" t="str">
        <f>'[1]Actv PlacedInServc'!S195</f>
        <v/>
      </c>
      <c r="T195" s="523" t="str">
        <f>'[1]Actv PlacedInServc'!T195</f>
        <v/>
      </c>
      <c r="U195" s="523" t="str">
        <f>'[1]Actv PlacedInServc'!U195</f>
        <v/>
      </c>
      <c r="V195" s="523" t="str">
        <f>'[1]Actv PlacedInServc'!V195</f>
        <v/>
      </c>
      <c r="W195" s="523" t="str">
        <f>'[1]Actv PlacedInServc'!W195</f>
        <v/>
      </c>
      <c r="X195" s="523" t="str">
        <f>'[1]Actv PlacedInServc'!X195</f>
        <v/>
      </c>
      <c r="Y195" s="523" t="str">
        <f>'[1]Actv PlacedInServc'!Y195</f>
        <v/>
      </c>
      <c r="Z195" s="523" t="str">
        <f>'[1]Actv PlacedInServc'!Z195</f>
        <v/>
      </c>
      <c r="AA195" s="523" t="str">
        <f>'[1]Actv PlacedInServc'!AA195</f>
        <v/>
      </c>
      <c r="AB195" s="523" t="str">
        <f>'[1]Actv PlacedInServc'!AB195</f>
        <v/>
      </c>
      <c r="AC195" s="523" t="str">
        <f>'[1]Actv PlacedInServc'!AC195</f>
        <v/>
      </c>
      <c r="AD195" s="523" t="str">
        <f>'[1]Actv PlacedInServc'!AD195</f>
        <v/>
      </c>
      <c r="AE195" s="523" t="str">
        <f>'[1]Actv PlacedInServc'!AE195</f>
        <v/>
      </c>
      <c r="AF195" s="523" t="str">
        <f>'[1]Actv PlacedInServc'!AF195</f>
        <v/>
      </c>
      <c r="AG195" s="523" t="str">
        <f>'[1]Actv PlacedInServc'!AG195</f>
        <v/>
      </c>
      <c r="AH195" s="523" t="str">
        <f>'[1]Actv PlacedInServc'!AH195</f>
        <v/>
      </c>
      <c r="AI195" s="523" t="str">
        <f>'[1]Actv PlacedInServc'!AI195</f>
        <v/>
      </c>
      <c r="AJ195" s="523" t="str">
        <f>'[1]Actv PlacedInServc'!AJ195</f>
        <v/>
      </c>
      <c r="AK195" s="523" t="str">
        <f>'[1]Actv PlacedInServc'!AK195</f>
        <v/>
      </c>
      <c r="AL195" s="523" t="str">
        <f>'[1]Actv PlacedInServc'!AL195</f>
        <v/>
      </c>
      <c r="AM195" s="524"/>
      <c r="AN195" s="523">
        <f t="shared" si="7"/>
        <v>0</v>
      </c>
      <c r="AO195" s="524"/>
      <c r="AP195" s="524">
        <f t="shared" si="8"/>
        <v>0</v>
      </c>
    </row>
    <row r="196" spans="2:42" s="512" customFormat="1">
      <c r="B196" s="518">
        <v>186</v>
      </c>
      <c r="C196" s="518" t="str">
        <f>'[1]Actv PlacedInServc'!C196</f>
        <v/>
      </c>
      <c r="D196" s="519" t="str">
        <f>'[1]Actv PlacedInServc'!D196</f>
        <v/>
      </c>
      <c r="F196" s="520" t="str">
        <f>'[1]Actv PlacedInServc'!F196</f>
        <v/>
      </c>
      <c r="H196" s="518" t="str">
        <f>'[1]Actv PlacedInServc'!H196</f>
        <v/>
      </c>
      <c r="J196" s="518" t="str">
        <f>'[1]Actv PlacedInServc'!J196</f>
        <v/>
      </c>
      <c r="L196" s="518" t="str">
        <f>'[1]Actv PlacedInServc'!L196</f>
        <v/>
      </c>
      <c r="N196" s="521" t="str">
        <f>'[1]Actv PlacedInServc'!N196</f>
        <v/>
      </c>
      <c r="P196" s="524" t="str">
        <f>'[1]Actv PlacedInServc'!P196</f>
        <v/>
      </c>
      <c r="Q196" s="523" t="str">
        <f>'[1]Actv PlacedInServc'!Q196</f>
        <v/>
      </c>
      <c r="R196" s="523" t="str">
        <f>'[1]Actv PlacedInServc'!R196</f>
        <v/>
      </c>
      <c r="S196" s="523" t="str">
        <f>'[1]Actv PlacedInServc'!S196</f>
        <v/>
      </c>
      <c r="T196" s="523" t="str">
        <f>'[1]Actv PlacedInServc'!T196</f>
        <v/>
      </c>
      <c r="U196" s="523" t="str">
        <f>'[1]Actv PlacedInServc'!U196</f>
        <v/>
      </c>
      <c r="V196" s="523" t="str">
        <f>'[1]Actv PlacedInServc'!V196</f>
        <v/>
      </c>
      <c r="W196" s="523" t="str">
        <f>'[1]Actv PlacedInServc'!W196</f>
        <v/>
      </c>
      <c r="X196" s="523" t="str">
        <f>'[1]Actv PlacedInServc'!X196</f>
        <v/>
      </c>
      <c r="Y196" s="523" t="str">
        <f>'[1]Actv PlacedInServc'!Y196</f>
        <v/>
      </c>
      <c r="Z196" s="523" t="str">
        <f>'[1]Actv PlacedInServc'!Z196</f>
        <v/>
      </c>
      <c r="AA196" s="523" t="str">
        <f>'[1]Actv PlacedInServc'!AA196</f>
        <v/>
      </c>
      <c r="AB196" s="523" t="str">
        <f>'[1]Actv PlacedInServc'!AB196</f>
        <v/>
      </c>
      <c r="AC196" s="523" t="str">
        <f>'[1]Actv PlacedInServc'!AC196</f>
        <v/>
      </c>
      <c r="AD196" s="523" t="str">
        <f>'[1]Actv PlacedInServc'!AD196</f>
        <v/>
      </c>
      <c r="AE196" s="523" t="str">
        <f>'[1]Actv PlacedInServc'!AE196</f>
        <v/>
      </c>
      <c r="AF196" s="523" t="str">
        <f>'[1]Actv PlacedInServc'!AF196</f>
        <v/>
      </c>
      <c r="AG196" s="523" t="str">
        <f>'[1]Actv PlacedInServc'!AG196</f>
        <v/>
      </c>
      <c r="AH196" s="523" t="str">
        <f>'[1]Actv PlacedInServc'!AH196</f>
        <v/>
      </c>
      <c r="AI196" s="523" t="str">
        <f>'[1]Actv PlacedInServc'!AI196</f>
        <v/>
      </c>
      <c r="AJ196" s="523" t="str">
        <f>'[1]Actv PlacedInServc'!AJ196</f>
        <v/>
      </c>
      <c r="AK196" s="523" t="str">
        <f>'[1]Actv PlacedInServc'!AK196</f>
        <v/>
      </c>
      <c r="AL196" s="523" t="str">
        <f>'[1]Actv PlacedInServc'!AL196</f>
        <v/>
      </c>
      <c r="AM196" s="524"/>
      <c r="AN196" s="523">
        <f t="shared" si="7"/>
        <v>0</v>
      </c>
      <c r="AO196" s="524"/>
      <c r="AP196" s="524">
        <f t="shared" si="8"/>
        <v>0</v>
      </c>
    </row>
    <row r="197" spans="2:42" s="512" customFormat="1">
      <c r="B197" s="518">
        <v>187</v>
      </c>
      <c r="C197" s="518" t="str">
        <f>'[1]Actv PlacedInServc'!C197</f>
        <v/>
      </c>
      <c r="D197" s="519" t="str">
        <f>'[1]Actv PlacedInServc'!D197</f>
        <v/>
      </c>
      <c r="F197" s="520" t="str">
        <f>'[1]Actv PlacedInServc'!F197</f>
        <v/>
      </c>
      <c r="H197" s="518" t="str">
        <f>'[1]Actv PlacedInServc'!H197</f>
        <v/>
      </c>
      <c r="J197" s="518" t="str">
        <f>'[1]Actv PlacedInServc'!J197</f>
        <v/>
      </c>
      <c r="L197" s="518" t="str">
        <f>'[1]Actv PlacedInServc'!L197</f>
        <v/>
      </c>
      <c r="N197" s="521" t="str">
        <f>'[1]Actv PlacedInServc'!N197</f>
        <v/>
      </c>
      <c r="P197" s="524" t="str">
        <f>'[1]Actv PlacedInServc'!P197</f>
        <v/>
      </c>
      <c r="Q197" s="523">
        <f>'[1]Actv PlacedInServc'!Q197</f>
        <v>0</v>
      </c>
      <c r="R197" s="523">
        <f>'[1]Actv PlacedInServc'!R197</f>
        <v>0</v>
      </c>
      <c r="S197" s="523">
        <f>'[1]Actv PlacedInServc'!S197</f>
        <v>0</v>
      </c>
      <c r="T197" s="523">
        <f>'[1]Actv PlacedInServc'!T197</f>
        <v>0</v>
      </c>
      <c r="U197" s="523">
        <f>'[1]Actv PlacedInServc'!U197</f>
        <v>0</v>
      </c>
      <c r="V197" s="523">
        <f>'[1]Actv PlacedInServc'!V197</f>
        <v>0</v>
      </c>
      <c r="W197" s="523">
        <f>'[1]Actv PlacedInServc'!W197</f>
        <v>0</v>
      </c>
      <c r="X197" s="523">
        <f>'[1]Actv PlacedInServc'!X197</f>
        <v>0</v>
      </c>
      <c r="Y197" s="523">
        <f>'[1]Actv PlacedInServc'!Y197</f>
        <v>0</v>
      </c>
      <c r="Z197" s="523">
        <f>'[1]Actv PlacedInServc'!Z197</f>
        <v>0</v>
      </c>
      <c r="AA197" s="523">
        <f>'[1]Actv PlacedInServc'!AA197</f>
        <v>0</v>
      </c>
      <c r="AB197" s="523">
        <f>'[1]Actv PlacedInServc'!AB197</f>
        <v>0</v>
      </c>
      <c r="AC197" s="523">
        <f>'[1]Actv PlacedInServc'!AC197</f>
        <v>0</v>
      </c>
      <c r="AD197" s="523">
        <f>'[1]Actv PlacedInServc'!AD197</f>
        <v>0</v>
      </c>
      <c r="AE197" s="523">
        <f>'[1]Actv PlacedInServc'!AE197</f>
        <v>0</v>
      </c>
      <c r="AF197" s="523">
        <f>'[1]Actv PlacedInServc'!AF197</f>
        <v>0</v>
      </c>
      <c r="AG197" s="523">
        <f>'[1]Actv PlacedInServc'!AG197</f>
        <v>0</v>
      </c>
      <c r="AH197" s="523">
        <f>'[1]Actv PlacedInServc'!AH197</f>
        <v>0</v>
      </c>
      <c r="AI197" s="523">
        <f>'[1]Actv PlacedInServc'!AI197</f>
        <v>0</v>
      </c>
      <c r="AJ197" s="523">
        <f>'[1]Actv PlacedInServc'!AJ197</f>
        <v>0</v>
      </c>
      <c r="AK197" s="523">
        <f>'[1]Actv PlacedInServc'!AK197</f>
        <v>0</v>
      </c>
      <c r="AL197" s="523">
        <f>'[1]Actv PlacedInServc'!AL197</f>
        <v>0</v>
      </c>
      <c r="AM197" s="524"/>
      <c r="AN197" s="523">
        <f t="shared" si="7"/>
        <v>0</v>
      </c>
      <c r="AO197" s="524"/>
      <c r="AP197" s="524">
        <f t="shared" si="8"/>
        <v>0</v>
      </c>
    </row>
    <row r="198" spans="2:42" s="512" customFormat="1">
      <c r="B198" s="518">
        <v>188</v>
      </c>
      <c r="C198" s="518" t="str">
        <f>'[1]Actv PlacedInServc'!C198</f>
        <v/>
      </c>
      <c r="D198" s="519" t="str">
        <f>'[1]Actv PlacedInServc'!D198</f>
        <v>I12-020079</v>
      </c>
      <c r="F198" s="520" t="str">
        <f>'[1]Actv PlacedInServc'!F198</f>
        <v>Jacobson Pump Station</v>
      </c>
      <c r="H198" s="518" t="str">
        <f>'[1]Actv PlacedInServc'!H198</f>
        <v/>
      </c>
      <c r="J198" s="518" t="str">
        <f>'[1]Actv PlacedInServc'!J198</f>
        <v/>
      </c>
      <c r="L198" s="518" t="str">
        <f>'[1]Actv PlacedInServc'!L198</f>
        <v/>
      </c>
      <c r="N198" s="521">
        <f>'[1]Actv PlacedInServc'!N198</f>
        <v>43646</v>
      </c>
      <c r="P198" s="524" t="str">
        <f>'[1]Actv PlacedInServc'!P198</f>
        <v/>
      </c>
      <c r="Q198" s="523">
        <f>'[1]Actv PlacedInServc'!Q198</f>
        <v>0</v>
      </c>
      <c r="R198" s="523">
        <f>'[1]Actv PlacedInServc'!R198</f>
        <v>0</v>
      </c>
      <c r="S198" s="523">
        <f>'[1]Actv PlacedInServc'!S198</f>
        <v>0</v>
      </c>
      <c r="T198" s="523">
        <f>'[1]Actv PlacedInServc'!T198</f>
        <v>0</v>
      </c>
      <c r="U198" s="523">
        <f>'[1]Actv PlacedInServc'!U198</f>
        <v>0</v>
      </c>
      <c r="V198" s="523">
        <f>'[1]Actv PlacedInServc'!V198</f>
        <v>0</v>
      </c>
      <c r="W198" s="523">
        <f>'[1]Actv PlacedInServc'!W198</f>
        <v>0</v>
      </c>
      <c r="X198" s="523">
        <f>'[1]Actv PlacedInServc'!X198</f>
        <v>0</v>
      </c>
      <c r="Y198" s="523">
        <f>'[1]Actv PlacedInServc'!Y198</f>
        <v>0</v>
      </c>
      <c r="Z198" s="523">
        <f>'[1]Actv PlacedInServc'!Z198</f>
        <v>0</v>
      </c>
      <c r="AA198" s="523">
        <f>'[1]Actv PlacedInServc'!AA198</f>
        <v>0</v>
      </c>
      <c r="AB198" s="523">
        <f>'[1]Actv PlacedInServc'!AB198</f>
        <v>0</v>
      </c>
      <c r="AC198" s="523">
        <f>'[1]Actv PlacedInServc'!AC198</f>
        <v>0</v>
      </c>
      <c r="AD198" s="523">
        <f>'[1]Actv PlacedInServc'!AD198</f>
        <v>0</v>
      </c>
      <c r="AE198" s="523">
        <f>'[1]Actv PlacedInServc'!AE198</f>
        <v>0</v>
      </c>
      <c r="AF198" s="523">
        <f>'[1]Actv PlacedInServc'!AF198</f>
        <v>0</v>
      </c>
      <c r="AG198" s="523">
        <f>'[1]Actv PlacedInServc'!AG198</f>
        <v>0</v>
      </c>
      <c r="AH198" s="523">
        <f>'[1]Actv PlacedInServc'!AH198</f>
        <v>0</v>
      </c>
      <c r="AI198" s="523">
        <f>'[1]Actv PlacedInServc'!AI198</f>
        <v>0</v>
      </c>
      <c r="AJ198" s="523">
        <f>'[1]Actv PlacedInServc'!AJ198</f>
        <v>0</v>
      </c>
      <c r="AK198" s="523">
        <f>'[1]Actv PlacedInServc'!AK198</f>
        <v>0</v>
      </c>
      <c r="AL198" s="523">
        <f>'[1]Actv PlacedInServc'!AL198</f>
        <v>0</v>
      </c>
      <c r="AM198" s="524"/>
      <c r="AN198" s="523">
        <f t="shared" si="7"/>
        <v>0</v>
      </c>
      <c r="AO198" s="524"/>
      <c r="AP198" s="524">
        <f t="shared" si="8"/>
        <v>0</v>
      </c>
    </row>
    <row r="199" spans="2:42" s="512" customFormat="1">
      <c r="B199" s="518">
        <v>189</v>
      </c>
      <c r="C199" s="518" t="str">
        <f>'[1]Actv PlacedInServc'!C199</f>
        <v>320100</v>
      </c>
      <c r="D199" s="519" t="str">
        <f>'[1]Actv PlacedInServc'!D199</f>
        <v/>
      </c>
      <c r="F199" s="520" t="str">
        <f>'[1]Actv PlacedInServc'!F199</f>
        <v>320100-WT Equip Non-Media</v>
      </c>
      <c r="H199" s="518" t="str">
        <f>'[1]Actv PlacedInServc'!H199</f>
        <v>10132010</v>
      </c>
      <c r="J199" s="518">
        <f>'[1]Actv PlacedInServc'!J199</f>
        <v>320.3</v>
      </c>
      <c r="L199" s="518" t="str">
        <f>'[1]Actv PlacedInServc'!L199</f>
        <v>Y</v>
      </c>
      <c r="N199" s="521" t="str">
        <f>'[1]Actv PlacedInServc'!N199</f>
        <v/>
      </c>
      <c r="P199" s="524">
        <f>'[1]Actv PlacedInServc'!P199</f>
        <v>61932.655999999995</v>
      </c>
      <c r="Q199" s="523">
        <f>'[1]Actv PlacedInServc'!Q199</f>
        <v>0</v>
      </c>
      <c r="R199" s="523">
        <f>'[1]Actv PlacedInServc'!R199</f>
        <v>0</v>
      </c>
      <c r="S199" s="523">
        <f>'[1]Actv PlacedInServc'!S199</f>
        <v>0</v>
      </c>
      <c r="T199" s="523">
        <f>'[1]Actv PlacedInServc'!T199</f>
        <v>0</v>
      </c>
      <c r="U199" s="523">
        <f>'[1]Actv PlacedInServc'!U199</f>
        <v>0</v>
      </c>
      <c r="V199" s="523">
        <f>'[1]Actv PlacedInServc'!V199</f>
        <v>0</v>
      </c>
      <c r="W199" s="523">
        <f>'[1]Actv PlacedInServc'!W199</f>
        <v>0</v>
      </c>
      <c r="X199" s="523">
        <f>'[1]Actv PlacedInServc'!X199</f>
        <v>0</v>
      </c>
      <c r="Y199" s="523">
        <f>'[1]Actv PlacedInServc'!Y199</f>
        <v>0</v>
      </c>
      <c r="Z199" s="523">
        <f>'[1]Actv PlacedInServc'!Z199</f>
        <v>692907.22416603798</v>
      </c>
      <c r="AA199" s="523">
        <f>'[1]Actv PlacedInServc'!AA199</f>
        <v>32060.160000000003</v>
      </c>
      <c r="AB199" s="523">
        <f>'[1]Actv PlacedInServc'!AB199</f>
        <v>9197.2584000000006</v>
      </c>
      <c r="AC199" s="523">
        <f>'[1]Actv PlacedInServc'!AC199</f>
        <v>0</v>
      </c>
      <c r="AD199" s="523">
        <f>'[1]Actv PlacedInServc'!AD199</f>
        <v>0</v>
      </c>
      <c r="AE199" s="523">
        <f>'[1]Actv PlacedInServc'!AE199</f>
        <v>0</v>
      </c>
      <c r="AF199" s="523">
        <f>'[1]Actv PlacedInServc'!AF199</f>
        <v>0</v>
      </c>
      <c r="AG199" s="523">
        <f>'[1]Actv PlacedInServc'!AG199</f>
        <v>0</v>
      </c>
      <c r="AH199" s="523">
        <f>'[1]Actv PlacedInServc'!AH199</f>
        <v>0</v>
      </c>
      <c r="AI199" s="523">
        <f>'[1]Actv PlacedInServc'!AI199</f>
        <v>0</v>
      </c>
      <c r="AJ199" s="523">
        <f>'[1]Actv PlacedInServc'!AJ199</f>
        <v>0</v>
      </c>
      <c r="AK199" s="523">
        <f>'[1]Actv PlacedInServc'!AK199</f>
        <v>0</v>
      </c>
      <c r="AL199" s="523">
        <f>'[1]Actv PlacedInServc'!AL199</f>
        <v>0</v>
      </c>
      <c r="AM199" s="524"/>
      <c r="AN199" s="523">
        <f t="shared" si="7"/>
        <v>0</v>
      </c>
      <c r="AO199" s="524"/>
      <c r="AP199" s="524">
        <f t="shared" si="8"/>
        <v>41257.418400000002</v>
      </c>
    </row>
    <row r="200" spans="2:42" s="512" customFormat="1">
      <c r="B200" s="518">
        <v>190</v>
      </c>
      <c r="C200" s="518" t="str">
        <f>'[1]Actv PlacedInServc'!C200</f>
        <v>304300</v>
      </c>
      <c r="D200" s="519" t="str">
        <f>'[1]Actv PlacedInServc'!D200</f>
        <v/>
      </c>
      <c r="F200" s="520" t="str">
        <f>'[1]Actv PlacedInServc'!F200</f>
        <v>304300-Struct &amp; Imp-Treatment</v>
      </c>
      <c r="H200" s="518" t="str">
        <f>'[1]Actv PlacedInServc'!H200</f>
        <v>10130430</v>
      </c>
      <c r="J200" s="518">
        <f>'[1]Actv PlacedInServc'!J200</f>
        <v>304.3</v>
      </c>
      <c r="L200" s="518" t="str">
        <f>'[1]Actv PlacedInServc'!L200</f>
        <v>Y</v>
      </c>
      <c r="N200" s="521" t="str">
        <f>'[1]Actv PlacedInServc'!N200</f>
        <v/>
      </c>
      <c r="P200" s="524">
        <f>'[1]Actv PlacedInServc'!P200</f>
        <v>85157.402000000002</v>
      </c>
      <c r="Q200" s="523">
        <f>'[1]Actv PlacedInServc'!Q200</f>
        <v>0</v>
      </c>
      <c r="R200" s="523">
        <f>'[1]Actv PlacedInServc'!R200</f>
        <v>0</v>
      </c>
      <c r="S200" s="523">
        <f>'[1]Actv PlacedInServc'!S200</f>
        <v>0</v>
      </c>
      <c r="T200" s="523">
        <f>'[1]Actv PlacedInServc'!T200</f>
        <v>0</v>
      </c>
      <c r="U200" s="523">
        <f>'[1]Actv PlacedInServc'!U200</f>
        <v>0</v>
      </c>
      <c r="V200" s="523">
        <f>'[1]Actv PlacedInServc'!V200</f>
        <v>0</v>
      </c>
      <c r="W200" s="523">
        <f>'[1]Actv PlacedInServc'!W200</f>
        <v>0</v>
      </c>
      <c r="X200" s="523">
        <f>'[1]Actv PlacedInServc'!X200</f>
        <v>0</v>
      </c>
      <c r="Y200" s="523">
        <f>'[1]Actv PlacedInServc'!Y200</f>
        <v>0</v>
      </c>
      <c r="Z200" s="523">
        <f>'[1]Actv PlacedInServc'!Z200</f>
        <v>952747.43322830216</v>
      </c>
      <c r="AA200" s="523">
        <f>'[1]Actv PlacedInServc'!AA200</f>
        <v>44082.720000000008</v>
      </c>
      <c r="AB200" s="523">
        <f>'[1]Actv PlacedInServc'!AB200</f>
        <v>12646.230300000001</v>
      </c>
      <c r="AC200" s="523">
        <f>'[1]Actv PlacedInServc'!AC200</f>
        <v>0</v>
      </c>
      <c r="AD200" s="523">
        <f>'[1]Actv PlacedInServc'!AD200</f>
        <v>0</v>
      </c>
      <c r="AE200" s="523">
        <f>'[1]Actv PlacedInServc'!AE200</f>
        <v>0</v>
      </c>
      <c r="AF200" s="523">
        <f>'[1]Actv PlacedInServc'!AF200</f>
        <v>0</v>
      </c>
      <c r="AG200" s="523">
        <f>'[1]Actv PlacedInServc'!AG200</f>
        <v>0</v>
      </c>
      <c r="AH200" s="523">
        <f>'[1]Actv PlacedInServc'!AH200</f>
        <v>0</v>
      </c>
      <c r="AI200" s="523">
        <f>'[1]Actv PlacedInServc'!AI200</f>
        <v>0</v>
      </c>
      <c r="AJ200" s="523">
        <f>'[1]Actv PlacedInServc'!AJ200</f>
        <v>0</v>
      </c>
      <c r="AK200" s="523">
        <f>'[1]Actv PlacedInServc'!AK200</f>
        <v>0</v>
      </c>
      <c r="AL200" s="523">
        <f>'[1]Actv PlacedInServc'!AL200</f>
        <v>0</v>
      </c>
      <c r="AM200" s="524"/>
      <c r="AN200" s="523">
        <f t="shared" si="7"/>
        <v>0</v>
      </c>
      <c r="AO200" s="524"/>
      <c r="AP200" s="524">
        <f t="shared" si="8"/>
        <v>56728.950300000011</v>
      </c>
    </row>
    <row r="201" spans="2:42" s="512" customFormat="1">
      <c r="B201" s="518">
        <v>191</v>
      </c>
      <c r="C201" s="518" t="str">
        <f>'[1]Actv PlacedInServc'!C201</f>
        <v>347000</v>
      </c>
      <c r="D201" s="519" t="str">
        <f>'[1]Actv PlacedInServc'!D201</f>
        <v/>
      </c>
      <c r="F201" s="520" t="str">
        <f>'[1]Actv PlacedInServc'!F201</f>
        <v>347000-Misc Equipment</v>
      </c>
      <c r="H201" s="518" t="str">
        <f>'[1]Actv PlacedInServc'!H201</f>
        <v>10134700</v>
      </c>
      <c r="J201" s="518">
        <f>'[1]Actv PlacedInServc'!J201</f>
        <v>347.5</v>
      </c>
      <c r="L201" s="518" t="str">
        <f>'[1]Actv PlacedInServc'!L201</f>
        <v>Y</v>
      </c>
      <c r="N201" s="521" t="str">
        <f>'[1]Actv PlacedInServc'!N201</f>
        <v/>
      </c>
      <c r="P201" s="524">
        <f>'[1]Actv PlacedInServc'!P201</f>
        <v>7741.5819999999994</v>
      </c>
      <c r="Q201" s="523">
        <f>'[1]Actv PlacedInServc'!Q201</f>
        <v>0</v>
      </c>
      <c r="R201" s="523">
        <f>'[1]Actv PlacedInServc'!R201</f>
        <v>0</v>
      </c>
      <c r="S201" s="523">
        <f>'[1]Actv PlacedInServc'!S201</f>
        <v>0</v>
      </c>
      <c r="T201" s="523">
        <f>'[1]Actv PlacedInServc'!T201</f>
        <v>0</v>
      </c>
      <c r="U201" s="523">
        <f>'[1]Actv PlacedInServc'!U201</f>
        <v>0</v>
      </c>
      <c r="V201" s="523">
        <f>'[1]Actv PlacedInServc'!V201</f>
        <v>0</v>
      </c>
      <c r="W201" s="523">
        <f>'[1]Actv PlacedInServc'!W201</f>
        <v>0</v>
      </c>
      <c r="X201" s="523">
        <f>'[1]Actv PlacedInServc'!X201</f>
        <v>0</v>
      </c>
      <c r="Y201" s="523">
        <f>'[1]Actv PlacedInServc'!Y201</f>
        <v>0</v>
      </c>
      <c r="Z201" s="523">
        <f>'[1]Actv PlacedInServc'!Z201</f>
        <v>86613.403020754748</v>
      </c>
      <c r="AA201" s="523">
        <f>'[1]Actv PlacedInServc'!AA201</f>
        <v>4007.5200000000004</v>
      </c>
      <c r="AB201" s="523">
        <f>'[1]Actv PlacedInServc'!AB201</f>
        <v>1149.6573000000001</v>
      </c>
      <c r="AC201" s="523">
        <f>'[1]Actv PlacedInServc'!AC201</f>
        <v>0</v>
      </c>
      <c r="AD201" s="523">
        <f>'[1]Actv PlacedInServc'!AD201</f>
        <v>0</v>
      </c>
      <c r="AE201" s="523">
        <f>'[1]Actv PlacedInServc'!AE201</f>
        <v>0</v>
      </c>
      <c r="AF201" s="523">
        <f>'[1]Actv PlacedInServc'!AF201</f>
        <v>0</v>
      </c>
      <c r="AG201" s="523">
        <f>'[1]Actv PlacedInServc'!AG201</f>
        <v>0</v>
      </c>
      <c r="AH201" s="523">
        <f>'[1]Actv PlacedInServc'!AH201</f>
        <v>0</v>
      </c>
      <c r="AI201" s="523">
        <f>'[1]Actv PlacedInServc'!AI201</f>
        <v>0</v>
      </c>
      <c r="AJ201" s="523">
        <f>'[1]Actv PlacedInServc'!AJ201</f>
        <v>0</v>
      </c>
      <c r="AK201" s="523">
        <f>'[1]Actv PlacedInServc'!AK201</f>
        <v>0</v>
      </c>
      <c r="AL201" s="523">
        <f>'[1]Actv PlacedInServc'!AL201</f>
        <v>0</v>
      </c>
      <c r="AM201" s="524"/>
      <c r="AN201" s="523">
        <f t="shared" si="7"/>
        <v>0</v>
      </c>
      <c r="AO201" s="524"/>
      <c r="AP201" s="524">
        <f t="shared" si="8"/>
        <v>5157.1773000000003</v>
      </c>
    </row>
    <row r="202" spans="2:42" s="512" customFormat="1">
      <c r="B202" s="518">
        <v>192</v>
      </c>
      <c r="C202" s="518" t="str">
        <f>'[1]Actv PlacedInServc'!C202</f>
        <v/>
      </c>
      <c r="D202" s="519" t="str">
        <f>'[1]Actv PlacedInServc'!D202</f>
        <v/>
      </c>
      <c r="F202" s="520" t="str">
        <f>'[1]Actv PlacedInServc'!F202</f>
        <v/>
      </c>
      <c r="H202" s="518" t="str">
        <f>'[1]Actv PlacedInServc'!H202</f>
        <v/>
      </c>
      <c r="J202" s="518" t="str">
        <f>'[1]Actv PlacedInServc'!J202</f>
        <v/>
      </c>
      <c r="L202" s="518" t="str">
        <f>'[1]Actv PlacedInServc'!L202</f>
        <v/>
      </c>
      <c r="N202" s="521" t="str">
        <f>'[1]Actv PlacedInServc'!N202</f>
        <v/>
      </c>
      <c r="P202" s="524" t="str">
        <f>'[1]Actv PlacedInServc'!P202</f>
        <v/>
      </c>
      <c r="Q202" s="523" t="str">
        <f>'[1]Actv PlacedInServc'!Q202</f>
        <v/>
      </c>
      <c r="R202" s="523" t="str">
        <f>'[1]Actv PlacedInServc'!R202</f>
        <v/>
      </c>
      <c r="S202" s="523" t="str">
        <f>'[1]Actv PlacedInServc'!S202</f>
        <v/>
      </c>
      <c r="T202" s="523" t="str">
        <f>'[1]Actv PlacedInServc'!T202</f>
        <v/>
      </c>
      <c r="U202" s="523" t="str">
        <f>'[1]Actv PlacedInServc'!U202</f>
        <v/>
      </c>
      <c r="V202" s="523" t="str">
        <f>'[1]Actv PlacedInServc'!V202</f>
        <v/>
      </c>
      <c r="W202" s="523" t="str">
        <f>'[1]Actv PlacedInServc'!W202</f>
        <v/>
      </c>
      <c r="X202" s="523" t="str">
        <f>'[1]Actv PlacedInServc'!X202</f>
        <v/>
      </c>
      <c r="Y202" s="523" t="str">
        <f>'[1]Actv PlacedInServc'!Y202</f>
        <v/>
      </c>
      <c r="Z202" s="523" t="str">
        <f>'[1]Actv PlacedInServc'!Z202</f>
        <v/>
      </c>
      <c r="AA202" s="523" t="str">
        <f>'[1]Actv PlacedInServc'!AA202</f>
        <v/>
      </c>
      <c r="AB202" s="523" t="str">
        <f>'[1]Actv PlacedInServc'!AB202</f>
        <v/>
      </c>
      <c r="AC202" s="523" t="str">
        <f>'[1]Actv PlacedInServc'!AC202</f>
        <v/>
      </c>
      <c r="AD202" s="523" t="str">
        <f>'[1]Actv PlacedInServc'!AD202</f>
        <v/>
      </c>
      <c r="AE202" s="523" t="str">
        <f>'[1]Actv PlacedInServc'!AE202</f>
        <v/>
      </c>
      <c r="AF202" s="523" t="str">
        <f>'[1]Actv PlacedInServc'!AF202</f>
        <v/>
      </c>
      <c r="AG202" s="523" t="str">
        <f>'[1]Actv PlacedInServc'!AG202</f>
        <v/>
      </c>
      <c r="AH202" s="523" t="str">
        <f>'[1]Actv PlacedInServc'!AH202</f>
        <v/>
      </c>
      <c r="AI202" s="523" t="str">
        <f>'[1]Actv PlacedInServc'!AI202</f>
        <v/>
      </c>
      <c r="AJ202" s="523" t="str">
        <f>'[1]Actv PlacedInServc'!AJ202</f>
        <v/>
      </c>
      <c r="AK202" s="523" t="str">
        <f>'[1]Actv PlacedInServc'!AK202</f>
        <v/>
      </c>
      <c r="AL202" s="523" t="str">
        <f>'[1]Actv PlacedInServc'!AL202</f>
        <v/>
      </c>
      <c r="AM202" s="524"/>
      <c r="AN202" s="523">
        <f t="shared" si="7"/>
        <v>0</v>
      </c>
      <c r="AO202" s="524"/>
      <c r="AP202" s="524">
        <f t="shared" si="8"/>
        <v>0</v>
      </c>
    </row>
    <row r="203" spans="2:42" s="512" customFormat="1">
      <c r="B203" s="518">
        <v>193</v>
      </c>
      <c r="C203" s="518" t="str">
        <f>'[1]Actv PlacedInServc'!C203</f>
        <v/>
      </c>
      <c r="D203" s="519" t="str">
        <f>'[1]Actv PlacedInServc'!D203</f>
        <v/>
      </c>
      <c r="F203" s="520" t="str">
        <f>'[1]Actv PlacedInServc'!F203</f>
        <v/>
      </c>
      <c r="H203" s="518" t="str">
        <f>'[1]Actv PlacedInServc'!H203</f>
        <v/>
      </c>
      <c r="J203" s="518" t="str">
        <f>'[1]Actv PlacedInServc'!J203</f>
        <v/>
      </c>
      <c r="L203" s="518" t="str">
        <f>'[1]Actv PlacedInServc'!L203</f>
        <v/>
      </c>
      <c r="N203" s="521" t="str">
        <f>'[1]Actv PlacedInServc'!N203</f>
        <v/>
      </c>
      <c r="P203" s="524" t="str">
        <f>'[1]Actv PlacedInServc'!P203</f>
        <v/>
      </c>
      <c r="Q203" s="523">
        <f>'[1]Actv PlacedInServc'!Q203</f>
        <v>0</v>
      </c>
      <c r="R203" s="523">
        <f>'[1]Actv PlacedInServc'!R203</f>
        <v>0</v>
      </c>
      <c r="S203" s="523">
        <f>'[1]Actv PlacedInServc'!S203</f>
        <v>0</v>
      </c>
      <c r="T203" s="523">
        <f>'[1]Actv PlacedInServc'!T203</f>
        <v>0</v>
      </c>
      <c r="U203" s="523">
        <f>'[1]Actv PlacedInServc'!U203</f>
        <v>0</v>
      </c>
      <c r="V203" s="523">
        <f>'[1]Actv PlacedInServc'!V203</f>
        <v>0</v>
      </c>
      <c r="W203" s="523">
        <f>'[1]Actv PlacedInServc'!W203</f>
        <v>0</v>
      </c>
      <c r="X203" s="523">
        <f>'[1]Actv PlacedInServc'!X203</f>
        <v>0</v>
      </c>
      <c r="Y203" s="523">
        <f>'[1]Actv PlacedInServc'!Y203</f>
        <v>0</v>
      </c>
      <c r="Z203" s="523">
        <f>'[1]Actv PlacedInServc'!Z203</f>
        <v>0</v>
      </c>
      <c r="AA203" s="523">
        <f>'[1]Actv PlacedInServc'!AA203</f>
        <v>0</v>
      </c>
      <c r="AB203" s="523">
        <f>'[1]Actv PlacedInServc'!AB203</f>
        <v>0</v>
      </c>
      <c r="AC203" s="523">
        <f>'[1]Actv PlacedInServc'!AC203</f>
        <v>0</v>
      </c>
      <c r="AD203" s="523">
        <f>'[1]Actv PlacedInServc'!AD203</f>
        <v>0</v>
      </c>
      <c r="AE203" s="523">
        <f>'[1]Actv PlacedInServc'!AE203</f>
        <v>0</v>
      </c>
      <c r="AF203" s="523">
        <f>'[1]Actv PlacedInServc'!AF203</f>
        <v>0</v>
      </c>
      <c r="AG203" s="523">
        <f>'[1]Actv PlacedInServc'!AG203</f>
        <v>0</v>
      </c>
      <c r="AH203" s="523">
        <f>'[1]Actv PlacedInServc'!AH203</f>
        <v>0</v>
      </c>
      <c r="AI203" s="523">
        <f>'[1]Actv PlacedInServc'!AI203</f>
        <v>0</v>
      </c>
      <c r="AJ203" s="523">
        <f>'[1]Actv PlacedInServc'!AJ203</f>
        <v>0</v>
      </c>
      <c r="AK203" s="523">
        <f>'[1]Actv PlacedInServc'!AK203</f>
        <v>0</v>
      </c>
      <c r="AL203" s="523">
        <f>'[1]Actv PlacedInServc'!AL203</f>
        <v>0</v>
      </c>
      <c r="AM203" s="524"/>
      <c r="AN203" s="523">
        <f t="shared" si="7"/>
        <v>0</v>
      </c>
      <c r="AO203" s="524"/>
      <c r="AP203" s="524">
        <f t="shared" si="8"/>
        <v>0</v>
      </c>
    </row>
    <row r="204" spans="2:42" s="512" customFormat="1">
      <c r="B204" s="518">
        <v>194</v>
      </c>
      <c r="C204" s="518" t="str">
        <f>'[1]Actv PlacedInServc'!C204</f>
        <v/>
      </c>
      <c r="D204" s="519" t="str">
        <f>'[1]Actv PlacedInServc'!D204</f>
        <v>I12-020087</v>
      </c>
      <c r="F204" s="520" t="str">
        <f>'[1]Actv PlacedInServc'!F204</f>
        <v>Brannon Rd Main Relocation</v>
      </c>
      <c r="H204" s="518" t="str">
        <f>'[1]Actv PlacedInServc'!H204</f>
        <v/>
      </c>
      <c r="J204" s="518" t="str">
        <f>'[1]Actv PlacedInServc'!J204</f>
        <v/>
      </c>
      <c r="L204" s="518" t="str">
        <f>'[1]Actv PlacedInServc'!L204</f>
        <v/>
      </c>
      <c r="N204" s="521" t="str">
        <f>'[1]Actv PlacedInServc'!N204</f>
        <v>Cancelled</v>
      </c>
      <c r="P204" s="524" t="str">
        <f>'[1]Actv PlacedInServc'!P204</f>
        <v/>
      </c>
      <c r="Q204" s="523" t="str">
        <f>'[1]Actv PlacedInServc'!Q204</f>
        <v/>
      </c>
      <c r="R204" s="523" t="str">
        <f>'[1]Actv PlacedInServc'!R204</f>
        <v/>
      </c>
      <c r="S204" s="523" t="str">
        <f>'[1]Actv PlacedInServc'!S204</f>
        <v/>
      </c>
      <c r="T204" s="523" t="str">
        <f>'[1]Actv PlacedInServc'!T204</f>
        <v/>
      </c>
      <c r="U204" s="523" t="str">
        <f>'[1]Actv PlacedInServc'!U204</f>
        <v/>
      </c>
      <c r="V204" s="523" t="str">
        <f>'[1]Actv PlacedInServc'!V204</f>
        <v/>
      </c>
      <c r="W204" s="523" t="str">
        <f>'[1]Actv PlacedInServc'!W204</f>
        <v/>
      </c>
      <c r="X204" s="523" t="str">
        <f>'[1]Actv PlacedInServc'!X204</f>
        <v/>
      </c>
      <c r="Y204" s="523" t="str">
        <f>'[1]Actv PlacedInServc'!Y204</f>
        <v/>
      </c>
      <c r="Z204" s="523" t="str">
        <f>'[1]Actv PlacedInServc'!Z204</f>
        <v/>
      </c>
      <c r="AA204" s="523" t="str">
        <f>'[1]Actv PlacedInServc'!AA204</f>
        <v/>
      </c>
      <c r="AB204" s="523" t="str">
        <f>'[1]Actv PlacedInServc'!AB204</f>
        <v/>
      </c>
      <c r="AC204" s="523" t="str">
        <f>'[1]Actv PlacedInServc'!AC204</f>
        <v/>
      </c>
      <c r="AD204" s="523" t="str">
        <f>'[1]Actv PlacedInServc'!AD204</f>
        <v/>
      </c>
      <c r="AE204" s="523" t="str">
        <f>'[1]Actv PlacedInServc'!AE204</f>
        <v/>
      </c>
      <c r="AF204" s="523" t="str">
        <f>'[1]Actv PlacedInServc'!AF204</f>
        <v/>
      </c>
      <c r="AG204" s="523" t="str">
        <f>'[1]Actv PlacedInServc'!AG204</f>
        <v/>
      </c>
      <c r="AH204" s="523" t="str">
        <f>'[1]Actv PlacedInServc'!AH204</f>
        <v/>
      </c>
      <c r="AI204" s="523" t="str">
        <f>'[1]Actv PlacedInServc'!AI204</f>
        <v/>
      </c>
      <c r="AJ204" s="523" t="str">
        <f>'[1]Actv PlacedInServc'!AJ204</f>
        <v/>
      </c>
      <c r="AK204" s="523" t="str">
        <f>'[1]Actv PlacedInServc'!AK204</f>
        <v/>
      </c>
      <c r="AL204" s="523" t="str">
        <f>'[1]Actv PlacedInServc'!AL204</f>
        <v/>
      </c>
      <c r="AM204" s="524"/>
      <c r="AN204" s="523">
        <f t="shared" ref="AN204:AN267" si="9">SUM(Q204:V204)</f>
        <v>0</v>
      </c>
      <c r="AO204" s="524"/>
      <c r="AP204" s="524">
        <f t="shared" ref="AP204:AP267" si="10">SUM(AA204:AL204)</f>
        <v>0</v>
      </c>
    </row>
    <row r="205" spans="2:42" s="512" customFormat="1">
      <c r="B205" s="518">
        <v>195</v>
      </c>
      <c r="C205" s="518" t="str">
        <f>'[1]Actv PlacedInServc'!C205</f>
        <v/>
      </c>
      <c r="D205" s="519" t="str">
        <f>'[1]Actv PlacedInServc'!D205</f>
        <v/>
      </c>
      <c r="F205" s="520" t="str">
        <f>'[1]Actv PlacedInServc'!F205</f>
        <v/>
      </c>
      <c r="H205" s="518" t="str">
        <f>'[1]Actv PlacedInServc'!H205</f>
        <v/>
      </c>
      <c r="J205" s="518" t="str">
        <f>'[1]Actv PlacedInServc'!J205</f>
        <v/>
      </c>
      <c r="L205" s="518" t="str">
        <f>'[1]Actv PlacedInServc'!L205</f>
        <v>Y</v>
      </c>
      <c r="N205" s="521" t="str">
        <f>'[1]Actv PlacedInServc'!N205</f>
        <v/>
      </c>
      <c r="P205" s="524" t="str">
        <f>'[1]Actv PlacedInServc'!P205</f>
        <v/>
      </c>
      <c r="Q205" s="523" t="str">
        <f>'[1]Actv PlacedInServc'!Q205</f>
        <v/>
      </c>
      <c r="R205" s="523" t="str">
        <f>'[1]Actv PlacedInServc'!R205</f>
        <v/>
      </c>
      <c r="S205" s="523" t="str">
        <f>'[1]Actv PlacedInServc'!S205</f>
        <v/>
      </c>
      <c r="T205" s="523" t="str">
        <f>'[1]Actv PlacedInServc'!T205</f>
        <v/>
      </c>
      <c r="U205" s="523" t="str">
        <f>'[1]Actv PlacedInServc'!U205</f>
        <v/>
      </c>
      <c r="V205" s="523" t="str">
        <f>'[1]Actv PlacedInServc'!V205</f>
        <v/>
      </c>
      <c r="W205" s="523" t="str">
        <f>'[1]Actv PlacedInServc'!W205</f>
        <v/>
      </c>
      <c r="X205" s="523" t="str">
        <f>'[1]Actv PlacedInServc'!X205</f>
        <v/>
      </c>
      <c r="Y205" s="523" t="str">
        <f>'[1]Actv PlacedInServc'!Y205</f>
        <v/>
      </c>
      <c r="Z205" s="523" t="str">
        <f>'[1]Actv PlacedInServc'!Z205</f>
        <v/>
      </c>
      <c r="AA205" s="523" t="str">
        <f>'[1]Actv PlacedInServc'!AA205</f>
        <v/>
      </c>
      <c r="AB205" s="523" t="str">
        <f>'[1]Actv PlacedInServc'!AB205</f>
        <v/>
      </c>
      <c r="AC205" s="523" t="str">
        <f>'[1]Actv PlacedInServc'!AC205</f>
        <v/>
      </c>
      <c r="AD205" s="523" t="str">
        <f>'[1]Actv PlacedInServc'!AD205</f>
        <v/>
      </c>
      <c r="AE205" s="523" t="str">
        <f>'[1]Actv PlacedInServc'!AE205</f>
        <v/>
      </c>
      <c r="AF205" s="523" t="str">
        <f>'[1]Actv PlacedInServc'!AF205</f>
        <v/>
      </c>
      <c r="AG205" s="523" t="str">
        <f>'[1]Actv PlacedInServc'!AG205</f>
        <v/>
      </c>
      <c r="AH205" s="523" t="str">
        <f>'[1]Actv PlacedInServc'!AH205</f>
        <v/>
      </c>
      <c r="AI205" s="523" t="str">
        <f>'[1]Actv PlacedInServc'!AI205</f>
        <v/>
      </c>
      <c r="AJ205" s="523" t="str">
        <f>'[1]Actv PlacedInServc'!AJ205</f>
        <v/>
      </c>
      <c r="AK205" s="523" t="str">
        <f>'[1]Actv PlacedInServc'!AK205</f>
        <v/>
      </c>
      <c r="AL205" s="523" t="str">
        <f>'[1]Actv PlacedInServc'!AL205</f>
        <v/>
      </c>
      <c r="AM205" s="524"/>
      <c r="AN205" s="523">
        <f t="shared" si="9"/>
        <v>0</v>
      </c>
      <c r="AO205" s="524"/>
      <c r="AP205" s="524">
        <f t="shared" si="10"/>
        <v>0</v>
      </c>
    </row>
    <row r="206" spans="2:42" s="512" customFormat="1">
      <c r="B206" s="518">
        <v>196</v>
      </c>
      <c r="C206" s="518" t="str">
        <f>'[1]Actv PlacedInServc'!C206</f>
        <v/>
      </c>
      <c r="D206" s="519" t="str">
        <f>'[1]Actv PlacedInServc'!D206</f>
        <v/>
      </c>
      <c r="F206" s="520" t="str">
        <f>'[1]Actv PlacedInServc'!F206</f>
        <v/>
      </c>
      <c r="H206" s="518" t="str">
        <f>'[1]Actv PlacedInServc'!H206</f>
        <v/>
      </c>
      <c r="J206" s="518" t="str">
        <f>'[1]Actv PlacedInServc'!J206</f>
        <v/>
      </c>
      <c r="L206" s="518" t="str">
        <f>'[1]Actv PlacedInServc'!L206</f>
        <v/>
      </c>
      <c r="N206" s="521" t="str">
        <f>'[1]Actv PlacedInServc'!N206</f>
        <v/>
      </c>
      <c r="P206" s="524" t="str">
        <f>'[1]Actv PlacedInServc'!P206</f>
        <v/>
      </c>
      <c r="Q206" s="523" t="str">
        <f>'[1]Actv PlacedInServc'!Q206</f>
        <v/>
      </c>
      <c r="R206" s="523" t="str">
        <f>'[1]Actv PlacedInServc'!R206</f>
        <v/>
      </c>
      <c r="S206" s="523" t="str">
        <f>'[1]Actv PlacedInServc'!S206</f>
        <v/>
      </c>
      <c r="T206" s="523" t="str">
        <f>'[1]Actv PlacedInServc'!T206</f>
        <v/>
      </c>
      <c r="U206" s="523" t="str">
        <f>'[1]Actv PlacedInServc'!U206</f>
        <v/>
      </c>
      <c r="V206" s="523" t="str">
        <f>'[1]Actv PlacedInServc'!V206</f>
        <v/>
      </c>
      <c r="W206" s="523" t="str">
        <f>'[1]Actv PlacedInServc'!W206</f>
        <v/>
      </c>
      <c r="X206" s="523" t="str">
        <f>'[1]Actv PlacedInServc'!X206</f>
        <v/>
      </c>
      <c r="Y206" s="523" t="str">
        <f>'[1]Actv PlacedInServc'!Y206</f>
        <v/>
      </c>
      <c r="Z206" s="523" t="str">
        <f>'[1]Actv PlacedInServc'!Z206</f>
        <v/>
      </c>
      <c r="AA206" s="523" t="str">
        <f>'[1]Actv PlacedInServc'!AA206</f>
        <v/>
      </c>
      <c r="AB206" s="523" t="str">
        <f>'[1]Actv PlacedInServc'!AB206</f>
        <v/>
      </c>
      <c r="AC206" s="523" t="str">
        <f>'[1]Actv PlacedInServc'!AC206</f>
        <v/>
      </c>
      <c r="AD206" s="523" t="str">
        <f>'[1]Actv PlacedInServc'!AD206</f>
        <v/>
      </c>
      <c r="AE206" s="523" t="str">
        <f>'[1]Actv PlacedInServc'!AE206</f>
        <v/>
      </c>
      <c r="AF206" s="523" t="str">
        <f>'[1]Actv PlacedInServc'!AF206</f>
        <v/>
      </c>
      <c r="AG206" s="523" t="str">
        <f>'[1]Actv PlacedInServc'!AG206</f>
        <v/>
      </c>
      <c r="AH206" s="523" t="str">
        <f>'[1]Actv PlacedInServc'!AH206</f>
        <v/>
      </c>
      <c r="AI206" s="523" t="str">
        <f>'[1]Actv PlacedInServc'!AI206</f>
        <v/>
      </c>
      <c r="AJ206" s="523" t="str">
        <f>'[1]Actv PlacedInServc'!AJ206</f>
        <v/>
      </c>
      <c r="AK206" s="523" t="str">
        <f>'[1]Actv PlacedInServc'!AK206</f>
        <v/>
      </c>
      <c r="AL206" s="523" t="str">
        <f>'[1]Actv PlacedInServc'!AL206</f>
        <v/>
      </c>
      <c r="AM206" s="524"/>
      <c r="AN206" s="523">
        <f t="shared" si="9"/>
        <v>0</v>
      </c>
      <c r="AO206" s="524"/>
      <c r="AP206" s="524">
        <f t="shared" si="10"/>
        <v>0</v>
      </c>
    </row>
    <row r="207" spans="2:42" s="512" customFormat="1">
      <c r="B207" s="518">
        <v>197</v>
      </c>
      <c r="C207" s="518" t="str">
        <f>'[1]Actv PlacedInServc'!C207</f>
        <v/>
      </c>
      <c r="D207" s="519" t="str">
        <f>'[1]Actv PlacedInServc'!D207</f>
        <v/>
      </c>
      <c r="F207" s="520" t="str">
        <f>'[1]Actv PlacedInServc'!F207</f>
        <v/>
      </c>
      <c r="H207" s="518" t="str">
        <f>'[1]Actv PlacedInServc'!H207</f>
        <v/>
      </c>
      <c r="J207" s="518" t="str">
        <f>'[1]Actv PlacedInServc'!J207</f>
        <v/>
      </c>
      <c r="L207" s="518" t="str">
        <f>'[1]Actv PlacedInServc'!L207</f>
        <v/>
      </c>
      <c r="N207" s="521" t="str">
        <f>'[1]Actv PlacedInServc'!N207</f>
        <v/>
      </c>
      <c r="P207" s="524" t="str">
        <f>'[1]Actv PlacedInServc'!P207</f>
        <v/>
      </c>
      <c r="Q207" s="523" t="str">
        <f>'[1]Actv PlacedInServc'!Q207</f>
        <v/>
      </c>
      <c r="R207" s="523" t="str">
        <f>'[1]Actv PlacedInServc'!R207</f>
        <v/>
      </c>
      <c r="S207" s="523" t="str">
        <f>'[1]Actv PlacedInServc'!S207</f>
        <v/>
      </c>
      <c r="T207" s="523" t="str">
        <f>'[1]Actv PlacedInServc'!T207</f>
        <v/>
      </c>
      <c r="U207" s="523" t="str">
        <f>'[1]Actv PlacedInServc'!U207</f>
        <v/>
      </c>
      <c r="V207" s="523" t="str">
        <f>'[1]Actv PlacedInServc'!V207</f>
        <v/>
      </c>
      <c r="W207" s="523" t="str">
        <f>'[1]Actv PlacedInServc'!W207</f>
        <v/>
      </c>
      <c r="X207" s="523" t="str">
        <f>'[1]Actv PlacedInServc'!X207</f>
        <v/>
      </c>
      <c r="Y207" s="523" t="str">
        <f>'[1]Actv PlacedInServc'!Y207</f>
        <v/>
      </c>
      <c r="Z207" s="523" t="str">
        <f>'[1]Actv PlacedInServc'!Z207</f>
        <v/>
      </c>
      <c r="AA207" s="523" t="str">
        <f>'[1]Actv PlacedInServc'!AA207</f>
        <v/>
      </c>
      <c r="AB207" s="523" t="str">
        <f>'[1]Actv PlacedInServc'!AB207</f>
        <v/>
      </c>
      <c r="AC207" s="523" t="str">
        <f>'[1]Actv PlacedInServc'!AC207</f>
        <v/>
      </c>
      <c r="AD207" s="523" t="str">
        <f>'[1]Actv PlacedInServc'!AD207</f>
        <v/>
      </c>
      <c r="AE207" s="523" t="str">
        <f>'[1]Actv PlacedInServc'!AE207</f>
        <v/>
      </c>
      <c r="AF207" s="523" t="str">
        <f>'[1]Actv PlacedInServc'!AF207</f>
        <v/>
      </c>
      <c r="AG207" s="523" t="str">
        <f>'[1]Actv PlacedInServc'!AG207</f>
        <v/>
      </c>
      <c r="AH207" s="523" t="str">
        <f>'[1]Actv PlacedInServc'!AH207</f>
        <v/>
      </c>
      <c r="AI207" s="523" t="str">
        <f>'[1]Actv PlacedInServc'!AI207</f>
        <v/>
      </c>
      <c r="AJ207" s="523" t="str">
        <f>'[1]Actv PlacedInServc'!AJ207</f>
        <v/>
      </c>
      <c r="AK207" s="523" t="str">
        <f>'[1]Actv PlacedInServc'!AK207</f>
        <v/>
      </c>
      <c r="AL207" s="523" t="str">
        <f>'[1]Actv PlacedInServc'!AL207</f>
        <v/>
      </c>
      <c r="AM207" s="524"/>
      <c r="AN207" s="523">
        <f t="shared" si="9"/>
        <v>0</v>
      </c>
      <c r="AO207" s="524"/>
      <c r="AP207" s="524">
        <f t="shared" si="10"/>
        <v>0</v>
      </c>
    </row>
    <row r="208" spans="2:42" s="512" customFormat="1">
      <c r="B208" s="518">
        <v>198</v>
      </c>
      <c r="C208" s="518" t="str">
        <f>'[1]Actv PlacedInServc'!C208</f>
        <v/>
      </c>
      <c r="D208" s="519" t="str">
        <f>'[1]Actv PlacedInServc'!D208</f>
        <v/>
      </c>
      <c r="F208" s="520" t="str">
        <f>'[1]Actv PlacedInServc'!F208</f>
        <v/>
      </c>
      <c r="H208" s="518" t="str">
        <f>'[1]Actv PlacedInServc'!H208</f>
        <v/>
      </c>
      <c r="J208" s="518" t="str">
        <f>'[1]Actv PlacedInServc'!J208</f>
        <v/>
      </c>
      <c r="L208" s="518" t="str">
        <f>'[1]Actv PlacedInServc'!L208</f>
        <v/>
      </c>
      <c r="N208" s="521" t="str">
        <f>'[1]Actv PlacedInServc'!N208</f>
        <v/>
      </c>
      <c r="P208" s="524" t="str">
        <f>'[1]Actv PlacedInServc'!P208</f>
        <v/>
      </c>
      <c r="Q208" s="523" t="str">
        <f>'[1]Actv PlacedInServc'!Q208</f>
        <v/>
      </c>
      <c r="R208" s="523" t="str">
        <f>'[1]Actv PlacedInServc'!R208</f>
        <v/>
      </c>
      <c r="S208" s="523" t="str">
        <f>'[1]Actv PlacedInServc'!S208</f>
        <v/>
      </c>
      <c r="T208" s="523" t="str">
        <f>'[1]Actv PlacedInServc'!T208</f>
        <v/>
      </c>
      <c r="U208" s="523" t="str">
        <f>'[1]Actv PlacedInServc'!U208</f>
        <v/>
      </c>
      <c r="V208" s="523" t="str">
        <f>'[1]Actv PlacedInServc'!V208</f>
        <v/>
      </c>
      <c r="W208" s="523" t="str">
        <f>'[1]Actv PlacedInServc'!W208</f>
        <v/>
      </c>
      <c r="X208" s="523" t="str">
        <f>'[1]Actv PlacedInServc'!X208</f>
        <v/>
      </c>
      <c r="Y208" s="523" t="str">
        <f>'[1]Actv PlacedInServc'!Y208</f>
        <v/>
      </c>
      <c r="Z208" s="523" t="str">
        <f>'[1]Actv PlacedInServc'!Z208</f>
        <v/>
      </c>
      <c r="AA208" s="523" t="str">
        <f>'[1]Actv PlacedInServc'!AA208</f>
        <v/>
      </c>
      <c r="AB208" s="523" t="str">
        <f>'[1]Actv PlacedInServc'!AB208</f>
        <v/>
      </c>
      <c r="AC208" s="523" t="str">
        <f>'[1]Actv PlacedInServc'!AC208</f>
        <v/>
      </c>
      <c r="AD208" s="523" t="str">
        <f>'[1]Actv PlacedInServc'!AD208</f>
        <v/>
      </c>
      <c r="AE208" s="523" t="str">
        <f>'[1]Actv PlacedInServc'!AE208</f>
        <v/>
      </c>
      <c r="AF208" s="523" t="str">
        <f>'[1]Actv PlacedInServc'!AF208</f>
        <v/>
      </c>
      <c r="AG208" s="523" t="str">
        <f>'[1]Actv PlacedInServc'!AG208</f>
        <v/>
      </c>
      <c r="AH208" s="523" t="str">
        <f>'[1]Actv PlacedInServc'!AH208</f>
        <v/>
      </c>
      <c r="AI208" s="523" t="str">
        <f>'[1]Actv PlacedInServc'!AI208</f>
        <v/>
      </c>
      <c r="AJ208" s="523" t="str">
        <f>'[1]Actv PlacedInServc'!AJ208</f>
        <v/>
      </c>
      <c r="AK208" s="523" t="str">
        <f>'[1]Actv PlacedInServc'!AK208</f>
        <v/>
      </c>
      <c r="AL208" s="523" t="str">
        <f>'[1]Actv PlacedInServc'!AL208</f>
        <v/>
      </c>
      <c r="AM208" s="524"/>
      <c r="AN208" s="523">
        <f t="shared" si="9"/>
        <v>0</v>
      </c>
      <c r="AO208" s="524"/>
      <c r="AP208" s="524">
        <f t="shared" si="10"/>
        <v>0</v>
      </c>
    </row>
    <row r="209" spans="2:42" s="512" customFormat="1">
      <c r="B209" s="518">
        <v>199</v>
      </c>
      <c r="C209" s="518" t="str">
        <f>'[1]Actv PlacedInServc'!C209</f>
        <v/>
      </c>
      <c r="D209" s="519" t="str">
        <f>'[1]Actv PlacedInServc'!D209</f>
        <v/>
      </c>
      <c r="F209" s="520" t="str">
        <f>'[1]Actv PlacedInServc'!F209</f>
        <v/>
      </c>
      <c r="H209" s="518" t="str">
        <f>'[1]Actv PlacedInServc'!H209</f>
        <v/>
      </c>
      <c r="J209" s="518" t="str">
        <f>'[1]Actv PlacedInServc'!J209</f>
        <v/>
      </c>
      <c r="L209" s="518" t="str">
        <f>'[1]Actv PlacedInServc'!L209</f>
        <v/>
      </c>
      <c r="N209" s="521" t="str">
        <f>'[1]Actv PlacedInServc'!N209</f>
        <v/>
      </c>
      <c r="P209" s="524" t="str">
        <f>'[1]Actv PlacedInServc'!P209</f>
        <v/>
      </c>
      <c r="Q209" s="523">
        <f>'[1]Actv PlacedInServc'!Q209</f>
        <v>0</v>
      </c>
      <c r="R209" s="523">
        <f>'[1]Actv PlacedInServc'!R209</f>
        <v>0</v>
      </c>
      <c r="S209" s="523">
        <f>'[1]Actv PlacedInServc'!S209</f>
        <v>0</v>
      </c>
      <c r="T209" s="523">
        <f>'[1]Actv PlacedInServc'!T209</f>
        <v>0</v>
      </c>
      <c r="U209" s="523">
        <f>'[1]Actv PlacedInServc'!U209</f>
        <v>0</v>
      </c>
      <c r="V209" s="523">
        <f>'[1]Actv PlacedInServc'!V209</f>
        <v>0</v>
      </c>
      <c r="W209" s="523">
        <f>'[1]Actv PlacedInServc'!W209</f>
        <v>0</v>
      </c>
      <c r="X209" s="523">
        <f>'[1]Actv PlacedInServc'!X209</f>
        <v>0</v>
      </c>
      <c r="Y209" s="523">
        <f>'[1]Actv PlacedInServc'!Y209</f>
        <v>0</v>
      </c>
      <c r="Z209" s="523">
        <f>'[1]Actv PlacedInServc'!Z209</f>
        <v>0</v>
      </c>
      <c r="AA209" s="523">
        <f>'[1]Actv PlacedInServc'!AA209</f>
        <v>0</v>
      </c>
      <c r="AB209" s="523">
        <f>'[1]Actv PlacedInServc'!AB209</f>
        <v>0</v>
      </c>
      <c r="AC209" s="523">
        <f>'[1]Actv PlacedInServc'!AC209</f>
        <v>0</v>
      </c>
      <c r="AD209" s="523">
        <f>'[1]Actv PlacedInServc'!AD209</f>
        <v>0</v>
      </c>
      <c r="AE209" s="523">
        <f>'[1]Actv PlacedInServc'!AE209</f>
        <v>0</v>
      </c>
      <c r="AF209" s="523">
        <f>'[1]Actv PlacedInServc'!AF209</f>
        <v>0</v>
      </c>
      <c r="AG209" s="523">
        <f>'[1]Actv PlacedInServc'!AG209</f>
        <v>0</v>
      </c>
      <c r="AH209" s="523">
        <f>'[1]Actv PlacedInServc'!AH209</f>
        <v>0</v>
      </c>
      <c r="AI209" s="523">
        <f>'[1]Actv PlacedInServc'!AI209</f>
        <v>0</v>
      </c>
      <c r="AJ209" s="523">
        <f>'[1]Actv PlacedInServc'!AJ209</f>
        <v>0</v>
      </c>
      <c r="AK209" s="523">
        <f>'[1]Actv PlacedInServc'!AK209</f>
        <v>0</v>
      </c>
      <c r="AL209" s="523">
        <f>'[1]Actv PlacedInServc'!AL209</f>
        <v>0</v>
      </c>
      <c r="AM209" s="524"/>
      <c r="AN209" s="523">
        <f t="shared" si="9"/>
        <v>0</v>
      </c>
      <c r="AO209" s="524"/>
      <c r="AP209" s="524">
        <f t="shared" si="10"/>
        <v>0</v>
      </c>
    </row>
    <row r="210" spans="2:42" s="512" customFormat="1">
      <c r="B210" s="518">
        <v>200</v>
      </c>
      <c r="C210" s="518" t="str">
        <f>'[1]Actv PlacedInServc'!C210</f>
        <v/>
      </c>
      <c r="D210" s="519" t="str">
        <f>'[1]Actv PlacedInServc'!D210</f>
        <v>I12-020089</v>
      </c>
      <c r="F210" s="520" t="str">
        <f>'[1]Actv PlacedInServc'!F210</f>
        <v>Millersburg Chemical Feed &amp; WQ Impr</v>
      </c>
      <c r="H210" s="518" t="str">
        <f>'[1]Actv PlacedInServc'!H210</f>
        <v/>
      </c>
      <c r="J210" s="518" t="str">
        <f>'[1]Actv PlacedInServc'!J210</f>
        <v/>
      </c>
      <c r="L210" s="518" t="str">
        <f>'[1]Actv PlacedInServc'!L210</f>
        <v/>
      </c>
      <c r="N210" s="521">
        <f>'[1]Actv PlacedInServc'!N210</f>
        <v>44377</v>
      </c>
      <c r="P210" s="524" t="str">
        <f>'[1]Actv PlacedInServc'!P210</f>
        <v/>
      </c>
      <c r="Q210" s="523">
        <f>'[1]Actv PlacedInServc'!Q210</f>
        <v>0</v>
      </c>
      <c r="R210" s="523">
        <f>'[1]Actv PlacedInServc'!R210</f>
        <v>0</v>
      </c>
      <c r="S210" s="523">
        <f>'[1]Actv PlacedInServc'!S210</f>
        <v>0</v>
      </c>
      <c r="T210" s="523">
        <f>'[1]Actv PlacedInServc'!T210</f>
        <v>0</v>
      </c>
      <c r="U210" s="523">
        <f>'[1]Actv PlacedInServc'!U210</f>
        <v>0</v>
      </c>
      <c r="V210" s="523">
        <f>'[1]Actv PlacedInServc'!V210</f>
        <v>0</v>
      </c>
      <c r="W210" s="523">
        <f>'[1]Actv PlacedInServc'!W210</f>
        <v>0</v>
      </c>
      <c r="X210" s="523">
        <f>'[1]Actv PlacedInServc'!X210</f>
        <v>0</v>
      </c>
      <c r="Y210" s="523">
        <f>'[1]Actv PlacedInServc'!Y210</f>
        <v>0</v>
      </c>
      <c r="Z210" s="523">
        <f>'[1]Actv PlacedInServc'!Z210</f>
        <v>0</v>
      </c>
      <c r="AA210" s="523">
        <f>'[1]Actv PlacedInServc'!AA210</f>
        <v>0</v>
      </c>
      <c r="AB210" s="523">
        <f>'[1]Actv PlacedInServc'!AB210</f>
        <v>0</v>
      </c>
      <c r="AC210" s="523">
        <f>'[1]Actv PlacedInServc'!AC210</f>
        <v>0</v>
      </c>
      <c r="AD210" s="523">
        <f>'[1]Actv PlacedInServc'!AD210</f>
        <v>0</v>
      </c>
      <c r="AE210" s="523">
        <f>'[1]Actv PlacedInServc'!AE210</f>
        <v>0</v>
      </c>
      <c r="AF210" s="523">
        <f>'[1]Actv PlacedInServc'!AF210</f>
        <v>0</v>
      </c>
      <c r="AG210" s="523">
        <f>'[1]Actv PlacedInServc'!AG210</f>
        <v>0</v>
      </c>
      <c r="AH210" s="523">
        <f>'[1]Actv PlacedInServc'!AH210</f>
        <v>0</v>
      </c>
      <c r="AI210" s="523">
        <f>'[1]Actv PlacedInServc'!AI210</f>
        <v>0</v>
      </c>
      <c r="AJ210" s="523">
        <f>'[1]Actv PlacedInServc'!AJ210</f>
        <v>0</v>
      </c>
      <c r="AK210" s="523">
        <f>'[1]Actv PlacedInServc'!AK210</f>
        <v>0</v>
      </c>
      <c r="AL210" s="523">
        <f>'[1]Actv PlacedInServc'!AL210</f>
        <v>0</v>
      </c>
      <c r="AM210" s="524"/>
      <c r="AN210" s="523">
        <f t="shared" si="9"/>
        <v>0</v>
      </c>
      <c r="AO210" s="524"/>
      <c r="AP210" s="524">
        <f t="shared" si="10"/>
        <v>0</v>
      </c>
    </row>
    <row r="211" spans="2:42" s="512" customFormat="1">
      <c r="B211" s="518">
        <v>201</v>
      </c>
      <c r="C211" s="518" t="str">
        <f>'[1]Actv PlacedInServc'!C211</f>
        <v>304300</v>
      </c>
      <c r="D211" s="519" t="str">
        <f>'[1]Actv PlacedInServc'!D211</f>
        <v/>
      </c>
      <c r="F211" s="520" t="str">
        <f>'[1]Actv PlacedInServc'!F211</f>
        <v>304300-Struct &amp; Imp-Treatment</v>
      </c>
      <c r="H211" s="518" t="str">
        <f>'[1]Actv PlacedInServc'!H211</f>
        <v>10130430</v>
      </c>
      <c r="J211" s="518">
        <f>'[1]Actv PlacedInServc'!J211</f>
        <v>304.3</v>
      </c>
      <c r="L211" s="518" t="str">
        <f>'[1]Actv PlacedInServc'!L211</f>
        <v>Y</v>
      </c>
      <c r="N211" s="521" t="str">
        <f>'[1]Actv PlacedInServc'!N211</f>
        <v/>
      </c>
      <c r="P211" s="524">
        <f>'[1]Actv PlacedInServc'!P211</f>
        <v>37697.043000000005</v>
      </c>
      <c r="Q211" s="523">
        <f>'[1]Actv PlacedInServc'!Q211</f>
        <v>0</v>
      </c>
      <c r="R211" s="523">
        <f>'[1]Actv PlacedInServc'!R211</f>
        <v>0</v>
      </c>
      <c r="S211" s="523">
        <f>'[1]Actv PlacedInServc'!S211</f>
        <v>0</v>
      </c>
      <c r="T211" s="523">
        <f>'[1]Actv PlacedInServc'!T211</f>
        <v>0</v>
      </c>
      <c r="U211" s="523">
        <f>'[1]Actv PlacedInServc'!U211</f>
        <v>0</v>
      </c>
      <c r="V211" s="523">
        <f>'[1]Actv PlacedInServc'!V211</f>
        <v>0</v>
      </c>
      <c r="W211" s="523">
        <f>'[1]Actv PlacedInServc'!W211</f>
        <v>0</v>
      </c>
      <c r="X211" s="523">
        <f>'[1]Actv PlacedInServc'!X211</f>
        <v>0</v>
      </c>
      <c r="Y211" s="523">
        <f>'[1]Actv PlacedInServc'!Y211</f>
        <v>0</v>
      </c>
      <c r="Z211" s="523">
        <f>'[1]Actv PlacedInServc'!Z211</f>
        <v>0</v>
      </c>
      <c r="AA211" s="523">
        <f>'[1]Actv PlacedInServc'!AA211</f>
        <v>0</v>
      </c>
      <c r="AB211" s="523">
        <f>'[1]Actv PlacedInServc'!AB211</f>
        <v>0</v>
      </c>
      <c r="AC211" s="523">
        <f>'[1]Actv PlacedInServc'!AC211</f>
        <v>0</v>
      </c>
      <c r="AD211" s="523">
        <f>'[1]Actv PlacedInServc'!AD211</f>
        <v>0</v>
      </c>
      <c r="AE211" s="523">
        <f>'[1]Actv PlacedInServc'!AE211</f>
        <v>0</v>
      </c>
      <c r="AF211" s="523">
        <f>'[1]Actv PlacedInServc'!AF211</f>
        <v>0</v>
      </c>
      <c r="AG211" s="523">
        <f>'[1]Actv PlacedInServc'!AG211</f>
        <v>0</v>
      </c>
      <c r="AH211" s="523">
        <f>'[1]Actv PlacedInServc'!AH211</f>
        <v>0</v>
      </c>
      <c r="AI211" s="523">
        <f>'[1]Actv PlacedInServc'!AI211</f>
        <v>0</v>
      </c>
      <c r="AJ211" s="523">
        <f>'[1]Actv PlacedInServc'!AJ211</f>
        <v>0</v>
      </c>
      <c r="AK211" s="523">
        <f>'[1]Actv PlacedInServc'!AK211</f>
        <v>0</v>
      </c>
      <c r="AL211" s="523">
        <f>'[1]Actv PlacedInServc'!AL211</f>
        <v>0</v>
      </c>
      <c r="AM211" s="524"/>
      <c r="AN211" s="523">
        <f t="shared" si="9"/>
        <v>0</v>
      </c>
      <c r="AO211" s="524"/>
      <c r="AP211" s="524">
        <f t="shared" si="10"/>
        <v>0</v>
      </c>
    </row>
    <row r="212" spans="2:42" s="512" customFormat="1">
      <c r="B212" s="518">
        <v>202</v>
      </c>
      <c r="C212" s="518" t="str">
        <f>'[1]Actv PlacedInServc'!C212</f>
        <v>320100</v>
      </c>
      <c r="D212" s="519" t="str">
        <f>'[1]Actv PlacedInServc'!D212</f>
        <v/>
      </c>
      <c r="F212" s="520" t="str">
        <f>'[1]Actv PlacedInServc'!F212</f>
        <v>320100-WT Equip Non-Media</v>
      </c>
      <c r="H212" s="518" t="str">
        <f>'[1]Actv PlacedInServc'!H212</f>
        <v>10132010</v>
      </c>
      <c r="J212" s="518">
        <f>'[1]Actv PlacedInServc'!J212</f>
        <v>320.3</v>
      </c>
      <c r="L212" s="518" t="str">
        <f>'[1]Actv PlacedInServc'!L212</f>
        <v/>
      </c>
      <c r="N212" s="521" t="str">
        <f>'[1]Actv PlacedInServc'!N212</f>
        <v/>
      </c>
      <c r="P212" s="524">
        <f>'[1]Actv PlacedInServc'!P212</f>
        <v>201050.89600000004</v>
      </c>
      <c r="Q212" s="523">
        <f>'[1]Actv PlacedInServc'!Q212</f>
        <v>0</v>
      </c>
      <c r="R212" s="523">
        <f>'[1]Actv PlacedInServc'!R212</f>
        <v>0</v>
      </c>
      <c r="S212" s="523">
        <f>'[1]Actv PlacedInServc'!S212</f>
        <v>0</v>
      </c>
      <c r="T212" s="523">
        <f>'[1]Actv PlacedInServc'!T212</f>
        <v>0</v>
      </c>
      <c r="U212" s="523">
        <f>'[1]Actv PlacedInServc'!U212</f>
        <v>0</v>
      </c>
      <c r="V212" s="523">
        <f>'[1]Actv PlacedInServc'!V212</f>
        <v>0</v>
      </c>
      <c r="W212" s="523">
        <f>'[1]Actv PlacedInServc'!W212</f>
        <v>0</v>
      </c>
      <c r="X212" s="523">
        <f>'[1]Actv PlacedInServc'!X212</f>
        <v>0</v>
      </c>
      <c r="Y212" s="523">
        <f>'[1]Actv PlacedInServc'!Y212</f>
        <v>0</v>
      </c>
      <c r="Z212" s="523">
        <f>'[1]Actv PlacedInServc'!Z212</f>
        <v>0</v>
      </c>
      <c r="AA212" s="523">
        <f>'[1]Actv PlacedInServc'!AA212</f>
        <v>0</v>
      </c>
      <c r="AB212" s="523">
        <f>'[1]Actv PlacedInServc'!AB212</f>
        <v>0</v>
      </c>
      <c r="AC212" s="523">
        <f>'[1]Actv PlacedInServc'!AC212</f>
        <v>0</v>
      </c>
      <c r="AD212" s="523">
        <f>'[1]Actv PlacedInServc'!AD212</f>
        <v>0</v>
      </c>
      <c r="AE212" s="523">
        <f>'[1]Actv PlacedInServc'!AE212</f>
        <v>0</v>
      </c>
      <c r="AF212" s="523">
        <f>'[1]Actv PlacedInServc'!AF212</f>
        <v>0</v>
      </c>
      <c r="AG212" s="523">
        <f>'[1]Actv PlacedInServc'!AG212</f>
        <v>0</v>
      </c>
      <c r="AH212" s="523">
        <f>'[1]Actv PlacedInServc'!AH212</f>
        <v>0</v>
      </c>
      <c r="AI212" s="523">
        <f>'[1]Actv PlacedInServc'!AI212</f>
        <v>0</v>
      </c>
      <c r="AJ212" s="523">
        <f>'[1]Actv PlacedInServc'!AJ212</f>
        <v>0</v>
      </c>
      <c r="AK212" s="523">
        <f>'[1]Actv PlacedInServc'!AK212</f>
        <v>0</v>
      </c>
      <c r="AL212" s="523">
        <f>'[1]Actv PlacedInServc'!AL212</f>
        <v>0</v>
      </c>
      <c r="AM212" s="524"/>
      <c r="AN212" s="523">
        <f t="shared" si="9"/>
        <v>0</v>
      </c>
      <c r="AO212" s="524"/>
      <c r="AP212" s="524">
        <f t="shared" si="10"/>
        <v>0</v>
      </c>
    </row>
    <row r="213" spans="2:42" s="512" customFormat="1">
      <c r="B213" s="518">
        <v>203</v>
      </c>
      <c r="C213" s="518" t="str">
        <f>'[1]Actv PlacedInServc'!C213</f>
        <v>347000</v>
      </c>
      <c r="D213" s="519" t="str">
        <f>'[1]Actv PlacedInServc'!D213</f>
        <v/>
      </c>
      <c r="F213" s="520" t="str">
        <f>'[1]Actv PlacedInServc'!F213</f>
        <v>347000-Misc Equipment</v>
      </c>
      <c r="H213" s="518" t="str">
        <f>'[1]Actv PlacedInServc'!H213</f>
        <v>10134700</v>
      </c>
      <c r="J213" s="518">
        <f>'[1]Actv PlacedInServc'!J213</f>
        <v>347.5</v>
      </c>
      <c r="L213" s="518" t="str">
        <f>'[1]Actv PlacedInServc'!L213</f>
        <v/>
      </c>
      <c r="N213" s="521" t="str">
        <f>'[1]Actv PlacedInServc'!N213</f>
        <v/>
      </c>
      <c r="P213" s="524">
        <f>'[1]Actv PlacedInServc'!P213</f>
        <v>12565.681000000002</v>
      </c>
      <c r="Q213" s="523">
        <f>'[1]Actv PlacedInServc'!Q213</f>
        <v>0</v>
      </c>
      <c r="R213" s="523">
        <f>'[1]Actv PlacedInServc'!R213</f>
        <v>0</v>
      </c>
      <c r="S213" s="523">
        <f>'[1]Actv PlacedInServc'!S213</f>
        <v>0</v>
      </c>
      <c r="T213" s="523">
        <f>'[1]Actv PlacedInServc'!T213</f>
        <v>0</v>
      </c>
      <c r="U213" s="523">
        <f>'[1]Actv PlacedInServc'!U213</f>
        <v>0</v>
      </c>
      <c r="V213" s="523">
        <f>'[1]Actv PlacedInServc'!V213</f>
        <v>0</v>
      </c>
      <c r="W213" s="523">
        <f>'[1]Actv PlacedInServc'!W213</f>
        <v>0</v>
      </c>
      <c r="X213" s="523">
        <f>'[1]Actv PlacedInServc'!X213</f>
        <v>0</v>
      </c>
      <c r="Y213" s="523">
        <f>'[1]Actv PlacedInServc'!Y213</f>
        <v>0</v>
      </c>
      <c r="Z213" s="523">
        <f>'[1]Actv PlacedInServc'!Z213</f>
        <v>0</v>
      </c>
      <c r="AA213" s="523">
        <f>'[1]Actv PlacedInServc'!AA213</f>
        <v>0</v>
      </c>
      <c r="AB213" s="523">
        <f>'[1]Actv PlacedInServc'!AB213</f>
        <v>0</v>
      </c>
      <c r="AC213" s="523">
        <f>'[1]Actv PlacedInServc'!AC213</f>
        <v>0</v>
      </c>
      <c r="AD213" s="523">
        <f>'[1]Actv PlacedInServc'!AD213</f>
        <v>0</v>
      </c>
      <c r="AE213" s="523">
        <f>'[1]Actv PlacedInServc'!AE213</f>
        <v>0</v>
      </c>
      <c r="AF213" s="523">
        <f>'[1]Actv PlacedInServc'!AF213</f>
        <v>0</v>
      </c>
      <c r="AG213" s="523">
        <f>'[1]Actv PlacedInServc'!AG213</f>
        <v>0</v>
      </c>
      <c r="AH213" s="523">
        <f>'[1]Actv PlacedInServc'!AH213</f>
        <v>0</v>
      </c>
      <c r="AI213" s="523">
        <f>'[1]Actv PlacedInServc'!AI213</f>
        <v>0</v>
      </c>
      <c r="AJ213" s="523">
        <f>'[1]Actv PlacedInServc'!AJ213</f>
        <v>0</v>
      </c>
      <c r="AK213" s="523">
        <f>'[1]Actv PlacedInServc'!AK213</f>
        <v>0</v>
      </c>
      <c r="AL213" s="523">
        <f>'[1]Actv PlacedInServc'!AL213</f>
        <v>0</v>
      </c>
      <c r="AM213" s="524"/>
      <c r="AN213" s="523">
        <f t="shared" si="9"/>
        <v>0</v>
      </c>
      <c r="AO213" s="524"/>
      <c r="AP213" s="524">
        <f t="shared" si="10"/>
        <v>0</v>
      </c>
    </row>
    <row r="214" spans="2:42" s="512" customFormat="1">
      <c r="B214" s="518">
        <v>204</v>
      </c>
      <c r="C214" s="518" t="str">
        <f>'[1]Actv PlacedInServc'!C214</f>
        <v/>
      </c>
      <c r="D214" s="519" t="str">
        <f>'[1]Actv PlacedInServc'!D214</f>
        <v/>
      </c>
      <c r="F214" s="520" t="str">
        <f>'[1]Actv PlacedInServc'!F214</f>
        <v/>
      </c>
      <c r="H214" s="518" t="str">
        <f>'[1]Actv PlacedInServc'!H214</f>
        <v/>
      </c>
      <c r="J214" s="518" t="str">
        <f>'[1]Actv PlacedInServc'!J214</f>
        <v/>
      </c>
      <c r="L214" s="518" t="str">
        <f>'[1]Actv PlacedInServc'!L214</f>
        <v/>
      </c>
      <c r="N214" s="521" t="str">
        <f>'[1]Actv PlacedInServc'!N214</f>
        <v/>
      </c>
      <c r="P214" s="524" t="str">
        <f>'[1]Actv PlacedInServc'!P214</f>
        <v/>
      </c>
      <c r="Q214" s="523" t="str">
        <f>'[1]Actv PlacedInServc'!Q214</f>
        <v/>
      </c>
      <c r="R214" s="523" t="str">
        <f>'[1]Actv PlacedInServc'!R214</f>
        <v/>
      </c>
      <c r="S214" s="523" t="str">
        <f>'[1]Actv PlacedInServc'!S214</f>
        <v/>
      </c>
      <c r="T214" s="523" t="str">
        <f>'[1]Actv PlacedInServc'!T214</f>
        <v/>
      </c>
      <c r="U214" s="523" t="str">
        <f>'[1]Actv PlacedInServc'!U214</f>
        <v/>
      </c>
      <c r="V214" s="523" t="str">
        <f>'[1]Actv PlacedInServc'!V214</f>
        <v/>
      </c>
      <c r="W214" s="523" t="str">
        <f>'[1]Actv PlacedInServc'!W214</f>
        <v/>
      </c>
      <c r="X214" s="523" t="str">
        <f>'[1]Actv PlacedInServc'!X214</f>
        <v/>
      </c>
      <c r="Y214" s="523" t="str">
        <f>'[1]Actv PlacedInServc'!Y214</f>
        <v/>
      </c>
      <c r="Z214" s="523" t="str">
        <f>'[1]Actv PlacedInServc'!Z214</f>
        <v/>
      </c>
      <c r="AA214" s="523" t="str">
        <f>'[1]Actv PlacedInServc'!AA214</f>
        <v/>
      </c>
      <c r="AB214" s="523" t="str">
        <f>'[1]Actv PlacedInServc'!AB214</f>
        <v/>
      </c>
      <c r="AC214" s="523" t="str">
        <f>'[1]Actv PlacedInServc'!AC214</f>
        <v/>
      </c>
      <c r="AD214" s="523" t="str">
        <f>'[1]Actv PlacedInServc'!AD214</f>
        <v/>
      </c>
      <c r="AE214" s="523" t="str">
        <f>'[1]Actv PlacedInServc'!AE214</f>
        <v/>
      </c>
      <c r="AF214" s="523" t="str">
        <f>'[1]Actv PlacedInServc'!AF214</f>
        <v/>
      </c>
      <c r="AG214" s="523" t="str">
        <f>'[1]Actv PlacedInServc'!AG214</f>
        <v/>
      </c>
      <c r="AH214" s="523" t="str">
        <f>'[1]Actv PlacedInServc'!AH214</f>
        <v/>
      </c>
      <c r="AI214" s="523" t="str">
        <f>'[1]Actv PlacedInServc'!AI214</f>
        <v/>
      </c>
      <c r="AJ214" s="523" t="str">
        <f>'[1]Actv PlacedInServc'!AJ214</f>
        <v/>
      </c>
      <c r="AK214" s="523" t="str">
        <f>'[1]Actv PlacedInServc'!AK214</f>
        <v/>
      </c>
      <c r="AL214" s="523" t="str">
        <f>'[1]Actv PlacedInServc'!AL214</f>
        <v/>
      </c>
      <c r="AM214" s="524"/>
      <c r="AN214" s="523">
        <f t="shared" si="9"/>
        <v>0</v>
      </c>
      <c r="AO214" s="524"/>
      <c r="AP214" s="524">
        <f t="shared" si="10"/>
        <v>0</v>
      </c>
    </row>
    <row r="215" spans="2:42" s="512" customFormat="1">
      <c r="B215" s="518">
        <v>205</v>
      </c>
      <c r="C215" s="518" t="str">
        <f>'[1]Actv PlacedInServc'!C215</f>
        <v/>
      </c>
      <c r="D215" s="519" t="str">
        <f>'[1]Actv PlacedInServc'!D215</f>
        <v/>
      </c>
      <c r="F215" s="520" t="str">
        <f>'[1]Actv PlacedInServc'!F215</f>
        <v/>
      </c>
      <c r="H215" s="518" t="str">
        <f>'[1]Actv PlacedInServc'!H215</f>
        <v/>
      </c>
      <c r="J215" s="518" t="str">
        <f>'[1]Actv PlacedInServc'!J215</f>
        <v/>
      </c>
      <c r="L215" s="518" t="str">
        <f>'[1]Actv PlacedInServc'!L215</f>
        <v/>
      </c>
      <c r="N215" s="521" t="str">
        <f>'[1]Actv PlacedInServc'!N215</f>
        <v/>
      </c>
      <c r="P215" s="524" t="str">
        <f>'[1]Actv PlacedInServc'!P215</f>
        <v/>
      </c>
      <c r="Q215" s="523">
        <f>'[1]Actv PlacedInServc'!Q215</f>
        <v>0</v>
      </c>
      <c r="R215" s="523">
        <f>'[1]Actv PlacedInServc'!R215</f>
        <v>0</v>
      </c>
      <c r="S215" s="523">
        <f>'[1]Actv PlacedInServc'!S215</f>
        <v>0</v>
      </c>
      <c r="T215" s="523">
        <f>'[1]Actv PlacedInServc'!T215</f>
        <v>0</v>
      </c>
      <c r="U215" s="523">
        <f>'[1]Actv PlacedInServc'!U215</f>
        <v>0</v>
      </c>
      <c r="V215" s="523">
        <f>'[1]Actv PlacedInServc'!V215</f>
        <v>0</v>
      </c>
      <c r="W215" s="523">
        <f>'[1]Actv PlacedInServc'!W215</f>
        <v>0</v>
      </c>
      <c r="X215" s="523">
        <f>'[1]Actv PlacedInServc'!X215</f>
        <v>0</v>
      </c>
      <c r="Y215" s="523">
        <f>'[1]Actv PlacedInServc'!Y215</f>
        <v>0</v>
      </c>
      <c r="Z215" s="523">
        <f>'[1]Actv PlacedInServc'!Z215</f>
        <v>0</v>
      </c>
      <c r="AA215" s="523">
        <f>'[1]Actv PlacedInServc'!AA215</f>
        <v>0</v>
      </c>
      <c r="AB215" s="523">
        <f>'[1]Actv PlacedInServc'!AB215</f>
        <v>0</v>
      </c>
      <c r="AC215" s="523">
        <f>'[1]Actv PlacedInServc'!AC215</f>
        <v>0</v>
      </c>
      <c r="AD215" s="523">
        <f>'[1]Actv PlacedInServc'!AD215</f>
        <v>0</v>
      </c>
      <c r="AE215" s="523">
        <f>'[1]Actv PlacedInServc'!AE215</f>
        <v>0</v>
      </c>
      <c r="AF215" s="523">
        <f>'[1]Actv PlacedInServc'!AF215</f>
        <v>0</v>
      </c>
      <c r="AG215" s="523">
        <f>'[1]Actv PlacedInServc'!AG215</f>
        <v>0</v>
      </c>
      <c r="AH215" s="523">
        <f>'[1]Actv PlacedInServc'!AH215</f>
        <v>0</v>
      </c>
      <c r="AI215" s="523">
        <f>'[1]Actv PlacedInServc'!AI215</f>
        <v>0</v>
      </c>
      <c r="AJ215" s="523">
        <f>'[1]Actv PlacedInServc'!AJ215</f>
        <v>0</v>
      </c>
      <c r="AK215" s="523">
        <f>'[1]Actv PlacedInServc'!AK215</f>
        <v>0</v>
      </c>
      <c r="AL215" s="523">
        <f>'[1]Actv PlacedInServc'!AL215</f>
        <v>0</v>
      </c>
      <c r="AM215" s="524"/>
      <c r="AN215" s="523">
        <f t="shared" si="9"/>
        <v>0</v>
      </c>
      <c r="AO215" s="524"/>
      <c r="AP215" s="524">
        <f t="shared" si="10"/>
        <v>0</v>
      </c>
    </row>
    <row r="216" spans="2:42" s="512" customFormat="1">
      <c r="B216" s="518">
        <v>206</v>
      </c>
      <c r="C216" s="518" t="str">
        <f>'[1]Actv PlacedInServc'!C216</f>
        <v/>
      </c>
      <c r="D216" s="519" t="str">
        <f>'[1]Actv PlacedInServc'!D216</f>
        <v>I12-020091</v>
      </c>
      <c r="F216" s="520" t="str">
        <f>'[1]Actv PlacedInServc'!F216</f>
        <v>KRS1 - Overhead Power Line Relocation</v>
      </c>
      <c r="H216" s="518" t="str">
        <f>'[1]Actv PlacedInServc'!H216</f>
        <v/>
      </c>
      <c r="J216" s="518" t="str">
        <f>'[1]Actv PlacedInServc'!J216</f>
        <v/>
      </c>
      <c r="L216" s="518" t="str">
        <f>'[1]Actv PlacedInServc'!L216</f>
        <v/>
      </c>
      <c r="N216" s="521">
        <f>'[1]Actv PlacedInServc'!N216</f>
        <v>43465</v>
      </c>
      <c r="P216" s="524" t="str">
        <f>'[1]Actv PlacedInServc'!P216</f>
        <v/>
      </c>
      <c r="Q216" s="523">
        <f>'[1]Actv PlacedInServc'!Q216</f>
        <v>0</v>
      </c>
      <c r="R216" s="523">
        <f>'[1]Actv PlacedInServc'!R216</f>
        <v>0</v>
      </c>
      <c r="S216" s="523">
        <f>'[1]Actv PlacedInServc'!S216</f>
        <v>0</v>
      </c>
      <c r="T216" s="523">
        <f>'[1]Actv PlacedInServc'!T216</f>
        <v>0</v>
      </c>
      <c r="U216" s="523">
        <f>'[1]Actv PlacedInServc'!U216</f>
        <v>0</v>
      </c>
      <c r="V216" s="523">
        <f>'[1]Actv PlacedInServc'!V216</f>
        <v>0</v>
      </c>
      <c r="W216" s="523">
        <f>'[1]Actv PlacedInServc'!W216</f>
        <v>0</v>
      </c>
      <c r="X216" s="523">
        <f>'[1]Actv PlacedInServc'!X216</f>
        <v>0</v>
      </c>
      <c r="Y216" s="523">
        <f>'[1]Actv PlacedInServc'!Y216</f>
        <v>0</v>
      </c>
      <c r="Z216" s="523">
        <f>'[1]Actv PlacedInServc'!Z216</f>
        <v>0</v>
      </c>
      <c r="AA216" s="523">
        <f>'[1]Actv PlacedInServc'!AA216</f>
        <v>0</v>
      </c>
      <c r="AB216" s="523">
        <f>'[1]Actv PlacedInServc'!AB216</f>
        <v>0</v>
      </c>
      <c r="AC216" s="523">
        <f>'[1]Actv PlacedInServc'!AC216</f>
        <v>0</v>
      </c>
      <c r="AD216" s="523">
        <f>'[1]Actv PlacedInServc'!AD216</f>
        <v>0</v>
      </c>
      <c r="AE216" s="523">
        <f>'[1]Actv PlacedInServc'!AE216</f>
        <v>0</v>
      </c>
      <c r="AF216" s="523">
        <f>'[1]Actv PlacedInServc'!AF216</f>
        <v>0</v>
      </c>
      <c r="AG216" s="523">
        <f>'[1]Actv PlacedInServc'!AG216</f>
        <v>0</v>
      </c>
      <c r="AH216" s="523">
        <f>'[1]Actv PlacedInServc'!AH216</f>
        <v>0</v>
      </c>
      <c r="AI216" s="523">
        <f>'[1]Actv PlacedInServc'!AI216</f>
        <v>0</v>
      </c>
      <c r="AJ216" s="523">
        <f>'[1]Actv PlacedInServc'!AJ216</f>
        <v>0</v>
      </c>
      <c r="AK216" s="523">
        <f>'[1]Actv PlacedInServc'!AK216</f>
        <v>0</v>
      </c>
      <c r="AL216" s="523">
        <f>'[1]Actv PlacedInServc'!AL216</f>
        <v>0</v>
      </c>
      <c r="AM216" s="524"/>
      <c r="AN216" s="523">
        <f t="shared" si="9"/>
        <v>0</v>
      </c>
      <c r="AO216" s="524"/>
      <c r="AP216" s="524">
        <f t="shared" si="10"/>
        <v>0</v>
      </c>
    </row>
    <row r="217" spans="2:42" s="512" customFormat="1">
      <c r="B217" s="518">
        <v>207</v>
      </c>
      <c r="C217" s="518" t="str">
        <f>'[1]Actv PlacedInServc'!C217</f>
        <v>304300</v>
      </c>
      <c r="D217" s="519" t="str">
        <f>'[1]Actv PlacedInServc'!D217</f>
        <v/>
      </c>
      <c r="F217" s="520" t="str">
        <f>'[1]Actv PlacedInServc'!F217</f>
        <v>304300-Struct &amp; Imp-Treatment</v>
      </c>
      <c r="H217" s="518" t="str">
        <f>'[1]Actv PlacedInServc'!H217</f>
        <v>10130430</v>
      </c>
      <c r="J217" s="518">
        <f>'[1]Actv PlacedInServc'!J217</f>
        <v>304.3</v>
      </c>
      <c r="L217" s="518" t="str">
        <f>'[1]Actv PlacedInServc'!L217</f>
        <v>Y</v>
      </c>
      <c r="N217" s="521" t="str">
        <f>'[1]Actv PlacedInServc'!N217</f>
        <v/>
      </c>
      <c r="P217" s="524">
        <f>'[1]Actv PlacedInServc'!P217</f>
        <v>128871.3045</v>
      </c>
      <c r="Q217" s="523">
        <f>'[1]Actv PlacedInServc'!Q217</f>
        <v>0</v>
      </c>
      <c r="R217" s="523">
        <f>'[1]Actv PlacedInServc'!R217</f>
        <v>0</v>
      </c>
      <c r="S217" s="523">
        <f>'[1]Actv PlacedInServc'!S217</f>
        <v>0</v>
      </c>
      <c r="T217" s="523">
        <f>'[1]Actv PlacedInServc'!T217</f>
        <v>207427.8045</v>
      </c>
      <c r="U217" s="523">
        <f>'[1]Actv PlacedInServc'!U217</f>
        <v>0</v>
      </c>
      <c r="V217" s="523">
        <f>'[1]Actv PlacedInServc'!V217</f>
        <v>0</v>
      </c>
      <c r="W217" s="523">
        <f>'[1]Actv PlacedInServc'!W217</f>
        <v>0</v>
      </c>
      <c r="X217" s="523">
        <f>'[1]Actv PlacedInServc'!X217</f>
        <v>0</v>
      </c>
      <c r="Y217" s="523">
        <f>'[1]Actv PlacedInServc'!Y217</f>
        <v>0</v>
      </c>
      <c r="Z217" s="523">
        <f>'[1]Actv PlacedInServc'!Z217</f>
        <v>0</v>
      </c>
      <c r="AA217" s="523">
        <f>'[1]Actv PlacedInServc'!AA217</f>
        <v>0</v>
      </c>
      <c r="AB217" s="523">
        <f>'[1]Actv PlacedInServc'!AB217</f>
        <v>0</v>
      </c>
      <c r="AC217" s="523">
        <f>'[1]Actv PlacedInServc'!AC217</f>
        <v>0</v>
      </c>
      <c r="AD217" s="523">
        <f>'[1]Actv PlacedInServc'!AD217</f>
        <v>0</v>
      </c>
      <c r="AE217" s="523">
        <f>'[1]Actv PlacedInServc'!AE217</f>
        <v>0</v>
      </c>
      <c r="AF217" s="523">
        <f>'[1]Actv PlacedInServc'!AF217</f>
        <v>0</v>
      </c>
      <c r="AG217" s="523">
        <f>'[1]Actv PlacedInServc'!AG217</f>
        <v>0</v>
      </c>
      <c r="AH217" s="523">
        <f>'[1]Actv PlacedInServc'!AH217</f>
        <v>0</v>
      </c>
      <c r="AI217" s="523">
        <f>'[1]Actv PlacedInServc'!AI217</f>
        <v>0</v>
      </c>
      <c r="AJ217" s="523">
        <f>'[1]Actv PlacedInServc'!AJ217</f>
        <v>0</v>
      </c>
      <c r="AK217" s="523">
        <f>'[1]Actv PlacedInServc'!AK217</f>
        <v>0</v>
      </c>
      <c r="AL217" s="523">
        <f>'[1]Actv PlacedInServc'!AL217</f>
        <v>0</v>
      </c>
      <c r="AM217" s="524"/>
      <c r="AN217" s="523">
        <f t="shared" si="9"/>
        <v>207427.8045</v>
      </c>
      <c r="AO217" s="524"/>
      <c r="AP217" s="524">
        <f t="shared" si="10"/>
        <v>0</v>
      </c>
    </row>
    <row r="218" spans="2:42" s="512" customFormat="1">
      <c r="B218" s="518">
        <v>208</v>
      </c>
      <c r="C218" s="518" t="str">
        <f>'[1]Actv PlacedInServc'!C218</f>
        <v>310000</v>
      </c>
      <c r="D218" s="519" t="str">
        <f>'[1]Actv PlacedInServc'!D218</f>
        <v/>
      </c>
      <c r="F218" s="520" t="str">
        <f>'[1]Actv PlacedInServc'!F218</f>
        <v>310000-Power Generation Equip</v>
      </c>
      <c r="H218" s="518" t="str">
        <f>'[1]Actv PlacedInServc'!H218</f>
        <v>10131000</v>
      </c>
      <c r="J218" s="518">
        <f>'[1]Actv PlacedInServc'!J218</f>
        <v>310.2</v>
      </c>
      <c r="L218" s="518" t="str">
        <f>'[1]Actv PlacedInServc'!L218</f>
        <v>Y</v>
      </c>
      <c r="N218" s="521" t="str">
        <f>'[1]Actv PlacedInServc'!N218</f>
        <v/>
      </c>
      <c r="P218" s="524">
        <f>'[1]Actv PlacedInServc'!P218</f>
        <v>730270.72550000006</v>
      </c>
      <c r="Q218" s="523">
        <f>'[1]Actv PlacedInServc'!Q218</f>
        <v>0</v>
      </c>
      <c r="R218" s="523">
        <f>'[1]Actv PlacedInServc'!R218</f>
        <v>0</v>
      </c>
      <c r="S218" s="523">
        <f>'[1]Actv PlacedInServc'!S218</f>
        <v>0</v>
      </c>
      <c r="T218" s="523">
        <f>'[1]Actv PlacedInServc'!T218</f>
        <v>1175424.2255000002</v>
      </c>
      <c r="U218" s="523">
        <f>'[1]Actv PlacedInServc'!U218</f>
        <v>0</v>
      </c>
      <c r="V218" s="523">
        <f>'[1]Actv PlacedInServc'!V218</f>
        <v>0</v>
      </c>
      <c r="W218" s="523">
        <f>'[1]Actv PlacedInServc'!W218</f>
        <v>0</v>
      </c>
      <c r="X218" s="523">
        <f>'[1]Actv PlacedInServc'!X218</f>
        <v>0</v>
      </c>
      <c r="Y218" s="523">
        <f>'[1]Actv PlacedInServc'!Y218</f>
        <v>0</v>
      </c>
      <c r="Z218" s="523">
        <f>'[1]Actv PlacedInServc'!Z218</f>
        <v>0</v>
      </c>
      <c r="AA218" s="523">
        <f>'[1]Actv PlacedInServc'!AA218</f>
        <v>0</v>
      </c>
      <c r="AB218" s="523">
        <f>'[1]Actv PlacedInServc'!AB218</f>
        <v>0</v>
      </c>
      <c r="AC218" s="523">
        <f>'[1]Actv PlacedInServc'!AC218</f>
        <v>0</v>
      </c>
      <c r="AD218" s="523">
        <f>'[1]Actv PlacedInServc'!AD218</f>
        <v>0</v>
      </c>
      <c r="AE218" s="523">
        <f>'[1]Actv PlacedInServc'!AE218</f>
        <v>0</v>
      </c>
      <c r="AF218" s="523">
        <f>'[1]Actv PlacedInServc'!AF218</f>
        <v>0</v>
      </c>
      <c r="AG218" s="523">
        <f>'[1]Actv PlacedInServc'!AG218</f>
        <v>0</v>
      </c>
      <c r="AH218" s="523">
        <f>'[1]Actv PlacedInServc'!AH218</f>
        <v>0</v>
      </c>
      <c r="AI218" s="523">
        <f>'[1]Actv PlacedInServc'!AI218</f>
        <v>0</v>
      </c>
      <c r="AJ218" s="523">
        <f>'[1]Actv PlacedInServc'!AJ218</f>
        <v>0</v>
      </c>
      <c r="AK218" s="523">
        <f>'[1]Actv PlacedInServc'!AK218</f>
        <v>0</v>
      </c>
      <c r="AL218" s="523">
        <f>'[1]Actv PlacedInServc'!AL218</f>
        <v>0</v>
      </c>
      <c r="AM218" s="524"/>
      <c r="AN218" s="523">
        <f t="shared" si="9"/>
        <v>1175424.2255000002</v>
      </c>
      <c r="AO218" s="524"/>
      <c r="AP218" s="524">
        <f t="shared" si="10"/>
        <v>0</v>
      </c>
    </row>
    <row r="219" spans="2:42" s="512" customFormat="1">
      <c r="B219" s="518">
        <v>209</v>
      </c>
      <c r="C219" s="518" t="str">
        <f>'[1]Actv PlacedInServc'!C219</f>
        <v/>
      </c>
      <c r="D219" s="519" t="str">
        <f>'[1]Actv PlacedInServc'!D219</f>
        <v/>
      </c>
      <c r="F219" s="520" t="str">
        <f>'[1]Actv PlacedInServc'!F219</f>
        <v/>
      </c>
      <c r="H219" s="518" t="str">
        <f>'[1]Actv PlacedInServc'!H219</f>
        <v/>
      </c>
      <c r="J219" s="518" t="str">
        <f>'[1]Actv PlacedInServc'!J219</f>
        <v/>
      </c>
      <c r="L219" s="518" t="str">
        <f>'[1]Actv PlacedInServc'!L219</f>
        <v/>
      </c>
      <c r="N219" s="521" t="str">
        <f>'[1]Actv PlacedInServc'!N219</f>
        <v/>
      </c>
      <c r="P219" s="524" t="str">
        <f>'[1]Actv PlacedInServc'!P219</f>
        <v/>
      </c>
      <c r="Q219" s="523" t="str">
        <f>'[1]Actv PlacedInServc'!Q219</f>
        <v/>
      </c>
      <c r="R219" s="523" t="str">
        <f>'[1]Actv PlacedInServc'!R219</f>
        <v/>
      </c>
      <c r="S219" s="523" t="str">
        <f>'[1]Actv PlacedInServc'!S219</f>
        <v/>
      </c>
      <c r="T219" s="523" t="str">
        <f>'[1]Actv PlacedInServc'!T219</f>
        <v/>
      </c>
      <c r="U219" s="523" t="str">
        <f>'[1]Actv PlacedInServc'!U219</f>
        <v/>
      </c>
      <c r="V219" s="523" t="str">
        <f>'[1]Actv PlacedInServc'!V219</f>
        <v/>
      </c>
      <c r="W219" s="523" t="str">
        <f>'[1]Actv PlacedInServc'!W219</f>
        <v/>
      </c>
      <c r="X219" s="523" t="str">
        <f>'[1]Actv PlacedInServc'!X219</f>
        <v/>
      </c>
      <c r="Y219" s="523" t="str">
        <f>'[1]Actv PlacedInServc'!Y219</f>
        <v/>
      </c>
      <c r="Z219" s="523" t="str">
        <f>'[1]Actv PlacedInServc'!Z219</f>
        <v/>
      </c>
      <c r="AA219" s="523" t="str">
        <f>'[1]Actv PlacedInServc'!AA219</f>
        <v/>
      </c>
      <c r="AB219" s="523" t="str">
        <f>'[1]Actv PlacedInServc'!AB219</f>
        <v/>
      </c>
      <c r="AC219" s="523" t="str">
        <f>'[1]Actv PlacedInServc'!AC219</f>
        <v/>
      </c>
      <c r="AD219" s="523" t="str">
        <f>'[1]Actv PlacedInServc'!AD219</f>
        <v/>
      </c>
      <c r="AE219" s="523" t="str">
        <f>'[1]Actv PlacedInServc'!AE219</f>
        <v/>
      </c>
      <c r="AF219" s="523" t="str">
        <f>'[1]Actv PlacedInServc'!AF219</f>
        <v/>
      </c>
      <c r="AG219" s="523" t="str">
        <f>'[1]Actv PlacedInServc'!AG219</f>
        <v/>
      </c>
      <c r="AH219" s="523" t="str">
        <f>'[1]Actv PlacedInServc'!AH219</f>
        <v/>
      </c>
      <c r="AI219" s="523" t="str">
        <f>'[1]Actv PlacedInServc'!AI219</f>
        <v/>
      </c>
      <c r="AJ219" s="523" t="str">
        <f>'[1]Actv PlacedInServc'!AJ219</f>
        <v/>
      </c>
      <c r="AK219" s="523" t="str">
        <f>'[1]Actv PlacedInServc'!AK219</f>
        <v/>
      </c>
      <c r="AL219" s="523" t="str">
        <f>'[1]Actv PlacedInServc'!AL219</f>
        <v/>
      </c>
      <c r="AM219" s="524"/>
      <c r="AN219" s="523">
        <f t="shared" si="9"/>
        <v>0</v>
      </c>
      <c r="AO219" s="524"/>
      <c r="AP219" s="524">
        <f t="shared" si="10"/>
        <v>0</v>
      </c>
    </row>
    <row r="220" spans="2:42" s="512" customFormat="1">
      <c r="B220" s="518">
        <v>210</v>
      </c>
      <c r="C220" s="518" t="str">
        <f>'[1]Actv PlacedInServc'!C220</f>
        <v/>
      </c>
      <c r="D220" s="519" t="str">
        <f>'[1]Actv PlacedInServc'!D220</f>
        <v/>
      </c>
      <c r="F220" s="520" t="str">
        <f>'[1]Actv PlacedInServc'!F220</f>
        <v/>
      </c>
      <c r="H220" s="518" t="str">
        <f>'[1]Actv PlacedInServc'!H220</f>
        <v/>
      </c>
      <c r="J220" s="518" t="str">
        <f>'[1]Actv PlacedInServc'!J220</f>
        <v/>
      </c>
      <c r="L220" s="518" t="str">
        <f>'[1]Actv PlacedInServc'!L220</f>
        <v/>
      </c>
      <c r="N220" s="521" t="str">
        <f>'[1]Actv PlacedInServc'!N220</f>
        <v/>
      </c>
      <c r="P220" s="524" t="str">
        <f>'[1]Actv PlacedInServc'!P220</f>
        <v/>
      </c>
      <c r="Q220" s="523" t="str">
        <f>'[1]Actv PlacedInServc'!Q220</f>
        <v/>
      </c>
      <c r="R220" s="523" t="str">
        <f>'[1]Actv PlacedInServc'!R220</f>
        <v/>
      </c>
      <c r="S220" s="523" t="str">
        <f>'[1]Actv PlacedInServc'!S220</f>
        <v/>
      </c>
      <c r="T220" s="523" t="str">
        <f>'[1]Actv PlacedInServc'!T220</f>
        <v/>
      </c>
      <c r="U220" s="523" t="str">
        <f>'[1]Actv PlacedInServc'!U220</f>
        <v/>
      </c>
      <c r="V220" s="523" t="str">
        <f>'[1]Actv PlacedInServc'!V220</f>
        <v/>
      </c>
      <c r="W220" s="523" t="str">
        <f>'[1]Actv PlacedInServc'!W220</f>
        <v/>
      </c>
      <c r="X220" s="523" t="str">
        <f>'[1]Actv PlacedInServc'!X220</f>
        <v/>
      </c>
      <c r="Y220" s="523" t="str">
        <f>'[1]Actv PlacedInServc'!Y220</f>
        <v/>
      </c>
      <c r="Z220" s="523" t="str">
        <f>'[1]Actv PlacedInServc'!Z220</f>
        <v/>
      </c>
      <c r="AA220" s="523" t="str">
        <f>'[1]Actv PlacedInServc'!AA220</f>
        <v/>
      </c>
      <c r="AB220" s="523" t="str">
        <f>'[1]Actv PlacedInServc'!AB220</f>
        <v/>
      </c>
      <c r="AC220" s="523" t="str">
        <f>'[1]Actv PlacedInServc'!AC220</f>
        <v/>
      </c>
      <c r="AD220" s="523" t="str">
        <f>'[1]Actv PlacedInServc'!AD220</f>
        <v/>
      </c>
      <c r="AE220" s="523" t="str">
        <f>'[1]Actv PlacedInServc'!AE220</f>
        <v/>
      </c>
      <c r="AF220" s="523" t="str">
        <f>'[1]Actv PlacedInServc'!AF220</f>
        <v/>
      </c>
      <c r="AG220" s="523" t="str">
        <f>'[1]Actv PlacedInServc'!AG220</f>
        <v/>
      </c>
      <c r="AH220" s="523" t="str">
        <f>'[1]Actv PlacedInServc'!AH220</f>
        <v/>
      </c>
      <c r="AI220" s="523" t="str">
        <f>'[1]Actv PlacedInServc'!AI220</f>
        <v/>
      </c>
      <c r="AJ220" s="523" t="str">
        <f>'[1]Actv PlacedInServc'!AJ220</f>
        <v/>
      </c>
      <c r="AK220" s="523" t="str">
        <f>'[1]Actv PlacedInServc'!AK220</f>
        <v/>
      </c>
      <c r="AL220" s="523" t="str">
        <f>'[1]Actv PlacedInServc'!AL220</f>
        <v/>
      </c>
      <c r="AM220" s="524"/>
      <c r="AN220" s="523">
        <f t="shared" si="9"/>
        <v>0</v>
      </c>
      <c r="AO220" s="524"/>
      <c r="AP220" s="524">
        <f t="shared" si="10"/>
        <v>0</v>
      </c>
    </row>
    <row r="221" spans="2:42" s="512" customFormat="1">
      <c r="B221" s="518">
        <v>211</v>
      </c>
      <c r="C221" s="518" t="str">
        <f>'[1]Actv PlacedInServc'!C221</f>
        <v/>
      </c>
      <c r="D221" s="519" t="str">
        <f>'[1]Actv PlacedInServc'!D221</f>
        <v/>
      </c>
      <c r="F221" s="520" t="str">
        <f>'[1]Actv PlacedInServc'!F221</f>
        <v/>
      </c>
      <c r="H221" s="518" t="str">
        <f>'[1]Actv PlacedInServc'!H221</f>
        <v/>
      </c>
      <c r="J221" s="518" t="str">
        <f>'[1]Actv PlacedInServc'!J221</f>
        <v/>
      </c>
      <c r="L221" s="518" t="str">
        <f>'[1]Actv PlacedInServc'!L221</f>
        <v/>
      </c>
      <c r="N221" s="521" t="str">
        <f>'[1]Actv PlacedInServc'!N221</f>
        <v/>
      </c>
      <c r="P221" s="524" t="str">
        <f>'[1]Actv PlacedInServc'!P221</f>
        <v/>
      </c>
      <c r="Q221" s="523">
        <f>'[1]Actv PlacedInServc'!Q221</f>
        <v>0</v>
      </c>
      <c r="R221" s="523">
        <f>'[1]Actv PlacedInServc'!R221</f>
        <v>0</v>
      </c>
      <c r="S221" s="523">
        <f>'[1]Actv PlacedInServc'!S221</f>
        <v>0</v>
      </c>
      <c r="T221" s="523">
        <f>'[1]Actv PlacedInServc'!T221</f>
        <v>0</v>
      </c>
      <c r="U221" s="523">
        <f>'[1]Actv PlacedInServc'!U221</f>
        <v>0</v>
      </c>
      <c r="V221" s="523">
        <f>'[1]Actv PlacedInServc'!V221</f>
        <v>0</v>
      </c>
      <c r="W221" s="523">
        <f>'[1]Actv PlacedInServc'!W221</f>
        <v>0</v>
      </c>
      <c r="X221" s="523">
        <f>'[1]Actv PlacedInServc'!X221</f>
        <v>0</v>
      </c>
      <c r="Y221" s="523">
        <f>'[1]Actv PlacedInServc'!Y221</f>
        <v>0</v>
      </c>
      <c r="Z221" s="523">
        <f>'[1]Actv PlacedInServc'!Z221</f>
        <v>0</v>
      </c>
      <c r="AA221" s="523">
        <f>'[1]Actv PlacedInServc'!AA221</f>
        <v>0</v>
      </c>
      <c r="AB221" s="523">
        <f>'[1]Actv PlacedInServc'!AB221</f>
        <v>0</v>
      </c>
      <c r="AC221" s="523">
        <f>'[1]Actv PlacedInServc'!AC221</f>
        <v>0</v>
      </c>
      <c r="AD221" s="523">
        <f>'[1]Actv PlacedInServc'!AD221</f>
        <v>0</v>
      </c>
      <c r="AE221" s="523">
        <f>'[1]Actv PlacedInServc'!AE221</f>
        <v>0</v>
      </c>
      <c r="AF221" s="523">
        <f>'[1]Actv PlacedInServc'!AF221</f>
        <v>0</v>
      </c>
      <c r="AG221" s="523">
        <f>'[1]Actv PlacedInServc'!AG221</f>
        <v>0</v>
      </c>
      <c r="AH221" s="523">
        <f>'[1]Actv PlacedInServc'!AH221</f>
        <v>0</v>
      </c>
      <c r="AI221" s="523">
        <f>'[1]Actv PlacedInServc'!AI221</f>
        <v>0</v>
      </c>
      <c r="AJ221" s="523">
        <f>'[1]Actv PlacedInServc'!AJ221</f>
        <v>0</v>
      </c>
      <c r="AK221" s="523">
        <f>'[1]Actv PlacedInServc'!AK221</f>
        <v>0</v>
      </c>
      <c r="AL221" s="523">
        <f>'[1]Actv PlacedInServc'!AL221</f>
        <v>0</v>
      </c>
      <c r="AM221" s="524"/>
      <c r="AN221" s="523">
        <f t="shared" si="9"/>
        <v>0</v>
      </c>
      <c r="AO221" s="524"/>
      <c r="AP221" s="524">
        <f t="shared" si="10"/>
        <v>0</v>
      </c>
    </row>
    <row r="222" spans="2:42" s="512" customFormat="1">
      <c r="B222" s="518">
        <v>212</v>
      </c>
      <c r="C222" s="518" t="str">
        <f>'[1]Actv PlacedInServc'!C222</f>
        <v/>
      </c>
      <c r="D222" s="519" t="str">
        <f>'[1]Actv PlacedInServc'!D222</f>
        <v>I12-020093</v>
      </c>
      <c r="F222" s="520" t="str">
        <f>'[1]Actv PlacedInServc'!F222</f>
        <v>Richmond Rd Paving Imprvemnts - Fie</v>
      </c>
      <c r="H222" s="518" t="str">
        <f>'[1]Actv PlacedInServc'!H222</f>
        <v/>
      </c>
      <c r="J222" s="518" t="str">
        <f>'[1]Actv PlacedInServc'!J222</f>
        <v/>
      </c>
      <c r="L222" s="518" t="str">
        <f>'[1]Actv PlacedInServc'!L222</f>
        <v/>
      </c>
      <c r="N222" s="521">
        <f>'[1]Actv PlacedInServc'!N222</f>
        <v>45138</v>
      </c>
      <c r="P222" s="524" t="str">
        <f>'[1]Actv PlacedInServc'!P222</f>
        <v/>
      </c>
      <c r="Q222" s="523">
        <f>'[1]Actv PlacedInServc'!Q222</f>
        <v>0</v>
      </c>
      <c r="R222" s="523">
        <f>'[1]Actv PlacedInServc'!R222</f>
        <v>0</v>
      </c>
      <c r="S222" s="523">
        <f>'[1]Actv PlacedInServc'!S222</f>
        <v>0</v>
      </c>
      <c r="T222" s="523">
        <f>'[1]Actv PlacedInServc'!T222</f>
        <v>0</v>
      </c>
      <c r="U222" s="523">
        <f>'[1]Actv PlacedInServc'!U222</f>
        <v>0</v>
      </c>
      <c r="V222" s="523">
        <f>'[1]Actv PlacedInServc'!V222</f>
        <v>0</v>
      </c>
      <c r="W222" s="523">
        <f>'[1]Actv PlacedInServc'!W222</f>
        <v>0</v>
      </c>
      <c r="X222" s="523">
        <f>'[1]Actv PlacedInServc'!X222</f>
        <v>0</v>
      </c>
      <c r="Y222" s="523">
        <f>'[1]Actv PlacedInServc'!Y222</f>
        <v>0</v>
      </c>
      <c r="Z222" s="523">
        <f>'[1]Actv PlacedInServc'!Z222</f>
        <v>0</v>
      </c>
      <c r="AA222" s="523">
        <f>'[1]Actv PlacedInServc'!AA222</f>
        <v>0</v>
      </c>
      <c r="AB222" s="523">
        <f>'[1]Actv PlacedInServc'!AB222</f>
        <v>0</v>
      </c>
      <c r="AC222" s="523">
        <f>'[1]Actv PlacedInServc'!AC222</f>
        <v>0</v>
      </c>
      <c r="AD222" s="523">
        <f>'[1]Actv PlacedInServc'!AD222</f>
        <v>0</v>
      </c>
      <c r="AE222" s="523">
        <f>'[1]Actv PlacedInServc'!AE222</f>
        <v>0</v>
      </c>
      <c r="AF222" s="523">
        <f>'[1]Actv PlacedInServc'!AF222</f>
        <v>0</v>
      </c>
      <c r="AG222" s="523">
        <f>'[1]Actv PlacedInServc'!AG222</f>
        <v>0</v>
      </c>
      <c r="AH222" s="523">
        <f>'[1]Actv PlacedInServc'!AH222</f>
        <v>0</v>
      </c>
      <c r="AI222" s="523">
        <f>'[1]Actv PlacedInServc'!AI222</f>
        <v>0</v>
      </c>
      <c r="AJ222" s="523">
        <f>'[1]Actv PlacedInServc'!AJ222</f>
        <v>0</v>
      </c>
      <c r="AK222" s="523">
        <f>'[1]Actv PlacedInServc'!AK222</f>
        <v>0</v>
      </c>
      <c r="AL222" s="523">
        <f>'[1]Actv PlacedInServc'!AL222</f>
        <v>0</v>
      </c>
      <c r="AM222" s="524"/>
      <c r="AN222" s="523">
        <f t="shared" si="9"/>
        <v>0</v>
      </c>
      <c r="AO222" s="524"/>
      <c r="AP222" s="524">
        <f t="shared" si="10"/>
        <v>0</v>
      </c>
    </row>
    <row r="223" spans="2:42" s="512" customFormat="1">
      <c r="B223" s="518">
        <v>213</v>
      </c>
      <c r="C223" s="518" t="str">
        <f>'[1]Actv PlacedInServc'!C223</f>
        <v>304500</v>
      </c>
      <c r="D223" s="519" t="str">
        <f>'[1]Actv PlacedInServc'!D223</f>
        <v/>
      </c>
      <c r="F223" s="520" t="str">
        <f>'[1]Actv PlacedInServc'!F223</f>
        <v>304500-Struct &amp; Imp-General</v>
      </c>
      <c r="H223" s="518" t="str">
        <f>'[1]Actv PlacedInServc'!H223</f>
        <v>10130450</v>
      </c>
      <c r="J223" s="518">
        <f>'[1]Actv PlacedInServc'!J223</f>
        <v>304.5</v>
      </c>
      <c r="L223" s="518" t="str">
        <f>'[1]Actv PlacedInServc'!L223</f>
        <v>Y</v>
      </c>
      <c r="N223" s="521" t="str">
        <f>'[1]Actv PlacedInServc'!N223</f>
        <v/>
      </c>
      <c r="P223" s="524">
        <f>'[1]Actv PlacedInServc'!P223</f>
        <v>36314.909999999996</v>
      </c>
      <c r="Q223" s="523">
        <f>'[1]Actv PlacedInServc'!Q223</f>
        <v>0</v>
      </c>
      <c r="R223" s="523">
        <f>'[1]Actv PlacedInServc'!R223</f>
        <v>0</v>
      </c>
      <c r="S223" s="523">
        <f>'[1]Actv PlacedInServc'!S223</f>
        <v>0</v>
      </c>
      <c r="T223" s="523">
        <f>'[1]Actv PlacedInServc'!T223</f>
        <v>0</v>
      </c>
      <c r="U223" s="523">
        <f>'[1]Actv PlacedInServc'!U223</f>
        <v>0</v>
      </c>
      <c r="V223" s="523">
        <f>'[1]Actv PlacedInServc'!V223</f>
        <v>0</v>
      </c>
      <c r="W223" s="523">
        <f>'[1]Actv PlacedInServc'!W223</f>
        <v>0</v>
      </c>
      <c r="X223" s="523">
        <f>'[1]Actv PlacedInServc'!X223</f>
        <v>0</v>
      </c>
      <c r="Y223" s="523">
        <f>'[1]Actv PlacedInServc'!Y223</f>
        <v>0</v>
      </c>
      <c r="Z223" s="523">
        <f>'[1]Actv PlacedInServc'!Z223</f>
        <v>0</v>
      </c>
      <c r="AA223" s="523">
        <f>'[1]Actv PlacedInServc'!AA223</f>
        <v>0</v>
      </c>
      <c r="AB223" s="523">
        <f>'[1]Actv PlacedInServc'!AB223</f>
        <v>0</v>
      </c>
      <c r="AC223" s="523">
        <f>'[1]Actv PlacedInServc'!AC223</f>
        <v>0</v>
      </c>
      <c r="AD223" s="523">
        <f>'[1]Actv PlacedInServc'!AD223</f>
        <v>0</v>
      </c>
      <c r="AE223" s="523">
        <f>'[1]Actv PlacedInServc'!AE223</f>
        <v>0</v>
      </c>
      <c r="AF223" s="523">
        <f>'[1]Actv PlacedInServc'!AF223</f>
        <v>0</v>
      </c>
      <c r="AG223" s="523">
        <f>'[1]Actv PlacedInServc'!AG223</f>
        <v>0</v>
      </c>
      <c r="AH223" s="523">
        <f>'[1]Actv PlacedInServc'!AH223</f>
        <v>0</v>
      </c>
      <c r="AI223" s="523">
        <f>'[1]Actv PlacedInServc'!AI223</f>
        <v>0</v>
      </c>
      <c r="AJ223" s="523">
        <f>'[1]Actv PlacedInServc'!AJ223</f>
        <v>0</v>
      </c>
      <c r="AK223" s="523">
        <f>'[1]Actv PlacedInServc'!AK223</f>
        <v>0</v>
      </c>
      <c r="AL223" s="523">
        <f>'[1]Actv PlacedInServc'!AL223</f>
        <v>0</v>
      </c>
      <c r="AM223" s="524"/>
      <c r="AN223" s="523">
        <f t="shared" si="9"/>
        <v>0</v>
      </c>
      <c r="AO223" s="524"/>
      <c r="AP223" s="524">
        <f t="shared" si="10"/>
        <v>0</v>
      </c>
    </row>
    <row r="224" spans="2:42" s="512" customFormat="1">
      <c r="B224" s="518">
        <v>214</v>
      </c>
      <c r="C224" s="518" t="str">
        <f>'[1]Actv PlacedInServc'!C224</f>
        <v/>
      </c>
      <c r="D224" s="519" t="str">
        <f>'[1]Actv PlacedInServc'!D224</f>
        <v/>
      </c>
      <c r="F224" s="520" t="str">
        <f>'[1]Actv PlacedInServc'!F224</f>
        <v/>
      </c>
      <c r="H224" s="518" t="str">
        <f>'[1]Actv PlacedInServc'!H224</f>
        <v/>
      </c>
      <c r="J224" s="518" t="str">
        <f>'[1]Actv PlacedInServc'!J224</f>
        <v/>
      </c>
      <c r="L224" s="518" t="str">
        <f>'[1]Actv PlacedInServc'!L224</f>
        <v/>
      </c>
      <c r="N224" s="521" t="str">
        <f>'[1]Actv PlacedInServc'!N224</f>
        <v/>
      </c>
      <c r="P224" s="524" t="str">
        <f>'[1]Actv PlacedInServc'!P224</f>
        <v/>
      </c>
      <c r="Q224" s="523" t="str">
        <f>'[1]Actv PlacedInServc'!Q224</f>
        <v/>
      </c>
      <c r="R224" s="523" t="str">
        <f>'[1]Actv PlacedInServc'!R224</f>
        <v/>
      </c>
      <c r="S224" s="523" t="str">
        <f>'[1]Actv PlacedInServc'!S224</f>
        <v/>
      </c>
      <c r="T224" s="523" t="str">
        <f>'[1]Actv PlacedInServc'!T224</f>
        <v/>
      </c>
      <c r="U224" s="523" t="str">
        <f>'[1]Actv PlacedInServc'!U224</f>
        <v/>
      </c>
      <c r="V224" s="523" t="str">
        <f>'[1]Actv PlacedInServc'!V224</f>
        <v/>
      </c>
      <c r="W224" s="523" t="str">
        <f>'[1]Actv PlacedInServc'!W224</f>
        <v/>
      </c>
      <c r="X224" s="523" t="str">
        <f>'[1]Actv PlacedInServc'!X224</f>
        <v/>
      </c>
      <c r="Y224" s="523" t="str">
        <f>'[1]Actv PlacedInServc'!Y224</f>
        <v/>
      </c>
      <c r="Z224" s="523" t="str">
        <f>'[1]Actv PlacedInServc'!Z224</f>
        <v/>
      </c>
      <c r="AA224" s="523" t="str">
        <f>'[1]Actv PlacedInServc'!AA224</f>
        <v/>
      </c>
      <c r="AB224" s="523" t="str">
        <f>'[1]Actv PlacedInServc'!AB224</f>
        <v/>
      </c>
      <c r="AC224" s="523" t="str">
        <f>'[1]Actv PlacedInServc'!AC224</f>
        <v/>
      </c>
      <c r="AD224" s="523" t="str">
        <f>'[1]Actv PlacedInServc'!AD224</f>
        <v/>
      </c>
      <c r="AE224" s="523" t="str">
        <f>'[1]Actv PlacedInServc'!AE224</f>
        <v/>
      </c>
      <c r="AF224" s="523" t="str">
        <f>'[1]Actv PlacedInServc'!AF224</f>
        <v/>
      </c>
      <c r="AG224" s="523" t="str">
        <f>'[1]Actv PlacedInServc'!AG224</f>
        <v/>
      </c>
      <c r="AH224" s="523" t="str">
        <f>'[1]Actv PlacedInServc'!AH224</f>
        <v/>
      </c>
      <c r="AI224" s="523" t="str">
        <f>'[1]Actv PlacedInServc'!AI224</f>
        <v/>
      </c>
      <c r="AJ224" s="523" t="str">
        <f>'[1]Actv PlacedInServc'!AJ224</f>
        <v/>
      </c>
      <c r="AK224" s="523" t="str">
        <f>'[1]Actv PlacedInServc'!AK224</f>
        <v/>
      </c>
      <c r="AL224" s="523" t="str">
        <f>'[1]Actv PlacedInServc'!AL224</f>
        <v/>
      </c>
      <c r="AM224" s="524"/>
      <c r="AN224" s="523">
        <f t="shared" si="9"/>
        <v>0</v>
      </c>
      <c r="AO224" s="524"/>
      <c r="AP224" s="524">
        <f t="shared" si="10"/>
        <v>0</v>
      </c>
    </row>
    <row r="225" spans="2:42" s="512" customFormat="1">
      <c r="B225" s="518">
        <v>215</v>
      </c>
      <c r="C225" s="518" t="str">
        <f>'[1]Actv PlacedInServc'!C225</f>
        <v/>
      </c>
      <c r="D225" s="519" t="str">
        <f>'[1]Actv PlacedInServc'!D225</f>
        <v/>
      </c>
      <c r="F225" s="520" t="str">
        <f>'[1]Actv PlacedInServc'!F225</f>
        <v/>
      </c>
      <c r="H225" s="518" t="str">
        <f>'[1]Actv PlacedInServc'!H225</f>
        <v/>
      </c>
      <c r="J225" s="518" t="str">
        <f>'[1]Actv PlacedInServc'!J225</f>
        <v/>
      </c>
      <c r="L225" s="518" t="str">
        <f>'[1]Actv PlacedInServc'!L225</f>
        <v/>
      </c>
      <c r="N225" s="521" t="str">
        <f>'[1]Actv PlacedInServc'!N225</f>
        <v/>
      </c>
      <c r="P225" s="524" t="str">
        <f>'[1]Actv PlacedInServc'!P225</f>
        <v/>
      </c>
      <c r="Q225" s="523" t="str">
        <f>'[1]Actv PlacedInServc'!Q225</f>
        <v/>
      </c>
      <c r="R225" s="523" t="str">
        <f>'[1]Actv PlacedInServc'!R225</f>
        <v/>
      </c>
      <c r="S225" s="523" t="str">
        <f>'[1]Actv PlacedInServc'!S225</f>
        <v/>
      </c>
      <c r="T225" s="523" t="str">
        <f>'[1]Actv PlacedInServc'!T225</f>
        <v/>
      </c>
      <c r="U225" s="523" t="str">
        <f>'[1]Actv PlacedInServc'!U225</f>
        <v/>
      </c>
      <c r="V225" s="523" t="str">
        <f>'[1]Actv PlacedInServc'!V225</f>
        <v/>
      </c>
      <c r="W225" s="523" t="str">
        <f>'[1]Actv PlacedInServc'!W225</f>
        <v/>
      </c>
      <c r="X225" s="523" t="str">
        <f>'[1]Actv PlacedInServc'!X225</f>
        <v/>
      </c>
      <c r="Y225" s="523" t="str">
        <f>'[1]Actv PlacedInServc'!Y225</f>
        <v/>
      </c>
      <c r="Z225" s="523" t="str">
        <f>'[1]Actv PlacedInServc'!Z225</f>
        <v/>
      </c>
      <c r="AA225" s="523" t="str">
        <f>'[1]Actv PlacedInServc'!AA225</f>
        <v/>
      </c>
      <c r="AB225" s="523" t="str">
        <f>'[1]Actv PlacedInServc'!AB225</f>
        <v/>
      </c>
      <c r="AC225" s="523" t="str">
        <f>'[1]Actv PlacedInServc'!AC225</f>
        <v/>
      </c>
      <c r="AD225" s="523" t="str">
        <f>'[1]Actv PlacedInServc'!AD225</f>
        <v/>
      </c>
      <c r="AE225" s="523" t="str">
        <f>'[1]Actv PlacedInServc'!AE225</f>
        <v/>
      </c>
      <c r="AF225" s="523" t="str">
        <f>'[1]Actv PlacedInServc'!AF225</f>
        <v/>
      </c>
      <c r="AG225" s="523" t="str">
        <f>'[1]Actv PlacedInServc'!AG225</f>
        <v/>
      </c>
      <c r="AH225" s="523" t="str">
        <f>'[1]Actv PlacedInServc'!AH225</f>
        <v/>
      </c>
      <c r="AI225" s="523" t="str">
        <f>'[1]Actv PlacedInServc'!AI225</f>
        <v/>
      </c>
      <c r="AJ225" s="523" t="str">
        <f>'[1]Actv PlacedInServc'!AJ225</f>
        <v/>
      </c>
      <c r="AK225" s="523" t="str">
        <f>'[1]Actv PlacedInServc'!AK225</f>
        <v/>
      </c>
      <c r="AL225" s="523" t="str">
        <f>'[1]Actv PlacedInServc'!AL225</f>
        <v/>
      </c>
      <c r="AM225" s="524"/>
      <c r="AN225" s="523">
        <f t="shared" si="9"/>
        <v>0</v>
      </c>
      <c r="AO225" s="524"/>
      <c r="AP225" s="524">
        <f t="shared" si="10"/>
        <v>0</v>
      </c>
    </row>
    <row r="226" spans="2:42" s="512" customFormat="1">
      <c r="B226" s="518">
        <v>216</v>
      </c>
      <c r="C226" s="518" t="str">
        <f>'[1]Actv PlacedInServc'!C226</f>
        <v/>
      </c>
      <c r="D226" s="519" t="str">
        <f>'[1]Actv PlacedInServc'!D226</f>
        <v/>
      </c>
      <c r="F226" s="520" t="str">
        <f>'[1]Actv PlacedInServc'!F226</f>
        <v/>
      </c>
      <c r="H226" s="518" t="str">
        <f>'[1]Actv PlacedInServc'!H226</f>
        <v/>
      </c>
      <c r="J226" s="518" t="str">
        <f>'[1]Actv PlacedInServc'!J226</f>
        <v/>
      </c>
      <c r="L226" s="518" t="str">
        <f>'[1]Actv PlacedInServc'!L226</f>
        <v/>
      </c>
      <c r="N226" s="521" t="str">
        <f>'[1]Actv PlacedInServc'!N226</f>
        <v/>
      </c>
      <c r="P226" s="524" t="str">
        <f>'[1]Actv PlacedInServc'!P226</f>
        <v/>
      </c>
      <c r="Q226" s="523" t="str">
        <f>'[1]Actv PlacedInServc'!Q226</f>
        <v/>
      </c>
      <c r="R226" s="523" t="str">
        <f>'[1]Actv PlacedInServc'!R226</f>
        <v/>
      </c>
      <c r="S226" s="523" t="str">
        <f>'[1]Actv PlacedInServc'!S226</f>
        <v/>
      </c>
      <c r="T226" s="523" t="str">
        <f>'[1]Actv PlacedInServc'!T226</f>
        <v/>
      </c>
      <c r="U226" s="523" t="str">
        <f>'[1]Actv PlacedInServc'!U226</f>
        <v/>
      </c>
      <c r="V226" s="523" t="str">
        <f>'[1]Actv PlacedInServc'!V226</f>
        <v/>
      </c>
      <c r="W226" s="523" t="str">
        <f>'[1]Actv PlacedInServc'!W226</f>
        <v/>
      </c>
      <c r="X226" s="523" t="str">
        <f>'[1]Actv PlacedInServc'!X226</f>
        <v/>
      </c>
      <c r="Y226" s="523" t="str">
        <f>'[1]Actv PlacedInServc'!Y226</f>
        <v/>
      </c>
      <c r="Z226" s="523" t="str">
        <f>'[1]Actv PlacedInServc'!Z226</f>
        <v/>
      </c>
      <c r="AA226" s="523" t="str">
        <f>'[1]Actv PlacedInServc'!AA226</f>
        <v/>
      </c>
      <c r="AB226" s="523" t="str">
        <f>'[1]Actv PlacedInServc'!AB226</f>
        <v/>
      </c>
      <c r="AC226" s="523" t="str">
        <f>'[1]Actv PlacedInServc'!AC226</f>
        <v/>
      </c>
      <c r="AD226" s="523" t="str">
        <f>'[1]Actv PlacedInServc'!AD226</f>
        <v/>
      </c>
      <c r="AE226" s="523" t="str">
        <f>'[1]Actv PlacedInServc'!AE226</f>
        <v/>
      </c>
      <c r="AF226" s="523" t="str">
        <f>'[1]Actv PlacedInServc'!AF226</f>
        <v/>
      </c>
      <c r="AG226" s="523" t="str">
        <f>'[1]Actv PlacedInServc'!AG226</f>
        <v/>
      </c>
      <c r="AH226" s="523" t="str">
        <f>'[1]Actv PlacedInServc'!AH226</f>
        <v/>
      </c>
      <c r="AI226" s="523" t="str">
        <f>'[1]Actv PlacedInServc'!AI226</f>
        <v/>
      </c>
      <c r="AJ226" s="523" t="str">
        <f>'[1]Actv PlacedInServc'!AJ226</f>
        <v/>
      </c>
      <c r="AK226" s="523" t="str">
        <f>'[1]Actv PlacedInServc'!AK226</f>
        <v/>
      </c>
      <c r="AL226" s="523" t="str">
        <f>'[1]Actv PlacedInServc'!AL226</f>
        <v/>
      </c>
      <c r="AM226" s="524"/>
      <c r="AN226" s="523">
        <f t="shared" si="9"/>
        <v>0</v>
      </c>
      <c r="AO226" s="524"/>
      <c r="AP226" s="524">
        <f t="shared" si="10"/>
        <v>0</v>
      </c>
    </row>
    <row r="227" spans="2:42" s="512" customFormat="1">
      <c r="B227" s="518">
        <v>217</v>
      </c>
      <c r="C227" s="518" t="str">
        <f>'[1]Actv PlacedInServc'!C227</f>
        <v/>
      </c>
      <c r="D227" s="519" t="str">
        <f>'[1]Actv PlacedInServc'!D227</f>
        <v/>
      </c>
      <c r="F227" s="520" t="str">
        <f>'[1]Actv PlacedInServc'!F227</f>
        <v/>
      </c>
      <c r="H227" s="518" t="str">
        <f>'[1]Actv PlacedInServc'!H227</f>
        <v/>
      </c>
      <c r="J227" s="518" t="str">
        <f>'[1]Actv PlacedInServc'!J227</f>
        <v/>
      </c>
      <c r="L227" s="518" t="str">
        <f>'[1]Actv PlacedInServc'!L227</f>
        <v/>
      </c>
      <c r="N227" s="521" t="str">
        <f>'[1]Actv PlacedInServc'!N227</f>
        <v/>
      </c>
      <c r="P227" s="524" t="str">
        <f>'[1]Actv PlacedInServc'!P227</f>
        <v/>
      </c>
      <c r="Q227" s="523">
        <f>'[1]Actv PlacedInServc'!Q227</f>
        <v>0</v>
      </c>
      <c r="R227" s="523">
        <f>'[1]Actv PlacedInServc'!R227</f>
        <v>0</v>
      </c>
      <c r="S227" s="523">
        <f>'[1]Actv PlacedInServc'!S227</f>
        <v>0</v>
      </c>
      <c r="T227" s="523">
        <f>'[1]Actv PlacedInServc'!T227</f>
        <v>0</v>
      </c>
      <c r="U227" s="523">
        <f>'[1]Actv PlacedInServc'!U227</f>
        <v>0</v>
      </c>
      <c r="V227" s="523">
        <f>'[1]Actv PlacedInServc'!V227</f>
        <v>0</v>
      </c>
      <c r="W227" s="523">
        <f>'[1]Actv PlacedInServc'!W227</f>
        <v>0</v>
      </c>
      <c r="X227" s="523">
        <f>'[1]Actv PlacedInServc'!X227</f>
        <v>0</v>
      </c>
      <c r="Y227" s="523">
        <f>'[1]Actv PlacedInServc'!Y227</f>
        <v>0</v>
      </c>
      <c r="Z227" s="523">
        <f>'[1]Actv PlacedInServc'!Z227</f>
        <v>0</v>
      </c>
      <c r="AA227" s="523">
        <f>'[1]Actv PlacedInServc'!AA227</f>
        <v>0</v>
      </c>
      <c r="AB227" s="523">
        <f>'[1]Actv PlacedInServc'!AB227</f>
        <v>0</v>
      </c>
      <c r="AC227" s="523">
        <f>'[1]Actv PlacedInServc'!AC227</f>
        <v>0</v>
      </c>
      <c r="AD227" s="523">
        <f>'[1]Actv PlacedInServc'!AD227</f>
        <v>0</v>
      </c>
      <c r="AE227" s="523">
        <f>'[1]Actv PlacedInServc'!AE227</f>
        <v>0</v>
      </c>
      <c r="AF227" s="523">
        <f>'[1]Actv PlacedInServc'!AF227</f>
        <v>0</v>
      </c>
      <c r="AG227" s="523">
        <f>'[1]Actv PlacedInServc'!AG227</f>
        <v>0</v>
      </c>
      <c r="AH227" s="523">
        <f>'[1]Actv PlacedInServc'!AH227</f>
        <v>0</v>
      </c>
      <c r="AI227" s="523">
        <f>'[1]Actv PlacedInServc'!AI227</f>
        <v>0</v>
      </c>
      <c r="AJ227" s="523">
        <f>'[1]Actv PlacedInServc'!AJ227</f>
        <v>0</v>
      </c>
      <c r="AK227" s="523">
        <f>'[1]Actv PlacedInServc'!AK227</f>
        <v>0</v>
      </c>
      <c r="AL227" s="523">
        <f>'[1]Actv PlacedInServc'!AL227</f>
        <v>0</v>
      </c>
      <c r="AM227" s="524"/>
      <c r="AN227" s="523">
        <f t="shared" si="9"/>
        <v>0</v>
      </c>
      <c r="AO227" s="524"/>
      <c r="AP227" s="524">
        <f t="shared" si="10"/>
        <v>0</v>
      </c>
    </row>
    <row r="228" spans="2:42" s="512" customFormat="1">
      <c r="B228" s="518">
        <v>218</v>
      </c>
      <c r="C228" s="518" t="str">
        <f>'[1]Actv PlacedInServc'!C228</f>
        <v/>
      </c>
      <c r="D228" s="519" t="str">
        <f>'[1]Actv PlacedInServc'!D228</f>
        <v>I12-020099</v>
      </c>
      <c r="F228" s="520" t="str">
        <f>'[1]Actv PlacedInServc'!F228</f>
        <v>KRS1 Pump #13 Replacement</v>
      </c>
      <c r="H228" s="518" t="str">
        <f>'[1]Actv PlacedInServc'!H228</f>
        <v/>
      </c>
      <c r="J228" s="518" t="str">
        <f>'[1]Actv PlacedInServc'!J228</f>
        <v/>
      </c>
      <c r="L228" s="518" t="str">
        <f>'[1]Actv PlacedInServc'!L228</f>
        <v/>
      </c>
      <c r="N228" s="521">
        <f>'[1]Actv PlacedInServc'!N228</f>
        <v>43646</v>
      </c>
      <c r="P228" s="524" t="str">
        <f>'[1]Actv PlacedInServc'!P228</f>
        <v/>
      </c>
      <c r="Q228" s="523">
        <f>'[1]Actv PlacedInServc'!Q228</f>
        <v>0</v>
      </c>
      <c r="R228" s="523">
        <f>'[1]Actv PlacedInServc'!R228</f>
        <v>0</v>
      </c>
      <c r="S228" s="523">
        <f>'[1]Actv PlacedInServc'!S228</f>
        <v>0</v>
      </c>
      <c r="T228" s="523">
        <f>'[1]Actv PlacedInServc'!T228</f>
        <v>0</v>
      </c>
      <c r="U228" s="523">
        <f>'[1]Actv PlacedInServc'!U228</f>
        <v>0</v>
      </c>
      <c r="V228" s="523">
        <f>'[1]Actv PlacedInServc'!V228</f>
        <v>0</v>
      </c>
      <c r="W228" s="523">
        <f>'[1]Actv PlacedInServc'!W228</f>
        <v>0</v>
      </c>
      <c r="X228" s="523">
        <f>'[1]Actv PlacedInServc'!X228</f>
        <v>0</v>
      </c>
      <c r="Y228" s="523">
        <f>'[1]Actv PlacedInServc'!Y228</f>
        <v>0</v>
      </c>
      <c r="Z228" s="523">
        <f>'[1]Actv PlacedInServc'!Z228</f>
        <v>0</v>
      </c>
      <c r="AA228" s="523">
        <f>'[1]Actv PlacedInServc'!AA228</f>
        <v>0</v>
      </c>
      <c r="AB228" s="523">
        <f>'[1]Actv PlacedInServc'!AB228</f>
        <v>0</v>
      </c>
      <c r="AC228" s="523">
        <f>'[1]Actv PlacedInServc'!AC228</f>
        <v>0</v>
      </c>
      <c r="AD228" s="523">
        <f>'[1]Actv PlacedInServc'!AD228</f>
        <v>0</v>
      </c>
      <c r="AE228" s="523">
        <f>'[1]Actv PlacedInServc'!AE228</f>
        <v>0</v>
      </c>
      <c r="AF228" s="523">
        <f>'[1]Actv PlacedInServc'!AF228</f>
        <v>0</v>
      </c>
      <c r="AG228" s="523">
        <f>'[1]Actv PlacedInServc'!AG228</f>
        <v>0</v>
      </c>
      <c r="AH228" s="523">
        <f>'[1]Actv PlacedInServc'!AH228</f>
        <v>0</v>
      </c>
      <c r="AI228" s="523">
        <f>'[1]Actv PlacedInServc'!AI228</f>
        <v>0</v>
      </c>
      <c r="AJ228" s="523">
        <f>'[1]Actv PlacedInServc'!AJ228</f>
        <v>0</v>
      </c>
      <c r="AK228" s="523">
        <f>'[1]Actv PlacedInServc'!AK228</f>
        <v>0</v>
      </c>
      <c r="AL228" s="523">
        <f>'[1]Actv PlacedInServc'!AL228</f>
        <v>0</v>
      </c>
      <c r="AM228" s="524"/>
      <c r="AN228" s="523">
        <f t="shared" si="9"/>
        <v>0</v>
      </c>
      <c r="AO228" s="524"/>
      <c r="AP228" s="524">
        <f t="shared" si="10"/>
        <v>0</v>
      </c>
    </row>
    <row r="229" spans="2:42" s="512" customFormat="1">
      <c r="B229" s="518">
        <v>219</v>
      </c>
      <c r="C229" s="518" t="str">
        <f>'[1]Actv PlacedInServc'!C229</f>
        <v>311200</v>
      </c>
      <c r="D229" s="519" t="str">
        <f>'[1]Actv PlacedInServc'!D229</f>
        <v/>
      </c>
      <c r="F229" s="520" t="str">
        <f>'[1]Actv PlacedInServc'!F229</f>
        <v>311200-Pump Eqp Electric</v>
      </c>
      <c r="H229" s="518" t="str">
        <f>'[1]Actv PlacedInServc'!H229</f>
        <v>10131120</v>
      </c>
      <c r="J229" s="518">
        <f>'[1]Actv PlacedInServc'!J229</f>
        <v>311.2</v>
      </c>
      <c r="L229" s="518" t="str">
        <f>'[1]Actv PlacedInServc'!L229</f>
        <v>Y</v>
      </c>
      <c r="N229" s="521" t="str">
        <f>'[1]Actv PlacedInServc'!N229</f>
        <v/>
      </c>
      <c r="P229" s="524">
        <f>'[1]Actv PlacedInServc'!P229</f>
        <v>1020667.27</v>
      </c>
      <c r="Q229" s="523">
        <f>'[1]Actv PlacedInServc'!Q229</f>
        <v>0</v>
      </c>
      <c r="R229" s="523">
        <f>'[1]Actv PlacedInServc'!R229</f>
        <v>0</v>
      </c>
      <c r="S229" s="523">
        <f>'[1]Actv PlacedInServc'!S229</f>
        <v>0</v>
      </c>
      <c r="T229" s="523">
        <f>'[1]Actv PlacedInServc'!T229</f>
        <v>0</v>
      </c>
      <c r="U229" s="523">
        <f>'[1]Actv PlacedInServc'!U229</f>
        <v>0</v>
      </c>
      <c r="V229" s="523">
        <f>'[1]Actv PlacedInServc'!V229</f>
        <v>0</v>
      </c>
      <c r="W229" s="523">
        <f>'[1]Actv PlacedInServc'!W229</f>
        <v>0</v>
      </c>
      <c r="X229" s="523">
        <f>'[1]Actv PlacedInServc'!X229</f>
        <v>0</v>
      </c>
      <c r="Y229" s="523">
        <f>'[1]Actv PlacedInServc'!Y229</f>
        <v>0</v>
      </c>
      <c r="Z229" s="523">
        <f>'[1]Actv PlacedInServc'!Z229</f>
        <v>1202827.27</v>
      </c>
      <c r="AA229" s="523">
        <f>'[1]Actv PlacedInServc'!AA229</f>
        <v>0</v>
      </c>
      <c r="AB229" s="523">
        <f>'[1]Actv PlacedInServc'!AB229</f>
        <v>0</v>
      </c>
      <c r="AC229" s="523">
        <f>'[1]Actv PlacedInServc'!AC229</f>
        <v>0</v>
      </c>
      <c r="AD229" s="523">
        <f>'[1]Actv PlacedInServc'!AD229</f>
        <v>0</v>
      </c>
      <c r="AE229" s="523">
        <f>'[1]Actv PlacedInServc'!AE229</f>
        <v>0</v>
      </c>
      <c r="AF229" s="523">
        <f>'[1]Actv PlacedInServc'!AF229</f>
        <v>0</v>
      </c>
      <c r="AG229" s="523">
        <f>'[1]Actv PlacedInServc'!AG229</f>
        <v>0</v>
      </c>
      <c r="AH229" s="523">
        <f>'[1]Actv PlacedInServc'!AH229</f>
        <v>0</v>
      </c>
      <c r="AI229" s="523">
        <f>'[1]Actv PlacedInServc'!AI229</f>
        <v>0</v>
      </c>
      <c r="AJ229" s="523">
        <f>'[1]Actv PlacedInServc'!AJ229</f>
        <v>0</v>
      </c>
      <c r="AK229" s="523">
        <f>'[1]Actv PlacedInServc'!AK229</f>
        <v>0</v>
      </c>
      <c r="AL229" s="523">
        <f>'[1]Actv PlacedInServc'!AL229</f>
        <v>0</v>
      </c>
      <c r="AM229" s="524"/>
      <c r="AN229" s="523">
        <f t="shared" si="9"/>
        <v>0</v>
      </c>
      <c r="AO229" s="524"/>
      <c r="AP229" s="524">
        <f t="shared" si="10"/>
        <v>0</v>
      </c>
    </row>
    <row r="230" spans="2:42" s="512" customFormat="1">
      <c r="B230" s="518">
        <v>220</v>
      </c>
      <c r="C230" s="518" t="str">
        <f>'[1]Actv PlacedInServc'!C230</f>
        <v/>
      </c>
      <c r="D230" s="519" t="str">
        <f>'[1]Actv PlacedInServc'!D230</f>
        <v/>
      </c>
      <c r="F230" s="520" t="str">
        <f>'[1]Actv PlacedInServc'!F230</f>
        <v/>
      </c>
      <c r="H230" s="518" t="str">
        <f>'[1]Actv PlacedInServc'!H230</f>
        <v/>
      </c>
      <c r="J230" s="518" t="str">
        <f>'[1]Actv PlacedInServc'!J230</f>
        <v/>
      </c>
      <c r="L230" s="518" t="str">
        <f>'[1]Actv PlacedInServc'!L230</f>
        <v>Y</v>
      </c>
      <c r="N230" s="521" t="str">
        <f>'[1]Actv PlacedInServc'!N230</f>
        <v/>
      </c>
      <c r="P230" s="524" t="str">
        <f>'[1]Actv PlacedInServc'!P230</f>
        <v/>
      </c>
      <c r="Q230" s="523" t="str">
        <f>'[1]Actv PlacedInServc'!Q230</f>
        <v/>
      </c>
      <c r="R230" s="523" t="str">
        <f>'[1]Actv PlacedInServc'!R230</f>
        <v/>
      </c>
      <c r="S230" s="523" t="str">
        <f>'[1]Actv PlacedInServc'!S230</f>
        <v/>
      </c>
      <c r="T230" s="523" t="str">
        <f>'[1]Actv PlacedInServc'!T230</f>
        <v/>
      </c>
      <c r="U230" s="523" t="str">
        <f>'[1]Actv PlacedInServc'!U230</f>
        <v/>
      </c>
      <c r="V230" s="523" t="str">
        <f>'[1]Actv PlacedInServc'!V230</f>
        <v/>
      </c>
      <c r="W230" s="523" t="str">
        <f>'[1]Actv PlacedInServc'!W230</f>
        <v/>
      </c>
      <c r="X230" s="523" t="str">
        <f>'[1]Actv PlacedInServc'!X230</f>
        <v/>
      </c>
      <c r="Y230" s="523" t="str">
        <f>'[1]Actv PlacedInServc'!Y230</f>
        <v/>
      </c>
      <c r="Z230" s="523" t="str">
        <f>'[1]Actv PlacedInServc'!Z230</f>
        <v/>
      </c>
      <c r="AA230" s="523" t="str">
        <f>'[1]Actv PlacedInServc'!AA230</f>
        <v/>
      </c>
      <c r="AB230" s="523" t="str">
        <f>'[1]Actv PlacedInServc'!AB230</f>
        <v/>
      </c>
      <c r="AC230" s="523" t="str">
        <f>'[1]Actv PlacedInServc'!AC230</f>
        <v/>
      </c>
      <c r="AD230" s="523" t="str">
        <f>'[1]Actv PlacedInServc'!AD230</f>
        <v/>
      </c>
      <c r="AE230" s="523" t="str">
        <f>'[1]Actv PlacedInServc'!AE230</f>
        <v/>
      </c>
      <c r="AF230" s="523" t="str">
        <f>'[1]Actv PlacedInServc'!AF230</f>
        <v/>
      </c>
      <c r="AG230" s="523" t="str">
        <f>'[1]Actv PlacedInServc'!AG230</f>
        <v/>
      </c>
      <c r="AH230" s="523" t="str">
        <f>'[1]Actv PlacedInServc'!AH230</f>
        <v/>
      </c>
      <c r="AI230" s="523" t="str">
        <f>'[1]Actv PlacedInServc'!AI230</f>
        <v/>
      </c>
      <c r="AJ230" s="523" t="str">
        <f>'[1]Actv PlacedInServc'!AJ230</f>
        <v/>
      </c>
      <c r="AK230" s="523" t="str">
        <f>'[1]Actv PlacedInServc'!AK230</f>
        <v/>
      </c>
      <c r="AL230" s="523" t="str">
        <f>'[1]Actv PlacedInServc'!AL230</f>
        <v/>
      </c>
      <c r="AM230" s="524"/>
      <c r="AN230" s="523">
        <f t="shared" si="9"/>
        <v>0</v>
      </c>
      <c r="AO230" s="524"/>
      <c r="AP230" s="524">
        <f t="shared" si="10"/>
        <v>0</v>
      </c>
    </row>
    <row r="231" spans="2:42" s="512" customFormat="1">
      <c r="B231" s="518">
        <v>221</v>
      </c>
      <c r="C231" s="518" t="str">
        <f>'[1]Actv PlacedInServc'!C231</f>
        <v/>
      </c>
      <c r="D231" s="519" t="str">
        <f>'[1]Actv PlacedInServc'!D231</f>
        <v/>
      </c>
      <c r="F231" s="520" t="str">
        <f>'[1]Actv PlacedInServc'!F231</f>
        <v/>
      </c>
      <c r="H231" s="518" t="str">
        <f>'[1]Actv PlacedInServc'!H231</f>
        <v/>
      </c>
      <c r="J231" s="518" t="str">
        <f>'[1]Actv PlacedInServc'!J231</f>
        <v/>
      </c>
      <c r="L231" s="518" t="str">
        <f>'[1]Actv PlacedInServc'!L231</f>
        <v/>
      </c>
      <c r="N231" s="521" t="str">
        <f>'[1]Actv PlacedInServc'!N231</f>
        <v/>
      </c>
      <c r="P231" s="524" t="str">
        <f>'[1]Actv PlacedInServc'!P231</f>
        <v/>
      </c>
      <c r="Q231" s="523" t="str">
        <f>'[1]Actv PlacedInServc'!Q231</f>
        <v/>
      </c>
      <c r="R231" s="523" t="str">
        <f>'[1]Actv PlacedInServc'!R231</f>
        <v/>
      </c>
      <c r="S231" s="523" t="str">
        <f>'[1]Actv PlacedInServc'!S231</f>
        <v/>
      </c>
      <c r="T231" s="523" t="str">
        <f>'[1]Actv PlacedInServc'!T231</f>
        <v/>
      </c>
      <c r="U231" s="523" t="str">
        <f>'[1]Actv PlacedInServc'!U231</f>
        <v/>
      </c>
      <c r="V231" s="523" t="str">
        <f>'[1]Actv PlacedInServc'!V231</f>
        <v/>
      </c>
      <c r="W231" s="523" t="str">
        <f>'[1]Actv PlacedInServc'!W231</f>
        <v/>
      </c>
      <c r="X231" s="523" t="str">
        <f>'[1]Actv PlacedInServc'!X231</f>
        <v/>
      </c>
      <c r="Y231" s="523" t="str">
        <f>'[1]Actv PlacedInServc'!Y231</f>
        <v/>
      </c>
      <c r="Z231" s="523" t="str">
        <f>'[1]Actv PlacedInServc'!Z231</f>
        <v/>
      </c>
      <c r="AA231" s="523" t="str">
        <f>'[1]Actv PlacedInServc'!AA231</f>
        <v/>
      </c>
      <c r="AB231" s="523" t="str">
        <f>'[1]Actv PlacedInServc'!AB231</f>
        <v/>
      </c>
      <c r="AC231" s="523" t="str">
        <f>'[1]Actv PlacedInServc'!AC231</f>
        <v/>
      </c>
      <c r="AD231" s="523" t="str">
        <f>'[1]Actv PlacedInServc'!AD231</f>
        <v/>
      </c>
      <c r="AE231" s="523" t="str">
        <f>'[1]Actv PlacedInServc'!AE231</f>
        <v/>
      </c>
      <c r="AF231" s="523" t="str">
        <f>'[1]Actv PlacedInServc'!AF231</f>
        <v/>
      </c>
      <c r="AG231" s="523" t="str">
        <f>'[1]Actv PlacedInServc'!AG231</f>
        <v/>
      </c>
      <c r="AH231" s="523" t="str">
        <f>'[1]Actv PlacedInServc'!AH231</f>
        <v/>
      </c>
      <c r="AI231" s="523" t="str">
        <f>'[1]Actv PlacedInServc'!AI231</f>
        <v/>
      </c>
      <c r="AJ231" s="523" t="str">
        <f>'[1]Actv PlacedInServc'!AJ231</f>
        <v/>
      </c>
      <c r="AK231" s="523" t="str">
        <f>'[1]Actv PlacedInServc'!AK231</f>
        <v/>
      </c>
      <c r="AL231" s="523" t="str">
        <f>'[1]Actv PlacedInServc'!AL231</f>
        <v/>
      </c>
      <c r="AM231" s="524"/>
      <c r="AN231" s="523">
        <f t="shared" si="9"/>
        <v>0</v>
      </c>
      <c r="AO231" s="524"/>
      <c r="AP231" s="524">
        <f t="shared" si="10"/>
        <v>0</v>
      </c>
    </row>
    <row r="232" spans="2:42" s="512" customFormat="1">
      <c r="B232" s="518">
        <v>222</v>
      </c>
      <c r="C232" s="518" t="str">
        <f>'[1]Actv PlacedInServc'!C232</f>
        <v/>
      </c>
      <c r="D232" s="519" t="str">
        <f>'[1]Actv PlacedInServc'!D232</f>
        <v/>
      </c>
      <c r="F232" s="520" t="str">
        <f>'[1]Actv PlacedInServc'!F232</f>
        <v/>
      </c>
      <c r="H232" s="518" t="str">
        <f>'[1]Actv PlacedInServc'!H232</f>
        <v/>
      </c>
      <c r="J232" s="518" t="str">
        <f>'[1]Actv PlacedInServc'!J232</f>
        <v/>
      </c>
      <c r="L232" s="518" t="str">
        <f>'[1]Actv PlacedInServc'!L232</f>
        <v/>
      </c>
      <c r="N232" s="521" t="str">
        <f>'[1]Actv PlacedInServc'!N232</f>
        <v/>
      </c>
      <c r="P232" s="524" t="str">
        <f>'[1]Actv PlacedInServc'!P232</f>
        <v/>
      </c>
      <c r="Q232" s="523" t="str">
        <f>'[1]Actv PlacedInServc'!Q232</f>
        <v/>
      </c>
      <c r="R232" s="523" t="str">
        <f>'[1]Actv PlacedInServc'!R232</f>
        <v/>
      </c>
      <c r="S232" s="523" t="str">
        <f>'[1]Actv PlacedInServc'!S232</f>
        <v/>
      </c>
      <c r="T232" s="523" t="str">
        <f>'[1]Actv PlacedInServc'!T232</f>
        <v/>
      </c>
      <c r="U232" s="523" t="str">
        <f>'[1]Actv PlacedInServc'!U232</f>
        <v/>
      </c>
      <c r="V232" s="523" t="str">
        <f>'[1]Actv PlacedInServc'!V232</f>
        <v/>
      </c>
      <c r="W232" s="523" t="str">
        <f>'[1]Actv PlacedInServc'!W232</f>
        <v/>
      </c>
      <c r="X232" s="523" t="str">
        <f>'[1]Actv PlacedInServc'!X232</f>
        <v/>
      </c>
      <c r="Y232" s="523" t="str">
        <f>'[1]Actv PlacedInServc'!Y232</f>
        <v/>
      </c>
      <c r="Z232" s="523" t="str">
        <f>'[1]Actv PlacedInServc'!Z232</f>
        <v/>
      </c>
      <c r="AA232" s="523" t="str">
        <f>'[1]Actv PlacedInServc'!AA232</f>
        <v/>
      </c>
      <c r="AB232" s="523" t="str">
        <f>'[1]Actv PlacedInServc'!AB232</f>
        <v/>
      </c>
      <c r="AC232" s="523" t="str">
        <f>'[1]Actv PlacedInServc'!AC232</f>
        <v/>
      </c>
      <c r="AD232" s="523" t="str">
        <f>'[1]Actv PlacedInServc'!AD232</f>
        <v/>
      </c>
      <c r="AE232" s="523" t="str">
        <f>'[1]Actv PlacedInServc'!AE232</f>
        <v/>
      </c>
      <c r="AF232" s="523" t="str">
        <f>'[1]Actv PlacedInServc'!AF232</f>
        <v/>
      </c>
      <c r="AG232" s="523" t="str">
        <f>'[1]Actv PlacedInServc'!AG232</f>
        <v/>
      </c>
      <c r="AH232" s="523" t="str">
        <f>'[1]Actv PlacedInServc'!AH232</f>
        <v/>
      </c>
      <c r="AI232" s="523" t="str">
        <f>'[1]Actv PlacedInServc'!AI232</f>
        <v/>
      </c>
      <c r="AJ232" s="523" t="str">
        <f>'[1]Actv PlacedInServc'!AJ232</f>
        <v/>
      </c>
      <c r="AK232" s="523" t="str">
        <f>'[1]Actv PlacedInServc'!AK232</f>
        <v/>
      </c>
      <c r="AL232" s="523" t="str">
        <f>'[1]Actv PlacedInServc'!AL232</f>
        <v/>
      </c>
      <c r="AM232" s="524"/>
      <c r="AN232" s="523">
        <f t="shared" si="9"/>
        <v>0</v>
      </c>
      <c r="AO232" s="524"/>
      <c r="AP232" s="524">
        <f t="shared" si="10"/>
        <v>0</v>
      </c>
    </row>
    <row r="233" spans="2:42" s="512" customFormat="1">
      <c r="B233" s="518">
        <v>223</v>
      </c>
      <c r="C233" s="518" t="str">
        <f>'[1]Actv PlacedInServc'!C233</f>
        <v/>
      </c>
      <c r="D233" s="519" t="str">
        <f>'[1]Actv PlacedInServc'!D233</f>
        <v/>
      </c>
      <c r="F233" s="520" t="str">
        <f>'[1]Actv PlacedInServc'!F233</f>
        <v/>
      </c>
      <c r="H233" s="518" t="str">
        <f>'[1]Actv PlacedInServc'!H233</f>
        <v/>
      </c>
      <c r="J233" s="518" t="str">
        <f>'[1]Actv PlacedInServc'!J233</f>
        <v/>
      </c>
      <c r="L233" s="518" t="str">
        <f>'[1]Actv PlacedInServc'!L233</f>
        <v/>
      </c>
      <c r="N233" s="521" t="str">
        <f>'[1]Actv PlacedInServc'!N233</f>
        <v/>
      </c>
      <c r="P233" s="524" t="str">
        <f>'[1]Actv PlacedInServc'!P233</f>
        <v/>
      </c>
      <c r="Q233" s="523">
        <f>'[1]Actv PlacedInServc'!Q233</f>
        <v>0</v>
      </c>
      <c r="R233" s="523">
        <f>'[1]Actv PlacedInServc'!R233</f>
        <v>0</v>
      </c>
      <c r="S233" s="523">
        <f>'[1]Actv PlacedInServc'!S233</f>
        <v>0</v>
      </c>
      <c r="T233" s="523">
        <f>'[1]Actv PlacedInServc'!T233</f>
        <v>0</v>
      </c>
      <c r="U233" s="523">
        <f>'[1]Actv PlacedInServc'!U233</f>
        <v>0</v>
      </c>
      <c r="V233" s="523">
        <f>'[1]Actv PlacedInServc'!V233</f>
        <v>0</v>
      </c>
      <c r="W233" s="523">
        <f>'[1]Actv PlacedInServc'!W233</f>
        <v>0</v>
      </c>
      <c r="X233" s="523">
        <f>'[1]Actv PlacedInServc'!X233</f>
        <v>0</v>
      </c>
      <c r="Y233" s="523">
        <f>'[1]Actv PlacedInServc'!Y233</f>
        <v>0</v>
      </c>
      <c r="Z233" s="523">
        <f>'[1]Actv PlacedInServc'!Z233</f>
        <v>0</v>
      </c>
      <c r="AA233" s="523">
        <f>'[1]Actv PlacedInServc'!AA233</f>
        <v>0</v>
      </c>
      <c r="AB233" s="523">
        <f>'[1]Actv PlacedInServc'!AB233</f>
        <v>0</v>
      </c>
      <c r="AC233" s="523">
        <f>'[1]Actv PlacedInServc'!AC233</f>
        <v>0</v>
      </c>
      <c r="AD233" s="523">
        <f>'[1]Actv PlacedInServc'!AD233</f>
        <v>0</v>
      </c>
      <c r="AE233" s="523">
        <f>'[1]Actv PlacedInServc'!AE233</f>
        <v>0</v>
      </c>
      <c r="AF233" s="523">
        <f>'[1]Actv PlacedInServc'!AF233</f>
        <v>0</v>
      </c>
      <c r="AG233" s="523">
        <f>'[1]Actv PlacedInServc'!AG233</f>
        <v>0</v>
      </c>
      <c r="AH233" s="523">
        <f>'[1]Actv PlacedInServc'!AH233</f>
        <v>0</v>
      </c>
      <c r="AI233" s="523">
        <f>'[1]Actv PlacedInServc'!AI233</f>
        <v>0</v>
      </c>
      <c r="AJ233" s="523">
        <f>'[1]Actv PlacedInServc'!AJ233</f>
        <v>0</v>
      </c>
      <c r="AK233" s="523">
        <f>'[1]Actv PlacedInServc'!AK233</f>
        <v>0</v>
      </c>
      <c r="AL233" s="523">
        <f>'[1]Actv PlacedInServc'!AL233</f>
        <v>0</v>
      </c>
      <c r="AM233" s="524"/>
      <c r="AN233" s="523">
        <f t="shared" si="9"/>
        <v>0</v>
      </c>
      <c r="AO233" s="524"/>
      <c r="AP233" s="524">
        <f t="shared" si="10"/>
        <v>0</v>
      </c>
    </row>
    <row r="234" spans="2:42" s="512" customFormat="1">
      <c r="B234" s="518">
        <v>224</v>
      </c>
      <c r="C234" s="518" t="str">
        <f>'[1]Actv PlacedInServc'!C234</f>
        <v/>
      </c>
      <c r="D234" s="519" t="str">
        <f>'[1]Actv PlacedInServc'!D234</f>
        <v>I12-300008</v>
      </c>
      <c r="F234" s="520" t="str">
        <f>'[1]Actv PlacedInServc'!F234</f>
        <v>Owenton Operations Garage</v>
      </c>
      <c r="H234" s="518" t="str">
        <f>'[1]Actv PlacedInServc'!H234</f>
        <v/>
      </c>
      <c r="J234" s="518" t="str">
        <f>'[1]Actv PlacedInServc'!J234</f>
        <v/>
      </c>
      <c r="L234" s="518" t="str">
        <f>'[1]Actv PlacedInServc'!L234</f>
        <v/>
      </c>
      <c r="N234" s="521">
        <f>'[1]Actv PlacedInServc'!N234</f>
        <v>43921</v>
      </c>
      <c r="P234" s="524" t="str">
        <f>'[1]Actv PlacedInServc'!P234</f>
        <v/>
      </c>
      <c r="Q234" s="523">
        <f>'[1]Actv PlacedInServc'!Q234</f>
        <v>0</v>
      </c>
      <c r="R234" s="523">
        <f>'[1]Actv PlacedInServc'!R234</f>
        <v>0</v>
      </c>
      <c r="S234" s="523">
        <f>'[1]Actv PlacedInServc'!S234</f>
        <v>0</v>
      </c>
      <c r="T234" s="523">
        <f>'[1]Actv PlacedInServc'!T234</f>
        <v>0</v>
      </c>
      <c r="U234" s="523">
        <f>'[1]Actv PlacedInServc'!U234</f>
        <v>0</v>
      </c>
      <c r="V234" s="523">
        <f>'[1]Actv PlacedInServc'!V234</f>
        <v>0</v>
      </c>
      <c r="W234" s="523">
        <f>'[1]Actv PlacedInServc'!W234</f>
        <v>0</v>
      </c>
      <c r="X234" s="523">
        <f>'[1]Actv PlacedInServc'!X234</f>
        <v>0</v>
      </c>
      <c r="Y234" s="523">
        <f>'[1]Actv PlacedInServc'!Y234</f>
        <v>0</v>
      </c>
      <c r="Z234" s="523">
        <f>'[1]Actv PlacedInServc'!Z234</f>
        <v>0</v>
      </c>
      <c r="AA234" s="523">
        <f>'[1]Actv PlacedInServc'!AA234</f>
        <v>0</v>
      </c>
      <c r="AB234" s="523">
        <f>'[1]Actv PlacedInServc'!AB234</f>
        <v>0</v>
      </c>
      <c r="AC234" s="523">
        <f>'[1]Actv PlacedInServc'!AC234</f>
        <v>0</v>
      </c>
      <c r="AD234" s="523">
        <f>'[1]Actv PlacedInServc'!AD234</f>
        <v>0</v>
      </c>
      <c r="AE234" s="523">
        <f>'[1]Actv PlacedInServc'!AE234</f>
        <v>0</v>
      </c>
      <c r="AF234" s="523">
        <f>'[1]Actv PlacedInServc'!AF234</f>
        <v>0</v>
      </c>
      <c r="AG234" s="523">
        <f>'[1]Actv PlacedInServc'!AG234</f>
        <v>0</v>
      </c>
      <c r="AH234" s="523">
        <f>'[1]Actv PlacedInServc'!AH234</f>
        <v>0</v>
      </c>
      <c r="AI234" s="523">
        <f>'[1]Actv PlacedInServc'!AI234</f>
        <v>0</v>
      </c>
      <c r="AJ234" s="523">
        <f>'[1]Actv PlacedInServc'!AJ234</f>
        <v>0</v>
      </c>
      <c r="AK234" s="523">
        <f>'[1]Actv PlacedInServc'!AK234</f>
        <v>0</v>
      </c>
      <c r="AL234" s="523">
        <f>'[1]Actv PlacedInServc'!AL234</f>
        <v>0</v>
      </c>
      <c r="AM234" s="524"/>
      <c r="AN234" s="523">
        <f t="shared" si="9"/>
        <v>0</v>
      </c>
      <c r="AO234" s="524"/>
      <c r="AP234" s="524">
        <f t="shared" si="10"/>
        <v>0</v>
      </c>
    </row>
    <row r="235" spans="2:42" s="512" customFormat="1">
      <c r="B235" s="518">
        <v>225</v>
      </c>
      <c r="C235" s="518" t="str">
        <f>'[1]Actv PlacedInServc'!C235</f>
        <v>304700</v>
      </c>
      <c r="D235" s="519" t="str">
        <f>'[1]Actv PlacedInServc'!D235</f>
        <v/>
      </c>
      <c r="F235" s="520" t="str">
        <f>'[1]Actv PlacedInServc'!F235</f>
        <v>304700-Struct &amp; Imp-Store,Shop,Gar</v>
      </c>
      <c r="H235" s="518" t="str">
        <f>'[1]Actv PlacedInServc'!H235</f>
        <v>10130450</v>
      </c>
      <c r="J235" s="518">
        <f>'[1]Actv PlacedInServc'!J235</f>
        <v>304.5</v>
      </c>
      <c r="L235" s="518" t="str">
        <f>'[1]Actv PlacedInServc'!L235</f>
        <v>Y</v>
      </c>
      <c r="N235" s="521" t="str">
        <f>'[1]Actv PlacedInServc'!N235</f>
        <v/>
      </c>
      <c r="P235" s="524">
        <f>'[1]Actv PlacedInServc'!P235</f>
        <v>75407.427999999971</v>
      </c>
      <c r="Q235" s="523">
        <f>'[1]Actv PlacedInServc'!Q235</f>
        <v>0</v>
      </c>
      <c r="R235" s="523">
        <f>'[1]Actv PlacedInServc'!R235</f>
        <v>0</v>
      </c>
      <c r="S235" s="523">
        <f>'[1]Actv PlacedInServc'!S235</f>
        <v>0</v>
      </c>
      <c r="T235" s="523">
        <f>'[1]Actv PlacedInServc'!T235</f>
        <v>0</v>
      </c>
      <c r="U235" s="523">
        <f>'[1]Actv PlacedInServc'!U235</f>
        <v>0</v>
      </c>
      <c r="V235" s="523">
        <f>'[1]Actv PlacedInServc'!V235</f>
        <v>0</v>
      </c>
      <c r="W235" s="523">
        <f>'[1]Actv PlacedInServc'!W235</f>
        <v>0</v>
      </c>
      <c r="X235" s="523">
        <f>'[1]Actv PlacedInServc'!X235</f>
        <v>0</v>
      </c>
      <c r="Y235" s="523">
        <f>'[1]Actv PlacedInServc'!Y235</f>
        <v>0</v>
      </c>
      <c r="Z235" s="523">
        <f>'[1]Actv PlacedInServc'!Z235</f>
        <v>0</v>
      </c>
      <c r="AA235" s="523">
        <f>'[1]Actv PlacedInServc'!AA235</f>
        <v>0</v>
      </c>
      <c r="AB235" s="523">
        <f>'[1]Actv PlacedInServc'!AB235</f>
        <v>0</v>
      </c>
      <c r="AC235" s="523">
        <f>'[1]Actv PlacedInServc'!AC235</f>
        <v>0</v>
      </c>
      <c r="AD235" s="523">
        <f>'[1]Actv PlacedInServc'!AD235</f>
        <v>0</v>
      </c>
      <c r="AE235" s="523">
        <f>'[1]Actv PlacedInServc'!AE235</f>
        <v>0</v>
      </c>
      <c r="AF235" s="523">
        <f>'[1]Actv PlacedInServc'!AF235</f>
        <v>0</v>
      </c>
      <c r="AG235" s="523">
        <f>'[1]Actv PlacedInServc'!AG235</f>
        <v>0</v>
      </c>
      <c r="AH235" s="523">
        <f>'[1]Actv PlacedInServc'!AH235</f>
        <v>0</v>
      </c>
      <c r="AI235" s="523">
        <f>'[1]Actv PlacedInServc'!AI235</f>
        <v>839562.89746550587</v>
      </c>
      <c r="AJ235" s="523">
        <f>'[1]Actv PlacedInServc'!AJ235</f>
        <v>32423.655748616147</v>
      </c>
      <c r="AK235" s="523">
        <f>'[1]Actv PlacedInServc'!AK235</f>
        <v>0</v>
      </c>
      <c r="AL235" s="523">
        <f>'[1]Actv PlacedInServc'!AL235</f>
        <v>0</v>
      </c>
      <c r="AM235" s="524"/>
      <c r="AN235" s="523">
        <f t="shared" si="9"/>
        <v>0</v>
      </c>
      <c r="AO235" s="524"/>
      <c r="AP235" s="524">
        <f t="shared" si="10"/>
        <v>871986.55321412208</v>
      </c>
    </row>
    <row r="236" spans="2:42" s="512" customFormat="1">
      <c r="B236" s="518">
        <v>226</v>
      </c>
      <c r="C236" s="518" t="str">
        <f>'[1]Actv PlacedInServc'!C236</f>
        <v>303500</v>
      </c>
      <c r="D236" s="519" t="str">
        <f>'[1]Actv PlacedInServc'!D236</f>
        <v/>
      </c>
      <c r="F236" s="520" t="str">
        <f>'[1]Actv PlacedInServc'!F236</f>
        <v>303500-Land &amp; Land Rights-T&amp;D</v>
      </c>
      <c r="H236" s="518" t="str">
        <f>'[1]Actv PlacedInServc'!H236</f>
        <v>10130350</v>
      </c>
      <c r="J236" s="518">
        <f>'[1]Actv PlacedInServc'!J236</f>
        <v>303.39999999999998</v>
      </c>
      <c r="L236" s="518" t="str">
        <f>'[1]Actv PlacedInServc'!L236</f>
        <v>Y</v>
      </c>
      <c r="N236" s="521" t="str">
        <f>'[1]Actv PlacedInServc'!N236</f>
        <v/>
      </c>
      <c r="P236" s="524">
        <f>'[1]Actv PlacedInServc'!P236</f>
        <v>3968.811999999999</v>
      </c>
      <c r="Q236" s="523">
        <f>'[1]Actv PlacedInServc'!Q236</f>
        <v>0</v>
      </c>
      <c r="R236" s="523">
        <f>'[1]Actv PlacedInServc'!R236</f>
        <v>0</v>
      </c>
      <c r="S236" s="523">
        <f>'[1]Actv PlacedInServc'!S236</f>
        <v>0</v>
      </c>
      <c r="T236" s="523">
        <f>'[1]Actv PlacedInServc'!T236</f>
        <v>0</v>
      </c>
      <c r="U236" s="523">
        <f>'[1]Actv PlacedInServc'!U236</f>
        <v>0</v>
      </c>
      <c r="V236" s="523">
        <f>'[1]Actv PlacedInServc'!V236</f>
        <v>0</v>
      </c>
      <c r="W236" s="523">
        <f>'[1]Actv PlacedInServc'!W236</f>
        <v>0</v>
      </c>
      <c r="X236" s="523">
        <f>'[1]Actv PlacedInServc'!X236</f>
        <v>0</v>
      </c>
      <c r="Y236" s="523">
        <f>'[1]Actv PlacedInServc'!Y236</f>
        <v>0</v>
      </c>
      <c r="Z236" s="523">
        <f>'[1]Actv PlacedInServc'!Z236</f>
        <v>0</v>
      </c>
      <c r="AA236" s="523">
        <f>'[1]Actv PlacedInServc'!AA236</f>
        <v>0</v>
      </c>
      <c r="AB236" s="523">
        <f>'[1]Actv PlacedInServc'!AB236</f>
        <v>0</v>
      </c>
      <c r="AC236" s="523">
        <f>'[1]Actv PlacedInServc'!AC236</f>
        <v>0</v>
      </c>
      <c r="AD236" s="523">
        <f>'[1]Actv PlacedInServc'!AD236</f>
        <v>0</v>
      </c>
      <c r="AE236" s="523">
        <f>'[1]Actv PlacedInServc'!AE236</f>
        <v>0</v>
      </c>
      <c r="AF236" s="523">
        <f>'[1]Actv PlacedInServc'!AF236</f>
        <v>0</v>
      </c>
      <c r="AG236" s="523">
        <f>'[1]Actv PlacedInServc'!AG236</f>
        <v>0</v>
      </c>
      <c r="AH236" s="523">
        <f>'[1]Actv PlacedInServc'!AH236</f>
        <v>0</v>
      </c>
      <c r="AI236" s="523">
        <f>'[1]Actv PlacedInServc'!AI236</f>
        <v>44187.52091923714</v>
      </c>
      <c r="AJ236" s="523">
        <f>'[1]Actv PlacedInServc'!AJ236</f>
        <v>1706.5081972955868</v>
      </c>
      <c r="AK236" s="523">
        <f>'[1]Actv PlacedInServc'!AK236</f>
        <v>0</v>
      </c>
      <c r="AL236" s="523">
        <f>'[1]Actv PlacedInServc'!AL236</f>
        <v>0</v>
      </c>
      <c r="AM236" s="524"/>
      <c r="AN236" s="523">
        <f t="shared" si="9"/>
        <v>0</v>
      </c>
      <c r="AO236" s="524"/>
      <c r="AP236" s="524">
        <f t="shared" si="10"/>
        <v>45894.029116532729</v>
      </c>
    </row>
    <row r="237" spans="2:42" s="512" customFormat="1">
      <c r="B237" s="518">
        <v>227</v>
      </c>
      <c r="C237" s="518" t="str">
        <f>'[1]Actv PlacedInServc'!C237</f>
        <v/>
      </c>
      <c r="D237" s="519" t="str">
        <f>'[1]Actv PlacedInServc'!D237</f>
        <v/>
      </c>
      <c r="F237" s="520" t="str">
        <f>'[1]Actv PlacedInServc'!F237</f>
        <v/>
      </c>
      <c r="H237" s="518" t="str">
        <f>'[1]Actv PlacedInServc'!H237</f>
        <v/>
      </c>
      <c r="J237" s="518" t="str">
        <f>'[1]Actv PlacedInServc'!J237</f>
        <v/>
      </c>
      <c r="L237" s="518" t="str">
        <f>'[1]Actv PlacedInServc'!L237</f>
        <v/>
      </c>
      <c r="N237" s="521" t="str">
        <f>'[1]Actv PlacedInServc'!N237</f>
        <v/>
      </c>
      <c r="P237" s="524" t="str">
        <f>'[1]Actv PlacedInServc'!P237</f>
        <v/>
      </c>
      <c r="Q237" s="523" t="str">
        <f>'[1]Actv PlacedInServc'!Q237</f>
        <v/>
      </c>
      <c r="R237" s="523" t="str">
        <f>'[1]Actv PlacedInServc'!R237</f>
        <v/>
      </c>
      <c r="S237" s="523" t="str">
        <f>'[1]Actv PlacedInServc'!S237</f>
        <v/>
      </c>
      <c r="T237" s="523" t="str">
        <f>'[1]Actv PlacedInServc'!T237</f>
        <v/>
      </c>
      <c r="U237" s="523" t="str">
        <f>'[1]Actv PlacedInServc'!U237</f>
        <v/>
      </c>
      <c r="V237" s="523" t="str">
        <f>'[1]Actv PlacedInServc'!V237</f>
        <v/>
      </c>
      <c r="W237" s="523" t="str">
        <f>'[1]Actv PlacedInServc'!W237</f>
        <v/>
      </c>
      <c r="X237" s="523" t="str">
        <f>'[1]Actv PlacedInServc'!X237</f>
        <v/>
      </c>
      <c r="Y237" s="523" t="str">
        <f>'[1]Actv PlacedInServc'!Y237</f>
        <v/>
      </c>
      <c r="Z237" s="523" t="str">
        <f>'[1]Actv PlacedInServc'!Z237</f>
        <v/>
      </c>
      <c r="AA237" s="523" t="str">
        <f>'[1]Actv PlacedInServc'!AA237</f>
        <v/>
      </c>
      <c r="AB237" s="523" t="str">
        <f>'[1]Actv PlacedInServc'!AB237</f>
        <v/>
      </c>
      <c r="AC237" s="523" t="str">
        <f>'[1]Actv PlacedInServc'!AC237</f>
        <v/>
      </c>
      <c r="AD237" s="523" t="str">
        <f>'[1]Actv PlacedInServc'!AD237</f>
        <v/>
      </c>
      <c r="AE237" s="523" t="str">
        <f>'[1]Actv PlacedInServc'!AE237</f>
        <v/>
      </c>
      <c r="AF237" s="523" t="str">
        <f>'[1]Actv PlacedInServc'!AF237</f>
        <v/>
      </c>
      <c r="AG237" s="523" t="str">
        <f>'[1]Actv PlacedInServc'!AG237</f>
        <v/>
      </c>
      <c r="AH237" s="523" t="str">
        <f>'[1]Actv PlacedInServc'!AH237</f>
        <v/>
      </c>
      <c r="AI237" s="523" t="str">
        <f>'[1]Actv PlacedInServc'!AI237</f>
        <v/>
      </c>
      <c r="AJ237" s="523" t="str">
        <f>'[1]Actv PlacedInServc'!AJ237</f>
        <v/>
      </c>
      <c r="AK237" s="523" t="str">
        <f>'[1]Actv PlacedInServc'!AK237</f>
        <v/>
      </c>
      <c r="AL237" s="523" t="str">
        <f>'[1]Actv PlacedInServc'!AL237</f>
        <v/>
      </c>
      <c r="AM237" s="524"/>
      <c r="AN237" s="523">
        <f t="shared" si="9"/>
        <v>0</v>
      </c>
      <c r="AO237" s="524"/>
      <c r="AP237" s="524">
        <f t="shared" si="10"/>
        <v>0</v>
      </c>
    </row>
    <row r="238" spans="2:42" s="512" customFormat="1">
      <c r="B238" s="518">
        <v>228</v>
      </c>
      <c r="C238" s="518" t="str">
        <f>'[1]Actv PlacedInServc'!C238</f>
        <v/>
      </c>
      <c r="D238" s="519" t="str">
        <f>'[1]Actv PlacedInServc'!D238</f>
        <v/>
      </c>
      <c r="F238" s="520" t="str">
        <f>'[1]Actv PlacedInServc'!F238</f>
        <v/>
      </c>
      <c r="H238" s="518" t="str">
        <f>'[1]Actv PlacedInServc'!H238</f>
        <v/>
      </c>
      <c r="J238" s="518" t="str">
        <f>'[1]Actv PlacedInServc'!J238</f>
        <v/>
      </c>
      <c r="L238" s="518" t="str">
        <f>'[1]Actv PlacedInServc'!L238</f>
        <v/>
      </c>
      <c r="N238" s="521" t="str">
        <f>'[1]Actv PlacedInServc'!N238</f>
        <v/>
      </c>
      <c r="P238" s="524" t="str">
        <f>'[1]Actv PlacedInServc'!P238</f>
        <v/>
      </c>
      <c r="Q238" s="523" t="str">
        <f>'[1]Actv PlacedInServc'!Q238</f>
        <v/>
      </c>
      <c r="R238" s="523" t="str">
        <f>'[1]Actv PlacedInServc'!R238</f>
        <v/>
      </c>
      <c r="S238" s="523" t="str">
        <f>'[1]Actv PlacedInServc'!S238</f>
        <v/>
      </c>
      <c r="T238" s="523" t="str">
        <f>'[1]Actv PlacedInServc'!T238</f>
        <v/>
      </c>
      <c r="U238" s="523" t="str">
        <f>'[1]Actv PlacedInServc'!U238</f>
        <v/>
      </c>
      <c r="V238" s="523" t="str">
        <f>'[1]Actv PlacedInServc'!V238</f>
        <v/>
      </c>
      <c r="W238" s="523" t="str">
        <f>'[1]Actv PlacedInServc'!W238</f>
        <v/>
      </c>
      <c r="X238" s="523" t="str">
        <f>'[1]Actv PlacedInServc'!X238</f>
        <v/>
      </c>
      <c r="Y238" s="523" t="str">
        <f>'[1]Actv PlacedInServc'!Y238</f>
        <v/>
      </c>
      <c r="Z238" s="523" t="str">
        <f>'[1]Actv PlacedInServc'!Z238</f>
        <v/>
      </c>
      <c r="AA238" s="523" t="str">
        <f>'[1]Actv PlacedInServc'!AA238</f>
        <v/>
      </c>
      <c r="AB238" s="523" t="str">
        <f>'[1]Actv PlacedInServc'!AB238</f>
        <v/>
      </c>
      <c r="AC238" s="523" t="str">
        <f>'[1]Actv PlacedInServc'!AC238</f>
        <v/>
      </c>
      <c r="AD238" s="523" t="str">
        <f>'[1]Actv PlacedInServc'!AD238</f>
        <v/>
      </c>
      <c r="AE238" s="523" t="str">
        <f>'[1]Actv PlacedInServc'!AE238</f>
        <v/>
      </c>
      <c r="AF238" s="523" t="str">
        <f>'[1]Actv PlacedInServc'!AF238</f>
        <v/>
      </c>
      <c r="AG238" s="523" t="str">
        <f>'[1]Actv PlacedInServc'!AG238</f>
        <v/>
      </c>
      <c r="AH238" s="523" t="str">
        <f>'[1]Actv PlacedInServc'!AH238</f>
        <v/>
      </c>
      <c r="AI238" s="523" t="str">
        <f>'[1]Actv PlacedInServc'!AI238</f>
        <v/>
      </c>
      <c r="AJ238" s="523" t="str">
        <f>'[1]Actv PlacedInServc'!AJ238</f>
        <v/>
      </c>
      <c r="AK238" s="523" t="str">
        <f>'[1]Actv PlacedInServc'!AK238</f>
        <v/>
      </c>
      <c r="AL238" s="523" t="str">
        <f>'[1]Actv PlacedInServc'!AL238</f>
        <v/>
      </c>
      <c r="AM238" s="524"/>
      <c r="AN238" s="523">
        <f t="shared" si="9"/>
        <v>0</v>
      </c>
      <c r="AO238" s="524"/>
      <c r="AP238" s="524">
        <f t="shared" si="10"/>
        <v>0</v>
      </c>
    </row>
    <row r="239" spans="2:42" s="512" customFormat="1">
      <c r="B239" s="518">
        <v>229</v>
      </c>
      <c r="C239" s="518" t="str">
        <f>'[1]Actv PlacedInServc'!C239</f>
        <v/>
      </c>
      <c r="D239" s="519" t="str">
        <f>'[1]Actv PlacedInServc'!D239</f>
        <v/>
      </c>
      <c r="F239" s="520" t="str">
        <f>'[1]Actv PlacedInServc'!F239</f>
        <v/>
      </c>
      <c r="H239" s="518" t="str">
        <f>'[1]Actv PlacedInServc'!H239</f>
        <v/>
      </c>
      <c r="J239" s="518" t="str">
        <f>'[1]Actv PlacedInServc'!J239</f>
        <v/>
      </c>
      <c r="L239" s="518" t="str">
        <f>'[1]Actv PlacedInServc'!L239</f>
        <v/>
      </c>
      <c r="N239" s="521" t="str">
        <f>'[1]Actv PlacedInServc'!N239</f>
        <v/>
      </c>
      <c r="P239" s="524" t="str">
        <f>'[1]Actv PlacedInServc'!P239</f>
        <v/>
      </c>
      <c r="Q239" s="523">
        <f>'[1]Actv PlacedInServc'!Q239</f>
        <v>0</v>
      </c>
      <c r="R239" s="523">
        <f>'[1]Actv PlacedInServc'!R239</f>
        <v>0</v>
      </c>
      <c r="S239" s="523">
        <f>'[1]Actv PlacedInServc'!S239</f>
        <v>0</v>
      </c>
      <c r="T239" s="523">
        <f>'[1]Actv PlacedInServc'!T239</f>
        <v>0</v>
      </c>
      <c r="U239" s="523">
        <f>'[1]Actv PlacedInServc'!U239</f>
        <v>0</v>
      </c>
      <c r="V239" s="523">
        <f>'[1]Actv PlacedInServc'!V239</f>
        <v>0</v>
      </c>
      <c r="W239" s="523">
        <f>'[1]Actv PlacedInServc'!W239</f>
        <v>0</v>
      </c>
      <c r="X239" s="523">
        <f>'[1]Actv PlacedInServc'!X239</f>
        <v>0</v>
      </c>
      <c r="Y239" s="523">
        <f>'[1]Actv PlacedInServc'!Y239</f>
        <v>0</v>
      </c>
      <c r="Z239" s="523">
        <f>'[1]Actv PlacedInServc'!Z239</f>
        <v>0</v>
      </c>
      <c r="AA239" s="523">
        <f>'[1]Actv PlacedInServc'!AA239</f>
        <v>0</v>
      </c>
      <c r="AB239" s="523">
        <f>'[1]Actv PlacedInServc'!AB239</f>
        <v>0</v>
      </c>
      <c r="AC239" s="523">
        <f>'[1]Actv PlacedInServc'!AC239</f>
        <v>0</v>
      </c>
      <c r="AD239" s="523">
        <f>'[1]Actv PlacedInServc'!AD239</f>
        <v>0</v>
      </c>
      <c r="AE239" s="523">
        <f>'[1]Actv PlacedInServc'!AE239</f>
        <v>0</v>
      </c>
      <c r="AF239" s="523">
        <f>'[1]Actv PlacedInServc'!AF239</f>
        <v>0</v>
      </c>
      <c r="AG239" s="523">
        <f>'[1]Actv PlacedInServc'!AG239</f>
        <v>0</v>
      </c>
      <c r="AH239" s="523">
        <f>'[1]Actv PlacedInServc'!AH239</f>
        <v>0</v>
      </c>
      <c r="AI239" s="523">
        <f>'[1]Actv PlacedInServc'!AI239</f>
        <v>0</v>
      </c>
      <c r="AJ239" s="523">
        <f>'[1]Actv PlacedInServc'!AJ239</f>
        <v>0</v>
      </c>
      <c r="AK239" s="523">
        <f>'[1]Actv PlacedInServc'!AK239</f>
        <v>0</v>
      </c>
      <c r="AL239" s="523">
        <f>'[1]Actv PlacedInServc'!AL239</f>
        <v>0</v>
      </c>
      <c r="AM239" s="524"/>
      <c r="AN239" s="523">
        <f t="shared" si="9"/>
        <v>0</v>
      </c>
      <c r="AO239" s="524"/>
      <c r="AP239" s="524">
        <f t="shared" si="10"/>
        <v>0</v>
      </c>
    </row>
    <row r="240" spans="2:42" s="512" customFormat="1">
      <c r="B240" s="518">
        <v>230</v>
      </c>
      <c r="C240" s="518" t="str">
        <f>'[1]Actv PlacedInServc'!C240</f>
        <v/>
      </c>
      <c r="D240" s="519" t="str">
        <f>'[1]Actv PlacedInServc'!D240</f>
        <v>I12-020071</v>
      </c>
      <c r="F240" s="520" t="str">
        <f>'[1]Actv PlacedInServc'!F240</f>
        <v>KRS1 Valve House Rehabilitation (Phase 5) - Reeves Drives</v>
      </c>
      <c r="H240" s="518" t="str">
        <f>'[1]Actv PlacedInServc'!H240</f>
        <v/>
      </c>
      <c r="J240" s="518" t="str">
        <f>'[1]Actv PlacedInServc'!J240</f>
        <v/>
      </c>
      <c r="L240" s="518" t="str">
        <f>'[1]Actv PlacedInServc'!L240</f>
        <v/>
      </c>
      <c r="N240" s="521">
        <f>'[1]Actv PlacedInServc'!N240</f>
        <v>43616</v>
      </c>
      <c r="P240" s="524" t="str">
        <f>'[1]Actv PlacedInServc'!P240</f>
        <v/>
      </c>
      <c r="Q240" s="523">
        <f>'[1]Actv PlacedInServc'!Q240</f>
        <v>0</v>
      </c>
      <c r="R240" s="523">
        <f>'[1]Actv PlacedInServc'!R240</f>
        <v>0</v>
      </c>
      <c r="S240" s="523">
        <f>'[1]Actv PlacedInServc'!S240</f>
        <v>0</v>
      </c>
      <c r="T240" s="523">
        <f>'[1]Actv PlacedInServc'!T240</f>
        <v>0</v>
      </c>
      <c r="U240" s="523">
        <f>'[1]Actv PlacedInServc'!U240</f>
        <v>0</v>
      </c>
      <c r="V240" s="523">
        <f>'[1]Actv PlacedInServc'!V240</f>
        <v>0</v>
      </c>
      <c r="W240" s="523">
        <f>'[1]Actv PlacedInServc'!W240</f>
        <v>0</v>
      </c>
      <c r="X240" s="523">
        <f>'[1]Actv PlacedInServc'!X240</f>
        <v>0</v>
      </c>
      <c r="Y240" s="523">
        <f>'[1]Actv PlacedInServc'!Y240</f>
        <v>0</v>
      </c>
      <c r="Z240" s="523">
        <f>'[1]Actv PlacedInServc'!Z240</f>
        <v>0</v>
      </c>
      <c r="AA240" s="523">
        <f>'[1]Actv PlacedInServc'!AA240</f>
        <v>0</v>
      </c>
      <c r="AB240" s="523">
        <f>'[1]Actv PlacedInServc'!AB240</f>
        <v>0</v>
      </c>
      <c r="AC240" s="523">
        <f>'[1]Actv PlacedInServc'!AC240</f>
        <v>0</v>
      </c>
      <c r="AD240" s="523">
        <f>'[1]Actv PlacedInServc'!AD240</f>
        <v>0</v>
      </c>
      <c r="AE240" s="523">
        <f>'[1]Actv PlacedInServc'!AE240</f>
        <v>0</v>
      </c>
      <c r="AF240" s="523">
        <f>'[1]Actv PlacedInServc'!AF240</f>
        <v>0</v>
      </c>
      <c r="AG240" s="523">
        <f>'[1]Actv PlacedInServc'!AG240</f>
        <v>0</v>
      </c>
      <c r="AH240" s="523">
        <f>'[1]Actv PlacedInServc'!AH240</f>
        <v>0</v>
      </c>
      <c r="AI240" s="523">
        <f>'[1]Actv PlacedInServc'!AI240</f>
        <v>0</v>
      </c>
      <c r="AJ240" s="523">
        <f>'[1]Actv PlacedInServc'!AJ240</f>
        <v>0</v>
      </c>
      <c r="AK240" s="523">
        <f>'[1]Actv PlacedInServc'!AK240</f>
        <v>0</v>
      </c>
      <c r="AL240" s="523">
        <f>'[1]Actv PlacedInServc'!AL240</f>
        <v>0</v>
      </c>
      <c r="AM240" s="524"/>
      <c r="AN240" s="523">
        <f t="shared" si="9"/>
        <v>0</v>
      </c>
      <c r="AO240" s="524"/>
      <c r="AP240" s="524">
        <f t="shared" si="10"/>
        <v>0</v>
      </c>
    </row>
    <row r="241" spans="2:42" s="512" customFormat="1">
      <c r="B241" s="518">
        <v>231</v>
      </c>
      <c r="C241" s="518" t="str">
        <f>'[1]Actv PlacedInServc'!C241</f>
        <v>311200</v>
      </c>
      <c r="D241" s="519" t="str">
        <f>'[1]Actv PlacedInServc'!D241</f>
        <v/>
      </c>
      <c r="F241" s="520" t="str">
        <f>'[1]Actv PlacedInServc'!F241</f>
        <v>311200-Pump Eqp Electric</v>
      </c>
      <c r="H241" s="518" t="str">
        <f>'[1]Actv PlacedInServc'!H241</f>
        <v>10131120</v>
      </c>
      <c r="J241" s="518">
        <f>'[1]Actv PlacedInServc'!J241</f>
        <v>311.2</v>
      </c>
      <c r="L241" s="518" t="str">
        <f>'[1]Actv PlacedInServc'!L241</f>
        <v>Y</v>
      </c>
      <c r="N241" s="521" t="str">
        <f>'[1]Actv PlacedInServc'!N241</f>
        <v/>
      </c>
      <c r="P241" s="524">
        <f>'[1]Actv PlacedInServc'!P241</f>
        <v>0</v>
      </c>
      <c r="Q241" s="523">
        <f>'[1]Actv PlacedInServc'!Q241</f>
        <v>0</v>
      </c>
      <c r="R241" s="523">
        <f>'[1]Actv PlacedInServc'!R241</f>
        <v>0</v>
      </c>
      <c r="S241" s="523">
        <f>'[1]Actv PlacedInServc'!S241</f>
        <v>0</v>
      </c>
      <c r="T241" s="523">
        <f>'[1]Actv PlacedInServc'!T241</f>
        <v>0</v>
      </c>
      <c r="U241" s="523">
        <f>'[1]Actv PlacedInServc'!U241</f>
        <v>0</v>
      </c>
      <c r="V241" s="523">
        <f>'[1]Actv PlacedInServc'!V241</f>
        <v>0</v>
      </c>
      <c r="W241" s="523">
        <f>'[1]Actv PlacedInServc'!W241</f>
        <v>0</v>
      </c>
      <c r="X241" s="523">
        <f>'[1]Actv PlacedInServc'!X241</f>
        <v>0</v>
      </c>
      <c r="Y241" s="523">
        <f>'[1]Actv PlacedInServc'!Y241</f>
        <v>573804</v>
      </c>
      <c r="Z241" s="523">
        <f>'[1]Actv PlacedInServc'!Z241</f>
        <v>40986</v>
      </c>
      <c r="AA241" s="523">
        <f>'[1]Actv PlacedInServc'!AA241</f>
        <v>0</v>
      </c>
      <c r="AB241" s="523">
        <f>'[1]Actv PlacedInServc'!AB241</f>
        <v>0</v>
      </c>
      <c r="AC241" s="523">
        <f>'[1]Actv PlacedInServc'!AC241</f>
        <v>0</v>
      </c>
      <c r="AD241" s="523">
        <f>'[1]Actv PlacedInServc'!AD241</f>
        <v>0</v>
      </c>
      <c r="AE241" s="523">
        <f>'[1]Actv PlacedInServc'!AE241</f>
        <v>0</v>
      </c>
      <c r="AF241" s="523">
        <f>'[1]Actv PlacedInServc'!AF241</f>
        <v>0</v>
      </c>
      <c r="AG241" s="523">
        <f>'[1]Actv PlacedInServc'!AG241</f>
        <v>0</v>
      </c>
      <c r="AH241" s="523">
        <f>'[1]Actv PlacedInServc'!AH241</f>
        <v>0</v>
      </c>
      <c r="AI241" s="523">
        <f>'[1]Actv PlacedInServc'!AI241</f>
        <v>0</v>
      </c>
      <c r="AJ241" s="523">
        <f>'[1]Actv PlacedInServc'!AJ241</f>
        <v>0</v>
      </c>
      <c r="AK241" s="523">
        <f>'[1]Actv PlacedInServc'!AK241</f>
        <v>0</v>
      </c>
      <c r="AL241" s="523">
        <f>'[1]Actv PlacedInServc'!AL241</f>
        <v>0</v>
      </c>
      <c r="AM241" s="524"/>
      <c r="AN241" s="523">
        <f t="shared" si="9"/>
        <v>0</v>
      </c>
      <c r="AO241" s="524"/>
      <c r="AP241" s="524">
        <f t="shared" si="10"/>
        <v>0</v>
      </c>
    </row>
    <row r="242" spans="2:42" s="512" customFormat="1">
      <c r="B242" s="518">
        <v>232</v>
      </c>
      <c r="C242" s="518" t="str">
        <f>'[1]Actv PlacedInServc'!C242</f>
        <v>320100</v>
      </c>
      <c r="D242" s="519" t="str">
        <f>'[1]Actv PlacedInServc'!D242</f>
        <v/>
      </c>
      <c r="F242" s="520" t="str">
        <f>'[1]Actv PlacedInServc'!F242</f>
        <v>320100-WT Equip Non-Media</v>
      </c>
      <c r="H242" s="518" t="str">
        <f>'[1]Actv PlacedInServc'!H242</f>
        <v>10132010</v>
      </c>
      <c r="J242" s="518">
        <f>'[1]Actv PlacedInServc'!J242</f>
        <v>320.3</v>
      </c>
      <c r="L242" s="518" t="str">
        <f>'[1]Actv PlacedInServc'!L242</f>
        <v>Y</v>
      </c>
      <c r="N242" s="521" t="str">
        <f>'[1]Actv PlacedInServc'!N242</f>
        <v/>
      </c>
      <c r="P242" s="524">
        <f>'[1]Actv PlacedInServc'!P242</f>
        <v>0</v>
      </c>
      <c r="Q242" s="523">
        <f>'[1]Actv PlacedInServc'!Q242</f>
        <v>0</v>
      </c>
      <c r="R242" s="523">
        <f>'[1]Actv PlacedInServc'!R242</f>
        <v>0</v>
      </c>
      <c r="S242" s="523">
        <f>'[1]Actv PlacedInServc'!S242</f>
        <v>0</v>
      </c>
      <c r="T242" s="523">
        <f>'[1]Actv PlacedInServc'!T242</f>
        <v>0</v>
      </c>
      <c r="U242" s="523">
        <f>'[1]Actv PlacedInServc'!U242</f>
        <v>0</v>
      </c>
      <c r="V242" s="523">
        <f>'[1]Actv PlacedInServc'!V242</f>
        <v>0</v>
      </c>
      <c r="W242" s="523">
        <f>'[1]Actv PlacedInServc'!W242</f>
        <v>0</v>
      </c>
      <c r="X242" s="523">
        <f>'[1]Actv PlacedInServc'!X242</f>
        <v>0</v>
      </c>
      <c r="Y242" s="523">
        <f>'[1]Actv PlacedInServc'!Y242</f>
        <v>382536</v>
      </c>
      <c r="Z242" s="523">
        <f>'[1]Actv PlacedInServc'!Z242</f>
        <v>27324</v>
      </c>
      <c r="AA242" s="523">
        <f>'[1]Actv PlacedInServc'!AA242</f>
        <v>0</v>
      </c>
      <c r="AB242" s="523">
        <f>'[1]Actv PlacedInServc'!AB242</f>
        <v>0</v>
      </c>
      <c r="AC242" s="523">
        <f>'[1]Actv PlacedInServc'!AC242</f>
        <v>0</v>
      </c>
      <c r="AD242" s="523">
        <f>'[1]Actv PlacedInServc'!AD242</f>
        <v>0</v>
      </c>
      <c r="AE242" s="523">
        <f>'[1]Actv PlacedInServc'!AE242</f>
        <v>0</v>
      </c>
      <c r="AF242" s="523">
        <f>'[1]Actv PlacedInServc'!AF242</f>
        <v>0</v>
      </c>
      <c r="AG242" s="523">
        <f>'[1]Actv PlacedInServc'!AG242</f>
        <v>0</v>
      </c>
      <c r="AH242" s="523">
        <f>'[1]Actv PlacedInServc'!AH242</f>
        <v>0</v>
      </c>
      <c r="AI242" s="523">
        <f>'[1]Actv PlacedInServc'!AI242</f>
        <v>0</v>
      </c>
      <c r="AJ242" s="523">
        <f>'[1]Actv PlacedInServc'!AJ242</f>
        <v>0</v>
      </c>
      <c r="AK242" s="523">
        <f>'[1]Actv PlacedInServc'!AK242</f>
        <v>0</v>
      </c>
      <c r="AL242" s="523">
        <f>'[1]Actv PlacedInServc'!AL242</f>
        <v>0</v>
      </c>
      <c r="AM242" s="524"/>
      <c r="AN242" s="523">
        <f t="shared" si="9"/>
        <v>0</v>
      </c>
      <c r="AO242" s="524"/>
      <c r="AP242" s="524">
        <f t="shared" si="10"/>
        <v>0</v>
      </c>
    </row>
    <row r="243" spans="2:42" s="512" customFormat="1">
      <c r="B243" s="518">
        <v>233</v>
      </c>
      <c r="C243" s="518" t="str">
        <f>'[1]Actv PlacedInServc'!C243</f>
        <v>347000</v>
      </c>
      <c r="D243" s="519" t="str">
        <f>'[1]Actv PlacedInServc'!D243</f>
        <v/>
      </c>
      <c r="F243" s="520" t="str">
        <f>'[1]Actv PlacedInServc'!F243</f>
        <v>347000-Misc Equipment</v>
      </c>
      <c r="H243" s="518" t="str">
        <f>'[1]Actv PlacedInServc'!H243</f>
        <v>10134700</v>
      </c>
      <c r="J243" s="518">
        <f>'[1]Actv PlacedInServc'!J243</f>
        <v>347.5</v>
      </c>
      <c r="L243" s="518" t="str">
        <f>'[1]Actv PlacedInServc'!L243</f>
        <v>y</v>
      </c>
      <c r="N243" s="521" t="str">
        <f>'[1]Actv PlacedInServc'!N243</f>
        <v/>
      </c>
      <c r="P243" s="524">
        <f>'[1]Actv PlacedInServc'!P243</f>
        <v>0</v>
      </c>
      <c r="Q243" s="523">
        <f>'[1]Actv PlacedInServc'!Q243</f>
        <v>0</v>
      </c>
      <c r="R243" s="523">
        <f>'[1]Actv PlacedInServc'!R243</f>
        <v>0</v>
      </c>
      <c r="S243" s="523">
        <f>'[1]Actv PlacedInServc'!S243</f>
        <v>0</v>
      </c>
      <c r="T243" s="523">
        <f>'[1]Actv PlacedInServc'!T243</f>
        <v>0</v>
      </c>
      <c r="U243" s="523">
        <f>'[1]Actv PlacedInServc'!U243</f>
        <v>0</v>
      </c>
      <c r="V243" s="523">
        <f>'[1]Actv PlacedInServc'!V243</f>
        <v>0</v>
      </c>
      <c r="W243" s="523">
        <f>'[1]Actv PlacedInServc'!W243</f>
        <v>0</v>
      </c>
      <c r="X243" s="523">
        <f>'[1]Actv PlacedInServc'!X243</f>
        <v>0</v>
      </c>
      <c r="Y243" s="523">
        <f>'[1]Actv PlacedInServc'!Y243</f>
        <v>191268</v>
      </c>
      <c r="Z243" s="523">
        <f>'[1]Actv PlacedInServc'!Z243</f>
        <v>13662</v>
      </c>
      <c r="AA243" s="523">
        <f>'[1]Actv PlacedInServc'!AA243</f>
        <v>0</v>
      </c>
      <c r="AB243" s="523">
        <f>'[1]Actv PlacedInServc'!AB243</f>
        <v>0</v>
      </c>
      <c r="AC243" s="523">
        <f>'[1]Actv PlacedInServc'!AC243</f>
        <v>0</v>
      </c>
      <c r="AD243" s="523">
        <f>'[1]Actv PlacedInServc'!AD243</f>
        <v>0</v>
      </c>
      <c r="AE243" s="523">
        <f>'[1]Actv PlacedInServc'!AE243</f>
        <v>0</v>
      </c>
      <c r="AF243" s="523">
        <f>'[1]Actv PlacedInServc'!AF243</f>
        <v>0</v>
      </c>
      <c r="AG243" s="523">
        <f>'[1]Actv PlacedInServc'!AG243</f>
        <v>0</v>
      </c>
      <c r="AH243" s="523">
        <f>'[1]Actv PlacedInServc'!AH243</f>
        <v>0</v>
      </c>
      <c r="AI243" s="523">
        <f>'[1]Actv PlacedInServc'!AI243</f>
        <v>0</v>
      </c>
      <c r="AJ243" s="523">
        <f>'[1]Actv PlacedInServc'!AJ243</f>
        <v>0</v>
      </c>
      <c r="AK243" s="523">
        <f>'[1]Actv PlacedInServc'!AK243</f>
        <v>0</v>
      </c>
      <c r="AL243" s="523">
        <f>'[1]Actv PlacedInServc'!AL243</f>
        <v>0</v>
      </c>
      <c r="AM243" s="524"/>
      <c r="AN243" s="523">
        <f t="shared" si="9"/>
        <v>0</v>
      </c>
      <c r="AO243" s="524"/>
      <c r="AP243" s="524">
        <f t="shared" si="10"/>
        <v>0</v>
      </c>
    </row>
    <row r="244" spans="2:42" s="512" customFormat="1">
      <c r="B244" s="518">
        <v>234</v>
      </c>
      <c r="C244" s="518" t="str">
        <f>'[1]Actv PlacedInServc'!C244</f>
        <v>304300</v>
      </c>
      <c r="D244" s="519" t="str">
        <f>'[1]Actv PlacedInServc'!D244</f>
        <v/>
      </c>
      <c r="F244" s="520" t="str">
        <f>'[1]Actv PlacedInServc'!F244</f>
        <v>304300-Struct &amp; Imp-Treatment</v>
      </c>
      <c r="H244" s="518" t="str">
        <f>'[1]Actv PlacedInServc'!H244</f>
        <v>10130430</v>
      </c>
      <c r="J244" s="518">
        <f>'[1]Actv PlacedInServc'!J244</f>
        <v>304.3</v>
      </c>
      <c r="L244" s="518" t="str">
        <f>'[1]Actv PlacedInServc'!L244</f>
        <v>y</v>
      </c>
      <c r="N244" s="521" t="str">
        <f>'[1]Actv PlacedInServc'!N244</f>
        <v/>
      </c>
      <c r="P244" s="524">
        <f>'[1]Actv PlacedInServc'!P244</f>
        <v>0</v>
      </c>
      <c r="Q244" s="523">
        <f>'[1]Actv PlacedInServc'!Q244</f>
        <v>0</v>
      </c>
      <c r="R244" s="523">
        <f>'[1]Actv PlacedInServc'!R244</f>
        <v>0</v>
      </c>
      <c r="S244" s="523">
        <f>'[1]Actv PlacedInServc'!S244</f>
        <v>0</v>
      </c>
      <c r="T244" s="523">
        <f>'[1]Actv PlacedInServc'!T244</f>
        <v>0</v>
      </c>
      <c r="U244" s="523">
        <f>'[1]Actv PlacedInServc'!U244</f>
        <v>0</v>
      </c>
      <c r="V244" s="523">
        <f>'[1]Actv PlacedInServc'!V244</f>
        <v>0</v>
      </c>
      <c r="W244" s="523">
        <f>'[1]Actv PlacedInServc'!W244</f>
        <v>0</v>
      </c>
      <c r="X244" s="523">
        <f>'[1]Actv PlacedInServc'!X244</f>
        <v>0</v>
      </c>
      <c r="Y244" s="523">
        <f>'[1]Actv PlacedInServc'!Y244</f>
        <v>127512</v>
      </c>
      <c r="Z244" s="523">
        <f>'[1]Actv PlacedInServc'!Z244</f>
        <v>9108</v>
      </c>
      <c r="AA244" s="523">
        <f>'[1]Actv PlacedInServc'!AA244</f>
        <v>0</v>
      </c>
      <c r="AB244" s="523">
        <f>'[1]Actv PlacedInServc'!AB244</f>
        <v>0</v>
      </c>
      <c r="AC244" s="523">
        <f>'[1]Actv PlacedInServc'!AC244</f>
        <v>0</v>
      </c>
      <c r="AD244" s="523">
        <f>'[1]Actv PlacedInServc'!AD244</f>
        <v>0</v>
      </c>
      <c r="AE244" s="523">
        <f>'[1]Actv PlacedInServc'!AE244</f>
        <v>0</v>
      </c>
      <c r="AF244" s="523">
        <f>'[1]Actv PlacedInServc'!AF244</f>
        <v>0</v>
      </c>
      <c r="AG244" s="523">
        <f>'[1]Actv PlacedInServc'!AG244</f>
        <v>0</v>
      </c>
      <c r="AH244" s="523">
        <f>'[1]Actv PlacedInServc'!AH244</f>
        <v>0</v>
      </c>
      <c r="AI244" s="523">
        <f>'[1]Actv PlacedInServc'!AI244</f>
        <v>0</v>
      </c>
      <c r="AJ244" s="523">
        <f>'[1]Actv PlacedInServc'!AJ244</f>
        <v>0</v>
      </c>
      <c r="AK244" s="523">
        <f>'[1]Actv PlacedInServc'!AK244</f>
        <v>0</v>
      </c>
      <c r="AL244" s="523">
        <f>'[1]Actv PlacedInServc'!AL244</f>
        <v>0</v>
      </c>
      <c r="AM244" s="524"/>
      <c r="AN244" s="523">
        <f t="shared" si="9"/>
        <v>0</v>
      </c>
      <c r="AO244" s="524"/>
      <c r="AP244" s="524">
        <f t="shared" si="10"/>
        <v>0</v>
      </c>
    </row>
    <row r="245" spans="2:42" s="512" customFormat="1">
      <c r="B245" s="518">
        <v>235</v>
      </c>
      <c r="C245" s="518" t="str">
        <f>'[1]Actv PlacedInServc'!C245</f>
        <v/>
      </c>
      <c r="D245" s="519" t="str">
        <f>'[1]Actv PlacedInServc'!D245</f>
        <v/>
      </c>
      <c r="F245" s="520" t="str">
        <f>'[1]Actv PlacedInServc'!F245</f>
        <v/>
      </c>
      <c r="H245" s="518" t="str">
        <f>'[1]Actv PlacedInServc'!H245</f>
        <v/>
      </c>
      <c r="J245" s="518" t="str">
        <f>'[1]Actv PlacedInServc'!J245</f>
        <v/>
      </c>
      <c r="L245" s="518" t="str">
        <f>'[1]Actv PlacedInServc'!L245</f>
        <v/>
      </c>
      <c r="N245" s="521" t="str">
        <f>'[1]Actv PlacedInServc'!N245</f>
        <v/>
      </c>
      <c r="P245" s="524" t="str">
        <f>'[1]Actv PlacedInServc'!P245</f>
        <v/>
      </c>
      <c r="Q245" s="523">
        <f>'[1]Actv PlacedInServc'!Q245</f>
        <v>0</v>
      </c>
      <c r="R245" s="523">
        <f>'[1]Actv PlacedInServc'!R245</f>
        <v>0</v>
      </c>
      <c r="S245" s="523">
        <f>'[1]Actv PlacedInServc'!S245</f>
        <v>0</v>
      </c>
      <c r="T245" s="523">
        <f>'[1]Actv PlacedInServc'!T245</f>
        <v>0</v>
      </c>
      <c r="U245" s="523">
        <f>'[1]Actv PlacedInServc'!U245</f>
        <v>0</v>
      </c>
      <c r="V245" s="523">
        <f>'[1]Actv PlacedInServc'!V245</f>
        <v>0</v>
      </c>
      <c r="W245" s="523">
        <f>'[1]Actv PlacedInServc'!W245</f>
        <v>0</v>
      </c>
      <c r="X245" s="523">
        <f>'[1]Actv PlacedInServc'!X245</f>
        <v>0</v>
      </c>
      <c r="Y245" s="523">
        <f>'[1]Actv PlacedInServc'!Y245</f>
        <v>0</v>
      </c>
      <c r="Z245" s="523">
        <f>'[1]Actv PlacedInServc'!Z245</f>
        <v>0</v>
      </c>
      <c r="AA245" s="523">
        <f>'[1]Actv PlacedInServc'!AA245</f>
        <v>0</v>
      </c>
      <c r="AB245" s="523">
        <f>'[1]Actv PlacedInServc'!AB245</f>
        <v>0</v>
      </c>
      <c r="AC245" s="523">
        <f>'[1]Actv PlacedInServc'!AC245</f>
        <v>0</v>
      </c>
      <c r="AD245" s="523">
        <f>'[1]Actv PlacedInServc'!AD245</f>
        <v>0</v>
      </c>
      <c r="AE245" s="523">
        <f>'[1]Actv PlacedInServc'!AE245</f>
        <v>0</v>
      </c>
      <c r="AF245" s="523">
        <f>'[1]Actv PlacedInServc'!AF245</f>
        <v>0</v>
      </c>
      <c r="AG245" s="523">
        <f>'[1]Actv PlacedInServc'!AG245</f>
        <v>0</v>
      </c>
      <c r="AH245" s="523">
        <f>'[1]Actv PlacedInServc'!AH245</f>
        <v>0</v>
      </c>
      <c r="AI245" s="523">
        <f>'[1]Actv PlacedInServc'!AI245</f>
        <v>0</v>
      </c>
      <c r="AJ245" s="523">
        <f>'[1]Actv PlacedInServc'!AJ245</f>
        <v>0</v>
      </c>
      <c r="AK245" s="523">
        <f>'[1]Actv PlacedInServc'!AK245</f>
        <v>0</v>
      </c>
      <c r="AL245" s="523">
        <f>'[1]Actv PlacedInServc'!AL245</f>
        <v>0</v>
      </c>
      <c r="AM245" s="524"/>
      <c r="AN245" s="523">
        <f t="shared" si="9"/>
        <v>0</v>
      </c>
      <c r="AO245" s="524"/>
      <c r="AP245" s="524">
        <f t="shared" si="10"/>
        <v>0</v>
      </c>
    </row>
    <row r="246" spans="2:42" s="512" customFormat="1">
      <c r="B246" s="518">
        <v>236</v>
      </c>
      <c r="C246" s="518" t="str">
        <f>'[1]Actv PlacedInServc'!C246</f>
        <v/>
      </c>
      <c r="D246" s="519" t="str">
        <f>'[1]Actv PlacedInServc'!D246</f>
        <v>I12-020080</v>
      </c>
      <c r="F246" s="520" t="str">
        <f>'[1]Actv PlacedInServc'!F246</f>
        <v>KRS1 Pump 10 and 11 Replacements</v>
      </c>
      <c r="H246" s="518" t="str">
        <f>'[1]Actv PlacedInServc'!H246</f>
        <v/>
      </c>
      <c r="J246" s="518" t="str">
        <f>'[1]Actv PlacedInServc'!J246</f>
        <v/>
      </c>
      <c r="L246" s="518" t="str">
        <f>'[1]Actv PlacedInServc'!L246</f>
        <v/>
      </c>
      <c r="N246" s="521">
        <f>'[1]Actv PlacedInServc'!N246</f>
        <v>44469</v>
      </c>
      <c r="P246" s="524" t="str">
        <f>'[1]Actv PlacedInServc'!P246</f>
        <v/>
      </c>
      <c r="Q246" s="523">
        <f>'[1]Actv PlacedInServc'!Q246</f>
        <v>0</v>
      </c>
      <c r="R246" s="523">
        <f>'[1]Actv PlacedInServc'!R246</f>
        <v>0</v>
      </c>
      <c r="S246" s="523">
        <f>'[1]Actv PlacedInServc'!S246</f>
        <v>0</v>
      </c>
      <c r="T246" s="523">
        <f>'[1]Actv PlacedInServc'!T246</f>
        <v>0</v>
      </c>
      <c r="U246" s="523">
        <f>'[1]Actv PlacedInServc'!U246</f>
        <v>0</v>
      </c>
      <c r="V246" s="523">
        <f>'[1]Actv PlacedInServc'!V246</f>
        <v>0</v>
      </c>
      <c r="W246" s="523">
        <f>'[1]Actv PlacedInServc'!W246</f>
        <v>0</v>
      </c>
      <c r="X246" s="523">
        <f>'[1]Actv PlacedInServc'!X246</f>
        <v>0</v>
      </c>
      <c r="Y246" s="523">
        <f>'[1]Actv PlacedInServc'!Y246</f>
        <v>0</v>
      </c>
      <c r="Z246" s="523">
        <f>'[1]Actv PlacedInServc'!Z246</f>
        <v>0</v>
      </c>
      <c r="AA246" s="523">
        <f>'[1]Actv PlacedInServc'!AA246</f>
        <v>0</v>
      </c>
      <c r="AB246" s="523">
        <f>'[1]Actv PlacedInServc'!AB246</f>
        <v>0</v>
      </c>
      <c r="AC246" s="523">
        <f>'[1]Actv PlacedInServc'!AC246</f>
        <v>0</v>
      </c>
      <c r="AD246" s="523">
        <f>'[1]Actv PlacedInServc'!AD246</f>
        <v>0</v>
      </c>
      <c r="AE246" s="523">
        <f>'[1]Actv PlacedInServc'!AE246</f>
        <v>0</v>
      </c>
      <c r="AF246" s="523">
        <f>'[1]Actv PlacedInServc'!AF246</f>
        <v>0</v>
      </c>
      <c r="AG246" s="523">
        <f>'[1]Actv PlacedInServc'!AG246</f>
        <v>0</v>
      </c>
      <c r="AH246" s="523">
        <f>'[1]Actv PlacedInServc'!AH246</f>
        <v>0</v>
      </c>
      <c r="AI246" s="523">
        <f>'[1]Actv PlacedInServc'!AI246</f>
        <v>0</v>
      </c>
      <c r="AJ246" s="523">
        <f>'[1]Actv PlacedInServc'!AJ246</f>
        <v>0</v>
      </c>
      <c r="AK246" s="523">
        <f>'[1]Actv PlacedInServc'!AK246</f>
        <v>0</v>
      </c>
      <c r="AL246" s="523">
        <f>'[1]Actv PlacedInServc'!AL246</f>
        <v>0</v>
      </c>
      <c r="AM246" s="524"/>
      <c r="AN246" s="523">
        <f t="shared" si="9"/>
        <v>0</v>
      </c>
      <c r="AO246" s="524"/>
      <c r="AP246" s="524">
        <f t="shared" si="10"/>
        <v>0</v>
      </c>
    </row>
    <row r="247" spans="2:42" s="512" customFormat="1">
      <c r="B247" s="518">
        <v>237</v>
      </c>
      <c r="C247" s="518" t="str">
        <f>'[1]Actv PlacedInServc'!C247</f>
        <v>311000</v>
      </c>
      <c r="D247" s="519" t="str">
        <f>'[1]Actv PlacedInServc'!D247</f>
        <v/>
      </c>
      <c r="F247" s="520" t="str">
        <f>'[1]Actv PlacedInServc'!F247</f>
        <v>311000-Pumping Equipment</v>
      </c>
      <c r="H247" s="518" t="str">
        <f>'[1]Actv PlacedInServc'!H247</f>
        <v>10131120</v>
      </c>
      <c r="J247" s="518">
        <f>'[1]Actv PlacedInServc'!J247</f>
        <v>311.2</v>
      </c>
      <c r="L247" s="518" t="str">
        <f>'[1]Actv PlacedInServc'!L247</f>
        <v>Y</v>
      </c>
      <c r="N247" s="521" t="str">
        <f>'[1]Actv PlacedInServc'!N247</f>
        <v/>
      </c>
      <c r="P247" s="524">
        <f>'[1]Actv PlacedInServc'!P247</f>
        <v>0</v>
      </c>
      <c r="Q247" s="523">
        <f>'[1]Actv PlacedInServc'!Q247</f>
        <v>0</v>
      </c>
      <c r="R247" s="523">
        <f>'[1]Actv PlacedInServc'!R247</f>
        <v>0</v>
      </c>
      <c r="S247" s="523">
        <f>'[1]Actv PlacedInServc'!S247</f>
        <v>0</v>
      </c>
      <c r="T247" s="523">
        <f>'[1]Actv PlacedInServc'!T247</f>
        <v>0</v>
      </c>
      <c r="U247" s="523">
        <f>'[1]Actv PlacedInServc'!U247</f>
        <v>0</v>
      </c>
      <c r="V247" s="523">
        <f>'[1]Actv PlacedInServc'!V247</f>
        <v>0</v>
      </c>
      <c r="W247" s="523">
        <f>'[1]Actv PlacedInServc'!W247</f>
        <v>0</v>
      </c>
      <c r="X247" s="523">
        <f>'[1]Actv PlacedInServc'!X247</f>
        <v>0</v>
      </c>
      <c r="Y247" s="523">
        <f>'[1]Actv PlacedInServc'!Y247</f>
        <v>0</v>
      </c>
      <c r="Z247" s="523">
        <f>'[1]Actv PlacedInServc'!Z247</f>
        <v>0</v>
      </c>
      <c r="AA247" s="523">
        <f>'[1]Actv PlacedInServc'!AA247</f>
        <v>0</v>
      </c>
      <c r="AB247" s="523">
        <f>'[1]Actv PlacedInServc'!AB247</f>
        <v>0</v>
      </c>
      <c r="AC247" s="523">
        <f>'[1]Actv PlacedInServc'!AC247</f>
        <v>0</v>
      </c>
      <c r="AD247" s="523">
        <f>'[1]Actv PlacedInServc'!AD247</f>
        <v>0</v>
      </c>
      <c r="AE247" s="523">
        <f>'[1]Actv PlacedInServc'!AE247</f>
        <v>0</v>
      </c>
      <c r="AF247" s="523">
        <f>'[1]Actv PlacedInServc'!AF247</f>
        <v>0</v>
      </c>
      <c r="AG247" s="523">
        <f>'[1]Actv PlacedInServc'!AG247</f>
        <v>0</v>
      </c>
      <c r="AH247" s="523">
        <f>'[1]Actv PlacedInServc'!AH247</f>
        <v>0</v>
      </c>
      <c r="AI247" s="523">
        <f>'[1]Actv PlacedInServc'!AI247</f>
        <v>0</v>
      </c>
      <c r="AJ247" s="523">
        <f>'[1]Actv PlacedInServc'!AJ247</f>
        <v>0</v>
      </c>
      <c r="AK247" s="523">
        <f>'[1]Actv PlacedInServc'!AK247</f>
        <v>0</v>
      </c>
      <c r="AL247" s="523">
        <f>'[1]Actv PlacedInServc'!AL247</f>
        <v>0</v>
      </c>
      <c r="AM247" s="524"/>
      <c r="AN247" s="523">
        <f t="shared" si="9"/>
        <v>0</v>
      </c>
      <c r="AO247" s="524"/>
      <c r="AP247" s="524">
        <f t="shared" si="10"/>
        <v>0</v>
      </c>
    </row>
    <row r="248" spans="2:42" s="512" customFormat="1">
      <c r="B248" s="518">
        <v>238</v>
      </c>
      <c r="C248" s="518" t="str">
        <f>'[1]Actv PlacedInServc'!C248</f>
        <v>311200</v>
      </c>
      <c r="D248" s="519" t="str">
        <f>'[1]Actv PlacedInServc'!D248</f>
        <v/>
      </c>
      <c r="F248" s="520" t="str">
        <f>'[1]Actv PlacedInServc'!F248</f>
        <v>311200-Pump Eqp Electric</v>
      </c>
      <c r="H248" s="518" t="str">
        <f>'[1]Actv PlacedInServc'!H248</f>
        <v>10131120</v>
      </c>
      <c r="J248" s="518">
        <f>'[1]Actv PlacedInServc'!J248</f>
        <v>311.2</v>
      </c>
      <c r="L248" s="518" t="str">
        <f>'[1]Actv PlacedInServc'!L248</f>
        <v>Y</v>
      </c>
      <c r="N248" s="521" t="str">
        <f>'[1]Actv PlacedInServc'!N248</f>
        <v/>
      </c>
      <c r="P248" s="524">
        <f>'[1]Actv PlacedInServc'!P248</f>
        <v>0</v>
      </c>
      <c r="Q248" s="523">
        <f>'[1]Actv PlacedInServc'!Q248</f>
        <v>0</v>
      </c>
      <c r="R248" s="523">
        <f>'[1]Actv PlacedInServc'!R248</f>
        <v>0</v>
      </c>
      <c r="S248" s="523">
        <f>'[1]Actv PlacedInServc'!S248</f>
        <v>0</v>
      </c>
      <c r="T248" s="523">
        <f>'[1]Actv PlacedInServc'!T248</f>
        <v>0</v>
      </c>
      <c r="U248" s="523">
        <f>'[1]Actv PlacedInServc'!U248</f>
        <v>0</v>
      </c>
      <c r="V248" s="523">
        <f>'[1]Actv PlacedInServc'!V248</f>
        <v>0</v>
      </c>
      <c r="W248" s="523">
        <f>'[1]Actv PlacedInServc'!W248</f>
        <v>0</v>
      </c>
      <c r="X248" s="523">
        <f>'[1]Actv PlacedInServc'!X248</f>
        <v>0</v>
      </c>
      <c r="Y248" s="523">
        <f>'[1]Actv PlacedInServc'!Y248</f>
        <v>0</v>
      </c>
      <c r="Z248" s="523">
        <f>'[1]Actv PlacedInServc'!Z248</f>
        <v>0</v>
      </c>
      <c r="AA248" s="523">
        <f>'[1]Actv PlacedInServc'!AA248</f>
        <v>0</v>
      </c>
      <c r="AB248" s="523">
        <f>'[1]Actv PlacedInServc'!AB248</f>
        <v>0</v>
      </c>
      <c r="AC248" s="523">
        <f>'[1]Actv PlacedInServc'!AC248</f>
        <v>0</v>
      </c>
      <c r="AD248" s="523">
        <f>'[1]Actv PlacedInServc'!AD248</f>
        <v>0</v>
      </c>
      <c r="AE248" s="523">
        <f>'[1]Actv PlacedInServc'!AE248</f>
        <v>0</v>
      </c>
      <c r="AF248" s="523">
        <f>'[1]Actv PlacedInServc'!AF248</f>
        <v>0</v>
      </c>
      <c r="AG248" s="523">
        <f>'[1]Actv PlacedInServc'!AG248</f>
        <v>0</v>
      </c>
      <c r="AH248" s="523">
        <f>'[1]Actv PlacedInServc'!AH248</f>
        <v>0</v>
      </c>
      <c r="AI248" s="523">
        <f>'[1]Actv PlacedInServc'!AI248</f>
        <v>0</v>
      </c>
      <c r="AJ248" s="523">
        <f>'[1]Actv PlacedInServc'!AJ248</f>
        <v>0</v>
      </c>
      <c r="AK248" s="523">
        <f>'[1]Actv PlacedInServc'!AK248</f>
        <v>0</v>
      </c>
      <c r="AL248" s="523">
        <f>'[1]Actv PlacedInServc'!AL248</f>
        <v>0</v>
      </c>
      <c r="AM248" s="524"/>
      <c r="AN248" s="523">
        <f t="shared" si="9"/>
        <v>0</v>
      </c>
      <c r="AO248" s="524"/>
      <c r="AP248" s="524">
        <f t="shared" si="10"/>
        <v>0</v>
      </c>
    </row>
    <row r="249" spans="2:42" s="512" customFormat="1">
      <c r="B249" s="518">
        <v>239</v>
      </c>
      <c r="C249" s="518" t="str">
        <f>'[1]Actv PlacedInServc'!C249</f>
        <v/>
      </c>
      <c r="D249" s="519" t="str">
        <f>'[1]Actv PlacedInServc'!D249</f>
        <v/>
      </c>
      <c r="F249" s="520" t="str">
        <f>'[1]Actv PlacedInServc'!F249</f>
        <v/>
      </c>
      <c r="H249" s="518" t="str">
        <f>'[1]Actv PlacedInServc'!H249</f>
        <v/>
      </c>
      <c r="J249" s="518" t="str">
        <f>'[1]Actv PlacedInServc'!J249</f>
        <v/>
      </c>
      <c r="L249" s="518" t="str">
        <f>'[1]Actv PlacedInServc'!L249</f>
        <v/>
      </c>
      <c r="N249" s="521" t="str">
        <f>'[1]Actv PlacedInServc'!N249</f>
        <v/>
      </c>
      <c r="P249" s="524" t="str">
        <f>'[1]Actv PlacedInServc'!P249</f>
        <v/>
      </c>
      <c r="Q249" s="523" t="str">
        <f>'[1]Actv PlacedInServc'!Q249</f>
        <v/>
      </c>
      <c r="R249" s="523" t="str">
        <f>'[1]Actv PlacedInServc'!R249</f>
        <v/>
      </c>
      <c r="S249" s="523" t="str">
        <f>'[1]Actv PlacedInServc'!S249</f>
        <v/>
      </c>
      <c r="T249" s="523" t="str">
        <f>'[1]Actv PlacedInServc'!T249</f>
        <v/>
      </c>
      <c r="U249" s="523" t="str">
        <f>'[1]Actv PlacedInServc'!U249</f>
        <v/>
      </c>
      <c r="V249" s="523" t="str">
        <f>'[1]Actv PlacedInServc'!V249</f>
        <v/>
      </c>
      <c r="W249" s="523" t="str">
        <f>'[1]Actv PlacedInServc'!W249</f>
        <v/>
      </c>
      <c r="X249" s="523" t="str">
        <f>'[1]Actv PlacedInServc'!X249</f>
        <v/>
      </c>
      <c r="Y249" s="523" t="str">
        <f>'[1]Actv PlacedInServc'!Y249</f>
        <v/>
      </c>
      <c r="Z249" s="523" t="str">
        <f>'[1]Actv PlacedInServc'!Z249</f>
        <v/>
      </c>
      <c r="AA249" s="523" t="str">
        <f>'[1]Actv PlacedInServc'!AA249</f>
        <v/>
      </c>
      <c r="AB249" s="523" t="str">
        <f>'[1]Actv PlacedInServc'!AB249</f>
        <v/>
      </c>
      <c r="AC249" s="523" t="str">
        <f>'[1]Actv PlacedInServc'!AC249</f>
        <v/>
      </c>
      <c r="AD249" s="523" t="str">
        <f>'[1]Actv PlacedInServc'!AD249</f>
        <v/>
      </c>
      <c r="AE249" s="523" t="str">
        <f>'[1]Actv PlacedInServc'!AE249</f>
        <v/>
      </c>
      <c r="AF249" s="523" t="str">
        <f>'[1]Actv PlacedInServc'!AF249</f>
        <v/>
      </c>
      <c r="AG249" s="523" t="str">
        <f>'[1]Actv PlacedInServc'!AG249</f>
        <v/>
      </c>
      <c r="AH249" s="523" t="str">
        <f>'[1]Actv PlacedInServc'!AH249</f>
        <v/>
      </c>
      <c r="AI249" s="523" t="str">
        <f>'[1]Actv PlacedInServc'!AI249</f>
        <v/>
      </c>
      <c r="AJ249" s="523" t="str">
        <f>'[1]Actv PlacedInServc'!AJ249</f>
        <v/>
      </c>
      <c r="AK249" s="523" t="str">
        <f>'[1]Actv PlacedInServc'!AK249</f>
        <v/>
      </c>
      <c r="AL249" s="523" t="str">
        <f>'[1]Actv PlacedInServc'!AL249</f>
        <v/>
      </c>
      <c r="AM249" s="524"/>
      <c r="AN249" s="523">
        <f t="shared" si="9"/>
        <v>0</v>
      </c>
      <c r="AO249" s="524"/>
      <c r="AP249" s="524">
        <f t="shared" si="10"/>
        <v>0</v>
      </c>
    </row>
    <row r="250" spans="2:42" s="512" customFormat="1">
      <c r="B250" s="518">
        <v>240</v>
      </c>
      <c r="C250" s="518" t="str">
        <f>'[1]Actv PlacedInServc'!C250</f>
        <v/>
      </c>
      <c r="D250" s="519" t="str">
        <f>'[1]Actv PlacedInServc'!D250</f>
        <v/>
      </c>
      <c r="F250" s="520" t="str">
        <f>'[1]Actv PlacedInServc'!F250</f>
        <v/>
      </c>
      <c r="H250" s="518" t="str">
        <f>'[1]Actv PlacedInServc'!H250</f>
        <v/>
      </c>
      <c r="J250" s="518" t="str">
        <f>'[1]Actv PlacedInServc'!J250</f>
        <v/>
      </c>
      <c r="L250" s="518" t="str">
        <f>'[1]Actv PlacedInServc'!L250</f>
        <v/>
      </c>
      <c r="N250" s="521" t="str">
        <f>'[1]Actv PlacedInServc'!N250</f>
        <v/>
      </c>
      <c r="P250" s="524" t="str">
        <f>'[1]Actv PlacedInServc'!P250</f>
        <v/>
      </c>
      <c r="Q250" s="523" t="str">
        <f>'[1]Actv PlacedInServc'!Q250</f>
        <v/>
      </c>
      <c r="R250" s="523" t="str">
        <f>'[1]Actv PlacedInServc'!R250</f>
        <v/>
      </c>
      <c r="S250" s="523" t="str">
        <f>'[1]Actv PlacedInServc'!S250</f>
        <v/>
      </c>
      <c r="T250" s="523" t="str">
        <f>'[1]Actv PlacedInServc'!T250</f>
        <v/>
      </c>
      <c r="U250" s="523" t="str">
        <f>'[1]Actv PlacedInServc'!U250</f>
        <v/>
      </c>
      <c r="V250" s="523" t="str">
        <f>'[1]Actv PlacedInServc'!V250</f>
        <v/>
      </c>
      <c r="W250" s="523" t="str">
        <f>'[1]Actv PlacedInServc'!W250</f>
        <v/>
      </c>
      <c r="X250" s="523" t="str">
        <f>'[1]Actv PlacedInServc'!X250</f>
        <v/>
      </c>
      <c r="Y250" s="523" t="str">
        <f>'[1]Actv PlacedInServc'!Y250</f>
        <v/>
      </c>
      <c r="Z250" s="523" t="str">
        <f>'[1]Actv PlacedInServc'!Z250</f>
        <v/>
      </c>
      <c r="AA250" s="523" t="str">
        <f>'[1]Actv PlacedInServc'!AA250</f>
        <v/>
      </c>
      <c r="AB250" s="523" t="str">
        <f>'[1]Actv PlacedInServc'!AB250</f>
        <v/>
      </c>
      <c r="AC250" s="523" t="str">
        <f>'[1]Actv PlacedInServc'!AC250</f>
        <v/>
      </c>
      <c r="AD250" s="523" t="str">
        <f>'[1]Actv PlacedInServc'!AD250</f>
        <v/>
      </c>
      <c r="AE250" s="523" t="str">
        <f>'[1]Actv PlacedInServc'!AE250</f>
        <v/>
      </c>
      <c r="AF250" s="523" t="str">
        <f>'[1]Actv PlacedInServc'!AF250</f>
        <v/>
      </c>
      <c r="AG250" s="523" t="str">
        <f>'[1]Actv PlacedInServc'!AG250</f>
        <v/>
      </c>
      <c r="AH250" s="523" t="str">
        <f>'[1]Actv PlacedInServc'!AH250</f>
        <v/>
      </c>
      <c r="AI250" s="523" t="str">
        <f>'[1]Actv PlacedInServc'!AI250</f>
        <v/>
      </c>
      <c r="AJ250" s="523" t="str">
        <f>'[1]Actv PlacedInServc'!AJ250</f>
        <v/>
      </c>
      <c r="AK250" s="523" t="str">
        <f>'[1]Actv PlacedInServc'!AK250</f>
        <v/>
      </c>
      <c r="AL250" s="523" t="str">
        <f>'[1]Actv PlacedInServc'!AL250</f>
        <v/>
      </c>
      <c r="AM250" s="524"/>
      <c r="AN250" s="523">
        <f t="shared" si="9"/>
        <v>0</v>
      </c>
      <c r="AO250" s="524"/>
      <c r="AP250" s="524">
        <f t="shared" si="10"/>
        <v>0</v>
      </c>
    </row>
    <row r="251" spans="2:42" s="512" customFormat="1">
      <c r="B251" s="518">
        <v>241</v>
      </c>
      <c r="C251" s="518" t="str">
        <f>'[1]Actv PlacedInServc'!C251</f>
        <v/>
      </c>
      <c r="D251" s="519" t="str">
        <f>'[1]Actv PlacedInServc'!D251</f>
        <v/>
      </c>
      <c r="F251" s="520" t="str">
        <f>'[1]Actv PlacedInServc'!F251</f>
        <v/>
      </c>
      <c r="H251" s="518" t="str">
        <f>'[1]Actv PlacedInServc'!H251</f>
        <v/>
      </c>
      <c r="J251" s="518" t="str">
        <f>'[1]Actv PlacedInServc'!J251</f>
        <v/>
      </c>
      <c r="L251" s="518" t="str">
        <f>'[1]Actv PlacedInServc'!L251</f>
        <v/>
      </c>
      <c r="N251" s="521" t="str">
        <f>'[1]Actv PlacedInServc'!N251</f>
        <v/>
      </c>
      <c r="P251" s="524" t="str">
        <f>'[1]Actv PlacedInServc'!P251</f>
        <v/>
      </c>
      <c r="Q251" s="523">
        <f>'[1]Actv PlacedInServc'!Q251</f>
        <v>0</v>
      </c>
      <c r="R251" s="523">
        <f>'[1]Actv PlacedInServc'!R251</f>
        <v>0</v>
      </c>
      <c r="S251" s="523">
        <f>'[1]Actv PlacedInServc'!S251</f>
        <v>0</v>
      </c>
      <c r="T251" s="523">
        <f>'[1]Actv PlacedInServc'!T251</f>
        <v>0</v>
      </c>
      <c r="U251" s="523">
        <f>'[1]Actv PlacedInServc'!U251</f>
        <v>0</v>
      </c>
      <c r="V251" s="523">
        <f>'[1]Actv PlacedInServc'!V251</f>
        <v>0</v>
      </c>
      <c r="W251" s="523">
        <f>'[1]Actv PlacedInServc'!W251</f>
        <v>0</v>
      </c>
      <c r="X251" s="523">
        <f>'[1]Actv PlacedInServc'!X251</f>
        <v>0</v>
      </c>
      <c r="Y251" s="523">
        <f>'[1]Actv PlacedInServc'!Y251</f>
        <v>0</v>
      </c>
      <c r="Z251" s="523">
        <f>'[1]Actv PlacedInServc'!Z251</f>
        <v>0</v>
      </c>
      <c r="AA251" s="523">
        <f>'[1]Actv PlacedInServc'!AA251</f>
        <v>0</v>
      </c>
      <c r="AB251" s="523">
        <f>'[1]Actv PlacedInServc'!AB251</f>
        <v>0</v>
      </c>
      <c r="AC251" s="523">
        <f>'[1]Actv PlacedInServc'!AC251</f>
        <v>0</v>
      </c>
      <c r="AD251" s="523">
        <f>'[1]Actv PlacedInServc'!AD251</f>
        <v>0</v>
      </c>
      <c r="AE251" s="523">
        <f>'[1]Actv PlacedInServc'!AE251</f>
        <v>0</v>
      </c>
      <c r="AF251" s="523">
        <f>'[1]Actv PlacedInServc'!AF251</f>
        <v>0</v>
      </c>
      <c r="AG251" s="523">
        <f>'[1]Actv PlacedInServc'!AG251</f>
        <v>0</v>
      </c>
      <c r="AH251" s="523">
        <f>'[1]Actv PlacedInServc'!AH251</f>
        <v>0</v>
      </c>
      <c r="AI251" s="523">
        <f>'[1]Actv PlacedInServc'!AI251</f>
        <v>0</v>
      </c>
      <c r="AJ251" s="523">
        <f>'[1]Actv PlacedInServc'!AJ251</f>
        <v>0</v>
      </c>
      <c r="AK251" s="523">
        <f>'[1]Actv PlacedInServc'!AK251</f>
        <v>0</v>
      </c>
      <c r="AL251" s="523">
        <f>'[1]Actv PlacedInServc'!AL251</f>
        <v>0</v>
      </c>
      <c r="AM251" s="524"/>
      <c r="AN251" s="523">
        <f t="shared" si="9"/>
        <v>0</v>
      </c>
      <c r="AO251" s="524"/>
      <c r="AP251" s="524">
        <f t="shared" si="10"/>
        <v>0</v>
      </c>
    </row>
    <row r="252" spans="2:42" s="512" customFormat="1">
      <c r="B252" s="518">
        <v>242</v>
      </c>
      <c r="C252" s="518" t="str">
        <f>'[1]Actv PlacedInServc'!C252</f>
        <v/>
      </c>
      <c r="D252" s="519" t="str">
        <f>'[1]Actv PlacedInServc'!D252</f>
        <v>I12-020081</v>
      </c>
      <c r="F252" s="520" t="str">
        <f>'[1]Actv PlacedInServc'!F252</f>
        <v>KRS1 Pump 14 Replacement</v>
      </c>
      <c r="H252" s="518" t="str">
        <f>'[1]Actv PlacedInServc'!H252</f>
        <v/>
      </c>
      <c r="J252" s="518" t="str">
        <f>'[1]Actv PlacedInServc'!J252</f>
        <v/>
      </c>
      <c r="L252" s="518" t="str">
        <f>'[1]Actv PlacedInServc'!L252</f>
        <v/>
      </c>
      <c r="N252" s="521">
        <f>'[1]Actv PlacedInServc'!N252</f>
        <v>44742</v>
      </c>
      <c r="P252" s="524" t="str">
        <f>'[1]Actv PlacedInServc'!P252</f>
        <v/>
      </c>
      <c r="Q252" s="523">
        <f>'[1]Actv PlacedInServc'!Q252</f>
        <v>0</v>
      </c>
      <c r="R252" s="523">
        <f>'[1]Actv PlacedInServc'!R252</f>
        <v>0</v>
      </c>
      <c r="S252" s="523">
        <f>'[1]Actv PlacedInServc'!S252</f>
        <v>0</v>
      </c>
      <c r="T252" s="523">
        <f>'[1]Actv PlacedInServc'!T252</f>
        <v>0</v>
      </c>
      <c r="U252" s="523">
        <f>'[1]Actv PlacedInServc'!U252</f>
        <v>0</v>
      </c>
      <c r="V252" s="523">
        <f>'[1]Actv PlacedInServc'!V252</f>
        <v>0</v>
      </c>
      <c r="W252" s="523">
        <f>'[1]Actv PlacedInServc'!W252</f>
        <v>0</v>
      </c>
      <c r="X252" s="523">
        <f>'[1]Actv PlacedInServc'!X252</f>
        <v>0</v>
      </c>
      <c r="Y252" s="523">
        <f>'[1]Actv PlacedInServc'!Y252</f>
        <v>0</v>
      </c>
      <c r="Z252" s="523">
        <f>'[1]Actv PlacedInServc'!Z252</f>
        <v>0</v>
      </c>
      <c r="AA252" s="523">
        <f>'[1]Actv PlacedInServc'!AA252</f>
        <v>0</v>
      </c>
      <c r="AB252" s="523">
        <f>'[1]Actv PlacedInServc'!AB252</f>
        <v>0</v>
      </c>
      <c r="AC252" s="523">
        <f>'[1]Actv PlacedInServc'!AC252</f>
        <v>0</v>
      </c>
      <c r="AD252" s="523">
        <f>'[1]Actv PlacedInServc'!AD252</f>
        <v>0</v>
      </c>
      <c r="AE252" s="523">
        <f>'[1]Actv PlacedInServc'!AE252</f>
        <v>0</v>
      </c>
      <c r="AF252" s="523">
        <f>'[1]Actv PlacedInServc'!AF252</f>
        <v>0</v>
      </c>
      <c r="AG252" s="523">
        <f>'[1]Actv PlacedInServc'!AG252</f>
        <v>0</v>
      </c>
      <c r="AH252" s="523">
        <f>'[1]Actv PlacedInServc'!AH252</f>
        <v>0</v>
      </c>
      <c r="AI252" s="523">
        <f>'[1]Actv PlacedInServc'!AI252</f>
        <v>0</v>
      </c>
      <c r="AJ252" s="523">
        <f>'[1]Actv PlacedInServc'!AJ252</f>
        <v>0</v>
      </c>
      <c r="AK252" s="523">
        <f>'[1]Actv PlacedInServc'!AK252</f>
        <v>0</v>
      </c>
      <c r="AL252" s="523">
        <f>'[1]Actv PlacedInServc'!AL252</f>
        <v>0</v>
      </c>
      <c r="AM252" s="524"/>
      <c r="AN252" s="523">
        <f t="shared" si="9"/>
        <v>0</v>
      </c>
      <c r="AO252" s="524"/>
      <c r="AP252" s="524">
        <f t="shared" si="10"/>
        <v>0</v>
      </c>
    </row>
    <row r="253" spans="2:42" s="512" customFormat="1">
      <c r="B253" s="518">
        <v>243</v>
      </c>
      <c r="C253" s="518" t="str">
        <f>'[1]Actv PlacedInServc'!C253</f>
        <v>311000</v>
      </c>
      <c r="D253" s="519" t="str">
        <f>'[1]Actv PlacedInServc'!D253</f>
        <v/>
      </c>
      <c r="F253" s="520" t="str">
        <f>'[1]Actv PlacedInServc'!F253</f>
        <v>311000-Pumping Equipment</v>
      </c>
      <c r="H253" s="518" t="str">
        <f>'[1]Actv PlacedInServc'!H253</f>
        <v>10131120</v>
      </c>
      <c r="J253" s="518">
        <f>'[1]Actv PlacedInServc'!J253</f>
        <v>311.2</v>
      </c>
      <c r="L253" s="518" t="str">
        <f>'[1]Actv PlacedInServc'!L253</f>
        <v>Y</v>
      </c>
      <c r="N253" s="521" t="str">
        <f>'[1]Actv PlacedInServc'!N253</f>
        <v/>
      </c>
      <c r="P253" s="524">
        <f>'[1]Actv PlacedInServc'!P253</f>
        <v>0</v>
      </c>
      <c r="Q253" s="523">
        <f>'[1]Actv PlacedInServc'!Q253</f>
        <v>0</v>
      </c>
      <c r="R253" s="523">
        <f>'[1]Actv PlacedInServc'!R253</f>
        <v>0</v>
      </c>
      <c r="S253" s="523">
        <f>'[1]Actv PlacedInServc'!S253</f>
        <v>0</v>
      </c>
      <c r="T253" s="523">
        <f>'[1]Actv PlacedInServc'!T253</f>
        <v>0</v>
      </c>
      <c r="U253" s="523">
        <f>'[1]Actv PlacedInServc'!U253</f>
        <v>0</v>
      </c>
      <c r="V253" s="523">
        <f>'[1]Actv PlacedInServc'!V253</f>
        <v>0</v>
      </c>
      <c r="W253" s="523">
        <f>'[1]Actv PlacedInServc'!W253</f>
        <v>0</v>
      </c>
      <c r="X253" s="523">
        <f>'[1]Actv PlacedInServc'!X253</f>
        <v>0</v>
      </c>
      <c r="Y253" s="523">
        <f>'[1]Actv PlacedInServc'!Y253</f>
        <v>0</v>
      </c>
      <c r="Z253" s="523">
        <f>'[1]Actv PlacedInServc'!Z253</f>
        <v>0</v>
      </c>
      <c r="AA253" s="523">
        <f>'[1]Actv PlacedInServc'!AA253</f>
        <v>0</v>
      </c>
      <c r="AB253" s="523">
        <f>'[1]Actv PlacedInServc'!AB253</f>
        <v>0</v>
      </c>
      <c r="AC253" s="523">
        <f>'[1]Actv PlacedInServc'!AC253</f>
        <v>0</v>
      </c>
      <c r="AD253" s="523">
        <f>'[1]Actv PlacedInServc'!AD253</f>
        <v>0</v>
      </c>
      <c r="AE253" s="523">
        <f>'[1]Actv PlacedInServc'!AE253</f>
        <v>0</v>
      </c>
      <c r="AF253" s="523">
        <f>'[1]Actv PlacedInServc'!AF253</f>
        <v>0</v>
      </c>
      <c r="AG253" s="523">
        <f>'[1]Actv PlacedInServc'!AG253</f>
        <v>0</v>
      </c>
      <c r="AH253" s="523">
        <f>'[1]Actv PlacedInServc'!AH253</f>
        <v>0</v>
      </c>
      <c r="AI253" s="523">
        <f>'[1]Actv PlacedInServc'!AI253</f>
        <v>0</v>
      </c>
      <c r="AJ253" s="523">
        <f>'[1]Actv PlacedInServc'!AJ253</f>
        <v>0</v>
      </c>
      <c r="AK253" s="523">
        <f>'[1]Actv PlacedInServc'!AK253</f>
        <v>0</v>
      </c>
      <c r="AL253" s="523">
        <f>'[1]Actv PlacedInServc'!AL253</f>
        <v>0</v>
      </c>
      <c r="AM253" s="524"/>
      <c r="AN253" s="523">
        <f t="shared" si="9"/>
        <v>0</v>
      </c>
      <c r="AO253" s="524"/>
      <c r="AP253" s="524">
        <f t="shared" si="10"/>
        <v>0</v>
      </c>
    </row>
    <row r="254" spans="2:42" s="512" customFormat="1">
      <c r="B254" s="518">
        <v>244</v>
      </c>
      <c r="C254" s="518" t="str">
        <f>'[1]Actv PlacedInServc'!C254</f>
        <v>311200</v>
      </c>
      <c r="D254" s="519" t="str">
        <f>'[1]Actv PlacedInServc'!D254</f>
        <v/>
      </c>
      <c r="F254" s="520" t="str">
        <f>'[1]Actv PlacedInServc'!F254</f>
        <v>311200-Pump Eqp Electric</v>
      </c>
      <c r="H254" s="518" t="str">
        <f>'[1]Actv PlacedInServc'!H254</f>
        <v>10131120</v>
      </c>
      <c r="J254" s="518">
        <f>'[1]Actv PlacedInServc'!J254</f>
        <v>311.2</v>
      </c>
      <c r="L254" s="518" t="str">
        <f>'[1]Actv PlacedInServc'!L254</f>
        <v>Y</v>
      </c>
      <c r="N254" s="521" t="str">
        <f>'[1]Actv PlacedInServc'!N254</f>
        <v/>
      </c>
      <c r="P254" s="524">
        <f>'[1]Actv PlacedInServc'!P254</f>
        <v>0</v>
      </c>
      <c r="Q254" s="523">
        <f>'[1]Actv PlacedInServc'!Q254</f>
        <v>0</v>
      </c>
      <c r="R254" s="523">
        <f>'[1]Actv PlacedInServc'!R254</f>
        <v>0</v>
      </c>
      <c r="S254" s="523">
        <f>'[1]Actv PlacedInServc'!S254</f>
        <v>0</v>
      </c>
      <c r="T254" s="523">
        <f>'[1]Actv PlacedInServc'!T254</f>
        <v>0</v>
      </c>
      <c r="U254" s="523">
        <f>'[1]Actv PlacedInServc'!U254</f>
        <v>0</v>
      </c>
      <c r="V254" s="523">
        <f>'[1]Actv PlacedInServc'!V254</f>
        <v>0</v>
      </c>
      <c r="W254" s="523">
        <f>'[1]Actv PlacedInServc'!W254</f>
        <v>0</v>
      </c>
      <c r="X254" s="523">
        <f>'[1]Actv PlacedInServc'!X254</f>
        <v>0</v>
      </c>
      <c r="Y254" s="523">
        <f>'[1]Actv PlacedInServc'!Y254</f>
        <v>0</v>
      </c>
      <c r="Z254" s="523">
        <f>'[1]Actv PlacedInServc'!Z254</f>
        <v>0</v>
      </c>
      <c r="AA254" s="523">
        <f>'[1]Actv PlacedInServc'!AA254</f>
        <v>0</v>
      </c>
      <c r="AB254" s="523">
        <f>'[1]Actv PlacedInServc'!AB254</f>
        <v>0</v>
      </c>
      <c r="AC254" s="523">
        <f>'[1]Actv PlacedInServc'!AC254</f>
        <v>0</v>
      </c>
      <c r="AD254" s="523">
        <f>'[1]Actv PlacedInServc'!AD254</f>
        <v>0</v>
      </c>
      <c r="AE254" s="523">
        <f>'[1]Actv PlacedInServc'!AE254</f>
        <v>0</v>
      </c>
      <c r="AF254" s="523">
        <f>'[1]Actv PlacedInServc'!AF254</f>
        <v>0</v>
      </c>
      <c r="AG254" s="523">
        <f>'[1]Actv PlacedInServc'!AG254</f>
        <v>0</v>
      </c>
      <c r="AH254" s="523">
        <f>'[1]Actv PlacedInServc'!AH254</f>
        <v>0</v>
      </c>
      <c r="AI254" s="523">
        <f>'[1]Actv PlacedInServc'!AI254</f>
        <v>0</v>
      </c>
      <c r="AJ254" s="523">
        <f>'[1]Actv PlacedInServc'!AJ254</f>
        <v>0</v>
      </c>
      <c r="AK254" s="523">
        <f>'[1]Actv PlacedInServc'!AK254</f>
        <v>0</v>
      </c>
      <c r="AL254" s="523">
        <f>'[1]Actv PlacedInServc'!AL254</f>
        <v>0</v>
      </c>
      <c r="AM254" s="524"/>
      <c r="AN254" s="523">
        <f t="shared" si="9"/>
        <v>0</v>
      </c>
      <c r="AO254" s="524"/>
      <c r="AP254" s="524">
        <f t="shared" si="10"/>
        <v>0</v>
      </c>
    </row>
    <row r="255" spans="2:42" s="512" customFormat="1">
      <c r="B255" s="518">
        <v>245</v>
      </c>
      <c r="C255" s="518" t="str">
        <f>'[1]Actv PlacedInServc'!C255</f>
        <v/>
      </c>
      <c r="D255" s="519" t="str">
        <f>'[1]Actv PlacedInServc'!D255</f>
        <v/>
      </c>
      <c r="F255" s="520" t="str">
        <f>'[1]Actv PlacedInServc'!F255</f>
        <v/>
      </c>
      <c r="H255" s="518" t="str">
        <f>'[1]Actv PlacedInServc'!H255</f>
        <v/>
      </c>
      <c r="J255" s="518" t="str">
        <f>'[1]Actv PlacedInServc'!J255</f>
        <v/>
      </c>
      <c r="L255" s="518" t="str">
        <f>'[1]Actv PlacedInServc'!L255</f>
        <v/>
      </c>
      <c r="N255" s="521" t="str">
        <f>'[1]Actv PlacedInServc'!N255</f>
        <v/>
      </c>
      <c r="P255" s="524" t="str">
        <f>'[1]Actv PlacedInServc'!P255</f>
        <v/>
      </c>
      <c r="Q255" s="523" t="str">
        <f>'[1]Actv PlacedInServc'!Q255</f>
        <v/>
      </c>
      <c r="R255" s="523" t="str">
        <f>'[1]Actv PlacedInServc'!R255</f>
        <v/>
      </c>
      <c r="S255" s="523" t="str">
        <f>'[1]Actv PlacedInServc'!S255</f>
        <v/>
      </c>
      <c r="T255" s="523" t="str">
        <f>'[1]Actv PlacedInServc'!T255</f>
        <v/>
      </c>
      <c r="U255" s="523" t="str">
        <f>'[1]Actv PlacedInServc'!U255</f>
        <v/>
      </c>
      <c r="V255" s="523" t="str">
        <f>'[1]Actv PlacedInServc'!V255</f>
        <v/>
      </c>
      <c r="W255" s="523" t="str">
        <f>'[1]Actv PlacedInServc'!W255</f>
        <v/>
      </c>
      <c r="X255" s="523" t="str">
        <f>'[1]Actv PlacedInServc'!X255</f>
        <v/>
      </c>
      <c r="Y255" s="523" t="str">
        <f>'[1]Actv PlacedInServc'!Y255</f>
        <v/>
      </c>
      <c r="Z255" s="523" t="str">
        <f>'[1]Actv PlacedInServc'!Z255</f>
        <v/>
      </c>
      <c r="AA255" s="523" t="str">
        <f>'[1]Actv PlacedInServc'!AA255</f>
        <v/>
      </c>
      <c r="AB255" s="523" t="str">
        <f>'[1]Actv PlacedInServc'!AB255</f>
        <v/>
      </c>
      <c r="AC255" s="523" t="str">
        <f>'[1]Actv PlacedInServc'!AC255</f>
        <v/>
      </c>
      <c r="AD255" s="523" t="str">
        <f>'[1]Actv PlacedInServc'!AD255</f>
        <v/>
      </c>
      <c r="AE255" s="523" t="str">
        <f>'[1]Actv PlacedInServc'!AE255</f>
        <v/>
      </c>
      <c r="AF255" s="523" t="str">
        <f>'[1]Actv PlacedInServc'!AF255</f>
        <v/>
      </c>
      <c r="AG255" s="523" t="str">
        <f>'[1]Actv PlacedInServc'!AG255</f>
        <v/>
      </c>
      <c r="AH255" s="523" t="str">
        <f>'[1]Actv PlacedInServc'!AH255</f>
        <v/>
      </c>
      <c r="AI255" s="523" t="str">
        <f>'[1]Actv PlacedInServc'!AI255</f>
        <v/>
      </c>
      <c r="AJ255" s="523" t="str">
        <f>'[1]Actv PlacedInServc'!AJ255</f>
        <v/>
      </c>
      <c r="AK255" s="523" t="str">
        <f>'[1]Actv PlacedInServc'!AK255</f>
        <v/>
      </c>
      <c r="AL255" s="523" t="str">
        <f>'[1]Actv PlacedInServc'!AL255</f>
        <v/>
      </c>
      <c r="AM255" s="524"/>
      <c r="AN255" s="523">
        <f t="shared" si="9"/>
        <v>0</v>
      </c>
      <c r="AO255" s="524"/>
      <c r="AP255" s="524">
        <f t="shared" si="10"/>
        <v>0</v>
      </c>
    </row>
    <row r="256" spans="2:42" s="512" customFormat="1">
      <c r="B256" s="518">
        <v>246</v>
      </c>
      <c r="C256" s="518" t="str">
        <f>'[1]Actv PlacedInServc'!C256</f>
        <v/>
      </c>
      <c r="D256" s="519" t="str">
        <f>'[1]Actv PlacedInServc'!D256</f>
        <v/>
      </c>
      <c r="F256" s="520" t="str">
        <f>'[1]Actv PlacedInServc'!F256</f>
        <v/>
      </c>
      <c r="H256" s="518" t="str">
        <f>'[1]Actv PlacedInServc'!H256</f>
        <v/>
      </c>
      <c r="J256" s="518" t="str">
        <f>'[1]Actv PlacedInServc'!J256</f>
        <v/>
      </c>
      <c r="L256" s="518" t="str">
        <f>'[1]Actv PlacedInServc'!L256</f>
        <v/>
      </c>
      <c r="N256" s="521" t="str">
        <f>'[1]Actv PlacedInServc'!N256</f>
        <v/>
      </c>
      <c r="P256" s="524" t="str">
        <f>'[1]Actv PlacedInServc'!P256</f>
        <v/>
      </c>
      <c r="Q256" s="523" t="str">
        <f>'[1]Actv PlacedInServc'!Q256</f>
        <v/>
      </c>
      <c r="R256" s="523" t="str">
        <f>'[1]Actv PlacedInServc'!R256</f>
        <v/>
      </c>
      <c r="S256" s="523" t="str">
        <f>'[1]Actv PlacedInServc'!S256</f>
        <v/>
      </c>
      <c r="T256" s="523" t="str">
        <f>'[1]Actv PlacedInServc'!T256</f>
        <v/>
      </c>
      <c r="U256" s="523" t="str">
        <f>'[1]Actv PlacedInServc'!U256</f>
        <v/>
      </c>
      <c r="V256" s="523" t="str">
        <f>'[1]Actv PlacedInServc'!V256</f>
        <v/>
      </c>
      <c r="W256" s="523" t="str">
        <f>'[1]Actv PlacedInServc'!W256</f>
        <v/>
      </c>
      <c r="X256" s="523" t="str">
        <f>'[1]Actv PlacedInServc'!X256</f>
        <v/>
      </c>
      <c r="Y256" s="523" t="str">
        <f>'[1]Actv PlacedInServc'!Y256</f>
        <v/>
      </c>
      <c r="Z256" s="523" t="str">
        <f>'[1]Actv PlacedInServc'!Z256</f>
        <v/>
      </c>
      <c r="AA256" s="523" t="str">
        <f>'[1]Actv PlacedInServc'!AA256</f>
        <v/>
      </c>
      <c r="AB256" s="523" t="str">
        <f>'[1]Actv PlacedInServc'!AB256</f>
        <v/>
      </c>
      <c r="AC256" s="523" t="str">
        <f>'[1]Actv PlacedInServc'!AC256</f>
        <v/>
      </c>
      <c r="AD256" s="523" t="str">
        <f>'[1]Actv PlacedInServc'!AD256</f>
        <v/>
      </c>
      <c r="AE256" s="523" t="str">
        <f>'[1]Actv PlacedInServc'!AE256</f>
        <v/>
      </c>
      <c r="AF256" s="523" t="str">
        <f>'[1]Actv PlacedInServc'!AF256</f>
        <v/>
      </c>
      <c r="AG256" s="523" t="str">
        <f>'[1]Actv PlacedInServc'!AG256</f>
        <v/>
      </c>
      <c r="AH256" s="523" t="str">
        <f>'[1]Actv PlacedInServc'!AH256</f>
        <v/>
      </c>
      <c r="AI256" s="523" t="str">
        <f>'[1]Actv PlacedInServc'!AI256</f>
        <v/>
      </c>
      <c r="AJ256" s="523" t="str">
        <f>'[1]Actv PlacedInServc'!AJ256</f>
        <v/>
      </c>
      <c r="AK256" s="523" t="str">
        <f>'[1]Actv PlacedInServc'!AK256</f>
        <v/>
      </c>
      <c r="AL256" s="523" t="str">
        <f>'[1]Actv PlacedInServc'!AL256</f>
        <v/>
      </c>
      <c r="AM256" s="524"/>
      <c r="AN256" s="523">
        <f t="shared" si="9"/>
        <v>0</v>
      </c>
      <c r="AO256" s="524"/>
      <c r="AP256" s="524">
        <f t="shared" si="10"/>
        <v>0</v>
      </c>
    </row>
    <row r="257" spans="2:42" s="512" customFormat="1">
      <c r="B257" s="518">
        <v>247</v>
      </c>
      <c r="C257" s="518" t="str">
        <f>'[1]Actv PlacedInServc'!C257</f>
        <v/>
      </c>
      <c r="D257" s="519" t="str">
        <f>'[1]Actv PlacedInServc'!D257</f>
        <v/>
      </c>
      <c r="F257" s="520" t="str">
        <f>'[1]Actv PlacedInServc'!F257</f>
        <v/>
      </c>
      <c r="H257" s="518" t="str">
        <f>'[1]Actv PlacedInServc'!H257</f>
        <v/>
      </c>
      <c r="J257" s="518" t="str">
        <f>'[1]Actv PlacedInServc'!J257</f>
        <v/>
      </c>
      <c r="L257" s="518" t="str">
        <f>'[1]Actv PlacedInServc'!L257</f>
        <v/>
      </c>
      <c r="N257" s="521" t="str">
        <f>'[1]Actv PlacedInServc'!N257</f>
        <v/>
      </c>
      <c r="P257" s="524" t="str">
        <f>'[1]Actv PlacedInServc'!P257</f>
        <v/>
      </c>
      <c r="Q257" s="523">
        <f>'[1]Actv PlacedInServc'!Q257</f>
        <v>0</v>
      </c>
      <c r="R257" s="523">
        <f>'[1]Actv PlacedInServc'!R257</f>
        <v>0</v>
      </c>
      <c r="S257" s="523">
        <f>'[1]Actv PlacedInServc'!S257</f>
        <v>0</v>
      </c>
      <c r="T257" s="523">
        <f>'[1]Actv PlacedInServc'!T257</f>
        <v>0</v>
      </c>
      <c r="U257" s="523">
        <f>'[1]Actv PlacedInServc'!U257</f>
        <v>0</v>
      </c>
      <c r="V257" s="523">
        <f>'[1]Actv PlacedInServc'!V257</f>
        <v>0</v>
      </c>
      <c r="W257" s="523">
        <f>'[1]Actv PlacedInServc'!W257</f>
        <v>0</v>
      </c>
      <c r="X257" s="523">
        <f>'[1]Actv PlacedInServc'!X257</f>
        <v>0</v>
      </c>
      <c r="Y257" s="523">
        <f>'[1]Actv PlacedInServc'!Y257</f>
        <v>0</v>
      </c>
      <c r="Z257" s="523">
        <f>'[1]Actv PlacedInServc'!Z257</f>
        <v>0</v>
      </c>
      <c r="AA257" s="523">
        <f>'[1]Actv PlacedInServc'!AA257</f>
        <v>0</v>
      </c>
      <c r="AB257" s="523">
        <f>'[1]Actv PlacedInServc'!AB257</f>
        <v>0</v>
      </c>
      <c r="AC257" s="523">
        <f>'[1]Actv PlacedInServc'!AC257</f>
        <v>0</v>
      </c>
      <c r="AD257" s="523">
        <f>'[1]Actv PlacedInServc'!AD257</f>
        <v>0</v>
      </c>
      <c r="AE257" s="523">
        <f>'[1]Actv PlacedInServc'!AE257</f>
        <v>0</v>
      </c>
      <c r="AF257" s="523">
        <f>'[1]Actv PlacedInServc'!AF257</f>
        <v>0</v>
      </c>
      <c r="AG257" s="523">
        <f>'[1]Actv PlacedInServc'!AG257</f>
        <v>0</v>
      </c>
      <c r="AH257" s="523">
        <f>'[1]Actv PlacedInServc'!AH257</f>
        <v>0</v>
      </c>
      <c r="AI257" s="523">
        <f>'[1]Actv PlacedInServc'!AI257</f>
        <v>0</v>
      </c>
      <c r="AJ257" s="523">
        <f>'[1]Actv PlacedInServc'!AJ257</f>
        <v>0</v>
      </c>
      <c r="AK257" s="523">
        <f>'[1]Actv PlacedInServc'!AK257</f>
        <v>0</v>
      </c>
      <c r="AL257" s="523">
        <f>'[1]Actv PlacedInServc'!AL257</f>
        <v>0</v>
      </c>
      <c r="AM257" s="524"/>
      <c r="AN257" s="523">
        <f t="shared" si="9"/>
        <v>0</v>
      </c>
      <c r="AO257" s="524"/>
      <c r="AP257" s="524">
        <f t="shared" si="10"/>
        <v>0</v>
      </c>
    </row>
    <row r="258" spans="2:42" s="512" customFormat="1">
      <c r="B258" s="518">
        <v>248</v>
      </c>
      <c r="C258" s="518" t="str">
        <f>'[1]Actv PlacedInServc'!C258</f>
        <v/>
      </c>
      <c r="D258" s="519" t="str">
        <f>'[1]Actv PlacedInServc'!D258</f>
        <v>I12-020082</v>
      </c>
      <c r="F258" s="520" t="str">
        <f>'[1]Actv PlacedInServc'!F258</f>
        <v>KRS1 UV Facility</v>
      </c>
      <c r="H258" s="518" t="str">
        <f>'[1]Actv PlacedInServc'!H258</f>
        <v/>
      </c>
      <c r="J258" s="518" t="str">
        <f>'[1]Actv PlacedInServc'!J258</f>
        <v/>
      </c>
      <c r="L258" s="518" t="str">
        <f>'[1]Actv PlacedInServc'!L258</f>
        <v/>
      </c>
      <c r="N258" s="521">
        <f>'[1]Actv PlacedInServc'!N258</f>
        <v>45291</v>
      </c>
      <c r="P258" s="524" t="str">
        <f>'[1]Actv PlacedInServc'!P258</f>
        <v/>
      </c>
      <c r="Q258" s="523">
        <f>'[1]Actv PlacedInServc'!Q258</f>
        <v>0</v>
      </c>
      <c r="R258" s="523">
        <f>'[1]Actv PlacedInServc'!R258</f>
        <v>0</v>
      </c>
      <c r="S258" s="523">
        <f>'[1]Actv PlacedInServc'!S258</f>
        <v>0</v>
      </c>
      <c r="T258" s="523">
        <f>'[1]Actv PlacedInServc'!T258</f>
        <v>0</v>
      </c>
      <c r="U258" s="523">
        <f>'[1]Actv PlacedInServc'!U258</f>
        <v>0</v>
      </c>
      <c r="V258" s="523">
        <f>'[1]Actv PlacedInServc'!V258</f>
        <v>0</v>
      </c>
      <c r="W258" s="523">
        <f>'[1]Actv PlacedInServc'!W258</f>
        <v>0</v>
      </c>
      <c r="X258" s="523">
        <f>'[1]Actv PlacedInServc'!X258</f>
        <v>0</v>
      </c>
      <c r="Y258" s="523">
        <f>'[1]Actv PlacedInServc'!Y258</f>
        <v>0</v>
      </c>
      <c r="Z258" s="523">
        <f>'[1]Actv PlacedInServc'!Z258</f>
        <v>0</v>
      </c>
      <c r="AA258" s="523">
        <f>'[1]Actv PlacedInServc'!AA258</f>
        <v>0</v>
      </c>
      <c r="AB258" s="523">
        <f>'[1]Actv PlacedInServc'!AB258</f>
        <v>0</v>
      </c>
      <c r="AC258" s="523">
        <f>'[1]Actv PlacedInServc'!AC258</f>
        <v>0</v>
      </c>
      <c r="AD258" s="523">
        <f>'[1]Actv PlacedInServc'!AD258</f>
        <v>0</v>
      </c>
      <c r="AE258" s="523">
        <f>'[1]Actv PlacedInServc'!AE258</f>
        <v>0</v>
      </c>
      <c r="AF258" s="523">
        <f>'[1]Actv PlacedInServc'!AF258</f>
        <v>0</v>
      </c>
      <c r="AG258" s="523">
        <f>'[1]Actv PlacedInServc'!AG258</f>
        <v>0</v>
      </c>
      <c r="AH258" s="523">
        <f>'[1]Actv PlacedInServc'!AH258</f>
        <v>0</v>
      </c>
      <c r="AI258" s="523">
        <f>'[1]Actv PlacedInServc'!AI258</f>
        <v>0</v>
      </c>
      <c r="AJ258" s="523">
        <f>'[1]Actv PlacedInServc'!AJ258</f>
        <v>0</v>
      </c>
      <c r="AK258" s="523">
        <f>'[1]Actv PlacedInServc'!AK258</f>
        <v>0</v>
      </c>
      <c r="AL258" s="523">
        <f>'[1]Actv PlacedInServc'!AL258</f>
        <v>0</v>
      </c>
      <c r="AM258" s="524"/>
      <c r="AN258" s="523">
        <f t="shared" si="9"/>
        <v>0</v>
      </c>
      <c r="AO258" s="524"/>
      <c r="AP258" s="524">
        <f t="shared" si="10"/>
        <v>0</v>
      </c>
    </row>
    <row r="259" spans="2:42" s="512" customFormat="1">
      <c r="B259" s="518">
        <v>249</v>
      </c>
      <c r="C259" s="518" t="str">
        <f>'[1]Actv PlacedInServc'!C259</f>
        <v>304300</v>
      </c>
      <c r="D259" s="519" t="str">
        <f>'[1]Actv PlacedInServc'!D259</f>
        <v/>
      </c>
      <c r="F259" s="520" t="str">
        <f>'[1]Actv PlacedInServc'!F259</f>
        <v>304300-Struct &amp; Imp-Treatment</v>
      </c>
      <c r="H259" s="518" t="str">
        <f>'[1]Actv PlacedInServc'!H259</f>
        <v>10130430</v>
      </c>
      <c r="J259" s="518">
        <f>'[1]Actv PlacedInServc'!J259</f>
        <v>304.3</v>
      </c>
      <c r="L259" s="518" t="str">
        <f>'[1]Actv PlacedInServc'!L259</f>
        <v>Y</v>
      </c>
      <c r="N259" s="521" t="str">
        <f>'[1]Actv PlacedInServc'!N259</f>
        <v/>
      </c>
      <c r="P259" s="524">
        <f>'[1]Actv PlacedInServc'!P259</f>
        <v>0</v>
      </c>
      <c r="Q259" s="523">
        <f>'[1]Actv PlacedInServc'!Q259</f>
        <v>0</v>
      </c>
      <c r="R259" s="523">
        <f>'[1]Actv PlacedInServc'!R259</f>
        <v>0</v>
      </c>
      <c r="S259" s="523">
        <f>'[1]Actv PlacedInServc'!S259</f>
        <v>0</v>
      </c>
      <c r="T259" s="523">
        <f>'[1]Actv PlacedInServc'!T259</f>
        <v>0</v>
      </c>
      <c r="U259" s="523">
        <f>'[1]Actv PlacedInServc'!U259</f>
        <v>0</v>
      </c>
      <c r="V259" s="523">
        <f>'[1]Actv PlacedInServc'!V259</f>
        <v>0</v>
      </c>
      <c r="W259" s="523">
        <f>'[1]Actv PlacedInServc'!W259</f>
        <v>0</v>
      </c>
      <c r="X259" s="523">
        <f>'[1]Actv PlacedInServc'!X259</f>
        <v>0</v>
      </c>
      <c r="Y259" s="523">
        <f>'[1]Actv PlacedInServc'!Y259</f>
        <v>0</v>
      </c>
      <c r="Z259" s="523">
        <f>'[1]Actv PlacedInServc'!Z259</f>
        <v>0</v>
      </c>
      <c r="AA259" s="523">
        <f>'[1]Actv PlacedInServc'!AA259</f>
        <v>0</v>
      </c>
      <c r="AB259" s="523">
        <f>'[1]Actv PlacedInServc'!AB259</f>
        <v>0</v>
      </c>
      <c r="AC259" s="523">
        <f>'[1]Actv PlacedInServc'!AC259</f>
        <v>0</v>
      </c>
      <c r="AD259" s="523">
        <f>'[1]Actv PlacedInServc'!AD259</f>
        <v>0</v>
      </c>
      <c r="AE259" s="523">
        <f>'[1]Actv PlacedInServc'!AE259</f>
        <v>0</v>
      </c>
      <c r="AF259" s="523">
        <f>'[1]Actv PlacedInServc'!AF259</f>
        <v>0</v>
      </c>
      <c r="AG259" s="523">
        <f>'[1]Actv PlacedInServc'!AG259</f>
        <v>0</v>
      </c>
      <c r="AH259" s="523">
        <f>'[1]Actv PlacedInServc'!AH259</f>
        <v>0</v>
      </c>
      <c r="AI259" s="523">
        <f>'[1]Actv PlacedInServc'!AI259</f>
        <v>0</v>
      </c>
      <c r="AJ259" s="523">
        <f>'[1]Actv PlacedInServc'!AJ259</f>
        <v>0</v>
      </c>
      <c r="AK259" s="523">
        <f>'[1]Actv PlacedInServc'!AK259</f>
        <v>0</v>
      </c>
      <c r="AL259" s="523">
        <f>'[1]Actv PlacedInServc'!AL259</f>
        <v>0</v>
      </c>
      <c r="AM259" s="524"/>
      <c r="AN259" s="523">
        <f t="shared" si="9"/>
        <v>0</v>
      </c>
      <c r="AO259" s="524"/>
      <c r="AP259" s="524">
        <f t="shared" si="10"/>
        <v>0</v>
      </c>
    </row>
    <row r="260" spans="2:42" s="512" customFormat="1">
      <c r="B260" s="518">
        <v>250</v>
      </c>
      <c r="C260" s="518" t="str">
        <f>'[1]Actv PlacedInServc'!C260</f>
        <v>320100</v>
      </c>
      <c r="D260" s="519" t="str">
        <f>'[1]Actv PlacedInServc'!D260</f>
        <v/>
      </c>
      <c r="F260" s="520" t="str">
        <f>'[1]Actv PlacedInServc'!F260</f>
        <v>320100-WT Equip Non-Media</v>
      </c>
      <c r="H260" s="518" t="str">
        <f>'[1]Actv PlacedInServc'!H260</f>
        <v>10132010</v>
      </c>
      <c r="J260" s="518">
        <f>'[1]Actv PlacedInServc'!J260</f>
        <v>320.3</v>
      </c>
      <c r="L260" s="518" t="str">
        <f>'[1]Actv PlacedInServc'!L260</f>
        <v>Y</v>
      </c>
      <c r="N260" s="521" t="str">
        <f>'[1]Actv PlacedInServc'!N260</f>
        <v/>
      </c>
      <c r="P260" s="524">
        <f>'[1]Actv PlacedInServc'!P260</f>
        <v>0</v>
      </c>
      <c r="Q260" s="523">
        <f>'[1]Actv PlacedInServc'!Q260</f>
        <v>0</v>
      </c>
      <c r="R260" s="523">
        <f>'[1]Actv PlacedInServc'!R260</f>
        <v>0</v>
      </c>
      <c r="S260" s="523">
        <f>'[1]Actv PlacedInServc'!S260</f>
        <v>0</v>
      </c>
      <c r="T260" s="523">
        <f>'[1]Actv PlacedInServc'!T260</f>
        <v>0</v>
      </c>
      <c r="U260" s="523">
        <f>'[1]Actv PlacedInServc'!U260</f>
        <v>0</v>
      </c>
      <c r="V260" s="523">
        <f>'[1]Actv PlacedInServc'!V260</f>
        <v>0</v>
      </c>
      <c r="W260" s="523">
        <f>'[1]Actv PlacedInServc'!W260</f>
        <v>0</v>
      </c>
      <c r="X260" s="523">
        <f>'[1]Actv PlacedInServc'!X260</f>
        <v>0</v>
      </c>
      <c r="Y260" s="523">
        <f>'[1]Actv PlacedInServc'!Y260</f>
        <v>0</v>
      </c>
      <c r="Z260" s="523">
        <f>'[1]Actv PlacedInServc'!Z260</f>
        <v>0</v>
      </c>
      <c r="AA260" s="523">
        <f>'[1]Actv PlacedInServc'!AA260</f>
        <v>0</v>
      </c>
      <c r="AB260" s="523">
        <f>'[1]Actv PlacedInServc'!AB260</f>
        <v>0</v>
      </c>
      <c r="AC260" s="523">
        <f>'[1]Actv PlacedInServc'!AC260</f>
        <v>0</v>
      </c>
      <c r="AD260" s="523">
        <f>'[1]Actv PlacedInServc'!AD260</f>
        <v>0</v>
      </c>
      <c r="AE260" s="523">
        <f>'[1]Actv PlacedInServc'!AE260</f>
        <v>0</v>
      </c>
      <c r="AF260" s="523">
        <f>'[1]Actv PlacedInServc'!AF260</f>
        <v>0</v>
      </c>
      <c r="AG260" s="523">
        <f>'[1]Actv PlacedInServc'!AG260</f>
        <v>0</v>
      </c>
      <c r="AH260" s="523">
        <f>'[1]Actv PlacedInServc'!AH260</f>
        <v>0</v>
      </c>
      <c r="AI260" s="523">
        <f>'[1]Actv PlacedInServc'!AI260</f>
        <v>0</v>
      </c>
      <c r="AJ260" s="523">
        <f>'[1]Actv PlacedInServc'!AJ260</f>
        <v>0</v>
      </c>
      <c r="AK260" s="523">
        <f>'[1]Actv PlacedInServc'!AK260</f>
        <v>0</v>
      </c>
      <c r="AL260" s="523">
        <f>'[1]Actv PlacedInServc'!AL260</f>
        <v>0</v>
      </c>
      <c r="AM260" s="524"/>
      <c r="AN260" s="523">
        <f t="shared" si="9"/>
        <v>0</v>
      </c>
      <c r="AO260" s="524"/>
      <c r="AP260" s="524">
        <f t="shared" si="10"/>
        <v>0</v>
      </c>
    </row>
    <row r="261" spans="2:42" s="512" customFormat="1">
      <c r="B261" s="518">
        <v>251</v>
      </c>
      <c r="C261" s="518" t="str">
        <f>'[1]Actv PlacedInServc'!C261</f>
        <v>330400</v>
      </c>
      <c r="D261" s="519" t="str">
        <f>'[1]Actv PlacedInServc'!D261</f>
        <v/>
      </c>
      <c r="F261" s="520" t="str">
        <f>'[1]Actv PlacedInServc'!F261</f>
        <v>330400-Clearwell</v>
      </c>
      <c r="H261" s="518" t="str">
        <f>'[1]Actv PlacedInServc'!H261</f>
        <v>10133000</v>
      </c>
      <c r="J261" s="518">
        <f>'[1]Actv PlacedInServc'!J261</f>
        <v>330.4</v>
      </c>
      <c r="L261" s="518" t="str">
        <f>'[1]Actv PlacedInServc'!L261</f>
        <v>Y</v>
      </c>
      <c r="N261" s="521" t="str">
        <f>'[1]Actv PlacedInServc'!N261</f>
        <v/>
      </c>
      <c r="P261" s="524">
        <f>'[1]Actv PlacedInServc'!P261</f>
        <v>0</v>
      </c>
      <c r="Q261" s="523">
        <f>'[1]Actv PlacedInServc'!Q261</f>
        <v>0</v>
      </c>
      <c r="R261" s="523">
        <f>'[1]Actv PlacedInServc'!R261</f>
        <v>0</v>
      </c>
      <c r="S261" s="523">
        <f>'[1]Actv PlacedInServc'!S261</f>
        <v>0</v>
      </c>
      <c r="T261" s="523">
        <f>'[1]Actv PlacedInServc'!T261</f>
        <v>0</v>
      </c>
      <c r="U261" s="523">
        <f>'[1]Actv PlacedInServc'!U261</f>
        <v>0</v>
      </c>
      <c r="V261" s="523">
        <f>'[1]Actv PlacedInServc'!V261</f>
        <v>0</v>
      </c>
      <c r="W261" s="523">
        <f>'[1]Actv PlacedInServc'!W261</f>
        <v>0</v>
      </c>
      <c r="X261" s="523">
        <f>'[1]Actv PlacedInServc'!X261</f>
        <v>0</v>
      </c>
      <c r="Y261" s="523">
        <f>'[1]Actv PlacedInServc'!Y261</f>
        <v>0</v>
      </c>
      <c r="Z261" s="523">
        <f>'[1]Actv PlacedInServc'!Z261</f>
        <v>0</v>
      </c>
      <c r="AA261" s="523">
        <f>'[1]Actv PlacedInServc'!AA261</f>
        <v>0</v>
      </c>
      <c r="AB261" s="523">
        <f>'[1]Actv PlacedInServc'!AB261</f>
        <v>0</v>
      </c>
      <c r="AC261" s="523">
        <f>'[1]Actv PlacedInServc'!AC261</f>
        <v>0</v>
      </c>
      <c r="AD261" s="523">
        <f>'[1]Actv PlacedInServc'!AD261</f>
        <v>0</v>
      </c>
      <c r="AE261" s="523">
        <f>'[1]Actv PlacedInServc'!AE261</f>
        <v>0</v>
      </c>
      <c r="AF261" s="523">
        <f>'[1]Actv PlacedInServc'!AF261</f>
        <v>0</v>
      </c>
      <c r="AG261" s="523">
        <f>'[1]Actv PlacedInServc'!AG261</f>
        <v>0</v>
      </c>
      <c r="AH261" s="523">
        <f>'[1]Actv PlacedInServc'!AH261</f>
        <v>0</v>
      </c>
      <c r="AI261" s="523">
        <f>'[1]Actv PlacedInServc'!AI261</f>
        <v>0</v>
      </c>
      <c r="AJ261" s="523">
        <f>'[1]Actv PlacedInServc'!AJ261</f>
        <v>0</v>
      </c>
      <c r="AK261" s="523">
        <f>'[1]Actv PlacedInServc'!AK261</f>
        <v>0</v>
      </c>
      <c r="AL261" s="523">
        <f>'[1]Actv PlacedInServc'!AL261</f>
        <v>0</v>
      </c>
      <c r="AM261" s="524"/>
      <c r="AN261" s="523">
        <f t="shared" si="9"/>
        <v>0</v>
      </c>
      <c r="AO261" s="524"/>
      <c r="AP261" s="524">
        <f t="shared" si="10"/>
        <v>0</v>
      </c>
    </row>
    <row r="262" spans="2:42" s="512" customFormat="1">
      <c r="B262" s="518">
        <v>252</v>
      </c>
      <c r="C262" s="518" t="str">
        <f>'[1]Actv PlacedInServc'!C262</f>
        <v/>
      </c>
      <c r="D262" s="519" t="str">
        <f>'[1]Actv PlacedInServc'!D262</f>
        <v/>
      </c>
      <c r="F262" s="520" t="str">
        <f>'[1]Actv PlacedInServc'!F262</f>
        <v/>
      </c>
      <c r="H262" s="518" t="str">
        <f>'[1]Actv PlacedInServc'!H262</f>
        <v/>
      </c>
      <c r="J262" s="518" t="str">
        <f>'[1]Actv PlacedInServc'!J262</f>
        <v/>
      </c>
      <c r="L262" s="518" t="str">
        <f>'[1]Actv PlacedInServc'!L262</f>
        <v/>
      </c>
      <c r="N262" s="521" t="str">
        <f>'[1]Actv PlacedInServc'!N262</f>
        <v/>
      </c>
      <c r="P262" s="524" t="str">
        <f>'[1]Actv PlacedInServc'!P262</f>
        <v/>
      </c>
      <c r="Q262" s="523" t="str">
        <f>'[1]Actv PlacedInServc'!Q262</f>
        <v/>
      </c>
      <c r="R262" s="523" t="str">
        <f>'[1]Actv PlacedInServc'!R262</f>
        <v/>
      </c>
      <c r="S262" s="523" t="str">
        <f>'[1]Actv PlacedInServc'!S262</f>
        <v/>
      </c>
      <c r="T262" s="523" t="str">
        <f>'[1]Actv PlacedInServc'!T262</f>
        <v/>
      </c>
      <c r="U262" s="523" t="str">
        <f>'[1]Actv PlacedInServc'!U262</f>
        <v/>
      </c>
      <c r="V262" s="523" t="str">
        <f>'[1]Actv PlacedInServc'!V262</f>
        <v/>
      </c>
      <c r="W262" s="523" t="str">
        <f>'[1]Actv PlacedInServc'!W262</f>
        <v/>
      </c>
      <c r="X262" s="523" t="str">
        <f>'[1]Actv PlacedInServc'!X262</f>
        <v/>
      </c>
      <c r="Y262" s="523" t="str">
        <f>'[1]Actv PlacedInServc'!Y262</f>
        <v/>
      </c>
      <c r="Z262" s="523" t="str">
        <f>'[1]Actv PlacedInServc'!Z262</f>
        <v/>
      </c>
      <c r="AA262" s="523" t="str">
        <f>'[1]Actv PlacedInServc'!AA262</f>
        <v/>
      </c>
      <c r="AB262" s="523" t="str">
        <f>'[1]Actv PlacedInServc'!AB262</f>
        <v/>
      </c>
      <c r="AC262" s="523" t="str">
        <f>'[1]Actv PlacedInServc'!AC262</f>
        <v/>
      </c>
      <c r="AD262" s="523" t="str">
        <f>'[1]Actv PlacedInServc'!AD262</f>
        <v/>
      </c>
      <c r="AE262" s="523" t="str">
        <f>'[1]Actv PlacedInServc'!AE262</f>
        <v/>
      </c>
      <c r="AF262" s="523" t="str">
        <f>'[1]Actv PlacedInServc'!AF262</f>
        <v/>
      </c>
      <c r="AG262" s="523" t="str">
        <f>'[1]Actv PlacedInServc'!AG262</f>
        <v/>
      </c>
      <c r="AH262" s="523" t="str">
        <f>'[1]Actv PlacedInServc'!AH262</f>
        <v/>
      </c>
      <c r="AI262" s="523" t="str">
        <f>'[1]Actv PlacedInServc'!AI262</f>
        <v/>
      </c>
      <c r="AJ262" s="523" t="str">
        <f>'[1]Actv PlacedInServc'!AJ262</f>
        <v/>
      </c>
      <c r="AK262" s="523" t="str">
        <f>'[1]Actv PlacedInServc'!AK262</f>
        <v/>
      </c>
      <c r="AL262" s="523" t="str">
        <f>'[1]Actv PlacedInServc'!AL262</f>
        <v/>
      </c>
      <c r="AM262" s="524"/>
      <c r="AN262" s="523">
        <f t="shared" si="9"/>
        <v>0</v>
      </c>
      <c r="AO262" s="524"/>
      <c r="AP262" s="524">
        <f t="shared" si="10"/>
        <v>0</v>
      </c>
    </row>
    <row r="263" spans="2:42" s="512" customFormat="1">
      <c r="B263" s="518">
        <v>253</v>
      </c>
      <c r="C263" s="518" t="str">
        <f>'[1]Actv PlacedInServc'!C263</f>
        <v/>
      </c>
      <c r="D263" s="519" t="str">
        <f>'[1]Actv PlacedInServc'!D263</f>
        <v/>
      </c>
      <c r="F263" s="520" t="str">
        <f>'[1]Actv PlacedInServc'!F263</f>
        <v/>
      </c>
      <c r="H263" s="518" t="str">
        <f>'[1]Actv PlacedInServc'!H263</f>
        <v/>
      </c>
      <c r="J263" s="518" t="str">
        <f>'[1]Actv PlacedInServc'!J263</f>
        <v/>
      </c>
      <c r="L263" s="518" t="str">
        <f>'[1]Actv PlacedInServc'!L263</f>
        <v/>
      </c>
      <c r="N263" s="521" t="str">
        <f>'[1]Actv PlacedInServc'!N263</f>
        <v/>
      </c>
      <c r="P263" s="524" t="str">
        <f>'[1]Actv PlacedInServc'!P263</f>
        <v/>
      </c>
      <c r="Q263" s="523">
        <f>'[1]Actv PlacedInServc'!Q263</f>
        <v>0</v>
      </c>
      <c r="R263" s="523">
        <f>'[1]Actv PlacedInServc'!R263</f>
        <v>0</v>
      </c>
      <c r="S263" s="523">
        <f>'[1]Actv PlacedInServc'!S263</f>
        <v>0</v>
      </c>
      <c r="T263" s="523">
        <f>'[1]Actv PlacedInServc'!T263</f>
        <v>0</v>
      </c>
      <c r="U263" s="523">
        <f>'[1]Actv PlacedInServc'!U263</f>
        <v>0</v>
      </c>
      <c r="V263" s="523">
        <f>'[1]Actv PlacedInServc'!V263</f>
        <v>0</v>
      </c>
      <c r="W263" s="523">
        <f>'[1]Actv PlacedInServc'!W263</f>
        <v>0</v>
      </c>
      <c r="X263" s="523">
        <f>'[1]Actv PlacedInServc'!X263</f>
        <v>0</v>
      </c>
      <c r="Y263" s="523">
        <f>'[1]Actv PlacedInServc'!Y263</f>
        <v>0</v>
      </c>
      <c r="Z263" s="523">
        <f>'[1]Actv PlacedInServc'!Z263</f>
        <v>0</v>
      </c>
      <c r="AA263" s="523">
        <f>'[1]Actv PlacedInServc'!AA263</f>
        <v>0</v>
      </c>
      <c r="AB263" s="523">
        <f>'[1]Actv PlacedInServc'!AB263</f>
        <v>0</v>
      </c>
      <c r="AC263" s="523">
        <f>'[1]Actv PlacedInServc'!AC263</f>
        <v>0</v>
      </c>
      <c r="AD263" s="523">
        <f>'[1]Actv PlacedInServc'!AD263</f>
        <v>0</v>
      </c>
      <c r="AE263" s="523">
        <f>'[1]Actv PlacedInServc'!AE263</f>
        <v>0</v>
      </c>
      <c r="AF263" s="523">
        <f>'[1]Actv PlacedInServc'!AF263</f>
        <v>0</v>
      </c>
      <c r="AG263" s="523">
        <f>'[1]Actv PlacedInServc'!AG263</f>
        <v>0</v>
      </c>
      <c r="AH263" s="523">
        <f>'[1]Actv PlacedInServc'!AH263</f>
        <v>0</v>
      </c>
      <c r="AI263" s="523">
        <f>'[1]Actv PlacedInServc'!AI263</f>
        <v>0</v>
      </c>
      <c r="AJ263" s="523">
        <f>'[1]Actv PlacedInServc'!AJ263</f>
        <v>0</v>
      </c>
      <c r="AK263" s="523">
        <f>'[1]Actv PlacedInServc'!AK263</f>
        <v>0</v>
      </c>
      <c r="AL263" s="523">
        <f>'[1]Actv PlacedInServc'!AL263</f>
        <v>0</v>
      </c>
      <c r="AM263" s="524"/>
      <c r="AN263" s="523">
        <f t="shared" si="9"/>
        <v>0</v>
      </c>
      <c r="AO263" s="524"/>
      <c r="AP263" s="524">
        <f t="shared" si="10"/>
        <v>0</v>
      </c>
    </row>
    <row r="264" spans="2:42" s="512" customFormat="1">
      <c r="B264" s="518">
        <v>254</v>
      </c>
      <c r="C264" s="518" t="str">
        <f>'[1]Actv PlacedInServc'!C264</f>
        <v/>
      </c>
      <c r="D264" s="519" t="str">
        <f>'[1]Actv PlacedInServc'!D264</f>
        <v>I12-020083</v>
      </c>
      <c r="F264" s="520" t="str">
        <f>'[1]Actv PlacedInServc'!F264</f>
        <v>RRS UV Facility</v>
      </c>
      <c r="H264" s="518" t="str">
        <f>'[1]Actv PlacedInServc'!H264</f>
        <v/>
      </c>
      <c r="J264" s="518" t="str">
        <f>'[1]Actv PlacedInServc'!J264</f>
        <v/>
      </c>
      <c r="L264" s="518" t="str">
        <f>'[1]Actv PlacedInServc'!L264</f>
        <v/>
      </c>
      <c r="N264" s="521">
        <f>'[1]Actv PlacedInServc'!N264</f>
        <v>45657</v>
      </c>
      <c r="P264" s="524" t="str">
        <f>'[1]Actv PlacedInServc'!P264</f>
        <v/>
      </c>
      <c r="Q264" s="523">
        <f>'[1]Actv PlacedInServc'!Q264</f>
        <v>0</v>
      </c>
      <c r="R264" s="523">
        <f>'[1]Actv PlacedInServc'!R264</f>
        <v>0</v>
      </c>
      <c r="S264" s="523">
        <f>'[1]Actv PlacedInServc'!S264</f>
        <v>0</v>
      </c>
      <c r="T264" s="523">
        <f>'[1]Actv PlacedInServc'!T264</f>
        <v>0</v>
      </c>
      <c r="U264" s="523">
        <f>'[1]Actv PlacedInServc'!U264</f>
        <v>0</v>
      </c>
      <c r="V264" s="523">
        <f>'[1]Actv PlacedInServc'!V264</f>
        <v>0</v>
      </c>
      <c r="W264" s="523">
        <f>'[1]Actv PlacedInServc'!W264</f>
        <v>0</v>
      </c>
      <c r="X264" s="523">
        <f>'[1]Actv PlacedInServc'!X264</f>
        <v>0</v>
      </c>
      <c r="Y264" s="523">
        <f>'[1]Actv PlacedInServc'!Y264</f>
        <v>0</v>
      </c>
      <c r="Z264" s="523">
        <f>'[1]Actv PlacedInServc'!Z264</f>
        <v>0</v>
      </c>
      <c r="AA264" s="523">
        <f>'[1]Actv PlacedInServc'!AA264</f>
        <v>0</v>
      </c>
      <c r="AB264" s="523">
        <f>'[1]Actv PlacedInServc'!AB264</f>
        <v>0</v>
      </c>
      <c r="AC264" s="523">
        <f>'[1]Actv PlacedInServc'!AC264</f>
        <v>0</v>
      </c>
      <c r="AD264" s="523">
        <f>'[1]Actv PlacedInServc'!AD264</f>
        <v>0</v>
      </c>
      <c r="AE264" s="523">
        <f>'[1]Actv PlacedInServc'!AE264</f>
        <v>0</v>
      </c>
      <c r="AF264" s="523">
        <f>'[1]Actv PlacedInServc'!AF264</f>
        <v>0</v>
      </c>
      <c r="AG264" s="523">
        <f>'[1]Actv PlacedInServc'!AG264</f>
        <v>0</v>
      </c>
      <c r="AH264" s="523">
        <f>'[1]Actv PlacedInServc'!AH264</f>
        <v>0</v>
      </c>
      <c r="AI264" s="523">
        <f>'[1]Actv PlacedInServc'!AI264</f>
        <v>0</v>
      </c>
      <c r="AJ264" s="523">
        <f>'[1]Actv PlacedInServc'!AJ264</f>
        <v>0</v>
      </c>
      <c r="AK264" s="523">
        <f>'[1]Actv PlacedInServc'!AK264</f>
        <v>0</v>
      </c>
      <c r="AL264" s="523">
        <f>'[1]Actv PlacedInServc'!AL264</f>
        <v>0</v>
      </c>
      <c r="AM264" s="524"/>
      <c r="AN264" s="523">
        <f t="shared" si="9"/>
        <v>0</v>
      </c>
      <c r="AO264" s="524"/>
      <c r="AP264" s="524">
        <f t="shared" si="10"/>
        <v>0</v>
      </c>
    </row>
    <row r="265" spans="2:42" s="512" customFormat="1">
      <c r="B265" s="518">
        <v>255</v>
      </c>
      <c r="C265" s="518" t="str">
        <f>'[1]Actv PlacedInServc'!C265</f>
        <v>304300</v>
      </c>
      <c r="D265" s="519" t="str">
        <f>'[1]Actv PlacedInServc'!D265</f>
        <v/>
      </c>
      <c r="F265" s="520" t="str">
        <f>'[1]Actv PlacedInServc'!F265</f>
        <v>304300-Struct &amp; Imp-Treatment</v>
      </c>
      <c r="H265" s="518" t="str">
        <f>'[1]Actv PlacedInServc'!H265</f>
        <v>10130430</v>
      </c>
      <c r="J265" s="518">
        <f>'[1]Actv PlacedInServc'!J265</f>
        <v>304.3</v>
      </c>
      <c r="L265" s="518" t="str">
        <f>'[1]Actv PlacedInServc'!L265</f>
        <v>Y</v>
      </c>
      <c r="N265" s="521" t="str">
        <f>'[1]Actv PlacedInServc'!N265</f>
        <v/>
      </c>
      <c r="P265" s="524">
        <f>'[1]Actv PlacedInServc'!P265</f>
        <v>0</v>
      </c>
      <c r="Q265" s="523">
        <f>'[1]Actv PlacedInServc'!Q265</f>
        <v>0</v>
      </c>
      <c r="R265" s="523">
        <f>'[1]Actv PlacedInServc'!R265</f>
        <v>0</v>
      </c>
      <c r="S265" s="523">
        <f>'[1]Actv PlacedInServc'!S265</f>
        <v>0</v>
      </c>
      <c r="T265" s="523">
        <f>'[1]Actv PlacedInServc'!T265</f>
        <v>0</v>
      </c>
      <c r="U265" s="523">
        <f>'[1]Actv PlacedInServc'!U265</f>
        <v>0</v>
      </c>
      <c r="V265" s="523">
        <f>'[1]Actv PlacedInServc'!V265</f>
        <v>0</v>
      </c>
      <c r="W265" s="523">
        <f>'[1]Actv PlacedInServc'!W265</f>
        <v>0</v>
      </c>
      <c r="X265" s="523">
        <f>'[1]Actv PlacedInServc'!X265</f>
        <v>0</v>
      </c>
      <c r="Y265" s="523">
        <f>'[1]Actv PlacedInServc'!Y265</f>
        <v>0</v>
      </c>
      <c r="Z265" s="523">
        <f>'[1]Actv PlacedInServc'!Z265</f>
        <v>0</v>
      </c>
      <c r="AA265" s="523">
        <f>'[1]Actv PlacedInServc'!AA265</f>
        <v>0</v>
      </c>
      <c r="AB265" s="523">
        <f>'[1]Actv PlacedInServc'!AB265</f>
        <v>0</v>
      </c>
      <c r="AC265" s="523">
        <f>'[1]Actv PlacedInServc'!AC265</f>
        <v>0</v>
      </c>
      <c r="AD265" s="523">
        <f>'[1]Actv PlacedInServc'!AD265</f>
        <v>0</v>
      </c>
      <c r="AE265" s="523">
        <f>'[1]Actv PlacedInServc'!AE265</f>
        <v>0</v>
      </c>
      <c r="AF265" s="523">
        <f>'[1]Actv PlacedInServc'!AF265</f>
        <v>0</v>
      </c>
      <c r="AG265" s="523">
        <f>'[1]Actv PlacedInServc'!AG265</f>
        <v>0</v>
      </c>
      <c r="AH265" s="523">
        <f>'[1]Actv PlacedInServc'!AH265</f>
        <v>0</v>
      </c>
      <c r="AI265" s="523">
        <f>'[1]Actv PlacedInServc'!AI265</f>
        <v>0</v>
      </c>
      <c r="AJ265" s="523">
        <f>'[1]Actv PlacedInServc'!AJ265</f>
        <v>0</v>
      </c>
      <c r="AK265" s="523">
        <f>'[1]Actv PlacedInServc'!AK265</f>
        <v>0</v>
      </c>
      <c r="AL265" s="523">
        <f>'[1]Actv PlacedInServc'!AL265</f>
        <v>0</v>
      </c>
      <c r="AM265" s="524"/>
      <c r="AN265" s="523">
        <f t="shared" si="9"/>
        <v>0</v>
      </c>
      <c r="AO265" s="524"/>
      <c r="AP265" s="524">
        <f t="shared" si="10"/>
        <v>0</v>
      </c>
    </row>
    <row r="266" spans="2:42" s="512" customFormat="1">
      <c r="B266" s="518">
        <v>256</v>
      </c>
      <c r="C266" s="518" t="str">
        <f>'[1]Actv PlacedInServc'!C266</f>
        <v>320100</v>
      </c>
      <c r="D266" s="519" t="str">
        <f>'[1]Actv PlacedInServc'!D266</f>
        <v/>
      </c>
      <c r="F266" s="520" t="str">
        <f>'[1]Actv PlacedInServc'!F266</f>
        <v>320100-WT Equip Non-Media</v>
      </c>
      <c r="H266" s="518" t="str">
        <f>'[1]Actv PlacedInServc'!H266</f>
        <v>10132010</v>
      </c>
      <c r="J266" s="518">
        <f>'[1]Actv PlacedInServc'!J266</f>
        <v>320.3</v>
      </c>
      <c r="L266" s="518" t="str">
        <f>'[1]Actv PlacedInServc'!L266</f>
        <v>Y</v>
      </c>
      <c r="N266" s="521" t="str">
        <f>'[1]Actv PlacedInServc'!N266</f>
        <v/>
      </c>
      <c r="P266" s="524">
        <f>'[1]Actv PlacedInServc'!P266</f>
        <v>0</v>
      </c>
      <c r="Q266" s="523">
        <f>'[1]Actv PlacedInServc'!Q266</f>
        <v>0</v>
      </c>
      <c r="R266" s="523">
        <f>'[1]Actv PlacedInServc'!R266</f>
        <v>0</v>
      </c>
      <c r="S266" s="523">
        <f>'[1]Actv PlacedInServc'!S266</f>
        <v>0</v>
      </c>
      <c r="T266" s="523">
        <f>'[1]Actv PlacedInServc'!T266</f>
        <v>0</v>
      </c>
      <c r="U266" s="523">
        <f>'[1]Actv PlacedInServc'!U266</f>
        <v>0</v>
      </c>
      <c r="V266" s="523">
        <f>'[1]Actv PlacedInServc'!V266</f>
        <v>0</v>
      </c>
      <c r="W266" s="523">
        <f>'[1]Actv PlacedInServc'!W266</f>
        <v>0</v>
      </c>
      <c r="X266" s="523">
        <f>'[1]Actv PlacedInServc'!X266</f>
        <v>0</v>
      </c>
      <c r="Y266" s="523">
        <f>'[1]Actv PlacedInServc'!Y266</f>
        <v>0</v>
      </c>
      <c r="Z266" s="523">
        <f>'[1]Actv PlacedInServc'!Z266</f>
        <v>0</v>
      </c>
      <c r="AA266" s="523">
        <f>'[1]Actv PlacedInServc'!AA266</f>
        <v>0</v>
      </c>
      <c r="AB266" s="523">
        <f>'[1]Actv PlacedInServc'!AB266</f>
        <v>0</v>
      </c>
      <c r="AC266" s="523">
        <f>'[1]Actv PlacedInServc'!AC266</f>
        <v>0</v>
      </c>
      <c r="AD266" s="523">
        <f>'[1]Actv PlacedInServc'!AD266</f>
        <v>0</v>
      </c>
      <c r="AE266" s="523">
        <f>'[1]Actv PlacedInServc'!AE266</f>
        <v>0</v>
      </c>
      <c r="AF266" s="523">
        <f>'[1]Actv PlacedInServc'!AF266</f>
        <v>0</v>
      </c>
      <c r="AG266" s="523">
        <f>'[1]Actv PlacedInServc'!AG266</f>
        <v>0</v>
      </c>
      <c r="AH266" s="523">
        <f>'[1]Actv PlacedInServc'!AH266</f>
        <v>0</v>
      </c>
      <c r="AI266" s="523">
        <f>'[1]Actv PlacedInServc'!AI266</f>
        <v>0</v>
      </c>
      <c r="AJ266" s="523">
        <f>'[1]Actv PlacedInServc'!AJ266</f>
        <v>0</v>
      </c>
      <c r="AK266" s="523">
        <f>'[1]Actv PlacedInServc'!AK266</f>
        <v>0</v>
      </c>
      <c r="AL266" s="523">
        <f>'[1]Actv PlacedInServc'!AL266</f>
        <v>0</v>
      </c>
      <c r="AM266" s="524"/>
      <c r="AN266" s="523">
        <f t="shared" si="9"/>
        <v>0</v>
      </c>
      <c r="AO266" s="524"/>
      <c r="AP266" s="524">
        <f t="shared" si="10"/>
        <v>0</v>
      </c>
    </row>
    <row r="267" spans="2:42" s="512" customFormat="1">
      <c r="B267" s="518">
        <v>257</v>
      </c>
      <c r="C267" s="518" t="str">
        <f>'[1]Actv PlacedInServc'!C267</f>
        <v>330400</v>
      </c>
      <c r="D267" s="519" t="str">
        <f>'[1]Actv PlacedInServc'!D267</f>
        <v/>
      </c>
      <c r="F267" s="520" t="str">
        <f>'[1]Actv PlacedInServc'!F267</f>
        <v>330400-Clearwell</v>
      </c>
      <c r="H267" s="518" t="str">
        <f>'[1]Actv PlacedInServc'!H267</f>
        <v>10133000</v>
      </c>
      <c r="J267" s="518">
        <f>'[1]Actv PlacedInServc'!J267</f>
        <v>330.4</v>
      </c>
      <c r="L267" s="518" t="str">
        <f>'[1]Actv PlacedInServc'!L267</f>
        <v>Y</v>
      </c>
      <c r="N267" s="521" t="str">
        <f>'[1]Actv PlacedInServc'!N267</f>
        <v/>
      </c>
      <c r="P267" s="524">
        <f>'[1]Actv PlacedInServc'!P267</f>
        <v>0</v>
      </c>
      <c r="Q267" s="523">
        <f>'[1]Actv PlacedInServc'!Q267</f>
        <v>0</v>
      </c>
      <c r="R267" s="523">
        <f>'[1]Actv PlacedInServc'!R267</f>
        <v>0</v>
      </c>
      <c r="S267" s="523">
        <f>'[1]Actv PlacedInServc'!S267</f>
        <v>0</v>
      </c>
      <c r="T267" s="523">
        <f>'[1]Actv PlacedInServc'!T267</f>
        <v>0</v>
      </c>
      <c r="U267" s="523">
        <f>'[1]Actv PlacedInServc'!U267</f>
        <v>0</v>
      </c>
      <c r="V267" s="523">
        <f>'[1]Actv PlacedInServc'!V267</f>
        <v>0</v>
      </c>
      <c r="W267" s="523">
        <f>'[1]Actv PlacedInServc'!W267</f>
        <v>0</v>
      </c>
      <c r="X267" s="523">
        <f>'[1]Actv PlacedInServc'!X267</f>
        <v>0</v>
      </c>
      <c r="Y267" s="523">
        <f>'[1]Actv PlacedInServc'!Y267</f>
        <v>0</v>
      </c>
      <c r="Z267" s="523">
        <f>'[1]Actv PlacedInServc'!Z267</f>
        <v>0</v>
      </c>
      <c r="AA267" s="523">
        <f>'[1]Actv PlacedInServc'!AA267</f>
        <v>0</v>
      </c>
      <c r="AB267" s="523">
        <f>'[1]Actv PlacedInServc'!AB267</f>
        <v>0</v>
      </c>
      <c r="AC267" s="523">
        <f>'[1]Actv PlacedInServc'!AC267</f>
        <v>0</v>
      </c>
      <c r="AD267" s="523">
        <f>'[1]Actv PlacedInServc'!AD267</f>
        <v>0</v>
      </c>
      <c r="AE267" s="523">
        <f>'[1]Actv PlacedInServc'!AE267</f>
        <v>0</v>
      </c>
      <c r="AF267" s="523">
        <f>'[1]Actv PlacedInServc'!AF267</f>
        <v>0</v>
      </c>
      <c r="AG267" s="523">
        <f>'[1]Actv PlacedInServc'!AG267</f>
        <v>0</v>
      </c>
      <c r="AH267" s="523">
        <f>'[1]Actv PlacedInServc'!AH267</f>
        <v>0</v>
      </c>
      <c r="AI267" s="523">
        <f>'[1]Actv PlacedInServc'!AI267</f>
        <v>0</v>
      </c>
      <c r="AJ267" s="523">
        <f>'[1]Actv PlacedInServc'!AJ267</f>
        <v>0</v>
      </c>
      <c r="AK267" s="523">
        <f>'[1]Actv PlacedInServc'!AK267</f>
        <v>0</v>
      </c>
      <c r="AL267" s="523">
        <f>'[1]Actv PlacedInServc'!AL267</f>
        <v>0</v>
      </c>
      <c r="AM267" s="524"/>
      <c r="AN267" s="523">
        <f t="shared" si="9"/>
        <v>0</v>
      </c>
      <c r="AO267" s="524"/>
      <c r="AP267" s="524">
        <f t="shared" si="10"/>
        <v>0</v>
      </c>
    </row>
    <row r="268" spans="2:42" s="512" customFormat="1">
      <c r="B268" s="518">
        <v>258</v>
      </c>
      <c r="C268" s="518" t="str">
        <f>'[1]Actv PlacedInServc'!C268</f>
        <v/>
      </c>
      <c r="D268" s="519" t="str">
        <f>'[1]Actv PlacedInServc'!D268</f>
        <v/>
      </c>
      <c r="F268" s="520" t="str">
        <f>'[1]Actv PlacedInServc'!F268</f>
        <v/>
      </c>
      <c r="H268" s="518" t="str">
        <f>'[1]Actv PlacedInServc'!H268</f>
        <v/>
      </c>
      <c r="J268" s="518" t="str">
        <f>'[1]Actv PlacedInServc'!J268</f>
        <v/>
      </c>
      <c r="L268" s="518" t="str">
        <f>'[1]Actv PlacedInServc'!L268</f>
        <v/>
      </c>
      <c r="N268" s="521" t="str">
        <f>'[1]Actv PlacedInServc'!N268</f>
        <v/>
      </c>
      <c r="P268" s="524" t="str">
        <f>'[1]Actv PlacedInServc'!P268</f>
        <v/>
      </c>
      <c r="Q268" s="523" t="str">
        <f>'[1]Actv PlacedInServc'!Q268</f>
        <v/>
      </c>
      <c r="R268" s="523" t="str">
        <f>'[1]Actv PlacedInServc'!R268</f>
        <v/>
      </c>
      <c r="S268" s="523" t="str">
        <f>'[1]Actv PlacedInServc'!S268</f>
        <v/>
      </c>
      <c r="T268" s="523" t="str">
        <f>'[1]Actv PlacedInServc'!T268</f>
        <v/>
      </c>
      <c r="U268" s="523" t="str">
        <f>'[1]Actv PlacedInServc'!U268</f>
        <v/>
      </c>
      <c r="V268" s="523" t="str">
        <f>'[1]Actv PlacedInServc'!V268</f>
        <v/>
      </c>
      <c r="W268" s="523" t="str">
        <f>'[1]Actv PlacedInServc'!W268</f>
        <v/>
      </c>
      <c r="X268" s="523" t="str">
        <f>'[1]Actv PlacedInServc'!X268</f>
        <v/>
      </c>
      <c r="Y268" s="523" t="str">
        <f>'[1]Actv PlacedInServc'!Y268</f>
        <v/>
      </c>
      <c r="Z268" s="523" t="str">
        <f>'[1]Actv PlacedInServc'!Z268</f>
        <v/>
      </c>
      <c r="AA268" s="523" t="str">
        <f>'[1]Actv PlacedInServc'!AA268</f>
        <v/>
      </c>
      <c r="AB268" s="523" t="str">
        <f>'[1]Actv PlacedInServc'!AB268</f>
        <v/>
      </c>
      <c r="AC268" s="523" t="str">
        <f>'[1]Actv PlacedInServc'!AC268</f>
        <v/>
      </c>
      <c r="AD268" s="523" t="str">
        <f>'[1]Actv PlacedInServc'!AD268</f>
        <v/>
      </c>
      <c r="AE268" s="523" t="str">
        <f>'[1]Actv PlacedInServc'!AE268</f>
        <v/>
      </c>
      <c r="AF268" s="523" t="str">
        <f>'[1]Actv PlacedInServc'!AF268</f>
        <v/>
      </c>
      <c r="AG268" s="523" t="str">
        <f>'[1]Actv PlacedInServc'!AG268</f>
        <v/>
      </c>
      <c r="AH268" s="523" t="str">
        <f>'[1]Actv PlacedInServc'!AH268</f>
        <v/>
      </c>
      <c r="AI268" s="523" t="str">
        <f>'[1]Actv PlacedInServc'!AI268</f>
        <v/>
      </c>
      <c r="AJ268" s="523" t="str">
        <f>'[1]Actv PlacedInServc'!AJ268</f>
        <v/>
      </c>
      <c r="AK268" s="523" t="str">
        <f>'[1]Actv PlacedInServc'!AK268</f>
        <v/>
      </c>
      <c r="AL268" s="523" t="str">
        <f>'[1]Actv PlacedInServc'!AL268</f>
        <v/>
      </c>
      <c r="AM268" s="524"/>
      <c r="AN268" s="523">
        <f t="shared" ref="AN268:AN331" si="11">SUM(Q268:V268)</f>
        <v>0</v>
      </c>
      <c r="AO268" s="524"/>
      <c r="AP268" s="524">
        <f t="shared" ref="AP268:AP331" si="12">SUM(AA268:AL268)</f>
        <v>0</v>
      </c>
    </row>
    <row r="269" spans="2:42" s="512" customFormat="1">
      <c r="B269" s="518">
        <v>259</v>
      </c>
      <c r="C269" s="518" t="str">
        <f>'[1]Actv PlacedInServc'!C269</f>
        <v/>
      </c>
      <c r="D269" s="519" t="str">
        <f>'[1]Actv PlacedInServc'!D269</f>
        <v/>
      </c>
      <c r="F269" s="520" t="str">
        <f>'[1]Actv PlacedInServc'!F269</f>
        <v/>
      </c>
      <c r="H269" s="518" t="str">
        <f>'[1]Actv PlacedInServc'!H269</f>
        <v/>
      </c>
      <c r="J269" s="518" t="str">
        <f>'[1]Actv PlacedInServc'!J269</f>
        <v/>
      </c>
      <c r="L269" s="518" t="str">
        <f>'[1]Actv PlacedInServc'!L269</f>
        <v/>
      </c>
      <c r="N269" s="521" t="str">
        <f>'[1]Actv PlacedInServc'!N269</f>
        <v/>
      </c>
      <c r="P269" s="524" t="str">
        <f>'[1]Actv PlacedInServc'!P269</f>
        <v/>
      </c>
      <c r="Q269" s="523">
        <f>'[1]Actv PlacedInServc'!Q269</f>
        <v>0</v>
      </c>
      <c r="R269" s="523">
        <f>'[1]Actv PlacedInServc'!R269</f>
        <v>0</v>
      </c>
      <c r="S269" s="523">
        <f>'[1]Actv PlacedInServc'!S269</f>
        <v>0</v>
      </c>
      <c r="T269" s="523">
        <f>'[1]Actv PlacedInServc'!T269</f>
        <v>0</v>
      </c>
      <c r="U269" s="523">
        <f>'[1]Actv PlacedInServc'!U269</f>
        <v>0</v>
      </c>
      <c r="V269" s="523">
        <f>'[1]Actv PlacedInServc'!V269</f>
        <v>0</v>
      </c>
      <c r="W269" s="523">
        <f>'[1]Actv PlacedInServc'!W269</f>
        <v>0</v>
      </c>
      <c r="X269" s="523">
        <f>'[1]Actv PlacedInServc'!X269</f>
        <v>0</v>
      </c>
      <c r="Y269" s="523">
        <f>'[1]Actv PlacedInServc'!Y269</f>
        <v>0</v>
      </c>
      <c r="Z269" s="523">
        <f>'[1]Actv PlacedInServc'!Z269</f>
        <v>0</v>
      </c>
      <c r="AA269" s="523">
        <f>'[1]Actv PlacedInServc'!AA269</f>
        <v>0</v>
      </c>
      <c r="AB269" s="523">
        <f>'[1]Actv PlacedInServc'!AB269</f>
        <v>0</v>
      </c>
      <c r="AC269" s="523">
        <f>'[1]Actv PlacedInServc'!AC269</f>
        <v>0</v>
      </c>
      <c r="AD269" s="523">
        <f>'[1]Actv PlacedInServc'!AD269</f>
        <v>0</v>
      </c>
      <c r="AE269" s="523">
        <f>'[1]Actv PlacedInServc'!AE269</f>
        <v>0</v>
      </c>
      <c r="AF269" s="523">
        <f>'[1]Actv PlacedInServc'!AF269</f>
        <v>0</v>
      </c>
      <c r="AG269" s="523">
        <f>'[1]Actv PlacedInServc'!AG269</f>
        <v>0</v>
      </c>
      <c r="AH269" s="523">
        <f>'[1]Actv PlacedInServc'!AH269</f>
        <v>0</v>
      </c>
      <c r="AI269" s="523">
        <f>'[1]Actv PlacedInServc'!AI269</f>
        <v>0</v>
      </c>
      <c r="AJ269" s="523">
        <f>'[1]Actv PlacedInServc'!AJ269</f>
        <v>0</v>
      </c>
      <c r="AK269" s="523">
        <f>'[1]Actv PlacedInServc'!AK269</f>
        <v>0</v>
      </c>
      <c r="AL269" s="523">
        <f>'[1]Actv PlacedInServc'!AL269</f>
        <v>0</v>
      </c>
      <c r="AM269" s="524"/>
      <c r="AN269" s="523">
        <f t="shared" si="11"/>
        <v>0</v>
      </c>
      <c r="AO269" s="524"/>
      <c r="AP269" s="524">
        <f t="shared" si="12"/>
        <v>0</v>
      </c>
    </row>
    <row r="270" spans="2:42" s="512" customFormat="1">
      <c r="B270" s="518">
        <v>260</v>
      </c>
      <c r="C270" s="518" t="str">
        <f>'[1]Actv PlacedInServc'!C270</f>
        <v/>
      </c>
      <c r="D270" s="519" t="str">
        <f>'[1]Actv PlacedInServc'!D270</f>
        <v>I12-020085</v>
      </c>
      <c r="F270" s="520" t="str">
        <f>'[1]Actv PlacedInServc'!F270</f>
        <v>PAC Feed System and Pretreatment Basin</v>
      </c>
      <c r="H270" s="518" t="str">
        <f>'[1]Actv PlacedInServc'!H270</f>
        <v/>
      </c>
      <c r="J270" s="518" t="str">
        <f>'[1]Actv PlacedInServc'!J270</f>
        <v/>
      </c>
      <c r="L270" s="518" t="str">
        <f>'[1]Actv PlacedInServc'!L270</f>
        <v/>
      </c>
      <c r="N270" s="521" t="str">
        <f>'[1]Actv PlacedInServc'!N270</f>
        <v>Cancelled</v>
      </c>
      <c r="P270" s="524" t="str">
        <f>'[1]Actv PlacedInServc'!P270</f>
        <v/>
      </c>
      <c r="Q270" s="523">
        <f>'[1]Actv PlacedInServc'!Q270</f>
        <v>0</v>
      </c>
      <c r="R270" s="523">
        <f>'[1]Actv PlacedInServc'!R270</f>
        <v>0</v>
      </c>
      <c r="S270" s="523">
        <f>'[1]Actv PlacedInServc'!S270</f>
        <v>0</v>
      </c>
      <c r="T270" s="523">
        <f>'[1]Actv PlacedInServc'!T270</f>
        <v>0</v>
      </c>
      <c r="U270" s="523">
        <f>'[1]Actv PlacedInServc'!U270</f>
        <v>0</v>
      </c>
      <c r="V270" s="523">
        <f>'[1]Actv PlacedInServc'!V270</f>
        <v>0</v>
      </c>
      <c r="W270" s="523">
        <f>'[1]Actv PlacedInServc'!W270</f>
        <v>0</v>
      </c>
      <c r="X270" s="523">
        <f>'[1]Actv PlacedInServc'!X270</f>
        <v>0</v>
      </c>
      <c r="Y270" s="523">
        <f>'[1]Actv PlacedInServc'!Y270</f>
        <v>0</v>
      </c>
      <c r="Z270" s="523">
        <f>'[1]Actv PlacedInServc'!Z270</f>
        <v>0</v>
      </c>
      <c r="AA270" s="523">
        <f>'[1]Actv PlacedInServc'!AA270</f>
        <v>0</v>
      </c>
      <c r="AB270" s="523">
        <f>'[1]Actv PlacedInServc'!AB270</f>
        <v>0</v>
      </c>
      <c r="AC270" s="523">
        <f>'[1]Actv PlacedInServc'!AC270</f>
        <v>0</v>
      </c>
      <c r="AD270" s="523">
        <f>'[1]Actv PlacedInServc'!AD270</f>
        <v>0</v>
      </c>
      <c r="AE270" s="523">
        <f>'[1]Actv PlacedInServc'!AE270</f>
        <v>0</v>
      </c>
      <c r="AF270" s="523">
        <f>'[1]Actv PlacedInServc'!AF270</f>
        <v>0</v>
      </c>
      <c r="AG270" s="523">
        <f>'[1]Actv PlacedInServc'!AG270</f>
        <v>0</v>
      </c>
      <c r="AH270" s="523">
        <f>'[1]Actv PlacedInServc'!AH270</f>
        <v>0</v>
      </c>
      <c r="AI270" s="523">
        <f>'[1]Actv PlacedInServc'!AI270</f>
        <v>0</v>
      </c>
      <c r="AJ270" s="523">
        <f>'[1]Actv PlacedInServc'!AJ270</f>
        <v>0</v>
      </c>
      <c r="AK270" s="523">
        <f>'[1]Actv PlacedInServc'!AK270</f>
        <v>0</v>
      </c>
      <c r="AL270" s="523">
        <f>'[1]Actv PlacedInServc'!AL270</f>
        <v>0</v>
      </c>
      <c r="AM270" s="524"/>
      <c r="AN270" s="523">
        <f t="shared" si="11"/>
        <v>0</v>
      </c>
      <c r="AO270" s="524"/>
      <c r="AP270" s="524">
        <f t="shared" si="12"/>
        <v>0</v>
      </c>
    </row>
    <row r="271" spans="2:42" s="512" customFormat="1">
      <c r="B271" s="518">
        <v>261</v>
      </c>
      <c r="C271" s="518" t="str">
        <f>'[1]Actv PlacedInServc'!C271</f>
        <v/>
      </c>
      <c r="D271" s="519" t="str">
        <f>'[1]Actv PlacedInServc'!D271</f>
        <v/>
      </c>
      <c r="F271" s="520" t="str">
        <f>'[1]Actv PlacedInServc'!F271</f>
        <v/>
      </c>
      <c r="H271" s="518" t="str">
        <f>'[1]Actv PlacedInServc'!H271</f>
        <v/>
      </c>
      <c r="J271" s="518" t="str">
        <f>'[1]Actv PlacedInServc'!J271</f>
        <v/>
      </c>
      <c r="L271" s="518" t="str">
        <f>'[1]Actv PlacedInServc'!L271</f>
        <v/>
      </c>
      <c r="N271" s="521" t="str">
        <f>'[1]Actv PlacedInServc'!N271</f>
        <v/>
      </c>
      <c r="P271" s="524" t="str">
        <f>'[1]Actv PlacedInServc'!P271</f>
        <v/>
      </c>
      <c r="Q271" s="523" t="str">
        <f>'[1]Actv PlacedInServc'!Q271</f>
        <v/>
      </c>
      <c r="R271" s="523" t="str">
        <f>'[1]Actv PlacedInServc'!R271</f>
        <v/>
      </c>
      <c r="S271" s="523" t="str">
        <f>'[1]Actv PlacedInServc'!S271</f>
        <v/>
      </c>
      <c r="T271" s="523" t="str">
        <f>'[1]Actv PlacedInServc'!T271</f>
        <v/>
      </c>
      <c r="U271" s="523" t="str">
        <f>'[1]Actv PlacedInServc'!U271</f>
        <v/>
      </c>
      <c r="V271" s="523" t="str">
        <f>'[1]Actv PlacedInServc'!V271</f>
        <v/>
      </c>
      <c r="W271" s="523" t="str">
        <f>'[1]Actv PlacedInServc'!W271</f>
        <v/>
      </c>
      <c r="X271" s="523" t="str">
        <f>'[1]Actv PlacedInServc'!X271</f>
        <v/>
      </c>
      <c r="Y271" s="523" t="str">
        <f>'[1]Actv PlacedInServc'!Y271</f>
        <v/>
      </c>
      <c r="Z271" s="523" t="str">
        <f>'[1]Actv PlacedInServc'!Z271</f>
        <v/>
      </c>
      <c r="AA271" s="523" t="str">
        <f>'[1]Actv PlacedInServc'!AA271</f>
        <v/>
      </c>
      <c r="AB271" s="523" t="str">
        <f>'[1]Actv PlacedInServc'!AB271</f>
        <v/>
      </c>
      <c r="AC271" s="523" t="str">
        <f>'[1]Actv PlacedInServc'!AC271</f>
        <v/>
      </c>
      <c r="AD271" s="523" t="str">
        <f>'[1]Actv PlacedInServc'!AD271</f>
        <v/>
      </c>
      <c r="AE271" s="523" t="str">
        <f>'[1]Actv PlacedInServc'!AE271</f>
        <v/>
      </c>
      <c r="AF271" s="523" t="str">
        <f>'[1]Actv PlacedInServc'!AF271</f>
        <v/>
      </c>
      <c r="AG271" s="523" t="str">
        <f>'[1]Actv PlacedInServc'!AG271</f>
        <v/>
      </c>
      <c r="AH271" s="523" t="str">
        <f>'[1]Actv PlacedInServc'!AH271</f>
        <v/>
      </c>
      <c r="AI271" s="523" t="str">
        <f>'[1]Actv PlacedInServc'!AI271</f>
        <v/>
      </c>
      <c r="AJ271" s="523" t="str">
        <f>'[1]Actv PlacedInServc'!AJ271</f>
        <v/>
      </c>
      <c r="AK271" s="523" t="str">
        <f>'[1]Actv PlacedInServc'!AK271</f>
        <v/>
      </c>
      <c r="AL271" s="523" t="str">
        <f>'[1]Actv PlacedInServc'!AL271</f>
        <v/>
      </c>
      <c r="AM271" s="524"/>
      <c r="AN271" s="523">
        <f t="shared" si="11"/>
        <v>0</v>
      </c>
      <c r="AO271" s="524"/>
      <c r="AP271" s="524">
        <f t="shared" si="12"/>
        <v>0</v>
      </c>
    </row>
    <row r="272" spans="2:42" s="512" customFormat="1">
      <c r="B272" s="518">
        <v>262</v>
      </c>
      <c r="C272" s="518" t="str">
        <f>'[1]Actv PlacedInServc'!C272</f>
        <v/>
      </c>
      <c r="D272" s="519" t="str">
        <f>'[1]Actv PlacedInServc'!D272</f>
        <v/>
      </c>
      <c r="F272" s="520" t="str">
        <f>'[1]Actv PlacedInServc'!F272</f>
        <v/>
      </c>
      <c r="H272" s="518" t="str">
        <f>'[1]Actv PlacedInServc'!H272</f>
        <v/>
      </c>
      <c r="J272" s="518" t="str">
        <f>'[1]Actv PlacedInServc'!J272</f>
        <v/>
      </c>
      <c r="L272" s="518" t="str">
        <f>'[1]Actv PlacedInServc'!L272</f>
        <v/>
      </c>
      <c r="N272" s="521" t="str">
        <f>'[1]Actv PlacedInServc'!N272</f>
        <v/>
      </c>
      <c r="P272" s="524" t="str">
        <f>'[1]Actv PlacedInServc'!P272</f>
        <v/>
      </c>
      <c r="Q272" s="523" t="str">
        <f>'[1]Actv PlacedInServc'!Q272</f>
        <v/>
      </c>
      <c r="R272" s="523" t="str">
        <f>'[1]Actv PlacedInServc'!R272</f>
        <v/>
      </c>
      <c r="S272" s="523" t="str">
        <f>'[1]Actv PlacedInServc'!S272</f>
        <v/>
      </c>
      <c r="T272" s="523" t="str">
        <f>'[1]Actv PlacedInServc'!T272</f>
        <v/>
      </c>
      <c r="U272" s="523" t="str">
        <f>'[1]Actv PlacedInServc'!U272</f>
        <v/>
      </c>
      <c r="V272" s="523" t="str">
        <f>'[1]Actv PlacedInServc'!V272</f>
        <v/>
      </c>
      <c r="W272" s="523" t="str">
        <f>'[1]Actv PlacedInServc'!W272</f>
        <v/>
      </c>
      <c r="X272" s="523" t="str">
        <f>'[1]Actv PlacedInServc'!X272</f>
        <v/>
      </c>
      <c r="Y272" s="523" t="str">
        <f>'[1]Actv PlacedInServc'!Y272</f>
        <v/>
      </c>
      <c r="Z272" s="523" t="str">
        <f>'[1]Actv PlacedInServc'!Z272</f>
        <v/>
      </c>
      <c r="AA272" s="523" t="str">
        <f>'[1]Actv PlacedInServc'!AA272</f>
        <v/>
      </c>
      <c r="AB272" s="523" t="str">
        <f>'[1]Actv PlacedInServc'!AB272</f>
        <v/>
      </c>
      <c r="AC272" s="523" t="str">
        <f>'[1]Actv PlacedInServc'!AC272</f>
        <v/>
      </c>
      <c r="AD272" s="523" t="str">
        <f>'[1]Actv PlacedInServc'!AD272</f>
        <v/>
      </c>
      <c r="AE272" s="523" t="str">
        <f>'[1]Actv PlacedInServc'!AE272</f>
        <v/>
      </c>
      <c r="AF272" s="523" t="str">
        <f>'[1]Actv PlacedInServc'!AF272</f>
        <v/>
      </c>
      <c r="AG272" s="523" t="str">
        <f>'[1]Actv PlacedInServc'!AG272</f>
        <v/>
      </c>
      <c r="AH272" s="523" t="str">
        <f>'[1]Actv PlacedInServc'!AH272</f>
        <v/>
      </c>
      <c r="AI272" s="523" t="str">
        <f>'[1]Actv PlacedInServc'!AI272</f>
        <v/>
      </c>
      <c r="AJ272" s="523" t="str">
        <f>'[1]Actv PlacedInServc'!AJ272</f>
        <v/>
      </c>
      <c r="AK272" s="523" t="str">
        <f>'[1]Actv PlacedInServc'!AK272</f>
        <v/>
      </c>
      <c r="AL272" s="523" t="str">
        <f>'[1]Actv PlacedInServc'!AL272</f>
        <v/>
      </c>
      <c r="AM272" s="524"/>
      <c r="AN272" s="523">
        <f t="shared" si="11"/>
        <v>0</v>
      </c>
      <c r="AO272" s="524"/>
      <c r="AP272" s="524">
        <f t="shared" si="12"/>
        <v>0</v>
      </c>
    </row>
    <row r="273" spans="2:42" s="512" customFormat="1">
      <c r="B273" s="518">
        <v>263</v>
      </c>
      <c r="C273" s="518" t="str">
        <f>'[1]Actv PlacedInServc'!C273</f>
        <v/>
      </c>
      <c r="D273" s="519" t="str">
        <f>'[1]Actv PlacedInServc'!D273</f>
        <v/>
      </c>
      <c r="F273" s="520" t="str">
        <f>'[1]Actv PlacedInServc'!F273</f>
        <v/>
      </c>
      <c r="H273" s="518" t="str">
        <f>'[1]Actv PlacedInServc'!H273</f>
        <v/>
      </c>
      <c r="J273" s="518" t="str">
        <f>'[1]Actv PlacedInServc'!J273</f>
        <v/>
      </c>
      <c r="L273" s="518" t="str">
        <f>'[1]Actv PlacedInServc'!L273</f>
        <v/>
      </c>
      <c r="N273" s="521" t="str">
        <f>'[1]Actv PlacedInServc'!N273</f>
        <v/>
      </c>
      <c r="P273" s="524" t="str">
        <f>'[1]Actv PlacedInServc'!P273</f>
        <v/>
      </c>
      <c r="Q273" s="523" t="str">
        <f>'[1]Actv PlacedInServc'!Q273</f>
        <v/>
      </c>
      <c r="R273" s="523" t="str">
        <f>'[1]Actv PlacedInServc'!R273</f>
        <v/>
      </c>
      <c r="S273" s="523" t="str">
        <f>'[1]Actv PlacedInServc'!S273</f>
        <v/>
      </c>
      <c r="T273" s="523" t="str">
        <f>'[1]Actv PlacedInServc'!T273</f>
        <v/>
      </c>
      <c r="U273" s="523" t="str">
        <f>'[1]Actv PlacedInServc'!U273</f>
        <v/>
      </c>
      <c r="V273" s="523" t="str">
        <f>'[1]Actv PlacedInServc'!V273</f>
        <v/>
      </c>
      <c r="W273" s="523" t="str">
        <f>'[1]Actv PlacedInServc'!W273</f>
        <v/>
      </c>
      <c r="X273" s="523" t="str">
        <f>'[1]Actv PlacedInServc'!X273</f>
        <v/>
      </c>
      <c r="Y273" s="523" t="str">
        <f>'[1]Actv PlacedInServc'!Y273</f>
        <v/>
      </c>
      <c r="Z273" s="523" t="str">
        <f>'[1]Actv PlacedInServc'!Z273</f>
        <v/>
      </c>
      <c r="AA273" s="523" t="str">
        <f>'[1]Actv PlacedInServc'!AA273</f>
        <v/>
      </c>
      <c r="AB273" s="523" t="str">
        <f>'[1]Actv PlacedInServc'!AB273</f>
        <v/>
      </c>
      <c r="AC273" s="523" t="str">
        <f>'[1]Actv PlacedInServc'!AC273</f>
        <v/>
      </c>
      <c r="AD273" s="523" t="str">
        <f>'[1]Actv PlacedInServc'!AD273</f>
        <v/>
      </c>
      <c r="AE273" s="523" t="str">
        <f>'[1]Actv PlacedInServc'!AE273</f>
        <v/>
      </c>
      <c r="AF273" s="523" t="str">
        <f>'[1]Actv PlacedInServc'!AF273</f>
        <v/>
      </c>
      <c r="AG273" s="523" t="str">
        <f>'[1]Actv PlacedInServc'!AG273</f>
        <v/>
      </c>
      <c r="AH273" s="523" t="str">
        <f>'[1]Actv PlacedInServc'!AH273</f>
        <v/>
      </c>
      <c r="AI273" s="523" t="str">
        <f>'[1]Actv PlacedInServc'!AI273</f>
        <v/>
      </c>
      <c r="AJ273" s="523" t="str">
        <f>'[1]Actv PlacedInServc'!AJ273</f>
        <v/>
      </c>
      <c r="AK273" s="523" t="str">
        <f>'[1]Actv PlacedInServc'!AK273</f>
        <v/>
      </c>
      <c r="AL273" s="523" t="str">
        <f>'[1]Actv PlacedInServc'!AL273</f>
        <v/>
      </c>
      <c r="AM273" s="524"/>
      <c r="AN273" s="523">
        <f t="shared" si="11"/>
        <v>0</v>
      </c>
      <c r="AO273" s="524"/>
      <c r="AP273" s="524">
        <f t="shared" si="12"/>
        <v>0</v>
      </c>
    </row>
    <row r="274" spans="2:42" s="512" customFormat="1">
      <c r="B274" s="518">
        <v>264</v>
      </c>
      <c r="C274" s="518" t="str">
        <f>'[1]Actv PlacedInServc'!C274</f>
        <v/>
      </c>
      <c r="D274" s="519" t="str">
        <f>'[1]Actv PlacedInServc'!D274</f>
        <v/>
      </c>
      <c r="F274" s="520" t="str">
        <f>'[1]Actv PlacedInServc'!F274</f>
        <v/>
      </c>
      <c r="H274" s="518" t="str">
        <f>'[1]Actv PlacedInServc'!H274</f>
        <v/>
      </c>
      <c r="J274" s="518" t="str">
        <f>'[1]Actv PlacedInServc'!J274</f>
        <v/>
      </c>
      <c r="L274" s="518" t="str">
        <f>'[1]Actv PlacedInServc'!L274</f>
        <v/>
      </c>
      <c r="N274" s="521" t="str">
        <f>'[1]Actv PlacedInServc'!N274</f>
        <v/>
      </c>
      <c r="P274" s="524" t="str">
        <f>'[1]Actv PlacedInServc'!P274</f>
        <v/>
      </c>
      <c r="Q274" s="523" t="str">
        <f>'[1]Actv PlacedInServc'!Q274</f>
        <v/>
      </c>
      <c r="R274" s="523" t="str">
        <f>'[1]Actv PlacedInServc'!R274</f>
        <v/>
      </c>
      <c r="S274" s="523" t="str">
        <f>'[1]Actv PlacedInServc'!S274</f>
        <v/>
      </c>
      <c r="T274" s="523" t="str">
        <f>'[1]Actv PlacedInServc'!T274</f>
        <v/>
      </c>
      <c r="U274" s="523" t="str">
        <f>'[1]Actv PlacedInServc'!U274</f>
        <v/>
      </c>
      <c r="V274" s="523" t="str">
        <f>'[1]Actv PlacedInServc'!V274</f>
        <v/>
      </c>
      <c r="W274" s="523" t="str">
        <f>'[1]Actv PlacedInServc'!W274</f>
        <v/>
      </c>
      <c r="X274" s="523" t="str">
        <f>'[1]Actv PlacedInServc'!X274</f>
        <v/>
      </c>
      <c r="Y274" s="523" t="str">
        <f>'[1]Actv PlacedInServc'!Y274</f>
        <v/>
      </c>
      <c r="Z274" s="523" t="str">
        <f>'[1]Actv PlacedInServc'!Z274</f>
        <v/>
      </c>
      <c r="AA274" s="523" t="str">
        <f>'[1]Actv PlacedInServc'!AA274</f>
        <v/>
      </c>
      <c r="AB274" s="523" t="str">
        <f>'[1]Actv PlacedInServc'!AB274</f>
        <v/>
      </c>
      <c r="AC274" s="523" t="str">
        <f>'[1]Actv PlacedInServc'!AC274</f>
        <v/>
      </c>
      <c r="AD274" s="523" t="str">
        <f>'[1]Actv PlacedInServc'!AD274</f>
        <v/>
      </c>
      <c r="AE274" s="523" t="str">
        <f>'[1]Actv PlacedInServc'!AE274</f>
        <v/>
      </c>
      <c r="AF274" s="523" t="str">
        <f>'[1]Actv PlacedInServc'!AF274</f>
        <v/>
      </c>
      <c r="AG274" s="523" t="str">
        <f>'[1]Actv PlacedInServc'!AG274</f>
        <v/>
      </c>
      <c r="AH274" s="523" t="str">
        <f>'[1]Actv PlacedInServc'!AH274</f>
        <v/>
      </c>
      <c r="AI274" s="523" t="str">
        <f>'[1]Actv PlacedInServc'!AI274</f>
        <v/>
      </c>
      <c r="AJ274" s="523" t="str">
        <f>'[1]Actv PlacedInServc'!AJ274</f>
        <v/>
      </c>
      <c r="AK274" s="523" t="str">
        <f>'[1]Actv PlacedInServc'!AK274</f>
        <v/>
      </c>
      <c r="AL274" s="523" t="str">
        <f>'[1]Actv PlacedInServc'!AL274</f>
        <v/>
      </c>
      <c r="AM274" s="524"/>
      <c r="AN274" s="523">
        <f t="shared" si="11"/>
        <v>0</v>
      </c>
      <c r="AO274" s="524"/>
      <c r="AP274" s="524">
        <f t="shared" si="12"/>
        <v>0</v>
      </c>
    </row>
    <row r="275" spans="2:42" s="512" customFormat="1">
      <c r="B275" s="518">
        <v>265</v>
      </c>
      <c r="C275" s="518" t="str">
        <f>'[1]Actv PlacedInServc'!C275</f>
        <v/>
      </c>
      <c r="D275" s="519" t="str">
        <f>'[1]Actv PlacedInServc'!D275</f>
        <v/>
      </c>
      <c r="F275" s="520" t="str">
        <f>'[1]Actv PlacedInServc'!F275</f>
        <v/>
      </c>
      <c r="H275" s="518" t="str">
        <f>'[1]Actv PlacedInServc'!H275</f>
        <v/>
      </c>
      <c r="J275" s="518" t="str">
        <f>'[1]Actv PlacedInServc'!J275</f>
        <v/>
      </c>
      <c r="L275" s="518" t="str">
        <f>'[1]Actv PlacedInServc'!L275</f>
        <v/>
      </c>
      <c r="N275" s="521" t="str">
        <f>'[1]Actv PlacedInServc'!N275</f>
        <v/>
      </c>
      <c r="P275" s="524" t="str">
        <f>'[1]Actv PlacedInServc'!P275</f>
        <v/>
      </c>
      <c r="Q275" s="523">
        <f>'[1]Actv PlacedInServc'!Q275</f>
        <v>0</v>
      </c>
      <c r="R275" s="523">
        <f>'[1]Actv PlacedInServc'!R275</f>
        <v>0</v>
      </c>
      <c r="S275" s="523">
        <f>'[1]Actv PlacedInServc'!S275</f>
        <v>0</v>
      </c>
      <c r="T275" s="523">
        <f>'[1]Actv PlacedInServc'!T275</f>
        <v>0</v>
      </c>
      <c r="U275" s="523">
        <f>'[1]Actv PlacedInServc'!U275</f>
        <v>0</v>
      </c>
      <c r="V275" s="523">
        <f>'[1]Actv PlacedInServc'!V275</f>
        <v>0</v>
      </c>
      <c r="W275" s="523">
        <f>'[1]Actv PlacedInServc'!W275</f>
        <v>0</v>
      </c>
      <c r="X275" s="523">
        <f>'[1]Actv PlacedInServc'!X275</f>
        <v>0</v>
      </c>
      <c r="Y275" s="523">
        <f>'[1]Actv PlacedInServc'!Y275</f>
        <v>0</v>
      </c>
      <c r="Z275" s="523">
        <f>'[1]Actv PlacedInServc'!Z275</f>
        <v>0</v>
      </c>
      <c r="AA275" s="523">
        <f>'[1]Actv PlacedInServc'!AA275</f>
        <v>0</v>
      </c>
      <c r="AB275" s="523">
        <f>'[1]Actv PlacedInServc'!AB275</f>
        <v>0</v>
      </c>
      <c r="AC275" s="523">
        <f>'[1]Actv PlacedInServc'!AC275</f>
        <v>0</v>
      </c>
      <c r="AD275" s="523">
        <f>'[1]Actv PlacedInServc'!AD275</f>
        <v>0</v>
      </c>
      <c r="AE275" s="523">
        <f>'[1]Actv PlacedInServc'!AE275</f>
        <v>0</v>
      </c>
      <c r="AF275" s="523">
        <f>'[1]Actv PlacedInServc'!AF275</f>
        <v>0</v>
      </c>
      <c r="AG275" s="523">
        <f>'[1]Actv PlacedInServc'!AG275</f>
        <v>0</v>
      </c>
      <c r="AH275" s="523">
        <f>'[1]Actv PlacedInServc'!AH275</f>
        <v>0</v>
      </c>
      <c r="AI275" s="523">
        <f>'[1]Actv PlacedInServc'!AI275</f>
        <v>0</v>
      </c>
      <c r="AJ275" s="523">
        <f>'[1]Actv PlacedInServc'!AJ275</f>
        <v>0</v>
      </c>
      <c r="AK275" s="523">
        <f>'[1]Actv PlacedInServc'!AK275</f>
        <v>0</v>
      </c>
      <c r="AL275" s="523">
        <f>'[1]Actv PlacedInServc'!AL275</f>
        <v>0</v>
      </c>
      <c r="AM275" s="524"/>
      <c r="AN275" s="523">
        <f t="shared" si="11"/>
        <v>0</v>
      </c>
      <c r="AO275" s="524"/>
      <c r="AP275" s="524">
        <f t="shared" si="12"/>
        <v>0</v>
      </c>
    </row>
    <row r="276" spans="2:42" s="512" customFormat="1">
      <c r="B276" s="518">
        <v>266</v>
      </c>
      <c r="C276" s="518" t="str">
        <f>'[1]Actv PlacedInServc'!C276</f>
        <v/>
      </c>
      <c r="D276" s="519" t="str">
        <f>'[1]Actv PlacedInServc'!D276</f>
        <v>I12-020094</v>
      </c>
      <c r="F276" s="520" t="str">
        <f>'[1]Actv PlacedInServc'!F276</f>
        <v>Cox Street Booster</v>
      </c>
      <c r="H276" s="518" t="str">
        <f>'[1]Actv PlacedInServc'!H276</f>
        <v/>
      </c>
      <c r="J276" s="518" t="str">
        <f>'[1]Actv PlacedInServc'!J276</f>
        <v/>
      </c>
      <c r="L276" s="518" t="str">
        <f>'[1]Actv PlacedInServc'!L276</f>
        <v/>
      </c>
      <c r="N276" s="521">
        <f>'[1]Actv PlacedInServc'!N276</f>
        <v>43830</v>
      </c>
      <c r="P276" s="524" t="str">
        <f>'[1]Actv PlacedInServc'!P276</f>
        <v/>
      </c>
      <c r="Q276" s="523">
        <f>'[1]Actv PlacedInServc'!Q276</f>
        <v>0</v>
      </c>
      <c r="R276" s="523">
        <f>'[1]Actv PlacedInServc'!R276</f>
        <v>0</v>
      </c>
      <c r="S276" s="523">
        <f>'[1]Actv PlacedInServc'!S276</f>
        <v>0</v>
      </c>
      <c r="T276" s="523">
        <f>'[1]Actv PlacedInServc'!T276</f>
        <v>0</v>
      </c>
      <c r="U276" s="523">
        <f>'[1]Actv PlacedInServc'!U276</f>
        <v>0</v>
      </c>
      <c r="V276" s="523">
        <f>'[1]Actv PlacedInServc'!V276</f>
        <v>0</v>
      </c>
      <c r="W276" s="523">
        <f>'[1]Actv PlacedInServc'!W276</f>
        <v>0</v>
      </c>
      <c r="X276" s="523">
        <f>'[1]Actv PlacedInServc'!X276</f>
        <v>0</v>
      </c>
      <c r="Y276" s="523">
        <f>'[1]Actv PlacedInServc'!Y276</f>
        <v>0</v>
      </c>
      <c r="Z276" s="523">
        <f>'[1]Actv PlacedInServc'!Z276</f>
        <v>0</v>
      </c>
      <c r="AA276" s="523">
        <f>'[1]Actv PlacedInServc'!AA276</f>
        <v>0</v>
      </c>
      <c r="AB276" s="523">
        <f>'[1]Actv PlacedInServc'!AB276</f>
        <v>0</v>
      </c>
      <c r="AC276" s="523">
        <f>'[1]Actv PlacedInServc'!AC276</f>
        <v>0</v>
      </c>
      <c r="AD276" s="523">
        <f>'[1]Actv PlacedInServc'!AD276</f>
        <v>0</v>
      </c>
      <c r="AE276" s="523">
        <f>'[1]Actv PlacedInServc'!AE276</f>
        <v>0</v>
      </c>
      <c r="AF276" s="523">
        <f>'[1]Actv PlacedInServc'!AF276</f>
        <v>0</v>
      </c>
      <c r="AG276" s="523">
        <f>'[1]Actv PlacedInServc'!AG276</f>
        <v>0</v>
      </c>
      <c r="AH276" s="523">
        <f>'[1]Actv PlacedInServc'!AH276</f>
        <v>0</v>
      </c>
      <c r="AI276" s="523">
        <f>'[1]Actv PlacedInServc'!AI276</f>
        <v>0</v>
      </c>
      <c r="AJ276" s="523">
        <f>'[1]Actv PlacedInServc'!AJ276</f>
        <v>0</v>
      </c>
      <c r="AK276" s="523">
        <f>'[1]Actv PlacedInServc'!AK276</f>
        <v>0</v>
      </c>
      <c r="AL276" s="523">
        <f>'[1]Actv PlacedInServc'!AL276</f>
        <v>0</v>
      </c>
      <c r="AM276" s="524"/>
      <c r="AN276" s="523">
        <f t="shared" si="11"/>
        <v>0</v>
      </c>
      <c r="AO276" s="524"/>
      <c r="AP276" s="524">
        <f t="shared" si="12"/>
        <v>0</v>
      </c>
    </row>
    <row r="277" spans="2:42" s="512" customFormat="1">
      <c r="B277" s="518">
        <v>267</v>
      </c>
      <c r="C277" s="518" t="str">
        <f>'[1]Actv PlacedInServc'!C277</f>
        <v>311200</v>
      </c>
      <c r="D277" s="519" t="str">
        <f>'[1]Actv PlacedInServc'!D277</f>
        <v/>
      </c>
      <c r="F277" s="520" t="str">
        <f>'[1]Actv PlacedInServc'!F277</f>
        <v>311200-Pump Eqp Electric</v>
      </c>
      <c r="H277" s="518" t="str">
        <f>'[1]Actv PlacedInServc'!H277</f>
        <v>10131120</v>
      </c>
      <c r="J277" s="518">
        <f>'[1]Actv PlacedInServc'!J277</f>
        <v>311.2</v>
      </c>
      <c r="L277" s="518" t="str">
        <f>'[1]Actv PlacedInServc'!L277</f>
        <v>Y</v>
      </c>
      <c r="N277" s="521" t="str">
        <f>'[1]Actv PlacedInServc'!N277</f>
        <v/>
      </c>
      <c r="P277" s="524">
        <f>'[1]Actv PlacedInServc'!P277</f>
        <v>0</v>
      </c>
      <c r="Q277" s="523">
        <f>'[1]Actv PlacedInServc'!Q277</f>
        <v>0</v>
      </c>
      <c r="R277" s="523">
        <f>'[1]Actv PlacedInServc'!R277</f>
        <v>0</v>
      </c>
      <c r="S277" s="523">
        <f>'[1]Actv PlacedInServc'!S277</f>
        <v>0</v>
      </c>
      <c r="T277" s="523">
        <f>'[1]Actv PlacedInServc'!T277</f>
        <v>0</v>
      </c>
      <c r="U277" s="523">
        <f>'[1]Actv PlacedInServc'!U277</f>
        <v>0</v>
      </c>
      <c r="V277" s="523">
        <f>'[1]Actv PlacedInServc'!V277</f>
        <v>0</v>
      </c>
      <c r="W277" s="523">
        <f>'[1]Actv PlacedInServc'!W277</f>
        <v>0</v>
      </c>
      <c r="X277" s="523">
        <f>'[1]Actv PlacedInServc'!X277</f>
        <v>0</v>
      </c>
      <c r="Y277" s="523">
        <f>'[1]Actv PlacedInServc'!Y277</f>
        <v>0</v>
      </c>
      <c r="Z277" s="523">
        <f>'[1]Actv PlacedInServc'!Z277</f>
        <v>0</v>
      </c>
      <c r="AA277" s="523">
        <f>'[1]Actv PlacedInServc'!AA277</f>
        <v>0</v>
      </c>
      <c r="AB277" s="523">
        <f>'[1]Actv PlacedInServc'!AB277</f>
        <v>0</v>
      </c>
      <c r="AC277" s="523">
        <f>'[1]Actv PlacedInServc'!AC277</f>
        <v>0</v>
      </c>
      <c r="AD277" s="523">
        <f>'[1]Actv PlacedInServc'!AD277</f>
        <v>0</v>
      </c>
      <c r="AE277" s="523">
        <f>'[1]Actv PlacedInServc'!AE277</f>
        <v>0</v>
      </c>
      <c r="AF277" s="523">
        <f>'[1]Actv PlacedInServc'!AF277</f>
        <v>910799.65844331565</v>
      </c>
      <c r="AG277" s="523">
        <f>'[1]Actv PlacedInServc'!AG277</f>
        <v>0</v>
      </c>
      <c r="AH277" s="523">
        <f>'[1]Actv PlacedInServc'!AH277</f>
        <v>0</v>
      </c>
      <c r="AI277" s="523">
        <f>'[1]Actv PlacedInServc'!AI277</f>
        <v>0</v>
      </c>
      <c r="AJ277" s="523">
        <f>'[1]Actv PlacedInServc'!AJ277</f>
        <v>0</v>
      </c>
      <c r="AK277" s="523">
        <f>'[1]Actv PlacedInServc'!AK277</f>
        <v>0</v>
      </c>
      <c r="AL277" s="523">
        <f>'[1]Actv PlacedInServc'!AL277</f>
        <v>0</v>
      </c>
      <c r="AM277" s="524"/>
      <c r="AN277" s="523">
        <f t="shared" si="11"/>
        <v>0</v>
      </c>
      <c r="AO277" s="524"/>
      <c r="AP277" s="524">
        <f t="shared" si="12"/>
        <v>910799.65844331565</v>
      </c>
    </row>
    <row r="278" spans="2:42" s="512" customFormat="1">
      <c r="B278" s="518">
        <v>268</v>
      </c>
      <c r="C278" s="518" t="str">
        <f>'[1]Actv PlacedInServc'!C278</f>
        <v/>
      </c>
      <c r="D278" s="519" t="str">
        <f>'[1]Actv PlacedInServc'!D278</f>
        <v/>
      </c>
      <c r="F278" s="520" t="str">
        <f>'[1]Actv PlacedInServc'!F278</f>
        <v/>
      </c>
      <c r="H278" s="518" t="str">
        <f>'[1]Actv PlacedInServc'!H278</f>
        <v/>
      </c>
      <c r="J278" s="518" t="str">
        <f>'[1]Actv PlacedInServc'!J278</f>
        <v/>
      </c>
      <c r="L278" s="518" t="str">
        <f>'[1]Actv PlacedInServc'!L278</f>
        <v>Y</v>
      </c>
      <c r="N278" s="521" t="str">
        <f>'[1]Actv PlacedInServc'!N278</f>
        <v/>
      </c>
      <c r="P278" s="524" t="str">
        <f>'[1]Actv PlacedInServc'!P278</f>
        <v/>
      </c>
      <c r="Q278" s="523" t="str">
        <f>'[1]Actv PlacedInServc'!Q278</f>
        <v/>
      </c>
      <c r="R278" s="523" t="str">
        <f>'[1]Actv PlacedInServc'!R278</f>
        <v/>
      </c>
      <c r="S278" s="523" t="str">
        <f>'[1]Actv PlacedInServc'!S278</f>
        <v/>
      </c>
      <c r="T278" s="523" t="str">
        <f>'[1]Actv PlacedInServc'!T278</f>
        <v/>
      </c>
      <c r="U278" s="523" t="str">
        <f>'[1]Actv PlacedInServc'!U278</f>
        <v/>
      </c>
      <c r="V278" s="523" t="str">
        <f>'[1]Actv PlacedInServc'!V278</f>
        <v/>
      </c>
      <c r="W278" s="523" t="str">
        <f>'[1]Actv PlacedInServc'!W278</f>
        <v/>
      </c>
      <c r="X278" s="523" t="str">
        <f>'[1]Actv PlacedInServc'!X278</f>
        <v/>
      </c>
      <c r="Y278" s="523" t="str">
        <f>'[1]Actv PlacedInServc'!Y278</f>
        <v/>
      </c>
      <c r="Z278" s="523" t="str">
        <f>'[1]Actv PlacedInServc'!Z278</f>
        <v/>
      </c>
      <c r="AA278" s="523" t="str">
        <f>'[1]Actv PlacedInServc'!AA278</f>
        <v/>
      </c>
      <c r="AB278" s="523" t="str">
        <f>'[1]Actv PlacedInServc'!AB278</f>
        <v/>
      </c>
      <c r="AC278" s="523" t="str">
        <f>'[1]Actv PlacedInServc'!AC278</f>
        <v/>
      </c>
      <c r="AD278" s="523" t="str">
        <f>'[1]Actv PlacedInServc'!AD278</f>
        <v/>
      </c>
      <c r="AE278" s="523" t="str">
        <f>'[1]Actv PlacedInServc'!AE278</f>
        <v/>
      </c>
      <c r="AF278" s="523" t="str">
        <f>'[1]Actv PlacedInServc'!AF278</f>
        <v/>
      </c>
      <c r="AG278" s="523" t="str">
        <f>'[1]Actv PlacedInServc'!AG278</f>
        <v/>
      </c>
      <c r="AH278" s="523" t="str">
        <f>'[1]Actv PlacedInServc'!AH278</f>
        <v/>
      </c>
      <c r="AI278" s="523" t="str">
        <f>'[1]Actv PlacedInServc'!AI278</f>
        <v/>
      </c>
      <c r="AJ278" s="523" t="str">
        <f>'[1]Actv PlacedInServc'!AJ278</f>
        <v/>
      </c>
      <c r="AK278" s="523" t="str">
        <f>'[1]Actv PlacedInServc'!AK278</f>
        <v/>
      </c>
      <c r="AL278" s="523" t="str">
        <f>'[1]Actv PlacedInServc'!AL278</f>
        <v/>
      </c>
      <c r="AM278" s="524"/>
      <c r="AN278" s="523">
        <f t="shared" si="11"/>
        <v>0</v>
      </c>
      <c r="AO278" s="524"/>
      <c r="AP278" s="524">
        <f t="shared" si="12"/>
        <v>0</v>
      </c>
    </row>
    <row r="279" spans="2:42" s="512" customFormat="1">
      <c r="B279" s="518">
        <v>269</v>
      </c>
      <c r="C279" s="518" t="str">
        <f>'[1]Actv PlacedInServc'!C279</f>
        <v/>
      </c>
      <c r="D279" s="519" t="str">
        <f>'[1]Actv PlacedInServc'!D279</f>
        <v/>
      </c>
      <c r="F279" s="520" t="str">
        <f>'[1]Actv PlacedInServc'!F279</f>
        <v/>
      </c>
      <c r="H279" s="518" t="str">
        <f>'[1]Actv PlacedInServc'!H279</f>
        <v/>
      </c>
      <c r="J279" s="518" t="str">
        <f>'[1]Actv PlacedInServc'!J279</f>
        <v/>
      </c>
      <c r="L279" s="518" t="str">
        <f>'[1]Actv PlacedInServc'!L279</f>
        <v>Y</v>
      </c>
      <c r="N279" s="521" t="str">
        <f>'[1]Actv PlacedInServc'!N279</f>
        <v/>
      </c>
      <c r="P279" s="524" t="str">
        <f>'[1]Actv PlacedInServc'!P279</f>
        <v/>
      </c>
      <c r="Q279" s="523" t="str">
        <f>'[1]Actv PlacedInServc'!Q279</f>
        <v/>
      </c>
      <c r="R279" s="523" t="str">
        <f>'[1]Actv PlacedInServc'!R279</f>
        <v/>
      </c>
      <c r="S279" s="523" t="str">
        <f>'[1]Actv PlacedInServc'!S279</f>
        <v/>
      </c>
      <c r="T279" s="523" t="str">
        <f>'[1]Actv PlacedInServc'!T279</f>
        <v/>
      </c>
      <c r="U279" s="523" t="str">
        <f>'[1]Actv PlacedInServc'!U279</f>
        <v/>
      </c>
      <c r="V279" s="523" t="str">
        <f>'[1]Actv PlacedInServc'!V279</f>
        <v/>
      </c>
      <c r="W279" s="523" t="str">
        <f>'[1]Actv PlacedInServc'!W279</f>
        <v/>
      </c>
      <c r="X279" s="523" t="str">
        <f>'[1]Actv PlacedInServc'!X279</f>
        <v/>
      </c>
      <c r="Y279" s="523" t="str">
        <f>'[1]Actv PlacedInServc'!Y279</f>
        <v/>
      </c>
      <c r="Z279" s="523" t="str">
        <f>'[1]Actv PlacedInServc'!Z279</f>
        <v/>
      </c>
      <c r="AA279" s="523" t="str">
        <f>'[1]Actv PlacedInServc'!AA279</f>
        <v/>
      </c>
      <c r="AB279" s="523" t="str">
        <f>'[1]Actv PlacedInServc'!AB279</f>
        <v/>
      </c>
      <c r="AC279" s="523" t="str">
        <f>'[1]Actv PlacedInServc'!AC279</f>
        <v/>
      </c>
      <c r="AD279" s="523" t="str">
        <f>'[1]Actv PlacedInServc'!AD279</f>
        <v/>
      </c>
      <c r="AE279" s="523" t="str">
        <f>'[1]Actv PlacedInServc'!AE279</f>
        <v/>
      </c>
      <c r="AF279" s="523" t="str">
        <f>'[1]Actv PlacedInServc'!AF279</f>
        <v/>
      </c>
      <c r="AG279" s="523" t="str">
        <f>'[1]Actv PlacedInServc'!AG279</f>
        <v/>
      </c>
      <c r="AH279" s="523" t="str">
        <f>'[1]Actv PlacedInServc'!AH279</f>
        <v/>
      </c>
      <c r="AI279" s="523" t="str">
        <f>'[1]Actv PlacedInServc'!AI279</f>
        <v/>
      </c>
      <c r="AJ279" s="523" t="str">
        <f>'[1]Actv PlacedInServc'!AJ279</f>
        <v/>
      </c>
      <c r="AK279" s="523" t="str">
        <f>'[1]Actv PlacedInServc'!AK279</f>
        <v/>
      </c>
      <c r="AL279" s="523" t="str">
        <f>'[1]Actv PlacedInServc'!AL279</f>
        <v/>
      </c>
      <c r="AM279" s="524"/>
      <c r="AN279" s="523">
        <f t="shared" si="11"/>
        <v>0</v>
      </c>
      <c r="AO279" s="524"/>
      <c r="AP279" s="524">
        <f t="shared" si="12"/>
        <v>0</v>
      </c>
    </row>
    <row r="280" spans="2:42" s="512" customFormat="1">
      <c r="B280" s="518">
        <v>270</v>
      </c>
      <c r="C280" s="518" t="str">
        <f>'[1]Actv PlacedInServc'!C280</f>
        <v/>
      </c>
      <c r="D280" s="519" t="str">
        <f>'[1]Actv PlacedInServc'!D280</f>
        <v/>
      </c>
      <c r="F280" s="520" t="str">
        <f>'[1]Actv PlacedInServc'!F280</f>
        <v/>
      </c>
      <c r="H280" s="518" t="str">
        <f>'[1]Actv PlacedInServc'!H280</f>
        <v/>
      </c>
      <c r="J280" s="518" t="str">
        <f>'[1]Actv PlacedInServc'!J280</f>
        <v/>
      </c>
      <c r="L280" s="518" t="str">
        <f>'[1]Actv PlacedInServc'!L280</f>
        <v/>
      </c>
      <c r="N280" s="521" t="str">
        <f>'[1]Actv PlacedInServc'!N280</f>
        <v/>
      </c>
      <c r="P280" s="524" t="str">
        <f>'[1]Actv PlacedInServc'!P280</f>
        <v/>
      </c>
      <c r="Q280" s="523" t="str">
        <f>'[1]Actv PlacedInServc'!Q280</f>
        <v/>
      </c>
      <c r="R280" s="523" t="str">
        <f>'[1]Actv PlacedInServc'!R280</f>
        <v/>
      </c>
      <c r="S280" s="523" t="str">
        <f>'[1]Actv PlacedInServc'!S280</f>
        <v/>
      </c>
      <c r="T280" s="523" t="str">
        <f>'[1]Actv PlacedInServc'!T280</f>
        <v/>
      </c>
      <c r="U280" s="523" t="str">
        <f>'[1]Actv PlacedInServc'!U280</f>
        <v/>
      </c>
      <c r="V280" s="523" t="str">
        <f>'[1]Actv PlacedInServc'!V280</f>
        <v/>
      </c>
      <c r="W280" s="523" t="str">
        <f>'[1]Actv PlacedInServc'!W280</f>
        <v/>
      </c>
      <c r="X280" s="523" t="str">
        <f>'[1]Actv PlacedInServc'!X280</f>
        <v/>
      </c>
      <c r="Y280" s="523" t="str">
        <f>'[1]Actv PlacedInServc'!Y280</f>
        <v/>
      </c>
      <c r="Z280" s="523" t="str">
        <f>'[1]Actv PlacedInServc'!Z280</f>
        <v/>
      </c>
      <c r="AA280" s="523" t="str">
        <f>'[1]Actv PlacedInServc'!AA280</f>
        <v/>
      </c>
      <c r="AB280" s="523" t="str">
        <f>'[1]Actv PlacedInServc'!AB280</f>
        <v/>
      </c>
      <c r="AC280" s="523" t="str">
        <f>'[1]Actv PlacedInServc'!AC280</f>
        <v/>
      </c>
      <c r="AD280" s="523" t="str">
        <f>'[1]Actv PlacedInServc'!AD280</f>
        <v/>
      </c>
      <c r="AE280" s="523" t="str">
        <f>'[1]Actv PlacedInServc'!AE280</f>
        <v/>
      </c>
      <c r="AF280" s="523" t="str">
        <f>'[1]Actv PlacedInServc'!AF280</f>
        <v/>
      </c>
      <c r="AG280" s="523" t="str">
        <f>'[1]Actv PlacedInServc'!AG280</f>
        <v/>
      </c>
      <c r="AH280" s="523" t="str">
        <f>'[1]Actv PlacedInServc'!AH280</f>
        <v/>
      </c>
      <c r="AI280" s="523" t="str">
        <f>'[1]Actv PlacedInServc'!AI280</f>
        <v/>
      </c>
      <c r="AJ280" s="523" t="str">
        <f>'[1]Actv PlacedInServc'!AJ280</f>
        <v/>
      </c>
      <c r="AK280" s="523" t="str">
        <f>'[1]Actv PlacedInServc'!AK280</f>
        <v/>
      </c>
      <c r="AL280" s="523" t="str">
        <f>'[1]Actv PlacedInServc'!AL280</f>
        <v/>
      </c>
      <c r="AM280" s="524"/>
      <c r="AN280" s="523">
        <f t="shared" si="11"/>
        <v>0</v>
      </c>
      <c r="AO280" s="524"/>
      <c r="AP280" s="524">
        <f t="shared" si="12"/>
        <v>0</v>
      </c>
    </row>
    <row r="281" spans="2:42" s="512" customFormat="1">
      <c r="B281" s="518">
        <v>271</v>
      </c>
      <c r="C281" s="518" t="str">
        <f>'[1]Actv PlacedInServc'!C281</f>
        <v/>
      </c>
      <c r="D281" s="519" t="str">
        <f>'[1]Actv PlacedInServc'!D281</f>
        <v/>
      </c>
      <c r="F281" s="520" t="str">
        <f>'[1]Actv PlacedInServc'!F281</f>
        <v/>
      </c>
      <c r="H281" s="518" t="str">
        <f>'[1]Actv PlacedInServc'!H281</f>
        <v/>
      </c>
      <c r="J281" s="518" t="str">
        <f>'[1]Actv PlacedInServc'!J281</f>
        <v/>
      </c>
      <c r="L281" s="518" t="str">
        <f>'[1]Actv PlacedInServc'!L281</f>
        <v/>
      </c>
      <c r="N281" s="521" t="str">
        <f>'[1]Actv PlacedInServc'!N281</f>
        <v/>
      </c>
      <c r="P281" s="524" t="str">
        <f>'[1]Actv PlacedInServc'!P281</f>
        <v/>
      </c>
      <c r="Q281" s="523">
        <f>'[1]Actv PlacedInServc'!Q281</f>
        <v>0</v>
      </c>
      <c r="R281" s="523">
        <f>'[1]Actv PlacedInServc'!R281</f>
        <v>0</v>
      </c>
      <c r="S281" s="523">
        <f>'[1]Actv PlacedInServc'!S281</f>
        <v>0</v>
      </c>
      <c r="T281" s="523">
        <f>'[1]Actv PlacedInServc'!T281</f>
        <v>0</v>
      </c>
      <c r="U281" s="523">
        <f>'[1]Actv PlacedInServc'!U281</f>
        <v>0</v>
      </c>
      <c r="V281" s="523">
        <f>'[1]Actv PlacedInServc'!V281</f>
        <v>0</v>
      </c>
      <c r="W281" s="523">
        <f>'[1]Actv PlacedInServc'!W281</f>
        <v>0</v>
      </c>
      <c r="X281" s="523">
        <f>'[1]Actv PlacedInServc'!X281</f>
        <v>0</v>
      </c>
      <c r="Y281" s="523">
        <f>'[1]Actv PlacedInServc'!Y281</f>
        <v>0</v>
      </c>
      <c r="Z281" s="523">
        <f>'[1]Actv PlacedInServc'!Z281</f>
        <v>0</v>
      </c>
      <c r="AA281" s="523">
        <f>'[1]Actv PlacedInServc'!AA281</f>
        <v>0</v>
      </c>
      <c r="AB281" s="523">
        <f>'[1]Actv PlacedInServc'!AB281</f>
        <v>0</v>
      </c>
      <c r="AC281" s="523">
        <f>'[1]Actv PlacedInServc'!AC281</f>
        <v>0</v>
      </c>
      <c r="AD281" s="523">
        <f>'[1]Actv PlacedInServc'!AD281</f>
        <v>0</v>
      </c>
      <c r="AE281" s="523">
        <f>'[1]Actv PlacedInServc'!AE281</f>
        <v>0</v>
      </c>
      <c r="AF281" s="523">
        <f>'[1]Actv PlacedInServc'!AF281</f>
        <v>0</v>
      </c>
      <c r="AG281" s="523">
        <f>'[1]Actv PlacedInServc'!AG281</f>
        <v>0</v>
      </c>
      <c r="AH281" s="523">
        <f>'[1]Actv PlacedInServc'!AH281</f>
        <v>0</v>
      </c>
      <c r="AI281" s="523">
        <f>'[1]Actv PlacedInServc'!AI281</f>
        <v>0</v>
      </c>
      <c r="AJ281" s="523">
        <f>'[1]Actv PlacedInServc'!AJ281</f>
        <v>0</v>
      </c>
      <c r="AK281" s="523">
        <f>'[1]Actv PlacedInServc'!AK281</f>
        <v>0</v>
      </c>
      <c r="AL281" s="523">
        <f>'[1]Actv PlacedInServc'!AL281</f>
        <v>0</v>
      </c>
      <c r="AM281" s="524"/>
      <c r="AN281" s="523">
        <f t="shared" si="11"/>
        <v>0</v>
      </c>
      <c r="AO281" s="524"/>
      <c r="AP281" s="524">
        <f t="shared" si="12"/>
        <v>0</v>
      </c>
    </row>
    <row r="282" spans="2:42" s="512" customFormat="1">
      <c r="B282" s="518">
        <v>272</v>
      </c>
      <c r="C282" s="518" t="str">
        <f>'[1]Actv PlacedInServc'!C282</f>
        <v/>
      </c>
      <c r="D282" s="519" t="str">
        <f>'[1]Actv PlacedInServc'!D282</f>
        <v>I12-300010</v>
      </c>
      <c r="F282" s="520" t="str">
        <f>'[1]Actv PlacedInServc'!F282</f>
        <v>KRS2 UV Instatllation</v>
      </c>
      <c r="H282" s="518" t="str">
        <f>'[1]Actv PlacedInServc'!H282</f>
        <v/>
      </c>
      <c r="J282" s="518" t="str">
        <f>'[1]Actv PlacedInServc'!J282</f>
        <v/>
      </c>
      <c r="L282" s="518" t="str">
        <f>'[1]Actv PlacedInServc'!L282</f>
        <v/>
      </c>
      <c r="N282" s="521">
        <f>'[1]Actv PlacedInServc'!N282</f>
        <v>45260</v>
      </c>
      <c r="P282" s="524" t="str">
        <f>'[1]Actv PlacedInServc'!P282</f>
        <v/>
      </c>
      <c r="Q282" s="523">
        <f>'[1]Actv PlacedInServc'!Q282</f>
        <v>0</v>
      </c>
      <c r="R282" s="523">
        <f>'[1]Actv PlacedInServc'!R282</f>
        <v>0</v>
      </c>
      <c r="S282" s="523">
        <f>'[1]Actv PlacedInServc'!S282</f>
        <v>0</v>
      </c>
      <c r="T282" s="523">
        <f>'[1]Actv PlacedInServc'!T282</f>
        <v>0</v>
      </c>
      <c r="U282" s="523">
        <f>'[1]Actv PlacedInServc'!U282</f>
        <v>0</v>
      </c>
      <c r="V282" s="523">
        <f>'[1]Actv PlacedInServc'!V282</f>
        <v>0</v>
      </c>
      <c r="W282" s="523">
        <f>'[1]Actv PlacedInServc'!W282</f>
        <v>0</v>
      </c>
      <c r="X282" s="523">
        <f>'[1]Actv PlacedInServc'!X282</f>
        <v>0</v>
      </c>
      <c r="Y282" s="523">
        <f>'[1]Actv PlacedInServc'!Y282</f>
        <v>0</v>
      </c>
      <c r="Z282" s="523">
        <f>'[1]Actv PlacedInServc'!Z282</f>
        <v>0</v>
      </c>
      <c r="AA282" s="523">
        <f>'[1]Actv PlacedInServc'!AA282</f>
        <v>0</v>
      </c>
      <c r="AB282" s="523">
        <f>'[1]Actv PlacedInServc'!AB282</f>
        <v>0</v>
      </c>
      <c r="AC282" s="523">
        <f>'[1]Actv PlacedInServc'!AC282</f>
        <v>0</v>
      </c>
      <c r="AD282" s="523">
        <f>'[1]Actv PlacedInServc'!AD282</f>
        <v>0</v>
      </c>
      <c r="AE282" s="523">
        <f>'[1]Actv PlacedInServc'!AE282</f>
        <v>0</v>
      </c>
      <c r="AF282" s="523">
        <f>'[1]Actv PlacedInServc'!AF282</f>
        <v>0</v>
      </c>
      <c r="AG282" s="523">
        <f>'[1]Actv PlacedInServc'!AG282</f>
        <v>0</v>
      </c>
      <c r="AH282" s="523">
        <f>'[1]Actv PlacedInServc'!AH282</f>
        <v>0</v>
      </c>
      <c r="AI282" s="523">
        <f>'[1]Actv PlacedInServc'!AI282</f>
        <v>0</v>
      </c>
      <c r="AJ282" s="523">
        <f>'[1]Actv PlacedInServc'!AJ282</f>
        <v>0</v>
      </c>
      <c r="AK282" s="523">
        <f>'[1]Actv PlacedInServc'!AK282</f>
        <v>0</v>
      </c>
      <c r="AL282" s="523">
        <f>'[1]Actv PlacedInServc'!AL282</f>
        <v>0</v>
      </c>
      <c r="AM282" s="524"/>
      <c r="AN282" s="523">
        <f t="shared" si="11"/>
        <v>0</v>
      </c>
      <c r="AO282" s="524"/>
      <c r="AP282" s="524">
        <f t="shared" si="12"/>
        <v>0</v>
      </c>
    </row>
    <row r="283" spans="2:42" s="512" customFormat="1">
      <c r="B283" s="518">
        <v>273</v>
      </c>
      <c r="C283" s="518" t="str">
        <f>'[1]Actv PlacedInServc'!C283</f>
        <v>320100</v>
      </c>
      <c r="D283" s="519" t="str">
        <f>'[1]Actv PlacedInServc'!D283</f>
        <v/>
      </c>
      <c r="F283" s="520" t="str">
        <f>'[1]Actv PlacedInServc'!F283</f>
        <v>320100-WT Equip Non-Media</v>
      </c>
      <c r="H283" s="518" t="str">
        <f>'[1]Actv PlacedInServc'!H283</f>
        <v>10132010</v>
      </c>
      <c r="J283" s="518">
        <f>'[1]Actv PlacedInServc'!J283</f>
        <v>320.3</v>
      </c>
      <c r="L283" s="518" t="str">
        <f>'[1]Actv PlacedInServc'!L283</f>
        <v>Y</v>
      </c>
      <c r="N283" s="521" t="str">
        <f>'[1]Actv PlacedInServc'!N283</f>
        <v/>
      </c>
      <c r="P283" s="524">
        <f>'[1]Actv PlacedInServc'!P283</f>
        <v>0</v>
      </c>
      <c r="Q283" s="523">
        <f>'[1]Actv PlacedInServc'!Q283</f>
        <v>0</v>
      </c>
      <c r="R283" s="523">
        <f>'[1]Actv PlacedInServc'!R283</f>
        <v>0</v>
      </c>
      <c r="S283" s="523">
        <f>'[1]Actv PlacedInServc'!S283</f>
        <v>0</v>
      </c>
      <c r="T283" s="523">
        <f>'[1]Actv PlacedInServc'!T283</f>
        <v>0</v>
      </c>
      <c r="U283" s="523">
        <f>'[1]Actv PlacedInServc'!U283</f>
        <v>0</v>
      </c>
      <c r="V283" s="523">
        <f>'[1]Actv PlacedInServc'!V283</f>
        <v>0</v>
      </c>
      <c r="W283" s="523">
        <f>'[1]Actv PlacedInServc'!W283</f>
        <v>0</v>
      </c>
      <c r="X283" s="523">
        <f>'[1]Actv PlacedInServc'!X283</f>
        <v>0</v>
      </c>
      <c r="Y283" s="523">
        <f>'[1]Actv PlacedInServc'!Y283</f>
        <v>0</v>
      </c>
      <c r="Z283" s="523">
        <f>'[1]Actv PlacedInServc'!Z283</f>
        <v>0</v>
      </c>
      <c r="AA283" s="523">
        <f>'[1]Actv PlacedInServc'!AA283</f>
        <v>0</v>
      </c>
      <c r="AB283" s="523">
        <f>'[1]Actv PlacedInServc'!AB283</f>
        <v>0</v>
      </c>
      <c r="AC283" s="523">
        <f>'[1]Actv PlacedInServc'!AC283</f>
        <v>0</v>
      </c>
      <c r="AD283" s="523">
        <f>'[1]Actv PlacedInServc'!AD283</f>
        <v>0</v>
      </c>
      <c r="AE283" s="523">
        <f>'[1]Actv PlacedInServc'!AE283</f>
        <v>0</v>
      </c>
      <c r="AF283" s="523">
        <f>'[1]Actv PlacedInServc'!AF283</f>
        <v>0</v>
      </c>
      <c r="AG283" s="523">
        <f>'[1]Actv PlacedInServc'!AG283</f>
        <v>0</v>
      </c>
      <c r="AH283" s="523">
        <f>'[1]Actv PlacedInServc'!AH283</f>
        <v>0</v>
      </c>
      <c r="AI283" s="523">
        <f>'[1]Actv PlacedInServc'!AI283</f>
        <v>0</v>
      </c>
      <c r="AJ283" s="523">
        <f>'[1]Actv PlacedInServc'!AJ283</f>
        <v>0</v>
      </c>
      <c r="AK283" s="523">
        <f>'[1]Actv PlacedInServc'!AK283</f>
        <v>0</v>
      </c>
      <c r="AL283" s="523">
        <f>'[1]Actv PlacedInServc'!AL283</f>
        <v>0</v>
      </c>
      <c r="AM283" s="524"/>
      <c r="AN283" s="523">
        <f t="shared" si="11"/>
        <v>0</v>
      </c>
      <c r="AO283" s="524"/>
      <c r="AP283" s="524">
        <f t="shared" si="12"/>
        <v>0</v>
      </c>
    </row>
    <row r="284" spans="2:42" s="512" customFormat="1">
      <c r="B284" s="518">
        <v>274</v>
      </c>
      <c r="C284" s="518" t="str">
        <f>'[1]Actv PlacedInServc'!C284</f>
        <v/>
      </c>
      <c r="D284" s="519" t="str">
        <f>'[1]Actv PlacedInServc'!D284</f>
        <v/>
      </c>
      <c r="F284" s="520" t="str">
        <f>'[1]Actv PlacedInServc'!F284</f>
        <v/>
      </c>
      <c r="H284" s="518" t="str">
        <f>'[1]Actv PlacedInServc'!H284</f>
        <v/>
      </c>
      <c r="J284" s="518" t="str">
        <f>'[1]Actv PlacedInServc'!J284</f>
        <v/>
      </c>
      <c r="L284" s="518" t="str">
        <f>'[1]Actv PlacedInServc'!L284</f>
        <v/>
      </c>
      <c r="N284" s="521" t="str">
        <f>'[1]Actv PlacedInServc'!N284</f>
        <v/>
      </c>
      <c r="P284" s="524" t="str">
        <f>'[1]Actv PlacedInServc'!P284</f>
        <v/>
      </c>
      <c r="Q284" s="523" t="str">
        <f>'[1]Actv PlacedInServc'!Q284</f>
        <v/>
      </c>
      <c r="R284" s="523" t="str">
        <f>'[1]Actv PlacedInServc'!R284</f>
        <v/>
      </c>
      <c r="S284" s="523" t="str">
        <f>'[1]Actv PlacedInServc'!S284</f>
        <v/>
      </c>
      <c r="T284" s="523" t="str">
        <f>'[1]Actv PlacedInServc'!T284</f>
        <v/>
      </c>
      <c r="U284" s="523" t="str">
        <f>'[1]Actv PlacedInServc'!U284</f>
        <v/>
      </c>
      <c r="V284" s="523" t="str">
        <f>'[1]Actv PlacedInServc'!V284</f>
        <v/>
      </c>
      <c r="W284" s="523" t="str">
        <f>'[1]Actv PlacedInServc'!W284</f>
        <v/>
      </c>
      <c r="X284" s="523" t="str">
        <f>'[1]Actv PlacedInServc'!X284</f>
        <v/>
      </c>
      <c r="Y284" s="523" t="str">
        <f>'[1]Actv PlacedInServc'!Y284</f>
        <v/>
      </c>
      <c r="Z284" s="523" t="str">
        <f>'[1]Actv PlacedInServc'!Z284</f>
        <v/>
      </c>
      <c r="AA284" s="523" t="str">
        <f>'[1]Actv PlacedInServc'!AA284</f>
        <v/>
      </c>
      <c r="AB284" s="523" t="str">
        <f>'[1]Actv PlacedInServc'!AB284</f>
        <v/>
      </c>
      <c r="AC284" s="523" t="str">
        <f>'[1]Actv PlacedInServc'!AC284</f>
        <v/>
      </c>
      <c r="AD284" s="523" t="str">
        <f>'[1]Actv PlacedInServc'!AD284</f>
        <v/>
      </c>
      <c r="AE284" s="523" t="str">
        <f>'[1]Actv PlacedInServc'!AE284</f>
        <v/>
      </c>
      <c r="AF284" s="523" t="str">
        <f>'[1]Actv PlacedInServc'!AF284</f>
        <v/>
      </c>
      <c r="AG284" s="523" t="str">
        <f>'[1]Actv PlacedInServc'!AG284</f>
        <v/>
      </c>
      <c r="AH284" s="523" t="str">
        <f>'[1]Actv PlacedInServc'!AH284</f>
        <v/>
      </c>
      <c r="AI284" s="523" t="str">
        <f>'[1]Actv PlacedInServc'!AI284</f>
        <v/>
      </c>
      <c r="AJ284" s="523" t="str">
        <f>'[1]Actv PlacedInServc'!AJ284</f>
        <v/>
      </c>
      <c r="AK284" s="523" t="str">
        <f>'[1]Actv PlacedInServc'!AK284</f>
        <v/>
      </c>
      <c r="AL284" s="523" t="str">
        <f>'[1]Actv PlacedInServc'!AL284</f>
        <v/>
      </c>
      <c r="AM284" s="524"/>
      <c r="AN284" s="523">
        <f t="shared" si="11"/>
        <v>0</v>
      </c>
      <c r="AO284" s="524"/>
      <c r="AP284" s="524">
        <f t="shared" si="12"/>
        <v>0</v>
      </c>
    </row>
    <row r="285" spans="2:42" s="512" customFormat="1">
      <c r="B285" s="518">
        <v>275</v>
      </c>
      <c r="C285" s="518" t="str">
        <f>'[1]Actv PlacedInServc'!C285</f>
        <v/>
      </c>
      <c r="D285" s="519" t="str">
        <f>'[1]Actv PlacedInServc'!D285</f>
        <v/>
      </c>
      <c r="F285" s="520" t="str">
        <f>'[1]Actv PlacedInServc'!F285</f>
        <v/>
      </c>
      <c r="H285" s="518" t="str">
        <f>'[1]Actv PlacedInServc'!H285</f>
        <v/>
      </c>
      <c r="J285" s="518" t="str">
        <f>'[1]Actv PlacedInServc'!J285</f>
        <v/>
      </c>
      <c r="L285" s="518" t="str">
        <f>'[1]Actv PlacedInServc'!L285</f>
        <v/>
      </c>
      <c r="N285" s="521" t="str">
        <f>'[1]Actv PlacedInServc'!N285</f>
        <v/>
      </c>
      <c r="P285" s="524" t="str">
        <f>'[1]Actv PlacedInServc'!P285</f>
        <v/>
      </c>
      <c r="Q285" s="523" t="str">
        <f>'[1]Actv PlacedInServc'!Q285</f>
        <v/>
      </c>
      <c r="R285" s="523" t="str">
        <f>'[1]Actv PlacedInServc'!R285</f>
        <v/>
      </c>
      <c r="S285" s="523" t="str">
        <f>'[1]Actv PlacedInServc'!S285</f>
        <v/>
      </c>
      <c r="T285" s="523" t="str">
        <f>'[1]Actv PlacedInServc'!T285</f>
        <v/>
      </c>
      <c r="U285" s="523" t="str">
        <f>'[1]Actv PlacedInServc'!U285</f>
        <v/>
      </c>
      <c r="V285" s="523" t="str">
        <f>'[1]Actv PlacedInServc'!V285</f>
        <v/>
      </c>
      <c r="W285" s="523" t="str">
        <f>'[1]Actv PlacedInServc'!W285</f>
        <v/>
      </c>
      <c r="X285" s="523" t="str">
        <f>'[1]Actv PlacedInServc'!X285</f>
        <v/>
      </c>
      <c r="Y285" s="523" t="str">
        <f>'[1]Actv PlacedInServc'!Y285</f>
        <v/>
      </c>
      <c r="Z285" s="523" t="str">
        <f>'[1]Actv PlacedInServc'!Z285</f>
        <v/>
      </c>
      <c r="AA285" s="523" t="str">
        <f>'[1]Actv PlacedInServc'!AA285</f>
        <v/>
      </c>
      <c r="AB285" s="523" t="str">
        <f>'[1]Actv PlacedInServc'!AB285</f>
        <v/>
      </c>
      <c r="AC285" s="523" t="str">
        <f>'[1]Actv PlacedInServc'!AC285</f>
        <v/>
      </c>
      <c r="AD285" s="523" t="str">
        <f>'[1]Actv PlacedInServc'!AD285</f>
        <v/>
      </c>
      <c r="AE285" s="523" t="str">
        <f>'[1]Actv PlacedInServc'!AE285</f>
        <v/>
      </c>
      <c r="AF285" s="523" t="str">
        <f>'[1]Actv PlacedInServc'!AF285</f>
        <v/>
      </c>
      <c r="AG285" s="523" t="str">
        <f>'[1]Actv PlacedInServc'!AG285</f>
        <v/>
      </c>
      <c r="AH285" s="523" t="str">
        <f>'[1]Actv PlacedInServc'!AH285</f>
        <v/>
      </c>
      <c r="AI285" s="523" t="str">
        <f>'[1]Actv PlacedInServc'!AI285</f>
        <v/>
      </c>
      <c r="AJ285" s="523" t="str">
        <f>'[1]Actv PlacedInServc'!AJ285</f>
        <v/>
      </c>
      <c r="AK285" s="523" t="str">
        <f>'[1]Actv PlacedInServc'!AK285</f>
        <v/>
      </c>
      <c r="AL285" s="523" t="str">
        <f>'[1]Actv PlacedInServc'!AL285</f>
        <v/>
      </c>
      <c r="AM285" s="524"/>
      <c r="AN285" s="523">
        <f t="shared" si="11"/>
        <v>0</v>
      </c>
      <c r="AO285" s="524"/>
      <c r="AP285" s="524">
        <f t="shared" si="12"/>
        <v>0</v>
      </c>
    </row>
    <row r="286" spans="2:42" s="512" customFormat="1">
      <c r="B286" s="518">
        <v>276</v>
      </c>
      <c r="C286" s="518" t="str">
        <f>'[1]Actv PlacedInServc'!C286</f>
        <v/>
      </c>
      <c r="D286" s="519" t="str">
        <f>'[1]Actv PlacedInServc'!D286</f>
        <v/>
      </c>
      <c r="F286" s="520" t="str">
        <f>'[1]Actv PlacedInServc'!F286</f>
        <v/>
      </c>
      <c r="H286" s="518" t="str">
        <f>'[1]Actv PlacedInServc'!H286</f>
        <v/>
      </c>
      <c r="J286" s="518" t="str">
        <f>'[1]Actv PlacedInServc'!J286</f>
        <v/>
      </c>
      <c r="L286" s="518" t="str">
        <f>'[1]Actv PlacedInServc'!L286</f>
        <v/>
      </c>
      <c r="N286" s="521" t="str">
        <f>'[1]Actv PlacedInServc'!N286</f>
        <v/>
      </c>
      <c r="P286" s="524" t="str">
        <f>'[1]Actv PlacedInServc'!P286</f>
        <v/>
      </c>
      <c r="Q286" s="523" t="str">
        <f>'[1]Actv PlacedInServc'!Q286</f>
        <v/>
      </c>
      <c r="R286" s="523" t="str">
        <f>'[1]Actv PlacedInServc'!R286</f>
        <v/>
      </c>
      <c r="S286" s="523" t="str">
        <f>'[1]Actv PlacedInServc'!S286</f>
        <v/>
      </c>
      <c r="T286" s="523" t="str">
        <f>'[1]Actv PlacedInServc'!T286</f>
        <v/>
      </c>
      <c r="U286" s="523" t="str">
        <f>'[1]Actv PlacedInServc'!U286</f>
        <v/>
      </c>
      <c r="V286" s="523" t="str">
        <f>'[1]Actv PlacedInServc'!V286</f>
        <v/>
      </c>
      <c r="W286" s="523" t="str">
        <f>'[1]Actv PlacedInServc'!W286</f>
        <v/>
      </c>
      <c r="X286" s="523" t="str">
        <f>'[1]Actv PlacedInServc'!X286</f>
        <v/>
      </c>
      <c r="Y286" s="523" t="str">
        <f>'[1]Actv PlacedInServc'!Y286</f>
        <v/>
      </c>
      <c r="Z286" s="523" t="str">
        <f>'[1]Actv PlacedInServc'!Z286</f>
        <v/>
      </c>
      <c r="AA286" s="523" t="str">
        <f>'[1]Actv PlacedInServc'!AA286</f>
        <v/>
      </c>
      <c r="AB286" s="523" t="str">
        <f>'[1]Actv PlacedInServc'!AB286</f>
        <v/>
      </c>
      <c r="AC286" s="523" t="str">
        <f>'[1]Actv PlacedInServc'!AC286</f>
        <v/>
      </c>
      <c r="AD286" s="523" t="str">
        <f>'[1]Actv PlacedInServc'!AD286</f>
        <v/>
      </c>
      <c r="AE286" s="523" t="str">
        <f>'[1]Actv PlacedInServc'!AE286</f>
        <v/>
      </c>
      <c r="AF286" s="523" t="str">
        <f>'[1]Actv PlacedInServc'!AF286</f>
        <v/>
      </c>
      <c r="AG286" s="523" t="str">
        <f>'[1]Actv PlacedInServc'!AG286</f>
        <v/>
      </c>
      <c r="AH286" s="523" t="str">
        <f>'[1]Actv PlacedInServc'!AH286</f>
        <v/>
      </c>
      <c r="AI286" s="523" t="str">
        <f>'[1]Actv PlacedInServc'!AI286</f>
        <v/>
      </c>
      <c r="AJ286" s="523" t="str">
        <f>'[1]Actv PlacedInServc'!AJ286</f>
        <v/>
      </c>
      <c r="AK286" s="523" t="str">
        <f>'[1]Actv PlacedInServc'!AK286</f>
        <v/>
      </c>
      <c r="AL286" s="523" t="str">
        <f>'[1]Actv PlacedInServc'!AL286</f>
        <v/>
      </c>
      <c r="AM286" s="524"/>
      <c r="AN286" s="523">
        <f t="shared" si="11"/>
        <v>0</v>
      </c>
      <c r="AO286" s="524"/>
      <c r="AP286" s="524">
        <f t="shared" si="12"/>
        <v>0</v>
      </c>
    </row>
    <row r="287" spans="2:42" s="512" customFormat="1">
      <c r="B287" s="518">
        <v>277</v>
      </c>
      <c r="C287" s="518" t="str">
        <f>'[1]Actv PlacedInServc'!C287</f>
        <v/>
      </c>
      <c r="D287" s="519" t="str">
        <f>'[1]Actv PlacedInServc'!D287</f>
        <v/>
      </c>
      <c r="F287" s="520" t="str">
        <f>'[1]Actv PlacedInServc'!F287</f>
        <v/>
      </c>
      <c r="H287" s="518" t="str">
        <f>'[1]Actv PlacedInServc'!H287</f>
        <v/>
      </c>
      <c r="J287" s="518" t="str">
        <f>'[1]Actv PlacedInServc'!J287</f>
        <v/>
      </c>
      <c r="L287" s="518" t="str">
        <f>'[1]Actv PlacedInServc'!L287</f>
        <v/>
      </c>
      <c r="N287" s="521" t="str">
        <f>'[1]Actv PlacedInServc'!N287</f>
        <v/>
      </c>
      <c r="P287" s="524" t="str">
        <f>'[1]Actv PlacedInServc'!P287</f>
        <v/>
      </c>
      <c r="Q287" s="523">
        <f>'[1]Actv PlacedInServc'!Q287</f>
        <v>0</v>
      </c>
      <c r="R287" s="523">
        <f>'[1]Actv PlacedInServc'!R287</f>
        <v>0</v>
      </c>
      <c r="S287" s="523">
        <f>'[1]Actv PlacedInServc'!S287</f>
        <v>0</v>
      </c>
      <c r="T287" s="523">
        <f>'[1]Actv PlacedInServc'!T287</f>
        <v>0</v>
      </c>
      <c r="U287" s="523">
        <f>'[1]Actv PlacedInServc'!U287</f>
        <v>0</v>
      </c>
      <c r="V287" s="523">
        <f>'[1]Actv PlacedInServc'!V287</f>
        <v>0</v>
      </c>
      <c r="W287" s="523">
        <f>'[1]Actv PlacedInServc'!W287</f>
        <v>0</v>
      </c>
      <c r="X287" s="523">
        <f>'[1]Actv PlacedInServc'!X287</f>
        <v>0</v>
      </c>
      <c r="Y287" s="523">
        <f>'[1]Actv PlacedInServc'!Y287</f>
        <v>0</v>
      </c>
      <c r="Z287" s="523">
        <f>'[1]Actv PlacedInServc'!Z287</f>
        <v>0</v>
      </c>
      <c r="AA287" s="523">
        <f>'[1]Actv PlacedInServc'!AA287</f>
        <v>0</v>
      </c>
      <c r="AB287" s="523">
        <f>'[1]Actv PlacedInServc'!AB287</f>
        <v>0</v>
      </c>
      <c r="AC287" s="523">
        <f>'[1]Actv PlacedInServc'!AC287</f>
        <v>0</v>
      </c>
      <c r="AD287" s="523">
        <f>'[1]Actv PlacedInServc'!AD287</f>
        <v>0</v>
      </c>
      <c r="AE287" s="523">
        <f>'[1]Actv PlacedInServc'!AE287</f>
        <v>0</v>
      </c>
      <c r="AF287" s="523">
        <f>'[1]Actv PlacedInServc'!AF287</f>
        <v>0</v>
      </c>
      <c r="AG287" s="523">
        <f>'[1]Actv PlacedInServc'!AG287</f>
        <v>0</v>
      </c>
      <c r="AH287" s="523">
        <f>'[1]Actv PlacedInServc'!AH287</f>
        <v>0</v>
      </c>
      <c r="AI287" s="523">
        <f>'[1]Actv PlacedInServc'!AI287</f>
        <v>0</v>
      </c>
      <c r="AJ287" s="523">
        <f>'[1]Actv PlacedInServc'!AJ287</f>
        <v>0</v>
      </c>
      <c r="AK287" s="523">
        <f>'[1]Actv PlacedInServc'!AK287</f>
        <v>0</v>
      </c>
      <c r="AL287" s="523">
        <f>'[1]Actv PlacedInServc'!AL287</f>
        <v>0</v>
      </c>
      <c r="AM287" s="524"/>
      <c r="AN287" s="523">
        <f t="shared" si="11"/>
        <v>0</v>
      </c>
      <c r="AO287" s="524"/>
      <c r="AP287" s="524">
        <f t="shared" si="12"/>
        <v>0</v>
      </c>
    </row>
    <row r="288" spans="2:42" s="512" customFormat="1">
      <c r="B288" s="518">
        <v>278</v>
      </c>
      <c r="C288" s="518" t="str">
        <f>'[1]Actv PlacedInServc'!C288</f>
        <v/>
      </c>
      <c r="D288" s="519" t="str">
        <f>'[1]Actv PlacedInServc'!D288</f>
        <v>I12-020098</v>
      </c>
      <c r="F288" s="520" t="str">
        <f>'[1]Actv PlacedInServc'!F288</f>
        <v>KRS1 Control room/Clearwell/Pumps</v>
      </c>
      <c r="H288" s="518" t="str">
        <f>'[1]Actv PlacedInServc'!H288</f>
        <v/>
      </c>
      <c r="J288" s="518" t="str">
        <f>'[1]Actv PlacedInServc'!J288</f>
        <v/>
      </c>
      <c r="L288" s="518" t="str">
        <f>'[1]Actv PlacedInServc'!L288</f>
        <v/>
      </c>
      <c r="N288" s="521">
        <f>'[1]Actv PlacedInServc'!N288</f>
        <v>45291</v>
      </c>
      <c r="P288" s="524" t="str">
        <f>'[1]Actv PlacedInServc'!P288</f>
        <v/>
      </c>
      <c r="Q288" s="523">
        <f>'[1]Actv PlacedInServc'!Q288</f>
        <v>0</v>
      </c>
      <c r="R288" s="523">
        <f>'[1]Actv PlacedInServc'!R288</f>
        <v>0</v>
      </c>
      <c r="S288" s="523">
        <f>'[1]Actv PlacedInServc'!S288</f>
        <v>0</v>
      </c>
      <c r="T288" s="523">
        <f>'[1]Actv PlacedInServc'!T288</f>
        <v>0</v>
      </c>
      <c r="U288" s="523">
        <f>'[1]Actv PlacedInServc'!U288</f>
        <v>0</v>
      </c>
      <c r="V288" s="523">
        <f>'[1]Actv PlacedInServc'!V288</f>
        <v>0</v>
      </c>
      <c r="W288" s="523">
        <f>'[1]Actv PlacedInServc'!W288</f>
        <v>0</v>
      </c>
      <c r="X288" s="523">
        <f>'[1]Actv PlacedInServc'!X288</f>
        <v>0</v>
      </c>
      <c r="Y288" s="523">
        <f>'[1]Actv PlacedInServc'!Y288</f>
        <v>0</v>
      </c>
      <c r="Z288" s="523">
        <f>'[1]Actv PlacedInServc'!Z288</f>
        <v>0</v>
      </c>
      <c r="AA288" s="523">
        <f>'[1]Actv PlacedInServc'!AA288</f>
        <v>0</v>
      </c>
      <c r="AB288" s="523">
        <f>'[1]Actv PlacedInServc'!AB288</f>
        <v>0</v>
      </c>
      <c r="AC288" s="523">
        <f>'[1]Actv PlacedInServc'!AC288</f>
        <v>0</v>
      </c>
      <c r="AD288" s="523">
        <f>'[1]Actv PlacedInServc'!AD288</f>
        <v>0</v>
      </c>
      <c r="AE288" s="523">
        <f>'[1]Actv PlacedInServc'!AE288</f>
        <v>0</v>
      </c>
      <c r="AF288" s="523">
        <f>'[1]Actv PlacedInServc'!AF288</f>
        <v>0</v>
      </c>
      <c r="AG288" s="523">
        <f>'[1]Actv PlacedInServc'!AG288</f>
        <v>0</v>
      </c>
      <c r="AH288" s="523">
        <f>'[1]Actv PlacedInServc'!AH288</f>
        <v>0</v>
      </c>
      <c r="AI288" s="523">
        <f>'[1]Actv PlacedInServc'!AI288</f>
        <v>0</v>
      </c>
      <c r="AJ288" s="523">
        <f>'[1]Actv PlacedInServc'!AJ288</f>
        <v>0</v>
      </c>
      <c r="AK288" s="523">
        <f>'[1]Actv PlacedInServc'!AK288</f>
        <v>0</v>
      </c>
      <c r="AL288" s="523">
        <f>'[1]Actv PlacedInServc'!AL288</f>
        <v>0</v>
      </c>
      <c r="AM288" s="524"/>
      <c r="AN288" s="523">
        <f t="shared" si="11"/>
        <v>0</v>
      </c>
      <c r="AO288" s="524"/>
      <c r="AP288" s="524">
        <f t="shared" si="12"/>
        <v>0</v>
      </c>
    </row>
    <row r="289" spans="2:42" s="512" customFormat="1">
      <c r="B289" s="518">
        <v>279</v>
      </c>
      <c r="C289" s="518" t="str">
        <f>'[1]Actv PlacedInServc'!C289</f>
        <v>304200</v>
      </c>
      <c r="D289" s="519" t="str">
        <f>'[1]Actv PlacedInServc'!D289</f>
        <v/>
      </c>
      <c r="F289" s="520" t="str">
        <f>'[1]Actv PlacedInServc'!F289</f>
        <v>304200-Struct &amp; Imp-Pumping</v>
      </c>
      <c r="H289" s="518" t="str">
        <f>'[1]Actv PlacedInServc'!H289</f>
        <v>10130420</v>
      </c>
      <c r="J289" s="518">
        <f>'[1]Actv PlacedInServc'!J289</f>
        <v>304.2</v>
      </c>
      <c r="L289" s="518" t="str">
        <f>'[1]Actv PlacedInServc'!L289</f>
        <v>Y</v>
      </c>
      <c r="N289" s="521" t="str">
        <f>'[1]Actv PlacedInServc'!N289</f>
        <v/>
      </c>
      <c r="P289" s="524">
        <f>'[1]Actv PlacedInServc'!P289</f>
        <v>0</v>
      </c>
      <c r="Q289" s="523">
        <f>'[1]Actv PlacedInServc'!Q289</f>
        <v>0</v>
      </c>
      <c r="R289" s="523">
        <f>'[1]Actv PlacedInServc'!R289</f>
        <v>0</v>
      </c>
      <c r="S289" s="523">
        <f>'[1]Actv PlacedInServc'!S289</f>
        <v>0</v>
      </c>
      <c r="T289" s="523">
        <f>'[1]Actv PlacedInServc'!T289</f>
        <v>0</v>
      </c>
      <c r="U289" s="523">
        <f>'[1]Actv PlacedInServc'!U289</f>
        <v>0</v>
      </c>
      <c r="V289" s="523">
        <f>'[1]Actv PlacedInServc'!V289</f>
        <v>0</v>
      </c>
      <c r="W289" s="523">
        <f>'[1]Actv PlacedInServc'!W289</f>
        <v>0</v>
      </c>
      <c r="X289" s="523">
        <f>'[1]Actv PlacedInServc'!X289</f>
        <v>0</v>
      </c>
      <c r="Y289" s="523">
        <f>'[1]Actv PlacedInServc'!Y289</f>
        <v>0</v>
      </c>
      <c r="Z289" s="523">
        <f>'[1]Actv PlacedInServc'!Z289</f>
        <v>0</v>
      </c>
      <c r="AA289" s="523">
        <f>'[1]Actv PlacedInServc'!AA289</f>
        <v>0</v>
      </c>
      <c r="AB289" s="523">
        <f>'[1]Actv PlacedInServc'!AB289</f>
        <v>0</v>
      </c>
      <c r="AC289" s="523">
        <f>'[1]Actv PlacedInServc'!AC289</f>
        <v>0</v>
      </c>
      <c r="AD289" s="523">
        <f>'[1]Actv PlacedInServc'!AD289</f>
        <v>0</v>
      </c>
      <c r="AE289" s="523">
        <f>'[1]Actv PlacedInServc'!AE289</f>
        <v>0</v>
      </c>
      <c r="AF289" s="523">
        <f>'[1]Actv PlacedInServc'!AF289</f>
        <v>0</v>
      </c>
      <c r="AG289" s="523">
        <f>'[1]Actv PlacedInServc'!AG289</f>
        <v>0</v>
      </c>
      <c r="AH289" s="523">
        <f>'[1]Actv PlacedInServc'!AH289</f>
        <v>0</v>
      </c>
      <c r="AI289" s="523">
        <f>'[1]Actv PlacedInServc'!AI289</f>
        <v>0</v>
      </c>
      <c r="AJ289" s="523">
        <f>'[1]Actv PlacedInServc'!AJ289</f>
        <v>0</v>
      </c>
      <c r="AK289" s="523">
        <f>'[1]Actv PlacedInServc'!AK289</f>
        <v>0</v>
      </c>
      <c r="AL289" s="523">
        <f>'[1]Actv PlacedInServc'!AL289</f>
        <v>0</v>
      </c>
      <c r="AM289" s="524"/>
      <c r="AN289" s="523">
        <f t="shared" si="11"/>
        <v>0</v>
      </c>
      <c r="AO289" s="524"/>
      <c r="AP289" s="524">
        <f t="shared" si="12"/>
        <v>0</v>
      </c>
    </row>
    <row r="290" spans="2:42" s="512" customFormat="1">
      <c r="B290" s="518">
        <v>280</v>
      </c>
      <c r="C290" s="518" t="str">
        <f>'[1]Actv PlacedInServc'!C290</f>
        <v>304500</v>
      </c>
      <c r="D290" s="519" t="str">
        <f>'[1]Actv PlacedInServc'!D290</f>
        <v/>
      </c>
      <c r="F290" s="520" t="str">
        <f>'[1]Actv PlacedInServc'!F290</f>
        <v>304500-Struct &amp; Imp-General</v>
      </c>
      <c r="H290" s="518" t="str">
        <f>'[1]Actv PlacedInServc'!H290</f>
        <v>10130450</v>
      </c>
      <c r="J290" s="518">
        <f>'[1]Actv PlacedInServc'!J290</f>
        <v>304.5</v>
      </c>
      <c r="L290" s="518" t="str">
        <f>'[1]Actv PlacedInServc'!L290</f>
        <v>Y</v>
      </c>
      <c r="N290" s="521" t="str">
        <f>'[1]Actv PlacedInServc'!N290</f>
        <v/>
      </c>
      <c r="P290" s="524">
        <f>'[1]Actv PlacedInServc'!P290</f>
        <v>0</v>
      </c>
      <c r="Q290" s="523">
        <f>'[1]Actv PlacedInServc'!Q290</f>
        <v>0</v>
      </c>
      <c r="R290" s="523">
        <f>'[1]Actv PlacedInServc'!R290</f>
        <v>0</v>
      </c>
      <c r="S290" s="523">
        <f>'[1]Actv PlacedInServc'!S290</f>
        <v>0</v>
      </c>
      <c r="T290" s="523">
        <f>'[1]Actv PlacedInServc'!T290</f>
        <v>0</v>
      </c>
      <c r="U290" s="523">
        <f>'[1]Actv PlacedInServc'!U290</f>
        <v>0</v>
      </c>
      <c r="V290" s="523">
        <f>'[1]Actv PlacedInServc'!V290</f>
        <v>0</v>
      </c>
      <c r="W290" s="523">
        <f>'[1]Actv PlacedInServc'!W290</f>
        <v>0</v>
      </c>
      <c r="X290" s="523">
        <f>'[1]Actv PlacedInServc'!X290</f>
        <v>0</v>
      </c>
      <c r="Y290" s="523">
        <f>'[1]Actv PlacedInServc'!Y290</f>
        <v>0</v>
      </c>
      <c r="Z290" s="523">
        <f>'[1]Actv PlacedInServc'!Z290</f>
        <v>0</v>
      </c>
      <c r="AA290" s="523">
        <f>'[1]Actv PlacedInServc'!AA290</f>
        <v>0</v>
      </c>
      <c r="AB290" s="523">
        <f>'[1]Actv PlacedInServc'!AB290</f>
        <v>0</v>
      </c>
      <c r="AC290" s="523">
        <f>'[1]Actv PlacedInServc'!AC290</f>
        <v>0</v>
      </c>
      <c r="AD290" s="523">
        <f>'[1]Actv PlacedInServc'!AD290</f>
        <v>0</v>
      </c>
      <c r="AE290" s="523">
        <f>'[1]Actv PlacedInServc'!AE290</f>
        <v>0</v>
      </c>
      <c r="AF290" s="523">
        <f>'[1]Actv PlacedInServc'!AF290</f>
        <v>0</v>
      </c>
      <c r="AG290" s="523">
        <f>'[1]Actv PlacedInServc'!AG290</f>
        <v>0</v>
      </c>
      <c r="AH290" s="523">
        <f>'[1]Actv PlacedInServc'!AH290</f>
        <v>0</v>
      </c>
      <c r="AI290" s="523">
        <f>'[1]Actv PlacedInServc'!AI290</f>
        <v>0</v>
      </c>
      <c r="AJ290" s="523">
        <f>'[1]Actv PlacedInServc'!AJ290</f>
        <v>0</v>
      </c>
      <c r="AK290" s="523">
        <f>'[1]Actv PlacedInServc'!AK290</f>
        <v>0</v>
      </c>
      <c r="AL290" s="523">
        <f>'[1]Actv PlacedInServc'!AL290</f>
        <v>0</v>
      </c>
      <c r="AM290" s="524"/>
      <c r="AN290" s="523">
        <f t="shared" si="11"/>
        <v>0</v>
      </c>
      <c r="AO290" s="524"/>
      <c r="AP290" s="524">
        <f t="shared" si="12"/>
        <v>0</v>
      </c>
    </row>
    <row r="291" spans="2:42" s="512" customFormat="1">
      <c r="B291" s="518">
        <v>281</v>
      </c>
      <c r="C291" s="518" t="str">
        <f>'[1]Actv PlacedInServc'!C291</f>
        <v>311200</v>
      </c>
      <c r="D291" s="519" t="str">
        <f>'[1]Actv PlacedInServc'!D291</f>
        <v/>
      </c>
      <c r="F291" s="520" t="str">
        <f>'[1]Actv PlacedInServc'!F291</f>
        <v>311200-Pump Eqp Electric</v>
      </c>
      <c r="H291" s="518" t="str">
        <f>'[1]Actv PlacedInServc'!H291</f>
        <v>10131120</v>
      </c>
      <c r="J291" s="518">
        <f>'[1]Actv PlacedInServc'!J291</f>
        <v>311.2</v>
      </c>
      <c r="L291" s="518" t="str">
        <f>'[1]Actv PlacedInServc'!L291</f>
        <v>Y</v>
      </c>
      <c r="N291" s="521" t="str">
        <f>'[1]Actv PlacedInServc'!N291</f>
        <v/>
      </c>
      <c r="P291" s="524">
        <f>'[1]Actv PlacedInServc'!P291</f>
        <v>0</v>
      </c>
      <c r="Q291" s="523">
        <f>'[1]Actv PlacedInServc'!Q291</f>
        <v>0</v>
      </c>
      <c r="R291" s="523">
        <f>'[1]Actv PlacedInServc'!R291</f>
        <v>0</v>
      </c>
      <c r="S291" s="523">
        <f>'[1]Actv PlacedInServc'!S291</f>
        <v>0</v>
      </c>
      <c r="T291" s="523">
        <f>'[1]Actv PlacedInServc'!T291</f>
        <v>0</v>
      </c>
      <c r="U291" s="523">
        <f>'[1]Actv PlacedInServc'!U291</f>
        <v>0</v>
      </c>
      <c r="V291" s="523">
        <f>'[1]Actv PlacedInServc'!V291</f>
        <v>0</v>
      </c>
      <c r="W291" s="523">
        <f>'[1]Actv PlacedInServc'!W291</f>
        <v>0</v>
      </c>
      <c r="X291" s="523">
        <f>'[1]Actv PlacedInServc'!X291</f>
        <v>0</v>
      </c>
      <c r="Y291" s="523">
        <f>'[1]Actv PlacedInServc'!Y291</f>
        <v>0</v>
      </c>
      <c r="Z291" s="523">
        <f>'[1]Actv PlacedInServc'!Z291</f>
        <v>0</v>
      </c>
      <c r="AA291" s="523">
        <f>'[1]Actv PlacedInServc'!AA291</f>
        <v>0</v>
      </c>
      <c r="AB291" s="523">
        <f>'[1]Actv PlacedInServc'!AB291</f>
        <v>0</v>
      </c>
      <c r="AC291" s="523">
        <f>'[1]Actv PlacedInServc'!AC291</f>
        <v>0</v>
      </c>
      <c r="AD291" s="523">
        <f>'[1]Actv PlacedInServc'!AD291</f>
        <v>0</v>
      </c>
      <c r="AE291" s="523">
        <f>'[1]Actv PlacedInServc'!AE291</f>
        <v>0</v>
      </c>
      <c r="AF291" s="523">
        <f>'[1]Actv PlacedInServc'!AF291</f>
        <v>0</v>
      </c>
      <c r="AG291" s="523">
        <f>'[1]Actv PlacedInServc'!AG291</f>
        <v>0</v>
      </c>
      <c r="AH291" s="523">
        <f>'[1]Actv PlacedInServc'!AH291</f>
        <v>0</v>
      </c>
      <c r="AI291" s="523">
        <f>'[1]Actv PlacedInServc'!AI291</f>
        <v>0</v>
      </c>
      <c r="AJ291" s="523">
        <f>'[1]Actv PlacedInServc'!AJ291</f>
        <v>0</v>
      </c>
      <c r="AK291" s="523">
        <f>'[1]Actv PlacedInServc'!AK291</f>
        <v>0</v>
      </c>
      <c r="AL291" s="523">
        <f>'[1]Actv PlacedInServc'!AL291</f>
        <v>0</v>
      </c>
      <c r="AM291" s="524"/>
      <c r="AN291" s="523">
        <f t="shared" si="11"/>
        <v>0</v>
      </c>
      <c r="AO291" s="524"/>
      <c r="AP291" s="524">
        <f t="shared" si="12"/>
        <v>0</v>
      </c>
    </row>
    <row r="292" spans="2:42" s="512" customFormat="1">
      <c r="B292" s="518">
        <v>282</v>
      </c>
      <c r="C292" s="518" t="str">
        <f>'[1]Actv PlacedInServc'!C292</f>
        <v>330400</v>
      </c>
      <c r="D292" s="519" t="str">
        <f>'[1]Actv PlacedInServc'!D292</f>
        <v/>
      </c>
      <c r="F292" s="520" t="str">
        <f>'[1]Actv PlacedInServc'!F292</f>
        <v>330400-Clearwell</v>
      </c>
      <c r="H292" s="518" t="str">
        <f>'[1]Actv PlacedInServc'!H292</f>
        <v>10133000</v>
      </c>
      <c r="J292" s="518">
        <f>'[1]Actv PlacedInServc'!J292</f>
        <v>330.4</v>
      </c>
      <c r="L292" s="518" t="str">
        <f>'[1]Actv PlacedInServc'!L292</f>
        <v>Y</v>
      </c>
      <c r="N292" s="521" t="str">
        <f>'[1]Actv PlacedInServc'!N292</f>
        <v/>
      </c>
      <c r="P292" s="524">
        <f>'[1]Actv PlacedInServc'!P292</f>
        <v>0</v>
      </c>
      <c r="Q292" s="523">
        <f>'[1]Actv PlacedInServc'!Q292</f>
        <v>0</v>
      </c>
      <c r="R292" s="523">
        <f>'[1]Actv PlacedInServc'!R292</f>
        <v>0</v>
      </c>
      <c r="S292" s="523">
        <f>'[1]Actv PlacedInServc'!S292</f>
        <v>0</v>
      </c>
      <c r="T292" s="523">
        <f>'[1]Actv PlacedInServc'!T292</f>
        <v>0</v>
      </c>
      <c r="U292" s="523">
        <f>'[1]Actv PlacedInServc'!U292</f>
        <v>0</v>
      </c>
      <c r="V292" s="523">
        <f>'[1]Actv PlacedInServc'!V292</f>
        <v>0</v>
      </c>
      <c r="W292" s="523">
        <f>'[1]Actv PlacedInServc'!W292</f>
        <v>0</v>
      </c>
      <c r="X292" s="523">
        <f>'[1]Actv PlacedInServc'!X292</f>
        <v>0</v>
      </c>
      <c r="Y292" s="523">
        <f>'[1]Actv PlacedInServc'!Y292</f>
        <v>0</v>
      </c>
      <c r="Z292" s="523">
        <f>'[1]Actv PlacedInServc'!Z292</f>
        <v>0</v>
      </c>
      <c r="AA292" s="523">
        <f>'[1]Actv PlacedInServc'!AA292</f>
        <v>0</v>
      </c>
      <c r="AB292" s="523">
        <f>'[1]Actv PlacedInServc'!AB292</f>
        <v>0</v>
      </c>
      <c r="AC292" s="523">
        <f>'[1]Actv PlacedInServc'!AC292</f>
        <v>0</v>
      </c>
      <c r="AD292" s="523">
        <f>'[1]Actv PlacedInServc'!AD292</f>
        <v>0</v>
      </c>
      <c r="AE292" s="523">
        <f>'[1]Actv PlacedInServc'!AE292</f>
        <v>0</v>
      </c>
      <c r="AF292" s="523">
        <f>'[1]Actv PlacedInServc'!AF292</f>
        <v>0</v>
      </c>
      <c r="AG292" s="523">
        <f>'[1]Actv PlacedInServc'!AG292</f>
        <v>0</v>
      </c>
      <c r="AH292" s="523">
        <f>'[1]Actv PlacedInServc'!AH292</f>
        <v>0</v>
      </c>
      <c r="AI292" s="523">
        <f>'[1]Actv PlacedInServc'!AI292</f>
        <v>0</v>
      </c>
      <c r="AJ292" s="523">
        <f>'[1]Actv PlacedInServc'!AJ292</f>
        <v>0</v>
      </c>
      <c r="AK292" s="523">
        <f>'[1]Actv PlacedInServc'!AK292</f>
        <v>0</v>
      </c>
      <c r="AL292" s="523">
        <f>'[1]Actv PlacedInServc'!AL292</f>
        <v>0</v>
      </c>
      <c r="AM292" s="524"/>
      <c r="AN292" s="523">
        <f t="shared" si="11"/>
        <v>0</v>
      </c>
      <c r="AO292" s="524"/>
      <c r="AP292" s="524">
        <f t="shared" si="12"/>
        <v>0</v>
      </c>
    </row>
    <row r="293" spans="2:42" s="512" customFormat="1">
      <c r="B293" s="518">
        <v>283</v>
      </c>
      <c r="C293" s="518" t="str">
        <f>'[1]Actv PlacedInServc'!C293</f>
        <v/>
      </c>
      <c r="D293" s="519" t="str">
        <f>'[1]Actv PlacedInServc'!D293</f>
        <v/>
      </c>
      <c r="F293" s="520" t="str">
        <f>'[1]Actv PlacedInServc'!F293</f>
        <v/>
      </c>
      <c r="H293" s="518" t="str">
        <f>'[1]Actv PlacedInServc'!H293</f>
        <v/>
      </c>
      <c r="J293" s="518" t="str">
        <f>'[1]Actv PlacedInServc'!J293</f>
        <v/>
      </c>
      <c r="L293" s="518" t="str">
        <f>'[1]Actv PlacedInServc'!L293</f>
        <v/>
      </c>
      <c r="N293" s="521" t="str">
        <f>'[1]Actv PlacedInServc'!N293</f>
        <v/>
      </c>
      <c r="P293" s="524" t="str">
        <f>'[1]Actv PlacedInServc'!P293</f>
        <v/>
      </c>
      <c r="Q293" s="523">
        <f>'[1]Actv PlacedInServc'!Q293</f>
        <v>0</v>
      </c>
      <c r="R293" s="523">
        <f>'[1]Actv PlacedInServc'!R293</f>
        <v>0</v>
      </c>
      <c r="S293" s="523">
        <f>'[1]Actv PlacedInServc'!S293</f>
        <v>0</v>
      </c>
      <c r="T293" s="523">
        <f>'[1]Actv PlacedInServc'!T293</f>
        <v>0</v>
      </c>
      <c r="U293" s="523">
        <f>'[1]Actv PlacedInServc'!U293</f>
        <v>0</v>
      </c>
      <c r="V293" s="523">
        <f>'[1]Actv PlacedInServc'!V293</f>
        <v>0</v>
      </c>
      <c r="W293" s="523">
        <f>'[1]Actv PlacedInServc'!W293</f>
        <v>0</v>
      </c>
      <c r="X293" s="523">
        <f>'[1]Actv PlacedInServc'!X293</f>
        <v>0</v>
      </c>
      <c r="Y293" s="523">
        <f>'[1]Actv PlacedInServc'!Y293</f>
        <v>0</v>
      </c>
      <c r="Z293" s="523">
        <f>'[1]Actv PlacedInServc'!Z293</f>
        <v>0</v>
      </c>
      <c r="AA293" s="523">
        <f>'[1]Actv PlacedInServc'!AA293</f>
        <v>0</v>
      </c>
      <c r="AB293" s="523">
        <f>'[1]Actv PlacedInServc'!AB293</f>
        <v>0</v>
      </c>
      <c r="AC293" s="523">
        <f>'[1]Actv PlacedInServc'!AC293</f>
        <v>0</v>
      </c>
      <c r="AD293" s="523">
        <f>'[1]Actv PlacedInServc'!AD293</f>
        <v>0</v>
      </c>
      <c r="AE293" s="523">
        <f>'[1]Actv PlacedInServc'!AE293</f>
        <v>0</v>
      </c>
      <c r="AF293" s="523">
        <f>'[1]Actv PlacedInServc'!AF293</f>
        <v>0</v>
      </c>
      <c r="AG293" s="523">
        <f>'[1]Actv PlacedInServc'!AG293</f>
        <v>0</v>
      </c>
      <c r="AH293" s="523">
        <f>'[1]Actv PlacedInServc'!AH293</f>
        <v>0</v>
      </c>
      <c r="AI293" s="523">
        <f>'[1]Actv PlacedInServc'!AI293</f>
        <v>0</v>
      </c>
      <c r="AJ293" s="523">
        <f>'[1]Actv PlacedInServc'!AJ293</f>
        <v>0</v>
      </c>
      <c r="AK293" s="523">
        <f>'[1]Actv PlacedInServc'!AK293</f>
        <v>0</v>
      </c>
      <c r="AL293" s="523">
        <f>'[1]Actv PlacedInServc'!AL293</f>
        <v>0</v>
      </c>
      <c r="AM293" s="524"/>
      <c r="AN293" s="523">
        <f t="shared" si="11"/>
        <v>0</v>
      </c>
      <c r="AO293" s="524"/>
      <c r="AP293" s="524">
        <f t="shared" si="12"/>
        <v>0</v>
      </c>
    </row>
    <row r="294" spans="2:42" s="512" customFormat="1">
      <c r="B294" s="518">
        <v>284</v>
      </c>
      <c r="C294" s="518" t="str">
        <f>'[1]Actv PlacedInServc'!C294</f>
        <v/>
      </c>
      <c r="D294" s="519" t="str">
        <f>'[1]Actv PlacedInServc'!D294</f>
        <v>I12-020095</v>
      </c>
      <c r="F294" s="520" t="str">
        <f>'[1]Actv PlacedInServc'!F294</f>
        <v>Mercer  Road Booster Station</v>
      </c>
      <c r="H294" s="518" t="str">
        <f>'[1]Actv PlacedInServc'!H294</f>
        <v/>
      </c>
      <c r="J294" s="518" t="str">
        <f>'[1]Actv PlacedInServc'!J294</f>
        <v/>
      </c>
      <c r="L294" s="518" t="str">
        <f>'[1]Actv PlacedInServc'!L294</f>
        <v/>
      </c>
      <c r="N294" s="521">
        <f>'[1]Actv PlacedInServc'!N294</f>
        <v>43921</v>
      </c>
      <c r="P294" s="524" t="str">
        <f>'[1]Actv PlacedInServc'!P294</f>
        <v/>
      </c>
      <c r="Q294" s="523">
        <f>'[1]Actv PlacedInServc'!Q294</f>
        <v>0</v>
      </c>
      <c r="R294" s="523">
        <f>'[1]Actv PlacedInServc'!R294</f>
        <v>0</v>
      </c>
      <c r="S294" s="523">
        <f>'[1]Actv PlacedInServc'!S294</f>
        <v>0</v>
      </c>
      <c r="T294" s="523">
        <f>'[1]Actv PlacedInServc'!T294</f>
        <v>0</v>
      </c>
      <c r="U294" s="523">
        <f>'[1]Actv PlacedInServc'!U294</f>
        <v>0</v>
      </c>
      <c r="V294" s="523">
        <f>'[1]Actv PlacedInServc'!V294</f>
        <v>0</v>
      </c>
      <c r="W294" s="523">
        <f>'[1]Actv PlacedInServc'!W294</f>
        <v>0</v>
      </c>
      <c r="X294" s="523">
        <f>'[1]Actv PlacedInServc'!X294</f>
        <v>0</v>
      </c>
      <c r="Y294" s="523">
        <f>'[1]Actv PlacedInServc'!Y294</f>
        <v>0</v>
      </c>
      <c r="Z294" s="523">
        <f>'[1]Actv PlacedInServc'!Z294</f>
        <v>0</v>
      </c>
      <c r="AA294" s="523">
        <f>'[1]Actv PlacedInServc'!AA294</f>
        <v>0</v>
      </c>
      <c r="AB294" s="523">
        <f>'[1]Actv PlacedInServc'!AB294</f>
        <v>0</v>
      </c>
      <c r="AC294" s="523">
        <f>'[1]Actv PlacedInServc'!AC294</f>
        <v>0</v>
      </c>
      <c r="AD294" s="523">
        <f>'[1]Actv PlacedInServc'!AD294</f>
        <v>0</v>
      </c>
      <c r="AE294" s="523">
        <f>'[1]Actv PlacedInServc'!AE294</f>
        <v>0</v>
      </c>
      <c r="AF294" s="523">
        <f>'[1]Actv PlacedInServc'!AF294</f>
        <v>0</v>
      </c>
      <c r="AG294" s="523">
        <f>'[1]Actv PlacedInServc'!AG294</f>
        <v>0</v>
      </c>
      <c r="AH294" s="523">
        <f>'[1]Actv PlacedInServc'!AH294</f>
        <v>0</v>
      </c>
      <c r="AI294" s="523">
        <f>'[1]Actv PlacedInServc'!AI294</f>
        <v>0</v>
      </c>
      <c r="AJ294" s="523">
        <f>'[1]Actv PlacedInServc'!AJ294</f>
        <v>0</v>
      </c>
      <c r="AK294" s="523">
        <f>'[1]Actv PlacedInServc'!AK294</f>
        <v>0</v>
      </c>
      <c r="AL294" s="523">
        <f>'[1]Actv PlacedInServc'!AL294</f>
        <v>0</v>
      </c>
      <c r="AM294" s="524"/>
      <c r="AN294" s="523">
        <f t="shared" si="11"/>
        <v>0</v>
      </c>
      <c r="AO294" s="524"/>
      <c r="AP294" s="524">
        <f t="shared" si="12"/>
        <v>0</v>
      </c>
    </row>
    <row r="295" spans="2:42" s="512" customFormat="1">
      <c r="B295" s="518">
        <v>285</v>
      </c>
      <c r="C295" s="518" t="str">
        <f>'[1]Actv PlacedInServc'!C295</f>
        <v>311200</v>
      </c>
      <c r="D295" s="519" t="str">
        <f>'[1]Actv PlacedInServc'!D295</f>
        <v/>
      </c>
      <c r="F295" s="520" t="str">
        <f>'[1]Actv PlacedInServc'!F295</f>
        <v>311200-Pump Eqp Electric</v>
      </c>
      <c r="H295" s="518" t="str">
        <f>'[1]Actv PlacedInServc'!H295</f>
        <v>10131120</v>
      </c>
      <c r="J295" s="518">
        <f>'[1]Actv PlacedInServc'!J295</f>
        <v>311.2</v>
      </c>
      <c r="L295" s="518" t="str">
        <f>'[1]Actv PlacedInServc'!L295</f>
        <v>Y</v>
      </c>
      <c r="N295" s="521" t="str">
        <f>'[1]Actv PlacedInServc'!N295</f>
        <v/>
      </c>
      <c r="P295" s="524">
        <f>'[1]Actv PlacedInServc'!P295</f>
        <v>0</v>
      </c>
      <c r="Q295" s="523">
        <f>'[1]Actv PlacedInServc'!Q295</f>
        <v>0</v>
      </c>
      <c r="R295" s="523">
        <f>'[1]Actv PlacedInServc'!R295</f>
        <v>0</v>
      </c>
      <c r="S295" s="523">
        <f>'[1]Actv PlacedInServc'!S295</f>
        <v>0</v>
      </c>
      <c r="T295" s="523">
        <f>'[1]Actv PlacedInServc'!T295</f>
        <v>0</v>
      </c>
      <c r="U295" s="523">
        <f>'[1]Actv PlacedInServc'!U295</f>
        <v>0</v>
      </c>
      <c r="V295" s="523">
        <f>'[1]Actv PlacedInServc'!V295</f>
        <v>0</v>
      </c>
      <c r="W295" s="523">
        <f>'[1]Actv PlacedInServc'!W295</f>
        <v>0</v>
      </c>
      <c r="X295" s="523">
        <f>'[1]Actv PlacedInServc'!X295</f>
        <v>0</v>
      </c>
      <c r="Y295" s="523">
        <f>'[1]Actv PlacedInServc'!Y295</f>
        <v>0</v>
      </c>
      <c r="Z295" s="523">
        <f>'[1]Actv PlacedInServc'!Z295</f>
        <v>0</v>
      </c>
      <c r="AA295" s="523">
        <f>'[1]Actv PlacedInServc'!AA295</f>
        <v>0</v>
      </c>
      <c r="AB295" s="523">
        <f>'[1]Actv PlacedInServc'!AB295</f>
        <v>0</v>
      </c>
      <c r="AC295" s="523">
        <f>'[1]Actv PlacedInServc'!AC295</f>
        <v>0</v>
      </c>
      <c r="AD295" s="523">
        <f>'[1]Actv PlacedInServc'!AD295</f>
        <v>0</v>
      </c>
      <c r="AE295" s="523">
        <f>'[1]Actv PlacedInServc'!AE295</f>
        <v>0</v>
      </c>
      <c r="AF295" s="523">
        <f>'[1]Actv PlacedInServc'!AF295</f>
        <v>0</v>
      </c>
      <c r="AG295" s="523">
        <f>'[1]Actv PlacedInServc'!AG295</f>
        <v>0</v>
      </c>
      <c r="AH295" s="523">
        <f>'[1]Actv PlacedInServc'!AH295</f>
        <v>0</v>
      </c>
      <c r="AI295" s="523">
        <f>'[1]Actv PlacedInServc'!AI295</f>
        <v>889601.69924331561</v>
      </c>
      <c r="AJ295" s="523">
        <f>'[1]Actv PlacedInServc'!AJ295</f>
        <v>21197.959200000001</v>
      </c>
      <c r="AK295" s="523">
        <f>'[1]Actv PlacedInServc'!AK295</f>
        <v>0</v>
      </c>
      <c r="AL295" s="523">
        <f>'[1]Actv PlacedInServc'!AL295</f>
        <v>0</v>
      </c>
      <c r="AM295" s="524"/>
      <c r="AN295" s="523">
        <f t="shared" si="11"/>
        <v>0</v>
      </c>
      <c r="AO295" s="524"/>
      <c r="AP295" s="524">
        <f t="shared" si="12"/>
        <v>910799.65844331565</v>
      </c>
    </row>
    <row r="296" spans="2:42" s="512" customFormat="1">
      <c r="B296" s="518">
        <v>286</v>
      </c>
      <c r="C296" s="518" t="str">
        <f>'[1]Actv PlacedInServc'!C296</f>
        <v/>
      </c>
      <c r="D296" s="519" t="str">
        <f>'[1]Actv PlacedInServc'!D296</f>
        <v/>
      </c>
      <c r="F296" s="520" t="str">
        <f>'[1]Actv PlacedInServc'!F296</f>
        <v/>
      </c>
      <c r="H296" s="518" t="str">
        <f>'[1]Actv PlacedInServc'!H296</f>
        <v/>
      </c>
      <c r="J296" s="518" t="str">
        <f>'[1]Actv PlacedInServc'!J296</f>
        <v/>
      </c>
      <c r="L296" s="518" t="str">
        <f>'[1]Actv PlacedInServc'!L296</f>
        <v>Y</v>
      </c>
      <c r="N296" s="521" t="str">
        <f>'[1]Actv PlacedInServc'!N296</f>
        <v/>
      </c>
      <c r="P296" s="524" t="str">
        <f>'[1]Actv PlacedInServc'!P296</f>
        <v/>
      </c>
      <c r="Q296" s="523" t="str">
        <f>'[1]Actv PlacedInServc'!Q296</f>
        <v/>
      </c>
      <c r="R296" s="523" t="str">
        <f>'[1]Actv PlacedInServc'!R296</f>
        <v/>
      </c>
      <c r="S296" s="523" t="str">
        <f>'[1]Actv PlacedInServc'!S296</f>
        <v/>
      </c>
      <c r="T296" s="523" t="str">
        <f>'[1]Actv PlacedInServc'!T296</f>
        <v/>
      </c>
      <c r="U296" s="523" t="str">
        <f>'[1]Actv PlacedInServc'!U296</f>
        <v/>
      </c>
      <c r="V296" s="523" t="str">
        <f>'[1]Actv PlacedInServc'!V296</f>
        <v/>
      </c>
      <c r="W296" s="523" t="str">
        <f>'[1]Actv PlacedInServc'!W296</f>
        <v/>
      </c>
      <c r="X296" s="523" t="str">
        <f>'[1]Actv PlacedInServc'!X296</f>
        <v/>
      </c>
      <c r="Y296" s="523" t="str">
        <f>'[1]Actv PlacedInServc'!Y296</f>
        <v/>
      </c>
      <c r="Z296" s="523" t="str">
        <f>'[1]Actv PlacedInServc'!Z296</f>
        <v/>
      </c>
      <c r="AA296" s="523" t="str">
        <f>'[1]Actv PlacedInServc'!AA296</f>
        <v/>
      </c>
      <c r="AB296" s="523" t="str">
        <f>'[1]Actv PlacedInServc'!AB296</f>
        <v/>
      </c>
      <c r="AC296" s="523" t="str">
        <f>'[1]Actv PlacedInServc'!AC296</f>
        <v/>
      </c>
      <c r="AD296" s="523" t="str">
        <f>'[1]Actv PlacedInServc'!AD296</f>
        <v/>
      </c>
      <c r="AE296" s="523" t="str">
        <f>'[1]Actv PlacedInServc'!AE296</f>
        <v/>
      </c>
      <c r="AF296" s="523" t="str">
        <f>'[1]Actv PlacedInServc'!AF296</f>
        <v/>
      </c>
      <c r="AG296" s="523" t="str">
        <f>'[1]Actv PlacedInServc'!AG296</f>
        <v/>
      </c>
      <c r="AH296" s="523" t="str">
        <f>'[1]Actv PlacedInServc'!AH296</f>
        <v/>
      </c>
      <c r="AI296" s="523" t="str">
        <f>'[1]Actv PlacedInServc'!AI296</f>
        <v/>
      </c>
      <c r="AJ296" s="523" t="str">
        <f>'[1]Actv PlacedInServc'!AJ296</f>
        <v/>
      </c>
      <c r="AK296" s="523" t="str">
        <f>'[1]Actv PlacedInServc'!AK296</f>
        <v/>
      </c>
      <c r="AL296" s="523" t="str">
        <f>'[1]Actv PlacedInServc'!AL296</f>
        <v/>
      </c>
      <c r="AM296" s="524"/>
      <c r="AN296" s="523">
        <f t="shared" si="11"/>
        <v>0</v>
      </c>
      <c r="AO296" s="524"/>
      <c r="AP296" s="524">
        <f t="shared" si="12"/>
        <v>0</v>
      </c>
    </row>
    <row r="297" spans="2:42" s="512" customFormat="1">
      <c r="B297" s="518">
        <v>287</v>
      </c>
      <c r="C297" s="518" t="str">
        <f>'[1]Actv PlacedInServc'!C297</f>
        <v/>
      </c>
      <c r="D297" s="519" t="str">
        <f>'[1]Actv PlacedInServc'!D297</f>
        <v/>
      </c>
      <c r="F297" s="520" t="str">
        <f>'[1]Actv PlacedInServc'!F297</f>
        <v/>
      </c>
      <c r="H297" s="518" t="str">
        <f>'[1]Actv PlacedInServc'!H297</f>
        <v/>
      </c>
      <c r="J297" s="518" t="str">
        <f>'[1]Actv PlacedInServc'!J297</f>
        <v/>
      </c>
      <c r="L297" s="518" t="str">
        <f>'[1]Actv PlacedInServc'!L297</f>
        <v>Y</v>
      </c>
      <c r="N297" s="521" t="str">
        <f>'[1]Actv PlacedInServc'!N297</f>
        <v/>
      </c>
      <c r="P297" s="524" t="str">
        <f>'[1]Actv PlacedInServc'!P297</f>
        <v/>
      </c>
      <c r="Q297" s="523" t="str">
        <f>'[1]Actv PlacedInServc'!Q297</f>
        <v/>
      </c>
      <c r="R297" s="523" t="str">
        <f>'[1]Actv PlacedInServc'!R297</f>
        <v/>
      </c>
      <c r="S297" s="523" t="str">
        <f>'[1]Actv PlacedInServc'!S297</f>
        <v/>
      </c>
      <c r="T297" s="523" t="str">
        <f>'[1]Actv PlacedInServc'!T297</f>
        <v/>
      </c>
      <c r="U297" s="523" t="str">
        <f>'[1]Actv PlacedInServc'!U297</f>
        <v/>
      </c>
      <c r="V297" s="523" t="str">
        <f>'[1]Actv PlacedInServc'!V297</f>
        <v/>
      </c>
      <c r="W297" s="523" t="str">
        <f>'[1]Actv PlacedInServc'!W297</f>
        <v/>
      </c>
      <c r="X297" s="523" t="str">
        <f>'[1]Actv PlacedInServc'!X297</f>
        <v/>
      </c>
      <c r="Y297" s="523" t="str">
        <f>'[1]Actv PlacedInServc'!Y297</f>
        <v/>
      </c>
      <c r="Z297" s="523" t="str">
        <f>'[1]Actv PlacedInServc'!Z297</f>
        <v/>
      </c>
      <c r="AA297" s="523" t="str">
        <f>'[1]Actv PlacedInServc'!AA297</f>
        <v/>
      </c>
      <c r="AB297" s="523" t="str">
        <f>'[1]Actv PlacedInServc'!AB297</f>
        <v/>
      </c>
      <c r="AC297" s="523" t="str">
        <f>'[1]Actv PlacedInServc'!AC297</f>
        <v/>
      </c>
      <c r="AD297" s="523" t="str">
        <f>'[1]Actv PlacedInServc'!AD297</f>
        <v/>
      </c>
      <c r="AE297" s="523" t="str">
        <f>'[1]Actv PlacedInServc'!AE297</f>
        <v/>
      </c>
      <c r="AF297" s="523" t="str">
        <f>'[1]Actv PlacedInServc'!AF297</f>
        <v/>
      </c>
      <c r="AG297" s="523" t="str">
        <f>'[1]Actv PlacedInServc'!AG297</f>
        <v/>
      </c>
      <c r="AH297" s="523" t="str">
        <f>'[1]Actv PlacedInServc'!AH297</f>
        <v/>
      </c>
      <c r="AI297" s="523" t="str">
        <f>'[1]Actv PlacedInServc'!AI297</f>
        <v/>
      </c>
      <c r="AJ297" s="523" t="str">
        <f>'[1]Actv PlacedInServc'!AJ297</f>
        <v/>
      </c>
      <c r="AK297" s="523" t="str">
        <f>'[1]Actv PlacedInServc'!AK297</f>
        <v/>
      </c>
      <c r="AL297" s="523" t="str">
        <f>'[1]Actv PlacedInServc'!AL297</f>
        <v/>
      </c>
      <c r="AM297" s="524"/>
      <c r="AN297" s="523">
        <f t="shared" si="11"/>
        <v>0</v>
      </c>
      <c r="AO297" s="524"/>
      <c r="AP297" s="524">
        <f t="shared" si="12"/>
        <v>0</v>
      </c>
    </row>
    <row r="298" spans="2:42" s="512" customFormat="1">
      <c r="B298" s="518">
        <v>288</v>
      </c>
      <c r="C298" s="518" t="str">
        <f>'[1]Actv PlacedInServc'!C298</f>
        <v/>
      </c>
      <c r="D298" s="519" t="str">
        <f>'[1]Actv PlacedInServc'!D298</f>
        <v/>
      </c>
      <c r="F298" s="520" t="str">
        <f>'[1]Actv PlacedInServc'!F298</f>
        <v/>
      </c>
      <c r="H298" s="518" t="str">
        <f>'[1]Actv PlacedInServc'!H298</f>
        <v/>
      </c>
      <c r="J298" s="518" t="str">
        <f>'[1]Actv PlacedInServc'!J298</f>
        <v/>
      </c>
      <c r="L298" s="518" t="str">
        <f>'[1]Actv PlacedInServc'!L298</f>
        <v/>
      </c>
      <c r="N298" s="521" t="str">
        <f>'[1]Actv PlacedInServc'!N298</f>
        <v/>
      </c>
      <c r="P298" s="524" t="str">
        <f>'[1]Actv PlacedInServc'!P298</f>
        <v/>
      </c>
      <c r="Q298" s="523" t="str">
        <f>'[1]Actv PlacedInServc'!Q298</f>
        <v/>
      </c>
      <c r="R298" s="523" t="str">
        <f>'[1]Actv PlacedInServc'!R298</f>
        <v/>
      </c>
      <c r="S298" s="523" t="str">
        <f>'[1]Actv PlacedInServc'!S298</f>
        <v/>
      </c>
      <c r="T298" s="523" t="str">
        <f>'[1]Actv PlacedInServc'!T298</f>
        <v/>
      </c>
      <c r="U298" s="523" t="str">
        <f>'[1]Actv PlacedInServc'!U298</f>
        <v/>
      </c>
      <c r="V298" s="523" t="str">
        <f>'[1]Actv PlacedInServc'!V298</f>
        <v/>
      </c>
      <c r="W298" s="523" t="str">
        <f>'[1]Actv PlacedInServc'!W298</f>
        <v/>
      </c>
      <c r="X298" s="523" t="str">
        <f>'[1]Actv PlacedInServc'!X298</f>
        <v/>
      </c>
      <c r="Y298" s="523" t="str">
        <f>'[1]Actv PlacedInServc'!Y298</f>
        <v/>
      </c>
      <c r="Z298" s="523" t="str">
        <f>'[1]Actv PlacedInServc'!Z298</f>
        <v/>
      </c>
      <c r="AA298" s="523" t="str">
        <f>'[1]Actv PlacedInServc'!AA298</f>
        <v/>
      </c>
      <c r="AB298" s="523" t="str">
        <f>'[1]Actv PlacedInServc'!AB298</f>
        <v/>
      </c>
      <c r="AC298" s="523" t="str">
        <f>'[1]Actv PlacedInServc'!AC298</f>
        <v/>
      </c>
      <c r="AD298" s="523" t="str">
        <f>'[1]Actv PlacedInServc'!AD298</f>
        <v/>
      </c>
      <c r="AE298" s="523" t="str">
        <f>'[1]Actv PlacedInServc'!AE298</f>
        <v/>
      </c>
      <c r="AF298" s="523" t="str">
        <f>'[1]Actv PlacedInServc'!AF298</f>
        <v/>
      </c>
      <c r="AG298" s="523" t="str">
        <f>'[1]Actv PlacedInServc'!AG298</f>
        <v/>
      </c>
      <c r="AH298" s="523" t="str">
        <f>'[1]Actv PlacedInServc'!AH298</f>
        <v/>
      </c>
      <c r="AI298" s="523" t="str">
        <f>'[1]Actv PlacedInServc'!AI298</f>
        <v/>
      </c>
      <c r="AJ298" s="523" t="str">
        <f>'[1]Actv PlacedInServc'!AJ298</f>
        <v/>
      </c>
      <c r="AK298" s="523" t="str">
        <f>'[1]Actv PlacedInServc'!AK298</f>
        <v/>
      </c>
      <c r="AL298" s="523" t="str">
        <f>'[1]Actv PlacedInServc'!AL298</f>
        <v/>
      </c>
      <c r="AM298" s="524"/>
      <c r="AN298" s="523">
        <f t="shared" si="11"/>
        <v>0</v>
      </c>
      <c r="AO298" s="524"/>
      <c r="AP298" s="524">
        <f t="shared" si="12"/>
        <v>0</v>
      </c>
    </row>
    <row r="299" spans="2:42" s="512" customFormat="1">
      <c r="B299" s="518">
        <v>289</v>
      </c>
      <c r="C299" s="518" t="str">
        <f>'[1]Actv PlacedInServc'!C299</f>
        <v/>
      </c>
      <c r="D299" s="519" t="str">
        <f>'[1]Actv PlacedInServc'!D299</f>
        <v/>
      </c>
      <c r="F299" s="520" t="str">
        <f>'[1]Actv PlacedInServc'!F299</f>
        <v/>
      </c>
      <c r="H299" s="518" t="str">
        <f>'[1]Actv PlacedInServc'!H299</f>
        <v/>
      </c>
      <c r="J299" s="518" t="str">
        <f>'[1]Actv PlacedInServc'!J299</f>
        <v/>
      </c>
      <c r="L299" s="518" t="str">
        <f>'[1]Actv PlacedInServc'!L299</f>
        <v/>
      </c>
      <c r="N299" s="521" t="str">
        <f>'[1]Actv PlacedInServc'!N299</f>
        <v/>
      </c>
      <c r="P299" s="524" t="str">
        <f>'[1]Actv PlacedInServc'!P299</f>
        <v/>
      </c>
      <c r="Q299" s="523">
        <f>'[1]Actv PlacedInServc'!Q299</f>
        <v>0</v>
      </c>
      <c r="R299" s="523">
        <f>'[1]Actv PlacedInServc'!R299</f>
        <v>0</v>
      </c>
      <c r="S299" s="523">
        <f>'[1]Actv PlacedInServc'!S299</f>
        <v>0</v>
      </c>
      <c r="T299" s="523">
        <f>'[1]Actv PlacedInServc'!T299</f>
        <v>0</v>
      </c>
      <c r="U299" s="523">
        <f>'[1]Actv PlacedInServc'!U299</f>
        <v>0</v>
      </c>
      <c r="V299" s="523">
        <f>'[1]Actv PlacedInServc'!V299</f>
        <v>0</v>
      </c>
      <c r="W299" s="523">
        <f>'[1]Actv PlacedInServc'!W299</f>
        <v>0</v>
      </c>
      <c r="X299" s="523">
        <f>'[1]Actv PlacedInServc'!X299</f>
        <v>0</v>
      </c>
      <c r="Y299" s="523">
        <f>'[1]Actv PlacedInServc'!Y299</f>
        <v>0</v>
      </c>
      <c r="Z299" s="523">
        <f>'[1]Actv PlacedInServc'!Z299</f>
        <v>0</v>
      </c>
      <c r="AA299" s="523">
        <f>'[1]Actv PlacedInServc'!AA299</f>
        <v>0</v>
      </c>
      <c r="AB299" s="523">
        <f>'[1]Actv PlacedInServc'!AB299</f>
        <v>0</v>
      </c>
      <c r="AC299" s="523">
        <f>'[1]Actv PlacedInServc'!AC299</f>
        <v>0</v>
      </c>
      <c r="AD299" s="523">
        <f>'[1]Actv PlacedInServc'!AD299</f>
        <v>0</v>
      </c>
      <c r="AE299" s="523">
        <f>'[1]Actv PlacedInServc'!AE299</f>
        <v>0</v>
      </c>
      <c r="AF299" s="523">
        <f>'[1]Actv PlacedInServc'!AF299</f>
        <v>0</v>
      </c>
      <c r="AG299" s="523">
        <f>'[1]Actv PlacedInServc'!AG299</f>
        <v>0</v>
      </c>
      <c r="AH299" s="523">
        <f>'[1]Actv PlacedInServc'!AH299</f>
        <v>0</v>
      </c>
      <c r="AI299" s="523">
        <f>'[1]Actv PlacedInServc'!AI299</f>
        <v>0</v>
      </c>
      <c r="AJ299" s="523">
        <f>'[1]Actv PlacedInServc'!AJ299</f>
        <v>0</v>
      </c>
      <c r="AK299" s="523">
        <f>'[1]Actv PlacedInServc'!AK299</f>
        <v>0</v>
      </c>
      <c r="AL299" s="523">
        <f>'[1]Actv PlacedInServc'!AL299</f>
        <v>0</v>
      </c>
      <c r="AM299" s="524"/>
      <c r="AN299" s="523">
        <f t="shared" si="11"/>
        <v>0</v>
      </c>
      <c r="AO299" s="524"/>
      <c r="AP299" s="524">
        <f t="shared" si="12"/>
        <v>0</v>
      </c>
    </row>
    <row r="300" spans="2:42" s="512" customFormat="1">
      <c r="B300" s="518">
        <v>290</v>
      </c>
      <c r="C300" s="518" t="str">
        <f>'[1]Actv PlacedInServc'!C300</f>
        <v/>
      </c>
      <c r="D300" s="519" t="str">
        <f>'[1]Actv PlacedInServc'!D300</f>
        <v>I12-020096</v>
      </c>
      <c r="F300" s="520" t="str">
        <f>'[1]Actv PlacedInServc'!F300</f>
        <v>Mt Horeb Booster Station</v>
      </c>
      <c r="H300" s="518" t="str">
        <f>'[1]Actv PlacedInServc'!H300</f>
        <v/>
      </c>
      <c r="J300" s="518" t="str">
        <f>'[1]Actv PlacedInServc'!J300</f>
        <v/>
      </c>
      <c r="L300" s="518" t="str">
        <f>'[1]Actv PlacedInServc'!L300</f>
        <v/>
      </c>
      <c r="N300" s="521">
        <f>'[1]Actv PlacedInServc'!N300</f>
        <v>45077</v>
      </c>
      <c r="P300" s="524" t="str">
        <f>'[1]Actv PlacedInServc'!P300</f>
        <v/>
      </c>
      <c r="Q300" s="523">
        <f>'[1]Actv PlacedInServc'!Q300</f>
        <v>0</v>
      </c>
      <c r="R300" s="523">
        <f>'[1]Actv PlacedInServc'!R300</f>
        <v>0</v>
      </c>
      <c r="S300" s="523">
        <f>'[1]Actv PlacedInServc'!S300</f>
        <v>0</v>
      </c>
      <c r="T300" s="523">
        <f>'[1]Actv PlacedInServc'!T300</f>
        <v>0</v>
      </c>
      <c r="U300" s="523">
        <f>'[1]Actv PlacedInServc'!U300</f>
        <v>0</v>
      </c>
      <c r="V300" s="523">
        <f>'[1]Actv PlacedInServc'!V300</f>
        <v>0</v>
      </c>
      <c r="W300" s="523">
        <f>'[1]Actv PlacedInServc'!W300</f>
        <v>0</v>
      </c>
      <c r="X300" s="523">
        <f>'[1]Actv PlacedInServc'!X300</f>
        <v>0</v>
      </c>
      <c r="Y300" s="523">
        <f>'[1]Actv PlacedInServc'!Y300</f>
        <v>0</v>
      </c>
      <c r="Z300" s="523">
        <f>'[1]Actv PlacedInServc'!Z300</f>
        <v>0</v>
      </c>
      <c r="AA300" s="523">
        <f>'[1]Actv PlacedInServc'!AA300</f>
        <v>0</v>
      </c>
      <c r="AB300" s="523">
        <f>'[1]Actv PlacedInServc'!AB300</f>
        <v>0</v>
      </c>
      <c r="AC300" s="523">
        <f>'[1]Actv PlacedInServc'!AC300</f>
        <v>0</v>
      </c>
      <c r="AD300" s="523">
        <f>'[1]Actv PlacedInServc'!AD300</f>
        <v>0</v>
      </c>
      <c r="AE300" s="523">
        <f>'[1]Actv PlacedInServc'!AE300</f>
        <v>0</v>
      </c>
      <c r="AF300" s="523">
        <f>'[1]Actv PlacedInServc'!AF300</f>
        <v>0</v>
      </c>
      <c r="AG300" s="523">
        <f>'[1]Actv PlacedInServc'!AG300</f>
        <v>0</v>
      </c>
      <c r="AH300" s="523">
        <f>'[1]Actv PlacedInServc'!AH300</f>
        <v>0</v>
      </c>
      <c r="AI300" s="523">
        <f>'[1]Actv PlacedInServc'!AI300</f>
        <v>0</v>
      </c>
      <c r="AJ300" s="523">
        <f>'[1]Actv PlacedInServc'!AJ300</f>
        <v>0</v>
      </c>
      <c r="AK300" s="523">
        <f>'[1]Actv PlacedInServc'!AK300</f>
        <v>0</v>
      </c>
      <c r="AL300" s="523">
        <f>'[1]Actv PlacedInServc'!AL300</f>
        <v>0</v>
      </c>
      <c r="AM300" s="524"/>
      <c r="AN300" s="523">
        <f t="shared" si="11"/>
        <v>0</v>
      </c>
      <c r="AO300" s="524"/>
      <c r="AP300" s="524">
        <f t="shared" si="12"/>
        <v>0</v>
      </c>
    </row>
    <row r="301" spans="2:42" s="512" customFormat="1">
      <c r="B301" s="518">
        <v>291</v>
      </c>
      <c r="C301" s="518" t="str">
        <f>'[1]Actv PlacedInServc'!C301</f>
        <v>311000</v>
      </c>
      <c r="D301" s="519" t="str">
        <f>'[1]Actv PlacedInServc'!D301</f>
        <v/>
      </c>
      <c r="F301" s="520" t="str">
        <f>'[1]Actv PlacedInServc'!F301</f>
        <v>311000-Pumping Equipment</v>
      </c>
      <c r="H301" s="518" t="str">
        <f>'[1]Actv PlacedInServc'!H301</f>
        <v>10131120</v>
      </c>
      <c r="J301" s="518">
        <f>'[1]Actv PlacedInServc'!J301</f>
        <v>311.2</v>
      </c>
      <c r="L301" s="518" t="str">
        <f>'[1]Actv PlacedInServc'!L301</f>
        <v>Y</v>
      </c>
      <c r="N301" s="521" t="str">
        <f>'[1]Actv PlacedInServc'!N301</f>
        <v/>
      </c>
      <c r="P301" s="524">
        <f>'[1]Actv PlacedInServc'!P301</f>
        <v>0</v>
      </c>
      <c r="Q301" s="523">
        <f>'[1]Actv PlacedInServc'!Q301</f>
        <v>0</v>
      </c>
      <c r="R301" s="523">
        <f>'[1]Actv PlacedInServc'!R301</f>
        <v>0</v>
      </c>
      <c r="S301" s="523">
        <f>'[1]Actv PlacedInServc'!S301</f>
        <v>0</v>
      </c>
      <c r="T301" s="523">
        <f>'[1]Actv PlacedInServc'!T301</f>
        <v>0</v>
      </c>
      <c r="U301" s="523">
        <f>'[1]Actv PlacedInServc'!U301</f>
        <v>0</v>
      </c>
      <c r="V301" s="523">
        <f>'[1]Actv PlacedInServc'!V301</f>
        <v>0</v>
      </c>
      <c r="W301" s="523">
        <f>'[1]Actv PlacedInServc'!W301</f>
        <v>0</v>
      </c>
      <c r="X301" s="523">
        <f>'[1]Actv PlacedInServc'!X301</f>
        <v>0</v>
      </c>
      <c r="Y301" s="523">
        <f>'[1]Actv PlacedInServc'!Y301</f>
        <v>0</v>
      </c>
      <c r="Z301" s="523">
        <f>'[1]Actv PlacedInServc'!Z301</f>
        <v>0</v>
      </c>
      <c r="AA301" s="523">
        <f>'[1]Actv PlacedInServc'!AA301</f>
        <v>0</v>
      </c>
      <c r="AB301" s="523">
        <f>'[1]Actv PlacedInServc'!AB301</f>
        <v>0</v>
      </c>
      <c r="AC301" s="523">
        <f>'[1]Actv PlacedInServc'!AC301</f>
        <v>0</v>
      </c>
      <c r="AD301" s="523">
        <f>'[1]Actv PlacedInServc'!AD301</f>
        <v>0</v>
      </c>
      <c r="AE301" s="523">
        <f>'[1]Actv PlacedInServc'!AE301</f>
        <v>0</v>
      </c>
      <c r="AF301" s="523">
        <f>'[1]Actv PlacedInServc'!AF301</f>
        <v>0</v>
      </c>
      <c r="AG301" s="523">
        <f>'[1]Actv PlacedInServc'!AG301</f>
        <v>0</v>
      </c>
      <c r="AH301" s="523">
        <f>'[1]Actv PlacedInServc'!AH301</f>
        <v>0</v>
      </c>
      <c r="AI301" s="523">
        <f>'[1]Actv PlacedInServc'!AI301</f>
        <v>0</v>
      </c>
      <c r="AJ301" s="523">
        <f>'[1]Actv PlacedInServc'!AJ301</f>
        <v>0</v>
      </c>
      <c r="AK301" s="523">
        <f>'[1]Actv PlacedInServc'!AK301</f>
        <v>0</v>
      </c>
      <c r="AL301" s="523">
        <f>'[1]Actv PlacedInServc'!AL301</f>
        <v>0</v>
      </c>
      <c r="AM301" s="524"/>
      <c r="AN301" s="523">
        <f t="shared" si="11"/>
        <v>0</v>
      </c>
      <c r="AO301" s="524"/>
      <c r="AP301" s="524">
        <f t="shared" si="12"/>
        <v>0</v>
      </c>
    </row>
    <row r="302" spans="2:42" s="512" customFormat="1">
      <c r="B302" s="518">
        <v>292</v>
      </c>
      <c r="C302" s="518" t="str">
        <f>'[1]Actv PlacedInServc'!C302</f>
        <v>311200</v>
      </c>
      <c r="D302" s="519" t="str">
        <f>'[1]Actv PlacedInServc'!D302</f>
        <v/>
      </c>
      <c r="F302" s="520" t="str">
        <f>'[1]Actv PlacedInServc'!F302</f>
        <v>311200-Pump Eqp Electric</v>
      </c>
      <c r="H302" s="518" t="str">
        <f>'[1]Actv PlacedInServc'!H302</f>
        <v>10131120</v>
      </c>
      <c r="J302" s="518">
        <f>'[1]Actv PlacedInServc'!J302</f>
        <v>311.2</v>
      </c>
      <c r="L302" s="518" t="str">
        <f>'[1]Actv PlacedInServc'!L302</f>
        <v>Y</v>
      </c>
      <c r="N302" s="521" t="str">
        <f>'[1]Actv PlacedInServc'!N302</f>
        <v/>
      </c>
      <c r="P302" s="524">
        <f>'[1]Actv PlacedInServc'!P302</f>
        <v>0</v>
      </c>
      <c r="Q302" s="523">
        <f>'[1]Actv PlacedInServc'!Q302</f>
        <v>0</v>
      </c>
      <c r="R302" s="523">
        <f>'[1]Actv PlacedInServc'!R302</f>
        <v>0</v>
      </c>
      <c r="S302" s="523">
        <f>'[1]Actv PlacedInServc'!S302</f>
        <v>0</v>
      </c>
      <c r="T302" s="523">
        <f>'[1]Actv PlacedInServc'!T302</f>
        <v>0</v>
      </c>
      <c r="U302" s="523">
        <f>'[1]Actv PlacedInServc'!U302</f>
        <v>0</v>
      </c>
      <c r="V302" s="523">
        <f>'[1]Actv PlacedInServc'!V302</f>
        <v>0</v>
      </c>
      <c r="W302" s="523">
        <f>'[1]Actv PlacedInServc'!W302</f>
        <v>0</v>
      </c>
      <c r="X302" s="523">
        <f>'[1]Actv PlacedInServc'!X302</f>
        <v>0</v>
      </c>
      <c r="Y302" s="523">
        <f>'[1]Actv PlacedInServc'!Y302</f>
        <v>0</v>
      </c>
      <c r="Z302" s="523">
        <f>'[1]Actv PlacedInServc'!Z302</f>
        <v>0</v>
      </c>
      <c r="AA302" s="523">
        <f>'[1]Actv PlacedInServc'!AA302</f>
        <v>0</v>
      </c>
      <c r="AB302" s="523">
        <f>'[1]Actv PlacedInServc'!AB302</f>
        <v>0</v>
      </c>
      <c r="AC302" s="523">
        <f>'[1]Actv PlacedInServc'!AC302</f>
        <v>0</v>
      </c>
      <c r="AD302" s="523">
        <f>'[1]Actv PlacedInServc'!AD302</f>
        <v>0</v>
      </c>
      <c r="AE302" s="523">
        <f>'[1]Actv PlacedInServc'!AE302</f>
        <v>0</v>
      </c>
      <c r="AF302" s="523">
        <f>'[1]Actv PlacedInServc'!AF302</f>
        <v>0</v>
      </c>
      <c r="AG302" s="523">
        <f>'[1]Actv PlacedInServc'!AG302</f>
        <v>0</v>
      </c>
      <c r="AH302" s="523">
        <f>'[1]Actv PlacedInServc'!AH302</f>
        <v>0</v>
      </c>
      <c r="AI302" s="523">
        <f>'[1]Actv PlacedInServc'!AI302</f>
        <v>0</v>
      </c>
      <c r="AJ302" s="523">
        <f>'[1]Actv PlacedInServc'!AJ302</f>
        <v>0</v>
      </c>
      <c r="AK302" s="523">
        <f>'[1]Actv PlacedInServc'!AK302</f>
        <v>0</v>
      </c>
      <c r="AL302" s="523">
        <f>'[1]Actv PlacedInServc'!AL302</f>
        <v>0</v>
      </c>
      <c r="AM302" s="524"/>
      <c r="AN302" s="523">
        <f t="shared" si="11"/>
        <v>0</v>
      </c>
      <c r="AO302" s="524"/>
      <c r="AP302" s="524">
        <f t="shared" si="12"/>
        <v>0</v>
      </c>
    </row>
    <row r="303" spans="2:42" s="512" customFormat="1">
      <c r="B303" s="518">
        <v>293</v>
      </c>
      <c r="C303" s="518" t="str">
        <f>'[1]Actv PlacedInServc'!C303</f>
        <v/>
      </c>
      <c r="D303" s="519" t="str">
        <f>'[1]Actv PlacedInServc'!D303</f>
        <v/>
      </c>
      <c r="F303" s="520" t="str">
        <f>'[1]Actv PlacedInServc'!F303</f>
        <v/>
      </c>
      <c r="H303" s="518" t="str">
        <f>'[1]Actv PlacedInServc'!H303</f>
        <v/>
      </c>
      <c r="J303" s="518" t="str">
        <f>'[1]Actv PlacedInServc'!J303</f>
        <v/>
      </c>
      <c r="L303" s="518" t="str">
        <f>'[1]Actv PlacedInServc'!L303</f>
        <v>Y</v>
      </c>
      <c r="N303" s="521" t="str">
        <f>'[1]Actv PlacedInServc'!N303</f>
        <v/>
      </c>
      <c r="P303" s="524" t="str">
        <f>'[1]Actv PlacedInServc'!P303</f>
        <v/>
      </c>
      <c r="Q303" s="523" t="str">
        <f>'[1]Actv PlacedInServc'!Q303</f>
        <v/>
      </c>
      <c r="R303" s="523" t="str">
        <f>'[1]Actv PlacedInServc'!R303</f>
        <v/>
      </c>
      <c r="S303" s="523" t="str">
        <f>'[1]Actv PlacedInServc'!S303</f>
        <v/>
      </c>
      <c r="T303" s="523" t="str">
        <f>'[1]Actv PlacedInServc'!T303</f>
        <v/>
      </c>
      <c r="U303" s="523" t="str">
        <f>'[1]Actv PlacedInServc'!U303</f>
        <v/>
      </c>
      <c r="V303" s="523" t="str">
        <f>'[1]Actv PlacedInServc'!V303</f>
        <v/>
      </c>
      <c r="W303" s="523" t="str">
        <f>'[1]Actv PlacedInServc'!W303</f>
        <v/>
      </c>
      <c r="X303" s="523" t="str">
        <f>'[1]Actv PlacedInServc'!X303</f>
        <v/>
      </c>
      <c r="Y303" s="523" t="str">
        <f>'[1]Actv PlacedInServc'!Y303</f>
        <v/>
      </c>
      <c r="Z303" s="523" t="str">
        <f>'[1]Actv PlacedInServc'!Z303</f>
        <v/>
      </c>
      <c r="AA303" s="523" t="str">
        <f>'[1]Actv PlacedInServc'!AA303</f>
        <v/>
      </c>
      <c r="AB303" s="523" t="str">
        <f>'[1]Actv PlacedInServc'!AB303</f>
        <v/>
      </c>
      <c r="AC303" s="523" t="str">
        <f>'[1]Actv PlacedInServc'!AC303</f>
        <v/>
      </c>
      <c r="AD303" s="523" t="str">
        <f>'[1]Actv PlacedInServc'!AD303</f>
        <v/>
      </c>
      <c r="AE303" s="523" t="str">
        <f>'[1]Actv PlacedInServc'!AE303</f>
        <v/>
      </c>
      <c r="AF303" s="523" t="str">
        <f>'[1]Actv PlacedInServc'!AF303</f>
        <v/>
      </c>
      <c r="AG303" s="523" t="str">
        <f>'[1]Actv PlacedInServc'!AG303</f>
        <v/>
      </c>
      <c r="AH303" s="523" t="str">
        <f>'[1]Actv PlacedInServc'!AH303</f>
        <v/>
      </c>
      <c r="AI303" s="523" t="str">
        <f>'[1]Actv PlacedInServc'!AI303</f>
        <v/>
      </c>
      <c r="AJ303" s="523" t="str">
        <f>'[1]Actv PlacedInServc'!AJ303</f>
        <v/>
      </c>
      <c r="AK303" s="523" t="str">
        <f>'[1]Actv PlacedInServc'!AK303</f>
        <v/>
      </c>
      <c r="AL303" s="523" t="str">
        <f>'[1]Actv PlacedInServc'!AL303</f>
        <v/>
      </c>
      <c r="AM303" s="524"/>
      <c r="AN303" s="523">
        <f t="shared" si="11"/>
        <v>0</v>
      </c>
      <c r="AO303" s="524"/>
      <c r="AP303" s="524">
        <f t="shared" si="12"/>
        <v>0</v>
      </c>
    </row>
    <row r="304" spans="2:42" s="512" customFormat="1">
      <c r="B304" s="518">
        <v>294</v>
      </c>
      <c r="C304" s="518" t="str">
        <f>'[1]Actv PlacedInServc'!C304</f>
        <v/>
      </c>
      <c r="D304" s="519" t="str">
        <f>'[1]Actv PlacedInServc'!D304</f>
        <v/>
      </c>
      <c r="F304" s="520" t="str">
        <f>'[1]Actv PlacedInServc'!F304</f>
        <v/>
      </c>
      <c r="H304" s="518" t="str">
        <f>'[1]Actv PlacedInServc'!H304</f>
        <v/>
      </c>
      <c r="J304" s="518" t="str">
        <f>'[1]Actv PlacedInServc'!J304</f>
        <v/>
      </c>
      <c r="L304" s="518" t="str">
        <f>'[1]Actv PlacedInServc'!L304</f>
        <v/>
      </c>
      <c r="N304" s="521" t="str">
        <f>'[1]Actv PlacedInServc'!N304</f>
        <v/>
      </c>
      <c r="P304" s="524" t="str">
        <f>'[1]Actv PlacedInServc'!P304</f>
        <v/>
      </c>
      <c r="Q304" s="523" t="str">
        <f>'[1]Actv PlacedInServc'!Q304</f>
        <v/>
      </c>
      <c r="R304" s="523" t="str">
        <f>'[1]Actv PlacedInServc'!R304</f>
        <v/>
      </c>
      <c r="S304" s="523" t="str">
        <f>'[1]Actv PlacedInServc'!S304</f>
        <v/>
      </c>
      <c r="T304" s="523" t="str">
        <f>'[1]Actv PlacedInServc'!T304</f>
        <v/>
      </c>
      <c r="U304" s="523" t="str">
        <f>'[1]Actv PlacedInServc'!U304</f>
        <v/>
      </c>
      <c r="V304" s="523" t="str">
        <f>'[1]Actv PlacedInServc'!V304</f>
        <v/>
      </c>
      <c r="W304" s="523" t="str">
        <f>'[1]Actv PlacedInServc'!W304</f>
        <v/>
      </c>
      <c r="X304" s="523" t="str">
        <f>'[1]Actv PlacedInServc'!X304</f>
        <v/>
      </c>
      <c r="Y304" s="523" t="str">
        <f>'[1]Actv PlacedInServc'!Y304</f>
        <v/>
      </c>
      <c r="Z304" s="523" t="str">
        <f>'[1]Actv PlacedInServc'!Z304</f>
        <v/>
      </c>
      <c r="AA304" s="523" t="str">
        <f>'[1]Actv PlacedInServc'!AA304</f>
        <v/>
      </c>
      <c r="AB304" s="523" t="str">
        <f>'[1]Actv PlacedInServc'!AB304</f>
        <v/>
      </c>
      <c r="AC304" s="523" t="str">
        <f>'[1]Actv PlacedInServc'!AC304</f>
        <v/>
      </c>
      <c r="AD304" s="523" t="str">
        <f>'[1]Actv PlacedInServc'!AD304</f>
        <v/>
      </c>
      <c r="AE304" s="523" t="str">
        <f>'[1]Actv PlacedInServc'!AE304</f>
        <v/>
      </c>
      <c r="AF304" s="523" t="str">
        <f>'[1]Actv PlacedInServc'!AF304</f>
        <v/>
      </c>
      <c r="AG304" s="523" t="str">
        <f>'[1]Actv PlacedInServc'!AG304</f>
        <v/>
      </c>
      <c r="AH304" s="523" t="str">
        <f>'[1]Actv PlacedInServc'!AH304</f>
        <v/>
      </c>
      <c r="AI304" s="523" t="str">
        <f>'[1]Actv PlacedInServc'!AI304</f>
        <v/>
      </c>
      <c r="AJ304" s="523" t="str">
        <f>'[1]Actv PlacedInServc'!AJ304</f>
        <v/>
      </c>
      <c r="AK304" s="523" t="str">
        <f>'[1]Actv PlacedInServc'!AK304</f>
        <v/>
      </c>
      <c r="AL304" s="523" t="str">
        <f>'[1]Actv PlacedInServc'!AL304</f>
        <v/>
      </c>
      <c r="AM304" s="524"/>
      <c r="AN304" s="523">
        <f t="shared" si="11"/>
        <v>0</v>
      </c>
      <c r="AO304" s="524"/>
      <c r="AP304" s="524">
        <f t="shared" si="12"/>
        <v>0</v>
      </c>
    </row>
    <row r="305" spans="2:42" s="512" customFormat="1">
      <c r="B305" s="518">
        <v>295</v>
      </c>
      <c r="C305" s="518" t="str">
        <f>'[1]Actv PlacedInServc'!C305</f>
        <v/>
      </c>
      <c r="D305" s="519" t="str">
        <f>'[1]Actv PlacedInServc'!D305</f>
        <v/>
      </c>
      <c r="F305" s="520" t="str">
        <f>'[1]Actv PlacedInServc'!F305</f>
        <v/>
      </c>
      <c r="H305" s="518" t="str">
        <f>'[1]Actv PlacedInServc'!H305</f>
        <v/>
      </c>
      <c r="J305" s="518" t="str">
        <f>'[1]Actv PlacedInServc'!J305</f>
        <v/>
      </c>
      <c r="L305" s="518" t="str">
        <f>'[1]Actv PlacedInServc'!L305</f>
        <v/>
      </c>
      <c r="N305" s="521" t="str">
        <f>'[1]Actv PlacedInServc'!N305</f>
        <v/>
      </c>
      <c r="P305" s="524" t="str">
        <f>'[1]Actv PlacedInServc'!P305</f>
        <v/>
      </c>
      <c r="Q305" s="523">
        <f>'[1]Actv PlacedInServc'!Q305</f>
        <v>0</v>
      </c>
      <c r="R305" s="523">
        <f>'[1]Actv PlacedInServc'!R305</f>
        <v>0</v>
      </c>
      <c r="S305" s="523">
        <f>'[1]Actv PlacedInServc'!S305</f>
        <v>0</v>
      </c>
      <c r="T305" s="523">
        <f>'[1]Actv PlacedInServc'!T305</f>
        <v>0</v>
      </c>
      <c r="U305" s="523">
        <f>'[1]Actv PlacedInServc'!U305</f>
        <v>0</v>
      </c>
      <c r="V305" s="523">
        <f>'[1]Actv PlacedInServc'!V305</f>
        <v>0</v>
      </c>
      <c r="W305" s="523">
        <f>'[1]Actv PlacedInServc'!W305</f>
        <v>0</v>
      </c>
      <c r="X305" s="523">
        <f>'[1]Actv PlacedInServc'!X305</f>
        <v>0</v>
      </c>
      <c r="Y305" s="523">
        <f>'[1]Actv PlacedInServc'!Y305</f>
        <v>0</v>
      </c>
      <c r="Z305" s="523">
        <f>'[1]Actv PlacedInServc'!Z305</f>
        <v>0</v>
      </c>
      <c r="AA305" s="523">
        <f>'[1]Actv PlacedInServc'!AA305</f>
        <v>0</v>
      </c>
      <c r="AB305" s="523">
        <f>'[1]Actv PlacedInServc'!AB305</f>
        <v>0</v>
      </c>
      <c r="AC305" s="523">
        <f>'[1]Actv PlacedInServc'!AC305</f>
        <v>0</v>
      </c>
      <c r="AD305" s="523">
        <f>'[1]Actv PlacedInServc'!AD305</f>
        <v>0</v>
      </c>
      <c r="AE305" s="523">
        <f>'[1]Actv PlacedInServc'!AE305</f>
        <v>0</v>
      </c>
      <c r="AF305" s="523">
        <f>'[1]Actv PlacedInServc'!AF305</f>
        <v>0</v>
      </c>
      <c r="AG305" s="523">
        <f>'[1]Actv PlacedInServc'!AG305</f>
        <v>0</v>
      </c>
      <c r="AH305" s="523">
        <f>'[1]Actv PlacedInServc'!AH305</f>
        <v>0</v>
      </c>
      <c r="AI305" s="523">
        <f>'[1]Actv PlacedInServc'!AI305</f>
        <v>0</v>
      </c>
      <c r="AJ305" s="523">
        <f>'[1]Actv PlacedInServc'!AJ305</f>
        <v>0</v>
      </c>
      <c r="AK305" s="523">
        <f>'[1]Actv PlacedInServc'!AK305</f>
        <v>0</v>
      </c>
      <c r="AL305" s="523">
        <f>'[1]Actv PlacedInServc'!AL305</f>
        <v>0</v>
      </c>
      <c r="AM305" s="524"/>
      <c r="AN305" s="523">
        <f t="shared" si="11"/>
        <v>0</v>
      </c>
      <c r="AO305" s="524"/>
      <c r="AP305" s="524">
        <f t="shared" si="12"/>
        <v>0</v>
      </c>
    </row>
    <row r="306" spans="2:42" s="512" customFormat="1">
      <c r="B306" s="518">
        <v>296</v>
      </c>
      <c r="C306" s="518" t="str">
        <f>'[1]Actv PlacedInServc'!C306</f>
        <v/>
      </c>
      <c r="D306" s="519" t="str">
        <f>'[1]Actv PlacedInServc'!D306</f>
        <v>I12-020097</v>
      </c>
      <c r="F306" s="520" t="str">
        <f>'[1]Actv PlacedInServc'!F306</f>
        <v>Hall Booster Station</v>
      </c>
      <c r="H306" s="518" t="str">
        <f>'[1]Actv PlacedInServc'!H306</f>
        <v/>
      </c>
      <c r="J306" s="518" t="str">
        <f>'[1]Actv PlacedInServc'!J306</f>
        <v/>
      </c>
      <c r="L306" s="518" t="str">
        <f>'[1]Actv PlacedInServc'!L306</f>
        <v/>
      </c>
      <c r="N306" s="521">
        <f>'[1]Actv PlacedInServc'!N306</f>
        <v>44712</v>
      </c>
      <c r="P306" s="524" t="str">
        <f>'[1]Actv PlacedInServc'!P306</f>
        <v/>
      </c>
      <c r="Q306" s="523">
        <f>'[1]Actv PlacedInServc'!Q306</f>
        <v>0</v>
      </c>
      <c r="R306" s="523">
        <f>'[1]Actv PlacedInServc'!R306</f>
        <v>0</v>
      </c>
      <c r="S306" s="523">
        <f>'[1]Actv PlacedInServc'!S306</f>
        <v>0</v>
      </c>
      <c r="T306" s="523">
        <f>'[1]Actv PlacedInServc'!T306</f>
        <v>0</v>
      </c>
      <c r="U306" s="523">
        <f>'[1]Actv PlacedInServc'!U306</f>
        <v>0</v>
      </c>
      <c r="V306" s="523">
        <f>'[1]Actv PlacedInServc'!V306</f>
        <v>0</v>
      </c>
      <c r="W306" s="523">
        <f>'[1]Actv PlacedInServc'!W306</f>
        <v>0</v>
      </c>
      <c r="X306" s="523">
        <f>'[1]Actv PlacedInServc'!X306</f>
        <v>0</v>
      </c>
      <c r="Y306" s="523">
        <f>'[1]Actv PlacedInServc'!Y306</f>
        <v>0</v>
      </c>
      <c r="Z306" s="523">
        <f>'[1]Actv PlacedInServc'!Z306</f>
        <v>0</v>
      </c>
      <c r="AA306" s="523">
        <f>'[1]Actv PlacedInServc'!AA306</f>
        <v>0</v>
      </c>
      <c r="AB306" s="523">
        <f>'[1]Actv PlacedInServc'!AB306</f>
        <v>0</v>
      </c>
      <c r="AC306" s="523">
        <f>'[1]Actv PlacedInServc'!AC306</f>
        <v>0</v>
      </c>
      <c r="AD306" s="523">
        <f>'[1]Actv PlacedInServc'!AD306</f>
        <v>0</v>
      </c>
      <c r="AE306" s="523">
        <f>'[1]Actv PlacedInServc'!AE306</f>
        <v>0</v>
      </c>
      <c r="AF306" s="523">
        <f>'[1]Actv PlacedInServc'!AF306</f>
        <v>0</v>
      </c>
      <c r="AG306" s="523">
        <f>'[1]Actv PlacedInServc'!AG306</f>
        <v>0</v>
      </c>
      <c r="AH306" s="523">
        <f>'[1]Actv PlacedInServc'!AH306</f>
        <v>0</v>
      </c>
      <c r="AI306" s="523">
        <f>'[1]Actv PlacedInServc'!AI306</f>
        <v>0</v>
      </c>
      <c r="AJ306" s="523">
        <f>'[1]Actv PlacedInServc'!AJ306</f>
        <v>0</v>
      </c>
      <c r="AK306" s="523">
        <f>'[1]Actv PlacedInServc'!AK306</f>
        <v>0</v>
      </c>
      <c r="AL306" s="523">
        <f>'[1]Actv PlacedInServc'!AL306</f>
        <v>0</v>
      </c>
      <c r="AM306" s="524"/>
      <c r="AN306" s="523">
        <f t="shared" si="11"/>
        <v>0</v>
      </c>
      <c r="AO306" s="524"/>
      <c r="AP306" s="524">
        <f t="shared" si="12"/>
        <v>0</v>
      </c>
    </row>
    <row r="307" spans="2:42" s="512" customFormat="1">
      <c r="B307" s="518">
        <v>297</v>
      </c>
      <c r="C307" s="518" t="str">
        <f>'[1]Actv PlacedInServc'!C307</f>
        <v>311000</v>
      </c>
      <c r="D307" s="519" t="str">
        <f>'[1]Actv PlacedInServc'!D307</f>
        <v/>
      </c>
      <c r="F307" s="520" t="str">
        <f>'[1]Actv PlacedInServc'!F307</f>
        <v>311000-Pumping Equipment</v>
      </c>
      <c r="H307" s="518" t="str">
        <f>'[1]Actv PlacedInServc'!H307</f>
        <v>10131120</v>
      </c>
      <c r="J307" s="518">
        <f>'[1]Actv PlacedInServc'!J307</f>
        <v>311.2</v>
      </c>
      <c r="L307" s="518" t="str">
        <f>'[1]Actv PlacedInServc'!L307</f>
        <v>Y</v>
      </c>
      <c r="N307" s="521" t="str">
        <f>'[1]Actv PlacedInServc'!N307</f>
        <v/>
      </c>
      <c r="P307" s="524">
        <f>'[1]Actv PlacedInServc'!P307</f>
        <v>0</v>
      </c>
      <c r="Q307" s="523">
        <f>'[1]Actv PlacedInServc'!Q307</f>
        <v>0</v>
      </c>
      <c r="R307" s="523">
        <f>'[1]Actv PlacedInServc'!R307</f>
        <v>0</v>
      </c>
      <c r="S307" s="523">
        <f>'[1]Actv PlacedInServc'!S307</f>
        <v>0</v>
      </c>
      <c r="T307" s="523">
        <f>'[1]Actv PlacedInServc'!T307</f>
        <v>0</v>
      </c>
      <c r="U307" s="523">
        <f>'[1]Actv PlacedInServc'!U307</f>
        <v>0</v>
      </c>
      <c r="V307" s="523">
        <f>'[1]Actv PlacedInServc'!V307</f>
        <v>0</v>
      </c>
      <c r="W307" s="523">
        <f>'[1]Actv PlacedInServc'!W307</f>
        <v>0</v>
      </c>
      <c r="X307" s="523">
        <f>'[1]Actv PlacedInServc'!X307</f>
        <v>0</v>
      </c>
      <c r="Y307" s="523">
        <f>'[1]Actv PlacedInServc'!Y307</f>
        <v>0</v>
      </c>
      <c r="Z307" s="523">
        <f>'[1]Actv PlacedInServc'!Z307</f>
        <v>0</v>
      </c>
      <c r="AA307" s="523">
        <f>'[1]Actv PlacedInServc'!AA307</f>
        <v>0</v>
      </c>
      <c r="AB307" s="523">
        <f>'[1]Actv PlacedInServc'!AB307</f>
        <v>0</v>
      </c>
      <c r="AC307" s="523">
        <f>'[1]Actv PlacedInServc'!AC307</f>
        <v>0</v>
      </c>
      <c r="AD307" s="523">
        <f>'[1]Actv PlacedInServc'!AD307</f>
        <v>0</v>
      </c>
      <c r="AE307" s="523">
        <f>'[1]Actv PlacedInServc'!AE307</f>
        <v>0</v>
      </c>
      <c r="AF307" s="523">
        <f>'[1]Actv PlacedInServc'!AF307</f>
        <v>0</v>
      </c>
      <c r="AG307" s="523">
        <f>'[1]Actv PlacedInServc'!AG307</f>
        <v>0</v>
      </c>
      <c r="AH307" s="523">
        <f>'[1]Actv PlacedInServc'!AH307</f>
        <v>0</v>
      </c>
      <c r="AI307" s="523">
        <f>'[1]Actv PlacedInServc'!AI307</f>
        <v>0</v>
      </c>
      <c r="AJ307" s="523">
        <f>'[1]Actv PlacedInServc'!AJ307</f>
        <v>0</v>
      </c>
      <c r="AK307" s="523">
        <f>'[1]Actv PlacedInServc'!AK307</f>
        <v>0</v>
      </c>
      <c r="AL307" s="523">
        <f>'[1]Actv PlacedInServc'!AL307</f>
        <v>0</v>
      </c>
      <c r="AM307" s="524"/>
      <c r="AN307" s="523">
        <f t="shared" si="11"/>
        <v>0</v>
      </c>
      <c r="AO307" s="524"/>
      <c r="AP307" s="524">
        <f t="shared" si="12"/>
        <v>0</v>
      </c>
    </row>
    <row r="308" spans="2:42" s="512" customFormat="1">
      <c r="B308" s="518">
        <v>298</v>
      </c>
      <c r="C308" s="518" t="str">
        <f>'[1]Actv PlacedInServc'!C308</f>
        <v>311200</v>
      </c>
      <c r="D308" s="519" t="str">
        <f>'[1]Actv PlacedInServc'!D308</f>
        <v/>
      </c>
      <c r="F308" s="520" t="str">
        <f>'[1]Actv PlacedInServc'!F308</f>
        <v>311200-Pump Eqp Electric</v>
      </c>
      <c r="H308" s="518" t="str">
        <f>'[1]Actv PlacedInServc'!H308</f>
        <v>10131120</v>
      </c>
      <c r="J308" s="518">
        <f>'[1]Actv PlacedInServc'!J308</f>
        <v>311.2</v>
      </c>
      <c r="L308" s="518" t="str">
        <f>'[1]Actv PlacedInServc'!L308</f>
        <v>Y</v>
      </c>
      <c r="N308" s="521" t="str">
        <f>'[1]Actv PlacedInServc'!N308</f>
        <v/>
      </c>
      <c r="P308" s="524">
        <f>'[1]Actv PlacedInServc'!P308</f>
        <v>0</v>
      </c>
      <c r="Q308" s="523">
        <f>'[1]Actv PlacedInServc'!Q308</f>
        <v>0</v>
      </c>
      <c r="R308" s="523">
        <f>'[1]Actv PlacedInServc'!R308</f>
        <v>0</v>
      </c>
      <c r="S308" s="523">
        <f>'[1]Actv PlacedInServc'!S308</f>
        <v>0</v>
      </c>
      <c r="T308" s="523">
        <f>'[1]Actv PlacedInServc'!T308</f>
        <v>0</v>
      </c>
      <c r="U308" s="523">
        <f>'[1]Actv PlacedInServc'!U308</f>
        <v>0</v>
      </c>
      <c r="V308" s="523">
        <f>'[1]Actv PlacedInServc'!V308</f>
        <v>0</v>
      </c>
      <c r="W308" s="523">
        <f>'[1]Actv PlacedInServc'!W308</f>
        <v>0</v>
      </c>
      <c r="X308" s="523">
        <f>'[1]Actv PlacedInServc'!X308</f>
        <v>0</v>
      </c>
      <c r="Y308" s="523">
        <f>'[1]Actv PlacedInServc'!Y308</f>
        <v>0</v>
      </c>
      <c r="Z308" s="523">
        <f>'[1]Actv PlacedInServc'!Z308</f>
        <v>0</v>
      </c>
      <c r="AA308" s="523">
        <f>'[1]Actv PlacedInServc'!AA308</f>
        <v>0</v>
      </c>
      <c r="AB308" s="523">
        <f>'[1]Actv PlacedInServc'!AB308</f>
        <v>0</v>
      </c>
      <c r="AC308" s="523">
        <f>'[1]Actv PlacedInServc'!AC308</f>
        <v>0</v>
      </c>
      <c r="AD308" s="523">
        <f>'[1]Actv PlacedInServc'!AD308</f>
        <v>0</v>
      </c>
      <c r="AE308" s="523">
        <f>'[1]Actv PlacedInServc'!AE308</f>
        <v>0</v>
      </c>
      <c r="AF308" s="523">
        <f>'[1]Actv PlacedInServc'!AF308</f>
        <v>0</v>
      </c>
      <c r="AG308" s="523">
        <f>'[1]Actv PlacedInServc'!AG308</f>
        <v>0</v>
      </c>
      <c r="AH308" s="523">
        <f>'[1]Actv PlacedInServc'!AH308</f>
        <v>0</v>
      </c>
      <c r="AI308" s="523">
        <f>'[1]Actv PlacedInServc'!AI308</f>
        <v>0</v>
      </c>
      <c r="AJ308" s="523">
        <f>'[1]Actv PlacedInServc'!AJ308</f>
        <v>0</v>
      </c>
      <c r="AK308" s="523">
        <f>'[1]Actv PlacedInServc'!AK308</f>
        <v>0</v>
      </c>
      <c r="AL308" s="523">
        <f>'[1]Actv PlacedInServc'!AL308</f>
        <v>0</v>
      </c>
      <c r="AM308" s="524"/>
      <c r="AN308" s="523">
        <f t="shared" si="11"/>
        <v>0</v>
      </c>
      <c r="AO308" s="524"/>
      <c r="AP308" s="524">
        <f t="shared" si="12"/>
        <v>0</v>
      </c>
    </row>
    <row r="309" spans="2:42" s="512" customFormat="1">
      <c r="B309" s="518">
        <v>299</v>
      </c>
      <c r="C309" s="518" t="str">
        <f>'[1]Actv PlacedInServc'!C309</f>
        <v/>
      </c>
      <c r="D309" s="519" t="str">
        <f>'[1]Actv PlacedInServc'!D309</f>
        <v/>
      </c>
      <c r="F309" s="520" t="str">
        <f>'[1]Actv PlacedInServc'!F309</f>
        <v/>
      </c>
      <c r="H309" s="518" t="str">
        <f>'[1]Actv PlacedInServc'!H309</f>
        <v/>
      </c>
      <c r="J309" s="518" t="str">
        <f>'[1]Actv PlacedInServc'!J309</f>
        <v/>
      </c>
      <c r="L309" s="518" t="str">
        <f>'[1]Actv PlacedInServc'!L309</f>
        <v>Y</v>
      </c>
      <c r="N309" s="521" t="str">
        <f>'[1]Actv PlacedInServc'!N309</f>
        <v/>
      </c>
      <c r="P309" s="524" t="str">
        <f>'[1]Actv PlacedInServc'!P309</f>
        <v/>
      </c>
      <c r="Q309" s="523" t="str">
        <f>'[1]Actv PlacedInServc'!Q309</f>
        <v/>
      </c>
      <c r="R309" s="523" t="str">
        <f>'[1]Actv PlacedInServc'!R309</f>
        <v/>
      </c>
      <c r="S309" s="523" t="str">
        <f>'[1]Actv PlacedInServc'!S309</f>
        <v/>
      </c>
      <c r="T309" s="523" t="str">
        <f>'[1]Actv PlacedInServc'!T309</f>
        <v/>
      </c>
      <c r="U309" s="523" t="str">
        <f>'[1]Actv PlacedInServc'!U309</f>
        <v/>
      </c>
      <c r="V309" s="523" t="str">
        <f>'[1]Actv PlacedInServc'!V309</f>
        <v/>
      </c>
      <c r="W309" s="523" t="str">
        <f>'[1]Actv PlacedInServc'!W309</f>
        <v/>
      </c>
      <c r="X309" s="523" t="str">
        <f>'[1]Actv PlacedInServc'!X309</f>
        <v/>
      </c>
      <c r="Y309" s="523" t="str">
        <f>'[1]Actv PlacedInServc'!Y309</f>
        <v/>
      </c>
      <c r="Z309" s="523" t="str">
        <f>'[1]Actv PlacedInServc'!Z309</f>
        <v/>
      </c>
      <c r="AA309" s="523" t="str">
        <f>'[1]Actv PlacedInServc'!AA309</f>
        <v/>
      </c>
      <c r="AB309" s="523" t="str">
        <f>'[1]Actv PlacedInServc'!AB309</f>
        <v/>
      </c>
      <c r="AC309" s="523" t="str">
        <f>'[1]Actv PlacedInServc'!AC309</f>
        <v/>
      </c>
      <c r="AD309" s="523" t="str">
        <f>'[1]Actv PlacedInServc'!AD309</f>
        <v/>
      </c>
      <c r="AE309" s="523" t="str">
        <f>'[1]Actv PlacedInServc'!AE309</f>
        <v/>
      </c>
      <c r="AF309" s="523" t="str">
        <f>'[1]Actv PlacedInServc'!AF309</f>
        <v/>
      </c>
      <c r="AG309" s="523" t="str">
        <f>'[1]Actv PlacedInServc'!AG309</f>
        <v/>
      </c>
      <c r="AH309" s="523" t="str">
        <f>'[1]Actv PlacedInServc'!AH309</f>
        <v/>
      </c>
      <c r="AI309" s="523" t="str">
        <f>'[1]Actv PlacedInServc'!AI309</f>
        <v/>
      </c>
      <c r="AJ309" s="523" t="str">
        <f>'[1]Actv PlacedInServc'!AJ309</f>
        <v/>
      </c>
      <c r="AK309" s="523" t="str">
        <f>'[1]Actv PlacedInServc'!AK309</f>
        <v/>
      </c>
      <c r="AL309" s="523" t="str">
        <f>'[1]Actv PlacedInServc'!AL309</f>
        <v/>
      </c>
      <c r="AM309" s="524"/>
      <c r="AN309" s="523">
        <f t="shared" si="11"/>
        <v>0</v>
      </c>
      <c r="AO309" s="524"/>
      <c r="AP309" s="524">
        <f t="shared" si="12"/>
        <v>0</v>
      </c>
    </row>
    <row r="310" spans="2:42" s="512" customFormat="1">
      <c r="B310" s="518">
        <v>300</v>
      </c>
      <c r="C310" s="518" t="str">
        <f>'[1]Actv PlacedInServc'!C310</f>
        <v/>
      </c>
      <c r="D310" s="519" t="str">
        <f>'[1]Actv PlacedInServc'!D310</f>
        <v/>
      </c>
      <c r="F310" s="520" t="str">
        <f>'[1]Actv PlacedInServc'!F310</f>
        <v/>
      </c>
      <c r="H310" s="518" t="str">
        <f>'[1]Actv PlacedInServc'!H310</f>
        <v/>
      </c>
      <c r="J310" s="518" t="str">
        <f>'[1]Actv PlacedInServc'!J310</f>
        <v/>
      </c>
      <c r="L310" s="518" t="str">
        <f>'[1]Actv PlacedInServc'!L310</f>
        <v/>
      </c>
      <c r="N310" s="521" t="str">
        <f>'[1]Actv PlacedInServc'!N310</f>
        <v/>
      </c>
      <c r="P310" s="524" t="str">
        <f>'[1]Actv PlacedInServc'!P310</f>
        <v/>
      </c>
      <c r="Q310" s="523" t="str">
        <f>'[1]Actv PlacedInServc'!Q310</f>
        <v/>
      </c>
      <c r="R310" s="523" t="str">
        <f>'[1]Actv PlacedInServc'!R310</f>
        <v/>
      </c>
      <c r="S310" s="523" t="str">
        <f>'[1]Actv PlacedInServc'!S310</f>
        <v/>
      </c>
      <c r="T310" s="523" t="str">
        <f>'[1]Actv PlacedInServc'!T310</f>
        <v/>
      </c>
      <c r="U310" s="523" t="str">
        <f>'[1]Actv PlacedInServc'!U310</f>
        <v/>
      </c>
      <c r="V310" s="523" t="str">
        <f>'[1]Actv PlacedInServc'!V310</f>
        <v/>
      </c>
      <c r="W310" s="523" t="str">
        <f>'[1]Actv PlacedInServc'!W310</f>
        <v/>
      </c>
      <c r="X310" s="523" t="str">
        <f>'[1]Actv PlacedInServc'!X310</f>
        <v/>
      </c>
      <c r="Y310" s="523" t="str">
        <f>'[1]Actv PlacedInServc'!Y310</f>
        <v/>
      </c>
      <c r="Z310" s="523" t="str">
        <f>'[1]Actv PlacedInServc'!Z310</f>
        <v/>
      </c>
      <c r="AA310" s="523" t="str">
        <f>'[1]Actv PlacedInServc'!AA310</f>
        <v/>
      </c>
      <c r="AB310" s="523" t="str">
        <f>'[1]Actv PlacedInServc'!AB310</f>
        <v/>
      </c>
      <c r="AC310" s="523" t="str">
        <f>'[1]Actv PlacedInServc'!AC310</f>
        <v/>
      </c>
      <c r="AD310" s="523" t="str">
        <f>'[1]Actv PlacedInServc'!AD310</f>
        <v/>
      </c>
      <c r="AE310" s="523" t="str">
        <f>'[1]Actv PlacedInServc'!AE310</f>
        <v/>
      </c>
      <c r="AF310" s="523" t="str">
        <f>'[1]Actv PlacedInServc'!AF310</f>
        <v/>
      </c>
      <c r="AG310" s="523" t="str">
        <f>'[1]Actv PlacedInServc'!AG310</f>
        <v/>
      </c>
      <c r="AH310" s="523" t="str">
        <f>'[1]Actv PlacedInServc'!AH310</f>
        <v/>
      </c>
      <c r="AI310" s="523" t="str">
        <f>'[1]Actv PlacedInServc'!AI310</f>
        <v/>
      </c>
      <c r="AJ310" s="523" t="str">
        <f>'[1]Actv PlacedInServc'!AJ310</f>
        <v/>
      </c>
      <c r="AK310" s="523" t="str">
        <f>'[1]Actv PlacedInServc'!AK310</f>
        <v/>
      </c>
      <c r="AL310" s="523" t="str">
        <f>'[1]Actv PlacedInServc'!AL310</f>
        <v/>
      </c>
      <c r="AM310" s="524"/>
      <c r="AN310" s="523">
        <f t="shared" si="11"/>
        <v>0</v>
      </c>
      <c r="AO310" s="524"/>
      <c r="AP310" s="524">
        <f t="shared" si="12"/>
        <v>0</v>
      </c>
    </row>
    <row r="311" spans="2:42" s="512" customFormat="1">
      <c r="B311" s="518">
        <v>301</v>
      </c>
      <c r="C311" s="518" t="str">
        <f>'[1]Actv PlacedInServc'!C311</f>
        <v/>
      </c>
      <c r="D311" s="519" t="str">
        <f>'[1]Actv PlacedInServc'!D311</f>
        <v/>
      </c>
      <c r="F311" s="520" t="str">
        <f>'[1]Actv PlacedInServc'!F311</f>
        <v/>
      </c>
      <c r="H311" s="518" t="str">
        <f>'[1]Actv PlacedInServc'!H311</f>
        <v/>
      </c>
      <c r="J311" s="518" t="str">
        <f>'[1]Actv PlacedInServc'!J311</f>
        <v/>
      </c>
      <c r="L311" s="518" t="str">
        <f>'[1]Actv PlacedInServc'!L311</f>
        <v/>
      </c>
      <c r="N311" s="521" t="str">
        <f>'[1]Actv PlacedInServc'!N311</f>
        <v/>
      </c>
      <c r="P311" s="524" t="str">
        <f>'[1]Actv PlacedInServc'!P311</f>
        <v/>
      </c>
      <c r="Q311" s="523">
        <f>'[1]Actv PlacedInServc'!Q311</f>
        <v>0</v>
      </c>
      <c r="R311" s="523">
        <f>'[1]Actv PlacedInServc'!R311</f>
        <v>0</v>
      </c>
      <c r="S311" s="523">
        <f>'[1]Actv PlacedInServc'!S311</f>
        <v>0</v>
      </c>
      <c r="T311" s="523">
        <f>'[1]Actv PlacedInServc'!T311</f>
        <v>0</v>
      </c>
      <c r="U311" s="523">
        <f>'[1]Actv PlacedInServc'!U311</f>
        <v>0</v>
      </c>
      <c r="V311" s="523">
        <f>'[1]Actv PlacedInServc'!V311</f>
        <v>0</v>
      </c>
      <c r="W311" s="523">
        <f>'[1]Actv PlacedInServc'!W311</f>
        <v>0</v>
      </c>
      <c r="X311" s="523">
        <f>'[1]Actv PlacedInServc'!X311</f>
        <v>0</v>
      </c>
      <c r="Y311" s="523">
        <f>'[1]Actv PlacedInServc'!Y311</f>
        <v>0</v>
      </c>
      <c r="Z311" s="523">
        <f>'[1]Actv PlacedInServc'!Z311</f>
        <v>0</v>
      </c>
      <c r="AA311" s="523">
        <f>'[1]Actv PlacedInServc'!AA311</f>
        <v>0</v>
      </c>
      <c r="AB311" s="523">
        <f>'[1]Actv PlacedInServc'!AB311</f>
        <v>0</v>
      </c>
      <c r="AC311" s="523">
        <f>'[1]Actv PlacedInServc'!AC311</f>
        <v>0</v>
      </c>
      <c r="AD311" s="523">
        <f>'[1]Actv PlacedInServc'!AD311</f>
        <v>0</v>
      </c>
      <c r="AE311" s="523">
        <f>'[1]Actv PlacedInServc'!AE311</f>
        <v>0</v>
      </c>
      <c r="AF311" s="523">
        <f>'[1]Actv PlacedInServc'!AF311</f>
        <v>0</v>
      </c>
      <c r="AG311" s="523">
        <f>'[1]Actv PlacedInServc'!AG311</f>
        <v>0</v>
      </c>
      <c r="AH311" s="523">
        <f>'[1]Actv PlacedInServc'!AH311</f>
        <v>0</v>
      </c>
      <c r="AI311" s="523">
        <f>'[1]Actv PlacedInServc'!AI311</f>
        <v>0</v>
      </c>
      <c r="AJ311" s="523">
        <f>'[1]Actv PlacedInServc'!AJ311</f>
        <v>0</v>
      </c>
      <c r="AK311" s="523">
        <f>'[1]Actv PlacedInServc'!AK311</f>
        <v>0</v>
      </c>
      <c r="AL311" s="523">
        <f>'[1]Actv PlacedInServc'!AL311</f>
        <v>0</v>
      </c>
      <c r="AM311" s="524"/>
      <c r="AN311" s="523">
        <f t="shared" si="11"/>
        <v>0</v>
      </c>
      <c r="AO311" s="524"/>
      <c r="AP311" s="524">
        <f t="shared" si="12"/>
        <v>0</v>
      </c>
    </row>
    <row r="312" spans="2:42" s="512" customFormat="1">
      <c r="B312" s="518">
        <v>302</v>
      </c>
      <c r="C312" s="518" t="str">
        <f>'[1]Actv PlacedInServc'!C312</f>
        <v/>
      </c>
      <c r="D312" s="519" t="str">
        <f>'[1]Actv PlacedInServc'!D312</f>
        <v>I12-030001</v>
      </c>
      <c r="F312" s="520" t="str">
        <f>'[1]Actv PlacedInServc'!F312</f>
        <v>ERWA Main Interconnection</v>
      </c>
      <c r="H312" s="518" t="str">
        <f>'[1]Actv PlacedInServc'!H312</f>
        <v/>
      </c>
      <c r="J312" s="518" t="str">
        <f>'[1]Actv PlacedInServc'!J312</f>
        <v/>
      </c>
      <c r="L312" s="518" t="str">
        <f>'[1]Actv PlacedInServc'!L312</f>
        <v/>
      </c>
      <c r="N312" s="521">
        <f>'[1]Actv PlacedInServc'!N312</f>
        <v>45107</v>
      </c>
      <c r="P312" s="524" t="str">
        <f>'[1]Actv PlacedInServc'!P312</f>
        <v/>
      </c>
      <c r="Q312" s="523">
        <f>'[1]Actv PlacedInServc'!Q312</f>
        <v>0</v>
      </c>
      <c r="R312" s="523">
        <f>'[1]Actv PlacedInServc'!R312</f>
        <v>0</v>
      </c>
      <c r="S312" s="523">
        <f>'[1]Actv PlacedInServc'!S312</f>
        <v>0</v>
      </c>
      <c r="T312" s="523">
        <f>'[1]Actv PlacedInServc'!T312</f>
        <v>0</v>
      </c>
      <c r="U312" s="523">
        <f>'[1]Actv PlacedInServc'!U312</f>
        <v>0</v>
      </c>
      <c r="V312" s="523">
        <f>'[1]Actv PlacedInServc'!V312</f>
        <v>0</v>
      </c>
      <c r="W312" s="523">
        <f>'[1]Actv PlacedInServc'!W312</f>
        <v>0</v>
      </c>
      <c r="X312" s="523">
        <f>'[1]Actv PlacedInServc'!X312</f>
        <v>0</v>
      </c>
      <c r="Y312" s="523">
        <f>'[1]Actv PlacedInServc'!Y312</f>
        <v>0</v>
      </c>
      <c r="Z312" s="523">
        <f>'[1]Actv PlacedInServc'!Z312</f>
        <v>0</v>
      </c>
      <c r="AA312" s="523">
        <f>'[1]Actv PlacedInServc'!AA312</f>
        <v>0</v>
      </c>
      <c r="AB312" s="523">
        <f>'[1]Actv PlacedInServc'!AB312</f>
        <v>0</v>
      </c>
      <c r="AC312" s="523">
        <f>'[1]Actv PlacedInServc'!AC312</f>
        <v>0</v>
      </c>
      <c r="AD312" s="523">
        <f>'[1]Actv PlacedInServc'!AD312</f>
        <v>0</v>
      </c>
      <c r="AE312" s="523">
        <f>'[1]Actv PlacedInServc'!AE312</f>
        <v>0</v>
      </c>
      <c r="AF312" s="523">
        <f>'[1]Actv PlacedInServc'!AF312</f>
        <v>0</v>
      </c>
      <c r="AG312" s="523">
        <f>'[1]Actv PlacedInServc'!AG312</f>
        <v>0</v>
      </c>
      <c r="AH312" s="523">
        <f>'[1]Actv PlacedInServc'!AH312</f>
        <v>0</v>
      </c>
      <c r="AI312" s="523">
        <f>'[1]Actv PlacedInServc'!AI312</f>
        <v>0</v>
      </c>
      <c r="AJ312" s="523">
        <f>'[1]Actv PlacedInServc'!AJ312</f>
        <v>0</v>
      </c>
      <c r="AK312" s="523">
        <f>'[1]Actv PlacedInServc'!AK312</f>
        <v>0</v>
      </c>
      <c r="AL312" s="523">
        <f>'[1]Actv PlacedInServc'!AL312</f>
        <v>0</v>
      </c>
      <c r="AM312" s="524"/>
      <c r="AN312" s="523">
        <f t="shared" si="11"/>
        <v>0</v>
      </c>
      <c r="AO312" s="524"/>
      <c r="AP312" s="524">
        <f t="shared" si="12"/>
        <v>0</v>
      </c>
    </row>
    <row r="313" spans="2:42" s="512" customFormat="1">
      <c r="B313" s="518">
        <v>303</v>
      </c>
      <c r="C313" s="518" t="str">
        <f>'[1]Actv PlacedInServc'!C313</f>
        <v>331001</v>
      </c>
      <c r="D313" s="519" t="str">
        <f>'[1]Actv PlacedInServc'!D313</f>
        <v/>
      </c>
      <c r="F313" s="520" t="str">
        <f>'[1]Actv PlacedInServc'!F313</f>
        <v>331001-TD Mains</v>
      </c>
      <c r="H313" s="518" t="str">
        <f>'[1]Actv PlacedInServc'!H313</f>
        <v>10133100</v>
      </c>
      <c r="J313" s="518">
        <f>'[1]Actv PlacedInServc'!J313</f>
        <v>331.4</v>
      </c>
      <c r="L313" s="518" t="str">
        <f>'[1]Actv PlacedInServc'!L313</f>
        <v>Y</v>
      </c>
      <c r="N313" s="521" t="str">
        <f>'[1]Actv PlacedInServc'!N313</f>
        <v/>
      </c>
      <c r="P313" s="524">
        <f>'[1]Actv PlacedInServc'!P313</f>
        <v>0</v>
      </c>
      <c r="Q313" s="523">
        <f>'[1]Actv PlacedInServc'!Q313</f>
        <v>0</v>
      </c>
      <c r="R313" s="523">
        <f>'[1]Actv PlacedInServc'!R313</f>
        <v>0</v>
      </c>
      <c r="S313" s="523">
        <f>'[1]Actv PlacedInServc'!S313</f>
        <v>0</v>
      </c>
      <c r="T313" s="523">
        <f>'[1]Actv PlacedInServc'!T313</f>
        <v>0</v>
      </c>
      <c r="U313" s="523">
        <f>'[1]Actv PlacedInServc'!U313</f>
        <v>0</v>
      </c>
      <c r="V313" s="523">
        <f>'[1]Actv PlacedInServc'!V313</f>
        <v>0</v>
      </c>
      <c r="W313" s="523">
        <f>'[1]Actv PlacedInServc'!W313</f>
        <v>0</v>
      </c>
      <c r="X313" s="523">
        <f>'[1]Actv PlacedInServc'!X313</f>
        <v>0</v>
      </c>
      <c r="Y313" s="523">
        <f>'[1]Actv PlacedInServc'!Y313</f>
        <v>0</v>
      </c>
      <c r="Z313" s="523">
        <f>'[1]Actv PlacedInServc'!Z313</f>
        <v>0</v>
      </c>
      <c r="AA313" s="523">
        <f>'[1]Actv PlacedInServc'!AA313</f>
        <v>0</v>
      </c>
      <c r="AB313" s="523">
        <f>'[1]Actv PlacedInServc'!AB313</f>
        <v>0</v>
      </c>
      <c r="AC313" s="523">
        <f>'[1]Actv PlacedInServc'!AC313</f>
        <v>0</v>
      </c>
      <c r="AD313" s="523">
        <f>'[1]Actv PlacedInServc'!AD313</f>
        <v>0</v>
      </c>
      <c r="AE313" s="523">
        <f>'[1]Actv PlacedInServc'!AE313</f>
        <v>0</v>
      </c>
      <c r="AF313" s="523">
        <f>'[1]Actv PlacedInServc'!AF313</f>
        <v>0</v>
      </c>
      <c r="AG313" s="523">
        <f>'[1]Actv PlacedInServc'!AG313</f>
        <v>0</v>
      </c>
      <c r="AH313" s="523">
        <f>'[1]Actv PlacedInServc'!AH313</f>
        <v>0</v>
      </c>
      <c r="AI313" s="523">
        <f>'[1]Actv PlacedInServc'!AI313</f>
        <v>0</v>
      </c>
      <c r="AJ313" s="523">
        <f>'[1]Actv PlacedInServc'!AJ313</f>
        <v>0</v>
      </c>
      <c r="AK313" s="523">
        <f>'[1]Actv PlacedInServc'!AK313</f>
        <v>0</v>
      </c>
      <c r="AL313" s="523">
        <f>'[1]Actv PlacedInServc'!AL313</f>
        <v>0</v>
      </c>
      <c r="AM313" s="524"/>
      <c r="AN313" s="523">
        <f t="shared" si="11"/>
        <v>0</v>
      </c>
      <c r="AO313" s="524"/>
      <c r="AP313" s="524">
        <f t="shared" si="12"/>
        <v>0</v>
      </c>
    </row>
    <row r="314" spans="2:42" s="512" customFormat="1">
      <c r="B314" s="518">
        <v>304</v>
      </c>
      <c r="C314" s="518" t="str">
        <f>'[1]Actv PlacedInServc'!C314</f>
        <v/>
      </c>
      <c r="D314" s="519" t="str">
        <f>'[1]Actv PlacedInServc'!D314</f>
        <v/>
      </c>
      <c r="F314" s="520" t="str">
        <f>'[1]Actv PlacedInServc'!F314</f>
        <v/>
      </c>
      <c r="H314" s="518" t="str">
        <f>'[1]Actv PlacedInServc'!H314</f>
        <v/>
      </c>
      <c r="J314" s="518" t="str">
        <f>'[1]Actv PlacedInServc'!J314</f>
        <v/>
      </c>
      <c r="L314" s="518" t="str">
        <f>'[1]Actv PlacedInServc'!L314</f>
        <v/>
      </c>
      <c r="N314" s="521" t="str">
        <f>'[1]Actv PlacedInServc'!N314</f>
        <v/>
      </c>
      <c r="P314" s="524" t="str">
        <f>'[1]Actv PlacedInServc'!P314</f>
        <v/>
      </c>
      <c r="Q314" s="523" t="str">
        <f>'[1]Actv PlacedInServc'!Q314</f>
        <v/>
      </c>
      <c r="R314" s="523" t="str">
        <f>'[1]Actv PlacedInServc'!R314</f>
        <v/>
      </c>
      <c r="S314" s="523" t="str">
        <f>'[1]Actv PlacedInServc'!S314</f>
        <v/>
      </c>
      <c r="T314" s="523" t="str">
        <f>'[1]Actv PlacedInServc'!T314</f>
        <v/>
      </c>
      <c r="U314" s="523" t="str">
        <f>'[1]Actv PlacedInServc'!U314</f>
        <v/>
      </c>
      <c r="V314" s="523" t="str">
        <f>'[1]Actv PlacedInServc'!V314</f>
        <v/>
      </c>
      <c r="W314" s="523" t="str">
        <f>'[1]Actv PlacedInServc'!W314</f>
        <v/>
      </c>
      <c r="X314" s="523" t="str">
        <f>'[1]Actv PlacedInServc'!X314</f>
        <v/>
      </c>
      <c r="Y314" s="523" t="str">
        <f>'[1]Actv PlacedInServc'!Y314</f>
        <v/>
      </c>
      <c r="Z314" s="523" t="str">
        <f>'[1]Actv PlacedInServc'!Z314</f>
        <v/>
      </c>
      <c r="AA314" s="523" t="str">
        <f>'[1]Actv PlacedInServc'!AA314</f>
        <v/>
      </c>
      <c r="AB314" s="523" t="str">
        <f>'[1]Actv PlacedInServc'!AB314</f>
        <v/>
      </c>
      <c r="AC314" s="523" t="str">
        <f>'[1]Actv PlacedInServc'!AC314</f>
        <v/>
      </c>
      <c r="AD314" s="523" t="str">
        <f>'[1]Actv PlacedInServc'!AD314</f>
        <v/>
      </c>
      <c r="AE314" s="523" t="str">
        <f>'[1]Actv PlacedInServc'!AE314</f>
        <v/>
      </c>
      <c r="AF314" s="523" t="str">
        <f>'[1]Actv PlacedInServc'!AF314</f>
        <v/>
      </c>
      <c r="AG314" s="523" t="str">
        <f>'[1]Actv PlacedInServc'!AG314</f>
        <v/>
      </c>
      <c r="AH314" s="523" t="str">
        <f>'[1]Actv PlacedInServc'!AH314</f>
        <v/>
      </c>
      <c r="AI314" s="523" t="str">
        <f>'[1]Actv PlacedInServc'!AI314</f>
        <v/>
      </c>
      <c r="AJ314" s="523" t="str">
        <f>'[1]Actv PlacedInServc'!AJ314</f>
        <v/>
      </c>
      <c r="AK314" s="523" t="str">
        <f>'[1]Actv PlacedInServc'!AK314</f>
        <v/>
      </c>
      <c r="AL314" s="523" t="str">
        <f>'[1]Actv PlacedInServc'!AL314</f>
        <v/>
      </c>
      <c r="AM314" s="524"/>
      <c r="AN314" s="523">
        <f t="shared" si="11"/>
        <v>0</v>
      </c>
      <c r="AO314" s="524"/>
      <c r="AP314" s="524">
        <f t="shared" si="12"/>
        <v>0</v>
      </c>
    </row>
    <row r="315" spans="2:42" s="512" customFormat="1">
      <c r="B315" s="518">
        <v>305</v>
      </c>
      <c r="C315" s="518" t="str">
        <f>'[1]Actv PlacedInServc'!C315</f>
        <v/>
      </c>
      <c r="D315" s="519" t="str">
        <f>'[1]Actv PlacedInServc'!D315</f>
        <v/>
      </c>
      <c r="F315" s="520" t="str">
        <f>'[1]Actv PlacedInServc'!F315</f>
        <v/>
      </c>
      <c r="H315" s="518" t="str">
        <f>'[1]Actv PlacedInServc'!H315</f>
        <v/>
      </c>
      <c r="J315" s="518" t="str">
        <f>'[1]Actv PlacedInServc'!J315</f>
        <v/>
      </c>
      <c r="L315" s="518" t="str">
        <f>'[1]Actv PlacedInServc'!L315</f>
        <v/>
      </c>
      <c r="N315" s="521" t="str">
        <f>'[1]Actv PlacedInServc'!N315</f>
        <v/>
      </c>
      <c r="P315" s="524" t="str">
        <f>'[1]Actv PlacedInServc'!P315</f>
        <v/>
      </c>
      <c r="Q315" s="523" t="str">
        <f>'[1]Actv PlacedInServc'!Q315</f>
        <v/>
      </c>
      <c r="R315" s="523" t="str">
        <f>'[1]Actv PlacedInServc'!R315</f>
        <v/>
      </c>
      <c r="S315" s="523" t="str">
        <f>'[1]Actv PlacedInServc'!S315</f>
        <v/>
      </c>
      <c r="T315" s="523" t="str">
        <f>'[1]Actv PlacedInServc'!T315</f>
        <v/>
      </c>
      <c r="U315" s="523" t="str">
        <f>'[1]Actv PlacedInServc'!U315</f>
        <v/>
      </c>
      <c r="V315" s="523" t="str">
        <f>'[1]Actv PlacedInServc'!V315</f>
        <v/>
      </c>
      <c r="W315" s="523" t="str">
        <f>'[1]Actv PlacedInServc'!W315</f>
        <v/>
      </c>
      <c r="X315" s="523" t="str">
        <f>'[1]Actv PlacedInServc'!X315</f>
        <v/>
      </c>
      <c r="Y315" s="523" t="str">
        <f>'[1]Actv PlacedInServc'!Y315</f>
        <v/>
      </c>
      <c r="Z315" s="523" t="str">
        <f>'[1]Actv PlacedInServc'!Z315</f>
        <v/>
      </c>
      <c r="AA315" s="523" t="str">
        <f>'[1]Actv PlacedInServc'!AA315</f>
        <v/>
      </c>
      <c r="AB315" s="523" t="str">
        <f>'[1]Actv PlacedInServc'!AB315</f>
        <v/>
      </c>
      <c r="AC315" s="523" t="str">
        <f>'[1]Actv PlacedInServc'!AC315</f>
        <v/>
      </c>
      <c r="AD315" s="523" t="str">
        <f>'[1]Actv PlacedInServc'!AD315</f>
        <v/>
      </c>
      <c r="AE315" s="523" t="str">
        <f>'[1]Actv PlacedInServc'!AE315</f>
        <v/>
      </c>
      <c r="AF315" s="523" t="str">
        <f>'[1]Actv PlacedInServc'!AF315</f>
        <v/>
      </c>
      <c r="AG315" s="523" t="str">
        <f>'[1]Actv PlacedInServc'!AG315</f>
        <v/>
      </c>
      <c r="AH315" s="523" t="str">
        <f>'[1]Actv PlacedInServc'!AH315</f>
        <v/>
      </c>
      <c r="AI315" s="523" t="str">
        <f>'[1]Actv PlacedInServc'!AI315</f>
        <v/>
      </c>
      <c r="AJ315" s="523" t="str">
        <f>'[1]Actv PlacedInServc'!AJ315</f>
        <v/>
      </c>
      <c r="AK315" s="523" t="str">
        <f>'[1]Actv PlacedInServc'!AK315</f>
        <v/>
      </c>
      <c r="AL315" s="523" t="str">
        <f>'[1]Actv PlacedInServc'!AL315</f>
        <v/>
      </c>
      <c r="AM315" s="524"/>
      <c r="AN315" s="523">
        <f t="shared" si="11"/>
        <v>0</v>
      </c>
      <c r="AO315" s="524"/>
      <c r="AP315" s="524">
        <f t="shared" si="12"/>
        <v>0</v>
      </c>
    </row>
    <row r="316" spans="2:42" s="512" customFormat="1">
      <c r="B316" s="518">
        <v>306</v>
      </c>
      <c r="C316" s="518" t="str">
        <f>'[1]Actv PlacedInServc'!C316</f>
        <v/>
      </c>
      <c r="D316" s="519" t="str">
        <f>'[1]Actv PlacedInServc'!D316</f>
        <v/>
      </c>
      <c r="F316" s="520" t="str">
        <f>'[1]Actv PlacedInServc'!F316</f>
        <v/>
      </c>
      <c r="H316" s="518" t="str">
        <f>'[1]Actv PlacedInServc'!H316</f>
        <v/>
      </c>
      <c r="J316" s="518" t="str">
        <f>'[1]Actv PlacedInServc'!J316</f>
        <v/>
      </c>
      <c r="L316" s="518" t="str">
        <f>'[1]Actv PlacedInServc'!L316</f>
        <v/>
      </c>
      <c r="N316" s="521" t="str">
        <f>'[1]Actv PlacedInServc'!N316</f>
        <v/>
      </c>
      <c r="P316" s="524" t="str">
        <f>'[1]Actv PlacedInServc'!P316</f>
        <v/>
      </c>
      <c r="Q316" s="523" t="str">
        <f>'[1]Actv PlacedInServc'!Q316</f>
        <v/>
      </c>
      <c r="R316" s="523" t="str">
        <f>'[1]Actv PlacedInServc'!R316</f>
        <v/>
      </c>
      <c r="S316" s="523" t="str">
        <f>'[1]Actv PlacedInServc'!S316</f>
        <v/>
      </c>
      <c r="T316" s="523" t="str">
        <f>'[1]Actv PlacedInServc'!T316</f>
        <v/>
      </c>
      <c r="U316" s="523" t="str">
        <f>'[1]Actv PlacedInServc'!U316</f>
        <v/>
      </c>
      <c r="V316" s="523" t="str">
        <f>'[1]Actv PlacedInServc'!V316</f>
        <v/>
      </c>
      <c r="W316" s="523" t="str">
        <f>'[1]Actv PlacedInServc'!W316</f>
        <v/>
      </c>
      <c r="X316" s="523" t="str">
        <f>'[1]Actv PlacedInServc'!X316</f>
        <v/>
      </c>
      <c r="Y316" s="523" t="str">
        <f>'[1]Actv PlacedInServc'!Y316</f>
        <v/>
      </c>
      <c r="Z316" s="523" t="str">
        <f>'[1]Actv PlacedInServc'!Z316</f>
        <v/>
      </c>
      <c r="AA316" s="523" t="str">
        <f>'[1]Actv PlacedInServc'!AA316</f>
        <v/>
      </c>
      <c r="AB316" s="523" t="str">
        <f>'[1]Actv PlacedInServc'!AB316</f>
        <v/>
      </c>
      <c r="AC316" s="523" t="str">
        <f>'[1]Actv PlacedInServc'!AC316</f>
        <v/>
      </c>
      <c r="AD316" s="523" t="str">
        <f>'[1]Actv PlacedInServc'!AD316</f>
        <v/>
      </c>
      <c r="AE316" s="523" t="str">
        <f>'[1]Actv PlacedInServc'!AE316</f>
        <v/>
      </c>
      <c r="AF316" s="523" t="str">
        <f>'[1]Actv PlacedInServc'!AF316</f>
        <v/>
      </c>
      <c r="AG316" s="523" t="str">
        <f>'[1]Actv PlacedInServc'!AG316</f>
        <v/>
      </c>
      <c r="AH316" s="523" t="str">
        <f>'[1]Actv PlacedInServc'!AH316</f>
        <v/>
      </c>
      <c r="AI316" s="523" t="str">
        <f>'[1]Actv PlacedInServc'!AI316</f>
        <v/>
      </c>
      <c r="AJ316" s="523" t="str">
        <f>'[1]Actv PlacedInServc'!AJ316</f>
        <v/>
      </c>
      <c r="AK316" s="523" t="str">
        <f>'[1]Actv PlacedInServc'!AK316</f>
        <v/>
      </c>
      <c r="AL316" s="523" t="str">
        <f>'[1]Actv PlacedInServc'!AL316</f>
        <v/>
      </c>
      <c r="AM316" s="524"/>
      <c r="AN316" s="523">
        <f t="shared" si="11"/>
        <v>0</v>
      </c>
      <c r="AO316" s="524"/>
      <c r="AP316" s="524">
        <f t="shared" si="12"/>
        <v>0</v>
      </c>
    </row>
    <row r="317" spans="2:42" s="512" customFormat="1">
      <c r="B317" s="518">
        <v>307</v>
      </c>
      <c r="C317" s="518" t="str">
        <f>'[1]Actv PlacedInServc'!C317</f>
        <v/>
      </c>
      <c r="D317" s="519" t="str">
        <f>'[1]Actv PlacedInServc'!D317</f>
        <v/>
      </c>
      <c r="F317" s="520" t="str">
        <f>'[1]Actv PlacedInServc'!F317</f>
        <v/>
      </c>
      <c r="H317" s="518" t="str">
        <f>'[1]Actv PlacedInServc'!H317</f>
        <v/>
      </c>
      <c r="J317" s="518" t="str">
        <f>'[1]Actv PlacedInServc'!J317</f>
        <v/>
      </c>
      <c r="L317" s="518" t="str">
        <f>'[1]Actv PlacedInServc'!L317</f>
        <v/>
      </c>
      <c r="N317" s="521" t="str">
        <f>'[1]Actv PlacedInServc'!N317</f>
        <v/>
      </c>
      <c r="P317" s="524" t="str">
        <f>'[1]Actv PlacedInServc'!P317</f>
        <v/>
      </c>
      <c r="Q317" s="523">
        <f>'[1]Actv PlacedInServc'!Q317</f>
        <v>0</v>
      </c>
      <c r="R317" s="523">
        <f>'[1]Actv PlacedInServc'!R317</f>
        <v>0</v>
      </c>
      <c r="S317" s="523">
        <f>'[1]Actv PlacedInServc'!S317</f>
        <v>0</v>
      </c>
      <c r="T317" s="523">
        <f>'[1]Actv PlacedInServc'!T317</f>
        <v>0</v>
      </c>
      <c r="U317" s="523">
        <f>'[1]Actv PlacedInServc'!U317</f>
        <v>0</v>
      </c>
      <c r="V317" s="523">
        <f>'[1]Actv PlacedInServc'!V317</f>
        <v>0</v>
      </c>
      <c r="W317" s="523">
        <f>'[1]Actv PlacedInServc'!W317</f>
        <v>0</v>
      </c>
      <c r="X317" s="523">
        <f>'[1]Actv PlacedInServc'!X317</f>
        <v>0</v>
      </c>
      <c r="Y317" s="523">
        <f>'[1]Actv PlacedInServc'!Y317</f>
        <v>0</v>
      </c>
      <c r="Z317" s="523">
        <f>'[1]Actv PlacedInServc'!Z317</f>
        <v>0</v>
      </c>
      <c r="AA317" s="523">
        <f>'[1]Actv PlacedInServc'!AA317</f>
        <v>0</v>
      </c>
      <c r="AB317" s="523">
        <f>'[1]Actv PlacedInServc'!AB317</f>
        <v>0</v>
      </c>
      <c r="AC317" s="523">
        <f>'[1]Actv PlacedInServc'!AC317</f>
        <v>0</v>
      </c>
      <c r="AD317" s="523">
        <f>'[1]Actv PlacedInServc'!AD317</f>
        <v>0</v>
      </c>
      <c r="AE317" s="523">
        <f>'[1]Actv PlacedInServc'!AE317</f>
        <v>0</v>
      </c>
      <c r="AF317" s="523">
        <f>'[1]Actv PlacedInServc'!AF317</f>
        <v>0</v>
      </c>
      <c r="AG317" s="523">
        <f>'[1]Actv PlacedInServc'!AG317</f>
        <v>0</v>
      </c>
      <c r="AH317" s="523">
        <f>'[1]Actv PlacedInServc'!AH317</f>
        <v>0</v>
      </c>
      <c r="AI317" s="523">
        <f>'[1]Actv PlacedInServc'!AI317</f>
        <v>0</v>
      </c>
      <c r="AJ317" s="523">
        <f>'[1]Actv PlacedInServc'!AJ317</f>
        <v>0</v>
      </c>
      <c r="AK317" s="523">
        <f>'[1]Actv PlacedInServc'!AK317</f>
        <v>0</v>
      </c>
      <c r="AL317" s="523">
        <f>'[1]Actv PlacedInServc'!AL317</f>
        <v>0</v>
      </c>
      <c r="AM317" s="524"/>
      <c r="AN317" s="523">
        <f t="shared" si="11"/>
        <v>0</v>
      </c>
      <c r="AO317" s="524"/>
      <c r="AP317" s="524">
        <f t="shared" si="12"/>
        <v>0</v>
      </c>
    </row>
    <row r="318" spans="2:42" s="512" customFormat="1">
      <c r="B318" s="518">
        <v>308</v>
      </c>
      <c r="C318" s="518" t="str">
        <f>'[1]Actv PlacedInServc'!C318</f>
        <v/>
      </c>
      <c r="D318" s="519" t="str">
        <f>'[1]Actv PlacedInServc'!D318</f>
        <v>I12-020035</v>
      </c>
      <c r="F318" s="520" t="str">
        <f>'[1]Actv PlacedInServc'!F318</f>
        <v>KRS1 - Residual Improvements</v>
      </c>
      <c r="H318" s="518" t="str">
        <f>'[1]Actv PlacedInServc'!H318</f>
        <v/>
      </c>
      <c r="J318" s="518" t="str">
        <f>'[1]Actv PlacedInServc'!J318</f>
        <v/>
      </c>
      <c r="L318" s="518" t="str">
        <f>'[1]Actv PlacedInServc'!L318</f>
        <v/>
      </c>
      <c r="N318" s="521">
        <f>'[1]Actv PlacedInServc'!N318</f>
        <v>43373</v>
      </c>
      <c r="P318" s="524" t="str">
        <f>'[1]Actv PlacedInServc'!P318</f>
        <v/>
      </c>
      <c r="Q318" s="523">
        <f>'[1]Actv PlacedInServc'!Q318</f>
        <v>0</v>
      </c>
      <c r="R318" s="523">
        <f>'[1]Actv PlacedInServc'!R318</f>
        <v>0</v>
      </c>
      <c r="S318" s="523">
        <f>'[1]Actv PlacedInServc'!S318</f>
        <v>0</v>
      </c>
      <c r="T318" s="523">
        <f>'[1]Actv PlacedInServc'!T318</f>
        <v>0</v>
      </c>
      <c r="U318" s="523">
        <f>'[1]Actv PlacedInServc'!U318</f>
        <v>0</v>
      </c>
      <c r="V318" s="523">
        <f>'[1]Actv PlacedInServc'!V318</f>
        <v>0</v>
      </c>
      <c r="W318" s="523">
        <f>'[1]Actv PlacedInServc'!W318</f>
        <v>0</v>
      </c>
      <c r="X318" s="523">
        <f>'[1]Actv PlacedInServc'!X318</f>
        <v>0</v>
      </c>
      <c r="Y318" s="523">
        <f>'[1]Actv PlacedInServc'!Y318</f>
        <v>0</v>
      </c>
      <c r="Z318" s="523">
        <f>'[1]Actv PlacedInServc'!Z318</f>
        <v>0</v>
      </c>
      <c r="AA318" s="523">
        <f>'[1]Actv PlacedInServc'!AA318</f>
        <v>0</v>
      </c>
      <c r="AB318" s="523">
        <f>'[1]Actv PlacedInServc'!AB318</f>
        <v>0</v>
      </c>
      <c r="AC318" s="523">
        <f>'[1]Actv PlacedInServc'!AC318</f>
        <v>0</v>
      </c>
      <c r="AD318" s="523">
        <f>'[1]Actv PlacedInServc'!AD318</f>
        <v>0</v>
      </c>
      <c r="AE318" s="523">
        <f>'[1]Actv PlacedInServc'!AE318</f>
        <v>0</v>
      </c>
      <c r="AF318" s="523">
        <f>'[1]Actv PlacedInServc'!AF318</f>
        <v>0</v>
      </c>
      <c r="AG318" s="523">
        <f>'[1]Actv PlacedInServc'!AG318</f>
        <v>0</v>
      </c>
      <c r="AH318" s="523">
        <f>'[1]Actv PlacedInServc'!AH318</f>
        <v>0</v>
      </c>
      <c r="AI318" s="523">
        <f>'[1]Actv PlacedInServc'!AI318</f>
        <v>0</v>
      </c>
      <c r="AJ318" s="523">
        <f>'[1]Actv PlacedInServc'!AJ318</f>
        <v>0</v>
      </c>
      <c r="AK318" s="523">
        <f>'[1]Actv PlacedInServc'!AK318</f>
        <v>0</v>
      </c>
      <c r="AL318" s="523">
        <f>'[1]Actv PlacedInServc'!AL318</f>
        <v>0</v>
      </c>
      <c r="AM318" s="524"/>
      <c r="AN318" s="523">
        <f t="shared" si="11"/>
        <v>0</v>
      </c>
      <c r="AO318" s="524"/>
      <c r="AP318" s="524">
        <f t="shared" si="12"/>
        <v>0</v>
      </c>
    </row>
    <row r="319" spans="2:42" s="512" customFormat="1">
      <c r="B319" s="518">
        <v>309</v>
      </c>
      <c r="C319" s="518" t="str">
        <f>'[1]Actv PlacedInServc'!C319</f>
        <v>304300</v>
      </c>
      <c r="D319" s="519" t="str">
        <f>'[1]Actv PlacedInServc'!D319</f>
        <v/>
      </c>
      <c r="F319" s="520" t="str">
        <f>'[1]Actv PlacedInServc'!F319</f>
        <v>304300-Struct &amp; Imp-Treatment</v>
      </c>
      <c r="H319" s="518" t="str">
        <f>'[1]Actv PlacedInServc'!H319</f>
        <v>10130430</v>
      </c>
      <c r="J319" s="518">
        <f>'[1]Actv PlacedInServc'!J319</f>
        <v>304.3</v>
      </c>
      <c r="L319" s="518" t="str">
        <f>'[1]Actv PlacedInServc'!L319</f>
        <v>Y</v>
      </c>
      <c r="N319" s="521" t="str">
        <f>'[1]Actv PlacedInServc'!N319</f>
        <v/>
      </c>
      <c r="P319" s="524">
        <f>'[1]Actv PlacedInServc'!P319</f>
        <v>0</v>
      </c>
      <c r="Q319" s="523">
        <f>'[1]Actv PlacedInServc'!Q319</f>
        <v>4098.6000000000004</v>
      </c>
      <c r="R319" s="523">
        <f>'[1]Actv PlacedInServc'!R319</f>
        <v>1366.2</v>
      </c>
      <c r="S319" s="523">
        <f>'[1]Actv PlacedInServc'!S319</f>
        <v>0</v>
      </c>
      <c r="T319" s="523">
        <f>'[1]Actv PlacedInServc'!T319</f>
        <v>0</v>
      </c>
      <c r="U319" s="523">
        <f>'[1]Actv PlacedInServc'!U319</f>
        <v>0</v>
      </c>
      <c r="V319" s="523">
        <f>'[1]Actv PlacedInServc'!V319</f>
        <v>0</v>
      </c>
      <c r="W319" s="523">
        <f>'[1]Actv PlacedInServc'!W319</f>
        <v>0</v>
      </c>
      <c r="X319" s="523">
        <f>'[1]Actv PlacedInServc'!X319</f>
        <v>0</v>
      </c>
      <c r="Y319" s="523">
        <f>'[1]Actv PlacedInServc'!Y319</f>
        <v>0</v>
      </c>
      <c r="Z319" s="523">
        <f>'[1]Actv PlacedInServc'!Z319</f>
        <v>0</v>
      </c>
      <c r="AA319" s="523">
        <f>'[1]Actv PlacedInServc'!AA319</f>
        <v>0</v>
      </c>
      <c r="AB319" s="523">
        <f>'[1]Actv PlacedInServc'!AB319</f>
        <v>0</v>
      </c>
      <c r="AC319" s="523">
        <f>'[1]Actv PlacedInServc'!AC319</f>
        <v>0</v>
      </c>
      <c r="AD319" s="523">
        <f>'[1]Actv PlacedInServc'!AD319</f>
        <v>0</v>
      </c>
      <c r="AE319" s="523">
        <f>'[1]Actv PlacedInServc'!AE319</f>
        <v>0</v>
      </c>
      <c r="AF319" s="523">
        <f>'[1]Actv PlacedInServc'!AF319</f>
        <v>0</v>
      </c>
      <c r="AG319" s="523">
        <f>'[1]Actv PlacedInServc'!AG319</f>
        <v>0</v>
      </c>
      <c r="AH319" s="523">
        <f>'[1]Actv PlacedInServc'!AH319</f>
        <v>0</v>
      </c>
      <c r="AI319" s="523">
        <f>'[1]Actv PlacedInServc'!AI319</f>
        <v>0</v>
      </c>
      <c r="AJ319" s="523">
        <f>'[1]Actv PlacedInServc'!AJ319</f>
        <v>0</v>
      </c>
      <c r="AK319" s="523">
        <f>'[1]Actv PlacedInServc'!AK319</f>
        <v>0</v>
      </c>
      <c r="AL319" s="523">
        <f>'[1]Actv PlacedInServc'!AL319</f>
        <v>0</v>
      </c>
      <c r="AM319" s="524"/>
      <c r="AN319" s="523">
        <f t="shared" si="11"/>
        <v>5464.8</v>
      </c>
      <c r="AO319" s="524"/>
      <c r="AP319" s="524">
        <f t="shared" si="12"/>
        <v>0</v>
      </c>
    </row>
    <row r="320" spans="2:42" s="512" customFormat="1">
      <c r="B320" s="518">
        <v>310</v>
      </c>
      <c r="C320" s="518" t="str">
        <f>'[1]Actv PlacedInServc'!C320</f>
        <v>311200</v>
      </c>
      <c r="D320" s="519" t="str">
        <f>'[1]Actv PlacedInServc'!D320</f>
        <v/>
      </c>
      <c r="F320" s="520" t="str">
        <f>'[1]Actv PlacedInServc'!F320</f>
        <v>311200-Pump Eqp Electric</v>
      </c>
      <c r="H320" s="518" t="str">
        <f>'[1]Actv PlacedInServc'!H320</f>
        <v>10131120</v>
      </c>
      <c r="J320" s="518">
        <f>'[1]Actv PlacedInServc'!J320</f>
        <v>311.2</v>
      </c>
      <c r="L320" s="518" t="str">
        <f>'[1]Actv PlacedInServc'!L320</f>
        <v>Y</v>
      </c>
      <c r="N320" s="521" t="str">
        <f>'[1]Actv PlacedInServc'!N320</f>
        <v/>
      </c>
      <c r="P320" s="524">
        <f>'[1]Actv PlacedInServc'!P320</f>
        <v>0</v>
      </c>
      <c r="Q320" s="523">
        <f>'[1]Actv PlacedInServc'!Q320</f>
        <v>8197.2000000000007</v>
      </c>
      <c r="R320" s="523">
        <f>'[1]Actv PlacedInServc'!R320</f>
        <v>2732.4</v>
      </c>
      <c r="S320" s="523">
        <f>'[1]Actv PlacedInServc'!S320</f>
        <v>0</v>
      </c>
      <c r="T320" s="523">
        <f>'[1]Actv PlacedInServc'!T320</f>
        <v>0</v>
      </c>
      <c r="U320" s="523">
        <f>'[1]Actv PlacedInServc'!U320</f>
        <v>0</v>
      </c>
      <c r="V320" s="523">
        <f>'[1]Actv PlacedInServc'!V320</f>
        <v>0</v>
      </c>
      <c r="W320" s="523">
        <f>'[1]Actv PlacedInServc'!W320</f>
        <v>0</v>
      </c>
      <c r="X320" s="523">
        <f>'[1]Actv PlacedInServc'!X320</f>
        <v>0</v>
      </c>
      <c r="Y320" s="523">
        <f>'[1]Actv PlacedInServc'!Y320</f>
        <v>0</v>
      </c>
      <c r="Z320" s="523">
        <f>'[1]Actv PlacedInServc'!Z320</f>
        <v>0</v>
      </c>
      <c r="AA320" s="523">
        <f>'[1]Actv PlacedInServc'!AA320</f>
        <v>0</v>
      </c>
      <c r="AB320" s="523">
        <f>'[1]Actv PlacedInServc'!AB320</f>
        <v>0</v>
      </c>
      <c r="AC320" s="523">
        <f>'[1]Actv PlacedInServc'!AC320</f>
        <v>0</v>
      </c>
      <c r="AD320" s="523">
        <f>'[1]Actv PlacedInServc'!AD320</f>
        <v>0</v>
      </c>
      <c r="AE320" s="523">
        <f>'[1]Actv PlacedInServc'!AE320</f>
        <v>0</v>
      </c>
      <c r="AF320" s="523">
        <f>'[1]Actv PlacedInServc'!AF320</f>
        <v>0</v>
      </c>
      <c r="AG320" s="523">
        <f>'[1]Actv PlacedInServc'!AG320</f>
        <v>0</v>
      </c>
      <c r="AH320" s="523">
        <f>'[1]Actv PlacedInServc'!AH320</f>
        <v>0</v>
      </c>
      <c r="AI320" s="523">
        <f>'[1]Actv PlacedInServc'!AI320</f>
        <v>0</v>
      </c>
      <c r="AJ320" s="523">
        <f>'[1]Actv PlacedInServc'!AJ320</f>
        <v>0</v>
      </c>
      <c r="AK320" s="523">
        <f>'[1]Actv PlacedInServc'!AK320</f>
        <v>0</v>
      </c>
      <c r="AL320" s="523">
        <f>'[1]Actv PlacedInServc'!AL320</f>
        <v>0</v>
      </c>
      <c r="AM320" s="524"/>
      <c r="AN320" s="523">
        <f t="shared" si="11"/>
        <v>10929.6</v>
      </c>
      <c r="AO320" s="524"/>
      <c r="AP320" s="524">
        <f t="shared" si="12"/>
        <v>0</v>
      </c>
    </row>
    <row r="321" spans="2:42" s="512" customFormat="1">
      <c r="B321" s="518">
        <v>311</v>
      </c>
      <c r="C321" s="518" t="str">
        <f>'[1]Actv PlacedInServc'!C321</f>
        <v>320100</v>
      </c>
      <c r="D321" s="519" t="str">
        <f>'[1]Actv PlacedInServc'!D321</f>
        <v/>
      </c>
      <c r="F321" s="520" t="str">
        <f>'[1]Actv PlacedInServc'!F321</f>
        <v>320100-WT Equip Non-Media</v>
      </c>
      <c r="H321" s="518" t="str">
        <f>'[1]Actv PlacedInServc'!H321</f>
        <v>10132010</v>
      </c>
      <c r="J321" s="518">
        <f>'[1]Actv PlacedInServc'!J321</f>
        <v>320.3</v>
      </c>
      <c r="L321" s="518" t="str">
        <f>'[1]Actv PlacedInServc'!L321</f>
        <v>Y</v>
      </c>
      <c r="N321" s="521" t="str">
        <f>'[1]Actv PlacedInServc'!N321</f>
        <v/>
      </c>
      <c r="P321" s="524">
        <f>'[1]Actv PlacedInServc'!P321</f>
        <v>0</v>
      </c>
      <c r="Q321" s="523">
        <f>'[1]Actv PlacedInServc'!Q321</f>
        <v>28690.199999999997</v>
      </c>
      <c r="R321" s="523">
        <f>'[1]Actv PlacedInServc'!R321</f>
        <v>9563.4</v>
      </c>
      <c r="S321" s="523">
        <f>'[1]Actv PlacedInServc'!S321</f>
        <v>0</v>
      </c>
      <c r="T321" s="523">
        <f>'[1]Actv PlacedInServc'!T321</f>
        <v>0</v>
      </c>
      <c r="U321" s="523">
        <f>'[1]Actv PlacedInServc'!U321</f>
        <v>0</v>
      </c>
      <c r="V321" s="523">
        <f>'[1]Actv PlacedInServc'!V321</f>
        <v>0</v>
      </c>
      <c r="W321" s="523">
        <f>'[1]Actv PlacedInServc'!W321</f>
        <v>0</v>
      </c>
      <c r="X321" s="523">
        <f>'[1]Actv PlacedInServc'!X321</f>
        <v>0</v>
      </c>
      <c r="Y321" s="523">
        <f>'[1]Actv PlacedInServc'!Y321</f>
        <v>0</v>
      </c>
      <c r="Z321" s="523">
        <f>'[1]Actv PlacedInServc'!Z321</f>
        <v>0</v>
      </c>
      <c r="AA321" s="523">
        <f>'[1]Actv PlacedInServc'!AA321</f>
        <v>0</v>
      </c>
      <c r="AB321" s="523">
        <f>'[1]Actv PlacedInServc'!AB321</f>
        <v>0</v>
      </c>
      <c r="AC321" s="523">
        <f>'[1]Actv PlacedInServc'!AC321</f>
        <v>0</v>
      </c>
      <c r="AD321" s="523">
        <f>'[1]Actv PlacedInServc'!AD321</f>
        <v>0</v>
      </c>
      <c r="AE321" s="523">
        <f>'[1]Actv PlacedInServc'!AE321</f>
        <v>0</v>
      </c>
      <c r="AF321" s="523">
        <f>'[1]Actv PlacedInServc'!AF321</f>
        <v>0</v>
      </c>
      <c r="AG321" s="523">
        <f>'[1]Actv PlacedInServc'!AG321</f>
        <v>0</v>
      </c>
      <c r="AH321" s="523">
        <f>'[1]Actv PlacedInServc'!AH321</f>
        <v>0</v>
      </c>
      <c r="AI321" s="523">
        <f>'[1]Actv PlacedInServc'!AI321</f>
        <v>0</v>
      </c>
      <c r="AJ321" s="523">
        <f>'[1]Actv PlacedInServc'!AJ321</f>
        <v>0</v>
      </c>
      <c r="AK321" s="523">
        <f>'[1]Actv PlacedInServc'!AK321</f>
        <v>0</v>
      </c>
      <c r="AL321" s="523">
        <f>'[1]Actv PlacedInServc'!AL321</f>
        <v>0</v>
      </c>
      <c r="AM321" s="524"/>
      <c r="AN321" s="523">
        <f t="shared" si="11"/>
        <v>38253.599999999999</v>
      </c>
      <c r="AO321" s="524"/>
      <c r="AP321" s="524">
        <f t="shared" si="12"/>
        <v>0</v>
      </c>
    </row>
    <row r="322" spans="2:42" s="512" customFormat="1">
      <c r="B322" s="518">
        <v>312</v>
      </c>
      <c r="C322" s="518" t="str">
        <f>'[1]Actv PlacedInServc'!C322</f>
        <v/>
      </c>
      <c r="D322" s="519" t="str">
        <f>'[1]Actv PlacedInServc'!D322</f>
        <v/>
      </c>
      <c r="F322" s="520" t="str">
        <f>'[1]Actv PlacedInServc'!F322</f>
        <v/>
      </c>
      <c r="H322" s="518" t="str">
        <f>'[1]Actv PlacedInServc'!H322</f>
        <v/>
      </c>
      <c r="J322" s="518" t="str">
        <f>'[1]Actv PlacedInServc'!J322</f>
        <v/>
      </c>
      <c r="L322" s="518" t="str">
        <f>'[1]Actv PlacedInServc'!L322</f>
        <v/>
      </c>
      <c r="N322" s="521" t="str">
        <f>'[1]Actv PlacedInServc'!N322</f>
        <v/>
      </c>
      <c r="P322" s="524" t="str">
        <f>'[1]Actv PlacedInServc'!P322</f>
        <v/>
      </c>
      <c r="Q322" s="523" t="str">
        <f>'[1]Actv PlacedInServc'!Q322</f>
        <v/>
      </c>
      <c r="R322" s="523" t="str">
        <f>'[1]Actv PlacedInServc'!R322</f>
        <v/>
      </c>
      <c r="S322" s="523" t="str">
        <f>'[1]Actv PlacedInServc'!S322</f>
        <v/>
      </c>
      <c r="T322" s="523" t="str">
        <f>'[1]Actv PlacedInServc'!T322</f>
        <v/>
      </c>
      <c r="U322" s="523" t="str">
        <f>'[1]Actv PlacedInServc'!U322</f>
        <v/>
      </c>
      <c r="V322" s="523" t="str">
        <f>'[1]Actv PlacedInServc'!V322</f>
        <v/>
      </c>
      <c r="W322" s="523" t="str">
        <f>'[1]Actv PlacedInServc'!W322</f>
        <v/>
      </c>
      <c r="X322" s="523" t="str">
        <f>'[1]Actv PlacedInServc'!X322</f>
        <v/>
      </c>
      <c r="Y322" s="523" t="str">
        <f>'[1]Actv PlacedInServc'!Y322</f>
        <v/>
      </c>
      <c r="Z322" s="523" t="str">
        <f>'[1]Actv PlacedInServc'!Z322</f>
        <v/>
      </c>
      <c r="AA322" s="523" t="str">
        <f>'[1]Actv PlacedInServc'!AA322</f>
        <v/>
      </c>
      <c r="AB322" s="523" t="str">
        <f>'[1]Actv PlacedInServc'!AB322</f>
        <v/>
      </c>
      <c r="AC322" s="523" t="str">
        <f>'[1]Actv PlacedInServc'!AC322</f>
        <v/>
      </c>
      <c r="AD322" s="523" t="str">
        <f>'[1]Actv PlacedInServc'!AD322</f>
        <v/>
      </c>
      <c r="AE322" s="523" t="str">
        <f>'[1]Actv PlacedInServc'!AE322</f>
        <v/>
      </c>
      <c r="AF322" s="523" t="str">
        <f>'[1]Actv PlacedInServc'!AF322</f>
        <v/>
      </c>
      <c r="AG322" s="523" t="str">
        <f>'[1]Actv PlacedInServc'!AG322</f>
        <v/>
      </c>
      <c r="AH322" s="523" t="str">
        <f>'[1]Actv PlacedInServc'!AH322</f>
        <v/>
      </c>
      <c r="AI322" s="523" t="str">
        <f>'[1]Actv PlacedInServc'!AI322</f>
        <v/>
      </c>
      <c r="AJ322" s="523" t="str">
        <f>'[1]Actv PlacedInServc'!AJ322</f>
        <v/>
      </c>
      <c r="AK322" s="523" t="str">
        <f>'[1]Actv PlacedInServc'!AK322</f>
        <v/>
      </c>
      <c r="AL322" s="523" t="str">
        <f>'[1]Actv PlacedInServc'!AL322</f>
        <v/>
      </c>
      <c r="AM322" s="524"/>
      <c r="AN322" s="523">
        <f t="shared" si="11"/>
        <v>0</v>
      </c>
      <c r="AO322" s="524"/>
      <c r="AP322" s="524">
        <f t="shared" si="12"/>
        <v>0</v>
      </c>
    </row>
    <row r="323" spans="2:42" s="512" customFormat="1">
      <c r="B323" s="518">
        <v>313</v>
      </c>
      <c r="C323" s="518" t="str">
        <f>'[1]Actv PlacedInServc'!C323</f>
        <v/>
      </c>
      <c r="D323" s="519" t="str">
        <f>'[1]Actv PlacedInServc'!D323</f>
        <v/>
      </c>
      <c r="F323" s="520" t="str">
        <f>'[1]Actv PlacedInServc'!F323</f>
        <v/>
      </c>
      <c r="H323" s="518" t="str">
        <f>'[1]Actv PlacedInServc'!H323</f>
        <v/>
      </c>
      <c r="J323" s="518" t="str">
        <f>'[1]Actv PlacedInServc'!J323</f>
        <v/>
      </c>
      <c r="L323" s="518" t="str">
        <f>'[1]Actv PlacedInServc'!L323</f>
        <v/>
      </c>
      <c r="N323" s="521" t="str">
        <f>'[1]Actv PlacedInServc'!N323</f>
        <v/>
      </c>
      <c r="P323" s="524" t="str">
        <f>'[1]Actv PlacedInServc'!P323</f>
        <v/>
      </c>
      <c r="Q323" s="523">
        <f>'[1]Actv PlacedInServc'!Q323</f>
        <v>0</v>
      </c>
      <c r="R323" s="523">
        <f>'[1]Actv PlacedInServc'!R323</f>
        <v>0</v>
      </c>
      <c r="S323" s="523">
        <f>'[1]Actv PlacedInServc'!S323</f>
        <v>0</v>
      </c>
      <c r="T323" s="523">
        <f>'[1]Actv PlacedInServc'!T323</f>
        <v>0</v>
      </c>
      <c r="U323" s="523">
        <f>'[1]Actv PlacedInServc'!U323</f>
        <v>0</v>
      </c>
      <c r="V323" s="523">
        <f>'[1]Actv PlacedInServc'!V323</f>
        <v>0</v>
      </c>
      <c r="W323" s="523">
        <f>'[1]Actv PlacedInServc'!W323</f>
        <v>0</v>
      </c>
      <c r="X323" s="523">
        <f>'[1]Actv PlacedInServc'!X323</f>
        <v>0</v>
      </c>
      <c r="Y323" s="523">
        <f>'[1]Actv PlacedInServc'!Y323</f>
        <v>0</v>
      </c>
      <c r="Z323" s="523">
        <f>'[1]Actv PlacedInServc'!Z323</f>
        <v>0</v>
      </c>
      <c r="AA323" s="523">
        <f>'[1]Actv PlacedInServc'!AA323</f>
        <v>0</v>
      </c>
      <c r="AB323" s="523">
        <f>'[1]Actv PlacedInServc'!AB323</f>
        <v>0</v>
      </c>
      <c r="AC323" s="523">
        <f>'[1]Actv PlacedInServc'!AC323</f>
        <v>0</v>
      </c>
      <c r="AD323" s="523">
        <f>'[1]Actv PlacedInServc'!AD323</f>
        <v>0</v>
      </c>
      <c r="AE323" s="523">
        <f>'[1]Actv PlacedInServc'!AE323</f>
        <v>0</v>
      </c>
      <c r="AF323" s="523">
        <f>'[1]Actv PlacedInServc'!AF323</f>
        <v>0</v>
      </c>
      <c r="AG323" s="523">
        <f>'[1]Actv PlacedInServc'!AG323</f>
        <v>0</v>
      </c>
      <c r="AH323" s="523">
        <f>'[1]Actv PlacedInServc'!AH323</f>
        <v>0</v>
      </c>
      <c r="AI323" s="523">
        <f>'[1]Actv PlacedInServc'!AI323</f>
        <v>0</v>
      </c>
      <c r="AJ323" s="523">
        <f>'[1]Actv PlacedInServc'!AJ323</f>
        <v>0</v>
      </c>
      <c r="AK323" s="523">
        <f>'[1]Actv PlacedInServc'!AK323</f>
        <v>0</v>
      </c>
      <c r="AL323" s="523">
        <f>'[1]Actv PlacedInServc'!AL323</f>
        <v>0</v>
      </c>
      <c r="AM323" s="524"/>
      <c r="AN323" s="523">
        <f t="shared" si="11"/>
        <v>0</v>
      </c>
      <c r="AO323" s="524"/>
      <c r="AP323" s="524">
        <f t="shared" si="12"/>
        <v>0</v>
      </c>
    </row>
    <row r="324" spans="2:42" s="512" customFormat="1">
      <c r="B324" s="518">
        <v>314</v>
      </c>
      <c r="C324" s="518" t="str">
        <f>'[1]Actv PlacedInServc'!C324</f>
        <v/>
      </c>
      <c r="D324" s="519" t="str">
        <f>'[1]Actv PlacedInServc'!D324</f>
        <v>I12-020070</v>
      </c>
      <c r="F324" s="520" t="str">
        <f>'[1]Actv PlacedInServc'!F324</f>
        <v>KRS1 Valve House Rehabilitation #5</v>
      </c>
      <c r="H324" s="518" t="str">
        <f>'[1]Actv PlacedInServc'!H324</f>
        <v/>
      </c>
      <c r="J324" s="518" t="str">
        <f>'[1]Actv PlacedInServc'!J324</f>
        <v/>
      </c>
      <c r="L324" s="518" t="str">
        <f>'[1]Actv PlacedInServc'!L324</f>
        <v/>
      </c>
      <c r="N324" s="521" t="str">
        <f>'[1]Actv PlacedInServc'!N324</f>
        <v>Cancelled</v>
      </c>
      <c r="P324" s="524" t="str">
        <f>'[1]Actv PlacedInServc'!P324</f>
        <v/>
      </c>
      <c r="Q324" s="523">
        <f>'[1]Actv PlacedInServc'!Q324</f>
        <v>0</v>
      </c>
      <c r="R324" s="523">
        <f>'[1]Actv PlacedInServc'!R324</f>
        <v>0</v>
      </c>
      <c r="S324" s="523">
        <f>'[1]Actv PlacedInServc'!S324</f>
        <v>0</v>
      </c>
      <c r="T324" s="523">
        <f>'[1]Actv PlacedInServc'!T324</f>
        <v>0</v>
      </c>
      <c r="U324" s="523">
        <f>'[1]Actv PlacedInServc'!U324</f>
        <v>0</v>
      </c>
      <c r="V324" s="523">
        <f>'[1]Actv PlacedInServc'!V324</f>
        <v>0</v>
      </c>
      <c r="W324" s="523">
        <f>'[1]Actv PlacedInServc'!W324</f>
        <v>0</v>
      </c>
      <c r="X324" s="523">
        <f>'[1]Actv PlacedInServc'!X324</f>
        <v>0</v>
      </c>
      <c r="Y324" s="523">
        <f>'[1]Actv PlacedInServc'!Y324</f>
        <v>0</v>
      </c>
      <c r="Z324" s="523">
        <f>'[1]Actv PlacedInServc'!Z324</f>
        <v>0</v>
      </c>
      <c r="AA324" s="523">
        <f>'[1]Actv PlacedInServc'!AA324</f>
        <v>0</v>
      </c>
      <c r="AB324" s="523">
        <f>'[1]Actv PlacedInServc'!AB324</f>
        <v>0</v>
      </c>
      <c r="AC324" s="523">
        <f>'[1]Actv PlacedInServc'!AC324</f>
        <v>0</v>
      </c>
      <c r="AD324" s="523">
        <f>'[1]Actv PlacedInServc'!AD324</f>
        <v>0</v>
      </c>
      <c r="AE324" s="523">
        <f>'[1]Actv PlacedInServc'!AE324</f>
        <v>0</v>
      </c>
      <c r="AF324" s="523">
        <f>'[1]Actv PlacedInServc'!AF324</f>
        <v>0</v>
      </c>
      <c r="AG324" s="523">
        <f>'[1]Actv PlacedInServc'!AG324</f>
        <v>0</v>
      </c>
      <c r="AH324" s="523">
        <f>'[1]Actv PlacedInServc'!AH324</f>
        <v>0</v>
      </c>
      <c r="AI324" s="523">
        <f>'[1]Actv PlacedInServc'!AI324</f>
        <v>0</v>
      </c>
      <c r="AJ324" s="523">
        <f>'[1]Actv PlacedInServc'!AJ324</f>
        <v>0</v>
      </c>
      <c r="AK324" s="523">
        <f>'[1]Actv PlacedInServc'!AK324</f>
        <v>0</v>
      </c>
      <c r="AL324" s="523">
        <f>'[1]Actv PlacedInServc'!AL324</f>
        <v>0</v>
      </c>
      <c r="AM324" s="524"/>
      <c r="AN324" s="523">
        <f t="shared" si="11"/>
        <v>0</v>
      </c>
      <c r="AO324" s="524"/>
      <c r="AP324" s="524">
        <f t="shared" si="12"/>
        <v>0</v>
      </c>
    </row>
    <row r="325" spans="2:42" s="512" customFormat="1">
      <c r="B325" s="518">
        <v>315</v>
      </c>
      <c r="C325" s="518" t="str">
        <f>'[1]Actv PlacedInServc'!C325</f>
        <v>311200</v>
      </c>
      <c r="D325" s="519" t="str">
        <f>'[1]Actv PlacedInServc'!D325</f>
        <v/>
      </c>
      <c r="F325" s="520" t="str">
        <f>'[1]Actv PlacedInServc'!F325</f>
        <v>311200-Pump Eqp Electric</v>
      </c>
      <c r="H325" s="518" t="str">
        <f>'[1]Actv PlacedInServc'!H325</f>
        <v>10131120</v>
      </c>
      <c r="J325" s="518">
        <f>'[1]Actv PlacedInServc'!J325</f>
        <v>311.2</v>
      </c>
      <c r="L325" s="518" t="str">
        <f>'[1]Actv PlacedInServc'!L325</f>
        <v>Y</v>
      </c>
      <c r="N325" s="521" t="str">
        <f>'[1]Actv PlacedInServc'!N325</f>
        <v/>
      </c>
      <c r="P325" s="524">
        <f>'[1]Actv PlacedInServc'!P325</f>
        <v>0</v>
      </c>
      <c r="Q325" s="523">
        <f>'[1]Actv PlacedInServc'!Q325</f>
        <v>0</v>
      </c>
      <c r="R325" s="523">
        <f>'[1]Actv PlacedInServc'!R325</f>
        <v>0</v>
      </c>
      <c r="S325" s="523">
        <f>'[1]Actv PlacedInServc'!S325</f>
        <v>0</v>
      </c>
      <c r="T325" s="523">
        <f>'[1]Actv PlacedInServc'!T325</f>
        <v>0</v>
      </c>
      <c r="U325" s="523">
        <f>'[1]Actv PlacedInServc'!U325</f>
        <v>0</v>
      </c>
      <c r="V325" s="523">
        <f>'[1]Actv PlacedInServc'!V325</f>
        <v>0</v>
      </c>
      <c r="W325" s="523">
        <f>'[1]Actv PlacedInServc'!W325</f>
        <v>0</v>
      </c>
      <c r="X325" s="523">
        <f>'[1]Actv PlacedInServc'!X325</f>
        <v>0</v>
      </c>
      <c r="Y325" s="523">
        <f>'[1]Actv PlacedInServc'!Y325</f>
        <v>0</v>
      </c>
      <c r="Z325" s="523">
        <f>'[1]Actv PlacedInServc'!Z325</f>
        <v>0</v>
      </c>
      <c r="AA325" s="523">
        <f>'[1]Actv PlacedInServc'!AA325</f>
        <v>0</v>
      </c>
      <c r="AB325" s="523">
        <f>'[1]Actv PlacedInServc'!AB325</f>
        <v>0</v>
      </c>
      <c r="AC325" s="523">
        <f>'[1]Actv PlacedInServc'!AC325</f>
        <v>0</v>
      </c>
      <c r="AD325" s="523">
        <f>'[1]Actv PlacedInServc'!AD325</f>
        <v>0</v>
      </c>
      <c r="AE325" s="523">
        <f>'[1]Actv PlacedInServc'!AE325</f>
        <v>0</v>
      </c>
      <c r="AF325" s="523">
        <f>'[1]Actv PlacedInServc'!AF325</f>
        <v>0</v>
      </c>
      <c r="AG325" s="523">
        <f>'[1]Actv PlacedInServc'!AG325</f>
        <v>0</v>
      </c>
      <c r="AH325" s="523">
        <f>'[1]Actv PlacedInServc'!AH325</f>
        <v>0</v>
      </c>
      <c r="AI325" s="523">
        <f>'[1]Actv PlacedInServc'!AI325</f>
        <v>0</v>
      </c>
      <c r="AJ325" s="523">
        <f>'[1]Actv PlacedInServc'!AJ325</f>
        <v>0</v>
      </c>
      <c r="AK325" s="523">
        <f>'[1]Actv PlacedInServc'!AK325</f>
        <v>0</v>
      </c>
      <c r="AL325" s="523">
        <f>'[1]Actv PlacedInServc'!AL325</f>
        <v>0</v>
      </c>
      <c r="AM325" s="524"/>
      <c r="AN325" s="523">
        <f t="shared" si="11"/>
        <v>0</v>
      </c>
      <c r="AO325" s="524"/>
      <c r="AP325" s="524">
        <f t="shared" si="12"/>
        <v>0</v>
      </c>
    </row>
    <row r="326" spans="2:42" s="512" customFormat="1">
      <c r="B326" s="518">
        <v>316</v>
      </c>
      <c r="C326" s="518" t="str">
        <f>'[1]Actv PlacedInServc'!C326</f>
        <v>320100</v>
      </c>
      <c r="D326" s="519" t="str">
        <f>'[1]Actv PlacedInServc'!D326</f>
        <v/>
      </c>
      <c r="F326" s="520" t="str">
        <f>'[1]Actv PlacedInServc'!F326</f>
        <v>320100-WT Equip Non-Media</v>
      </c>
      <c r="H326" s="518" t="str">
        <f>'[1]Actv PlacedInServc'!H326</f>
        <v>10132010</v>
      </c>
      <c r="J326" s="518">
        <f>'[1]Actv PlacedInServc'!J326</f>
        <v>320.3</v>
      </c>
      <c r="L326" s="518" t="str">
        <f>'[1]Actv PlacedInServc'!L326</f>
        <v>Y</v>
      </c>
      <c r="N326" s="521" t="str">
        <f>'[1]Actv PlacedInServc'!N326</f>
        <v/>
      </c>
      <c r="P326" s="524">
        <f>'[1]Actv PlacedInServc'!P326</f>
        <v>0</v>
      </c>
      <c r="Q326" s="523">
        <f>'[1]Actv PlacedInServc'!Q326</f>
        <v>0</v>
      </c>
      <c r="R326" s="523">
        <f>'[1]Actv PlacedInServc'!R326</f>
        <v>0</v>
      </c>
      <c r="S326" s="523">
        <f>'[1]Actv PlacedInServc'!S326</f>
        <v>0</v>
      </c>
      <c r="T326" s="523">
        <f>'[1]Actv PlacedInServc'!T326</f>
        <v>0</v>
      </c>
      <c r="U326" s="523">
        <f>'[1]Actv PlacedInServc'!U326</f>
        <v>0</v>
      </c>
      <c r="V326" s="523">
        <f>'[1]Actv PlacedInServc'!V326</f>
        <v>0</v>
      </c>
      <c r="W326" s="523">
        <f>'[1]Actv PlacedInServc'!W326</f>
        <v>0</v>
      </c>
      <c r="X326" s="523">
        <f>'[1]Actv PlacedInServc'!X326</f>
        <v>0</v>
      </c>
      <c r="Y326" s="523">
        <f>'[1]Actv PlacedInServc'!Y326</f>
        <v>0</v>
      </c>
      <c r="Z326" s="523">
        <f>'[1]Actv PlacedInServc'!Z326</f>
        <v>0</v>
      </c>
      <c r="AA326" s="523">
        <f>'[1]Actv PlacedInServc'!AA326</f>
        <v>0</v>
      </c>
      <c r="AB326" s="523">
        <f>'[1]Actv PlacedInServc'!AB326</f>
        <v>0</v>
      </c>
      <c r="AC326" s="523">
        <f>'[1]Actv PlacedInServc'!AC326</f>
        <v>0</v>
      </c>
      <c r="AD326" s="523">
        <f>'[1]Actv PlacedInServc'!AD326</f>
        <v>0</v>
      </c>
      <c r="AE326" s="523">
        <f>'[1]Actv PlacedInServc'!AE326</f>
        <v>0</v>
      </c>
      <c r="AF326" s="523">
        <f>'[1]Actv PlacedInServc'!AF326</f>
        <v>0</v>
      </c>
      <c r="AG326" s="523">
        <f>'[1]Actv PlacedInServc'!AG326</f>
        <v>0</v>
      </c>
      <c r="AH326" s="523">
        <f>'[1]Actv PlacedInServc'!AH326</f>
        <v>0</v>
      </c>
      <c r="AI326" s="523">
        <f>'[1]Actv PlacedInServc'!AI326</f>
        <v>0</v>
      </c>
      <c r="AJ326" s="523">
        <f>'[1]Actv PlacedInServc'!AJ326</f>
        <v>0</v>
      </c>
      <c r="AK326" s="523">
        <f>'[1]Actv PlacedInServc'!AK326</f>
        <v>0</v>
      </c>
      <c r="AL326" s="523">
        <f>'[1]Actv PlacedInServc'!AL326</f>
        <v>0</v>
      </c>
      <c r="AM326" s="524"/>
      <c r="AN326" s="523">
        <f t="shared" si="11"/>
        <v>0</v>
      </c>
      <c r="AO326" s="524"/>
      <c r="AP326" s="524">
        <f t="shared" si="12"/>
        <v>0</v>
      </c>
    </row>
    <row r="327" spans="2:42" s="512" customFormat="1">
      <c r="B327" s="518">
        <v>317</v>
      </c>
      <c r="C327" s="518" t="str">
        <f>'[1]Actv PlacedInServc'!C327</f>
        <v>347000</v>
      </c>
      <c r="D327" s="519" t="str">
        <f>'[1]Actv PlacedInServc'!D327</f>
        <v/>
      </c>
      <c r="F327" s="520" t="str">
        <f>'[1]Actv PlacedInServc'!F327</f>
        <v>347000-Misc Equipment</v>
      </c>
      <c r="H327" s="518" t="str">
        <f>'[1]Actv PlacedInServc'!H327</f>
        <v>10134700</v>
      </c>
      <c r="J327" s="518">
        <f>'[1]Actv PlacedInServc'!J327</f>
        <v>347.5</v>
      </c>
      <c r="L327" s="518" t="str">
        <f>'[1]Actv PlacedInServc'!L327</f>
        <v>Y</v>
      </c>
      <c r="N327" s="521" t="str">
        <f>'[1]Actv PlacedInServc'!N327</f>
        <v/>
      </c>
      <c r="P327" s="524">
        <f>'[1]Actv PlacedInServc'!P327</f>
        <v>0</v>
      </c>
      <c r="Q327" s="523">
        <f>'[1]Actv PlacedInServc'!Q327</f>
        <v>0</v>
      </c>
      <c r="R327" s="523">
        <f>'[1]Actv PlacedInServc'!R327</f>
        <v>0</v>
      </c>
      <c r="S327" s="523">
        <f>'[1]Actv PlacedInServc'!S327</f>
        <v>0</v>
      </c>
      <c r="T327" s="523">
        <f>'[1]Actv PlacedInServc'!T327</f>
        <v>0</v>
      </c>
      <c r="U327" s="523">
        <f>'[1]Actv PlacedInServc'!U327</f>
        <v>0</v>
      </c>
      <c r="V327" s="523">
        <f>'[1]Actv PlacedInServc'!V327</f>
        <v>0</v>
      </c>
      <c r="W327" s="523">
        <f>'[1]Actv PlacedInServc'!W327</f>
        <v>0</v>
      </c>
      <c r="X327" s="523">
        <f>'[1]Actv PlacedInServc'!X327</f>
        <v>0</v>
      </c>
      <c r="Y327" s="523">
        <f>'[1]Actv PlacedInServc'!Y327</f>
        <v>0</v>
      </c>
      <c r="Z327" s="523">
        <f>'[1]Actv PlacedInServc'!Z327</f>
        <v>0</v>
      </c>
      <c r="AA327" s="523">
        <f>'[1]Actv PlacedInServc'!AA327</f>
        <v>0</v>
      </c>
      <c r="AB327" s="523">
        <f>'[1]Actv PlacedInServc'!AB327</f>
        <v>0</v>
      </c>
      <c r="AC327" s="523">
        <f>'[1]Actv PlacedInServc'!AC327</f>
        <v>0</v>
      </c>
      <c r="AD327" s="523">
        <f>'[1]Actv PlacedInServc'!AD327</f>
        <v>0</v>
      </c>
      <c r="AE327" s="523">
        <f>'[1]Actv PlacedInServc'!AE327</f>
        <v>0</v>
      </c>
      <c r="AF327" s="523">
        <f>'[1]Actv PlacedInServc'!AF327</f>
        <v>0</v>
      </c>
      <c r="AG327" s="523">
        <f>'[1]Actv PlacedInServc'!AG327</f>
        <v>0</v>
      </c>
      <c r="AH327" s="523">
        <f>'[1]Actv PlacedInServc'!AH327</f>
        <v>0</v>
      </c>
      <c r="AI327" s="523">
        <f>'[1]Actv PlacedInServc'!AI327</f>
        <v>0</v>
      </c>
      <c r="AJ327" s="523">
        <f>'[1]Actv PlacedInServc'!AJ327</f>
        <v>0</v>
      </c>
      <c r="AK327" s="523">
        <f>'[1]Actv PlacedInServc'!AK327</f>
        <v>0</v>
      </c>
      <c r="AL327" s="523">
        <f>'[1]Actv PlacedInServc'!AL327</f>
        <v>0</v>
      </c>
      <c r="AM327" s="524"/>
      <c r="AN327" s="523">
        <f t="shared" si="11"/>
        <v>0</v>
      </c>
      <c r="AO327" s="524"/>
      <c r="AP327" s="524">
        <f t="shared" si="12"/>
        <v>0</v>
      </c>
    </row>
    <row r="328" spans="2:42" s="512" customFormat="1">
      <c r="B328" s="518">
        <v>318</v>
      </c>
      <c r="C328" s="518" t="str">
        <f>'[1]Actv PlacedInServc'!C328</f>
        <v>304300</v>
      </c>
      <c r="D328" s="519" t="str">
        <f>'[1]Actv PlacedInServc'!D328</f>
        <v/>
      </c>
      <c r="F328" s="520" t="str">
        <f>'[1]Actv PlacedInServc'!F328</f>
        <v>304300-Struct &amp; Imp-Treatment</v>
      </c>
      <c r="H328" s="518" t="str">
        <f>'[1]Actv PlacedInServc'!H328</f>
        <v>10130430</v>
      </c>
      <c r="J328" s="518">
        <f>'[1]Actv PlacedInServc'!J328</f>
        <v>304.3</v>
      </c>
      <c r="L328" s="518" t="str">
        <f>'[1]Actv PlacedInServc'!L328</f>
        <v>Y</v>
      </c>
      <c r="N328" s="521" t="str">
        <f>'[1]Actv PlacedInServc'!N328</f>
        <v/>
      </c>
      <c r="P328" s="524">
        <f>'[1]Actv PlacedInServc'!P328</f>
        <v>0</v>
      </c>
      <c r="Q328" s="523">
        <f>'[1]Actv PlacedInServc'!Q328</f>
        <v>0</v>
      </c>
      <c r="R328" s="523">
        <f>'[1]Actv PlacedInServc'!R328</f>
        <v>0</v>
      </c>
      <c r="S328" s="523">
        <f>'[1]Actv PlacedInServc'!S328</f>
        <v>0</v>
      </c>
      <c r="T328" s="523">
        <f>'[1]Actv PlacedInServc'!T328</f>
        <v>0</v>
      </c>
      <c r="U328" s="523">
        <f>'[1]Actv PlacedInServc'!U328</f>
        <v>0</v>
      </c>
      <c r="V328" s="523">
        <f>'[1]Actv PlacedInServc'!V328</f>
        <v>0</v>
      </c>
      <c r="W328" s="523">
        <f>'[1]Actv PlacedInServc'!W328</f>
        <v>0</v>
      </c>
      <c r="X328" s="523">
        <f>'[1]Actv PlacedInServc'!X328</f>
        <v>0</v>
      </c>
      <c r="Y328" s="523">
        <f>'[1]Actv PlacedInServc'!Y328</f>
        <v>0</v>
      </c>
      <c r="Z328" s="523">
        <f>'[1]Actv PlacedInServc'!Z328</f>
        <v>0</v>
      </c>
      <c r="AA328" s="523">
        <f>'[1]Actv PlacedInServc'!AA328</f>
        <v>0</v>
      </c>
      <c r="AB328" s="523">
        <f>'[1]Actv PlacedInServc'!AB328</f>
        <v>0</v>
      </c>
      <c r="AC328" s="523">
        <f>'[1]Actv PlacedInServc'!AC328</f>
        <v>0</v>
      </c>
      <c r="AD328" s="523">
        <f>'[1]Actv PlacedInServc'!AD328</f>
        <v>0</v>
      </c>
      <c r="AE328" s="523">
        <f>'[1]Actv PlacedInServc'!AE328</f>
        <v>0</v>
      </c>
      <c r="AF328" s="523">
        <f>'[1]Actv PlacedInServc'!AF328</f>
        <v>0</v>
      </c>
      <c r="AG328" s="523">
        <f>'[1]Actv PlacedInServc'!AG328</f>
        <v>0</v>
      </c>
      <c r="AH328" s="523">
        <f>'[1]Actv PlacedInServc'!AH328</f>
        <v>0</v>
      </c>
      <c r="AI328" s="523">
        <f>'[1]Actv PlacedInServc'!AI328</f>
        <v>0</v>
      </c>
      <c r="AJ328" s="523">
        <f>'[1]Actv PlacedInServc'!AJ328</f>
        <v>0</v>
      </c>
      <c r="AK328" s="523">
        <f>'[1]Actv PlacedInServc'!AK328</f>
        <v>0</v>
      </c>
      <c r="AL328" s="523">
        <f>'[1]Actv PlacedInServc'!AL328</f>
        <v>0</v>
      </c>
      <c r="AM328" s="524"/>
      <c r="AN328" s="523">
        <f t="shared" si="11"/>
        <v>0</v>
      </c>
      <c r="AO328" s="524"/>
      <c r="AP328" s="524">
        <f t="shared" si="12"/>
        <v>0</v>
      </c>
    </row>
    <row r="329" spans="2:42" s="512" customFormat="1">
      <c r="B329" s="518">
        <v>319</v>
      </c>
      <c r="C329" s="518" t="str">
        <f>'[1]Actv PlacedInServc'!C329</f>
        <v/>
      </c>
      <c r="D329" s="519" t="str">
        <f>'[1]Actv PlacedInServc'!D329</f>
        <v/>
      </c>
      <c r="F329" s="520" t="str">
        <f>'[1]Actv PlacedInServc'!F329</f>
        <v/>
      </c>
      <c r="H329" s="518" t="str">
        <f>'[1]Actv PlacedInServc'!H329</f>
        <v/>
      </c>
      <c r="J329" s="518" t="str">
        <f>'[1]Actv PlacedInServc'!J329</f>
        <v/>
      </c>
      <c r="L329" s="518" t="str">
        <f>'[1]Actv PlacedInServc'!L329</f>
        <v/>
      </c>
      <c r="N329" s="521" t="str">
        <f>'[1]Actv PlacedInServc'!N329</f>
        <v/>
      </c>
      <c r="P329" s="524" t="str">
        <f>'[1]Actv PlacedInServc'!P329</f>
        <v/>
      </c>
      <c r="Q329" s="523">
        <f>'[1]Actv PlacedInServc'!Q329</f>
        <v>0</v>
      </c>
      <c r="R329" s="523">
        <f>'[1]Actv PlacedInServc'!R329</f>
        <v>0</v>
      </c>
      <c r="S329" s="523">
        <f>'[1]Actv PlacedInServc'!S329</f>
        <v>0</v>
      </c>
      <c r="T329" s="523">
        <f>'[1]Actv PlacedInServc'!T329</f>
        <v>0</v>
      </c>
      <c r="U329" s="523">
        <f>'[1]Actv PlacedInServc'!U329</f>
        <v>0</v>
      </c>
      <c r="V329" s="523">
        <f>'[1]Actv PlacedInServc'!V329</f>
        <v>0</v>
      </c>
      <c r="W329" s="523">
        <f>'[1]Actv PlacedInServc'!W329</f>
        <v>0</v>
      </c>
      <c r="X329" s="523">
        <f>'[1]Actv PlacedInServc'!X329</f>
        <v>0</v>
      </c>
      <c r="Y329" s="523">
        <f>'[1]Actv PlacedInServc'!Y329</f>
        <v>0</v>
      </c>
      <c r="Z329" s="523">
        <f>'[1]Actv PlacedInServc'!Z329</f>
        <v>0</v>
      </c>
      <c r="AA329" s="523">
        <f>'[1]Actv PlacedInServc'!AA329</f>
        <v>0</v>
      </c>
      <c r="AB329" s="523">
        <f>'[1]Actv PlacedInServc'!AB329</f>
        <v>0</v>
      </c>
      <c r="AC329" s="523">
        <f>'[1]Actv PlacedInServc'!AC329</f>
        <v>0</v>
      </c>
      <c r="AD329" s="523">
        <f>'[1]Actv PlacedInServc'!AD329</f>
        <v>0</v>
      </c>
      <c r="AE329" s="523">
        <f>'[1]Actv PlacedInServc'!AE329</f>
        <v>0</v>
      </c>
      <c r="AF329" s="523">
        <f>'[1]Actv PlacedInServc'!AF329</f>
        <v>0</v>
      </c>
      <c r="AG329" s="523">
        <f>'[1]Actv PlacedInServc'!AG329</f>
        <v>0</v>
      </c>
      <c r="AH329" s="523">
        <f>'[1]Actv PlacedInServc'!AH329</f>
        <v>0</v>
      </c>
      <c r="AI329" s="523">
        <f>'[1]Actv PlacedInServc'!AI329</f>
        <v>0</v>
      </c>
      <c r="AJ329" s="523">
        <f>'[1]Actv PlacedInServc'!AJ329</f>
        <v>0</v>
      </c>
      <c r="AK329" s="523">
        <f>'[1]Actv PlacedInServc'!AK329</f>
        <v>0</v>
      </c>
      <c r="AL329" s="523">
        <f>'[1]Actv PlacedInServc'!AL329</f>
        <v>0</v>
      </c>
      <c r="AM329" s="524"/>
      <c r="AN329" s="523">
        <f t="shared" si="11"/>
        <v>0</v>
      </c>
      <c r="AO329" s="524"/>
      <c r="AP329" s="524">
        <f t="shared" si="12"/>
        <v>0</v>
      </c>
    </row>
    <row r="330" spans="2:42" s="512" customFormat="1">
      <c r="B330" s="518">
        <v>320</v>
      </c>
      <c r="C330" s="518" t="str">
        <f>'[1]Actv PlacedInServc'!C330</f>
        <v/>
      </c>
      <c r="D330" s="519" t="str">
        <f>'[1]Actv PlacedInServc'!D330</f>
        <v>I12-020088</v>
      </c>
      <c r="F330" s="520" t="str">
        <f>'[1]Actv PlacedInServc'!F330</f>
        <v>Presure Zone Extension</v>
      </c>
      <c r="H330" s="518" t="str">
        <f>'[1]Actv PlacedInServc'!H330</f>
        <v/>
      </c>
      <c r="J330" s="518" t="str">
        <f>'[1]Actv PlacedInServc'!J330</f>
        <v/>
      </c>
      <c r="L330" s="518" t="str">
        <f>'[1]Actv PlacedInServc'!L330</f>
        <v/>
      </c>
      <c r="N330" s="521">
        <f>'[1]Actv PlacedInServc'!N330</f>
        <v>43373</v>
      </c>
      <c r="P330" s="524" t="str">
        <f>'[1]Actv PlacedInServc'!P330</f>
        <v/>
      </c>
      <c r="Q330" s="523">
        <f>'[1]Actv PlacedInServc'!Q330</f>
        <v>0</v>
      </c>
      <c r="R330" s="523">
        <f>'[1]Actv PlacedInServc'!R330</f>
        <v>0</v>
      </c>
      <c r="S330" s="523">
        <f>'[1]Actv PlacedInServc'!S330</f>
        <v>0</v>
      </c>
      <c r="T330" s="523">
        <f>'[1]Actv PlacedInServc'!T330</f>
        <v>0</v>
      </c>
      <c r="U330" s="523">
        <f>'[1]Actv PlacedInServc'!U330</f>
        <v>0</v>
      </c>
      <c r="V330" s="523">
        <f>'[1]Actv PlacedInServc'!V330</f>
        <v>0</v>
      </c>
      <c r="W330" s="523">
        <f>'[1]Actv PlacedInServc'!W330</f>
        <v>0</v>
      </c>
      <c r="X330" s="523">
        <f>'[1]Actv PlacedInServc'!X330</f>
        <v>0</v>
      </c>
      <c r="Y330" s="523">
        <f>'[1]Actv PlacedInServc'!Y330</f>
        <v>0</v>
      </c>
      <c r="Z330" s="523">
        <f>'[1]Actv PlacedInServc'!Z330</f>
        <v>0</v>
      </c>
      <c r="AA330" s="523">
        <f>'[1]Actv PlacedInServc'!AA330</f>
        <v>0</v>
      </c>
      <c r="AB330" s="523">
        <f>'[1]Actv PlacedInServc'!AB330</f>
        <v>0</v>
      </c>
      <c r="AC330" s="523">
        <f>'[1]Actv PlacedInServc'!AC330</f>
        <v>0</v>
      </c>
      <c r="AD330" s="523">
        <f>'[1]Actv PlacedInServc'!AD330</f>
        <v>0</v>
      </c>
      <c r="AE330" s="523">
        <f>'[1]Actv PlacedInServc'!AE330</f>
        <v>0</v>
      </c>
      <c r="AF330" s="523">
        <f>'[1]Actv PlacedInServc'!AF330</f>
        <v>0</v>
      </c>
      <c r="AG330" s="523">
        <f>'[1]Actv PlacedInServc'!AG330</f>
        <v>0</v>
      </c>
      <c r="AH330" s="523">
        <f>'[1]Actv PlacedInServc'!AH330</f>
        <v>0</v>
      </c>
      <c r="AI330" s="523">
        <f>'[1]Actv PlacedInServc'!AI330</f>
        <v>0</v>
      </c>
      <c r="AJ330" s="523">
        <f>'[1]Actv PlacedInServc'!AJ330</f>
        <v>0</v>
      </c>
      <c r="AK330" s="523">
        <f>'[1]Actv PlacedInServc'!AK330</f>
        <v>0</v>
      </c>
      <c r="AL330" s="523">
        <f>'[1]Actv PlacedInServc'!AL330</f>
        <v>0</v>
      </c>
      <c r="AM330" s="524"/>
      <c r="AN330" s="523">
        <f t="shared" si="11"/>
        <v>0</v>
      </c>
      <c r="AO330" s="524"/>
      <c r="AP330" s="524">
        <f t="shared" si="12"/>
        <v>0</v>
      </c>
    </row>
    <row r="331" spans="2:42" s="512" customFormat="1">
      <c r="B331" s="518">
        <v>321</v>
      </c>
      <c r="C331" s="518" t="str">
        <f>'[1]Actv PlacedInServc'!C331</f>
        <v>331001</v>
      </c>
      <c r="D331" s="519" t="str">
        <f>'[1]Actv PlacedInServc'!D331</f>
        <v/>
      </c>
      <c r="F331" s="520" t="str">
        <f>'[1]Actv PlacedInServc'!F331</f>
        <v>331001-TD Mains</v>
      </c>
      <c r="H331" s="518" t="str">
        <f>'[1]Actv PlacedInServc'!H331</f>
        <v>10133100</v>
      </c>
      <c r="J331" s="518">
        <f>'[1]Actv PlacedInServc'!J331</f>
        <v>331.4</v>
      </c>
      <c r="L331" s="518" t="str">
        <f>'[1]Actv PlacedInServc'!L331</f>
        <v>Y</v>
      </c>
      <c r="N331" s="521" t="str">
        <f>'[1]Actv PlacedInServc'!N331</f>
        <v/>
      </c>
      <c r="P331" s="524">
        <f>'[1]Actv PlacedInServc'!P331</f>
        <v>0</v>
      </c>
      <c r="Q331" s="523">
        <f>'[1]Actv PlacedInServc'!Q331</f>
        <v>45540</v>
      </c>
      <c r="R331" s="523">
        <f>'[1]Actv PlacedInServc'!R331</f>
        <v>0</v>
      </c>
      <c r="S331" s="523">
        <f>'[1]Actv PlacedInServc'!S331</f>
        <v>0</v>
      </c>
      <c r="T331" s="523">
        <f>'[1]Actv PlacedInServc'!T331</f>
        <v>0</v>
      </c>
      <c r="U331" s="523">
        <f>'[1]Actv PlacedInServc'!U331</f>
        <v>0</v>
      </c>
      <c r="V331" s="523">
        <f>'[1]Actv PlacedInServc'!V331</f>
        <v>0</v>
      </c>
      <c r="W331" s="523">
        <f>'[1]Actv PlacedInServc'!W331</f>
        <v>0</v>
      </c>
      <c r="X331" s="523">
        <f>'[1]Actv PlacedInServc'!X331</f>
        <v>0</v>
      </c>
      <c r="Y331" s="523">
        <f>'[1]Actv PlacedInServc'!Y331</f>
        <v>0</v>
      </c>
      <c r="Z331" s="523">
        <f>'[1]Actv PlacedInServc'!Z331</f>
        <v>0</v>
      </c>
      <c r="AA331" s="523">
        <f>'[1]Actv PlacedInServc'!AA331</f>
        <v>0</v>
      </c>
      <c r="AB331" s="523">
        <f>'[1]Actv PlacedInServc'!AB331</f>
        <v>0</v>
      </c>
      <c r="AC331" s="523">
        <f>'[1]Actv PlacedInServc'!AC331</f>
        <v>0</v>
      </c>
      <c r="AD331" s="523">
        <f>'[1]Actv PlacedInServc'!AD331</f>
        <v>0</v>
      </c>
      <c r="AE331" s="523">
        <f>'[1]Actv PlacedInServc'!AE331</f>
        <v>0</v>
      </c>
      <c r="AF331" s="523">
        <f>'[1]Actv PlacedInServc'!AF331</f>
        <v>0</v>
      </c>
      <c r="AG331" s="523">
        <f>'[1]Actv PlacedInServc'!AG331</f>
        <v>0</v>
      </c>
      <c r="AH331" s="523">
        <f>'[1]Actv PlacedInServc'!AH331</f>
        <v>0</v>
      </c>
      <c r="AI331" s="523">
        <f>'[1]Actv PlacedInServc'!AI331</f>
        <v>0</v>
      </c>
      <c r="AJ331" s="523">
        <f>'[1]Actv PlacedInServc'!AJ331</f>
        <v>0</v>
      </c>
      <c r="AK331" s="523">
        <f>'[1]Actv PlacedInServc'!AK331</f>
        <v>0</v>
      </c>
      <c r="AL331" s="523">
        <f>'[1]Actv PlacedInServc'!AL331</f>
        <v>0</v>
      </c>
      <c r="AM331" s="524"/>
      <c r="AN331" s="523">
        <f t="shared" si="11"/>
        <v>45540</v>
      </c>
      <c r="AO331" s="524"/>
      <c r="AP331" s="524">
        <f t="shared" si="12"/>
        <v>0</v>
      </c>
    </row>
    <row r="332" spans="2:42" s="512" customFormat="1">
      <c r="B332" s="518">
        <v>322</v>
      </c>
      <c r="C332" s="518" t="str">
        <f>'[1]Actv PlacedInServc'!C332</f>
        <v/>
      </c>
      <c r="D332" s="519" t="str">
        <f>'[1]Actv PlacedInServc'!D332</f>
        <v/>
      </c>
      <c r="F332" s="520" t="str">
        <f>'[1]Actv PlacedInServc'!F332</f>
        <v/>
      </c>
      <c r="H332" s="518" t="str">
        <f>'[1]Actv PlacedInServc'!H332</f>
        <v/>
      </c>
      <c r="J332" s="518" t="str">
        <f>'[1]Actv PlacedInServc'!J332</f>
        <v/>
      </c>
      <c r="L332" s="518" t="str">
        <f>'[1]Actv PlacedInServc'!L332</f>
        <v/>
      </c>
      <c r="N332" s="521" t="str">
        <f>'[1]Actv PlacedInServc'!N332</f>
        <v/>
      </c>
      <c r="P332" s="524" t="str">
        <f>'[1]Actv PlacedInServc'!P332</f>
        <v/>
      </c>
      <c r="Q332" s="523" t="str">
        <f>'[1]Actv PlacedInServc'!Q332</f>
        <v/>
      </c>
      <c r="R332" s="523" t="str">
        <f>'[1]Actv PlacedInServc'!R332</f>
        <v/>
      </c>
      <c r="S332" s="523" t="str">
        <f>'[1]Actv PlacedInServc'!S332</f>
        <v/>
      </c>
      <c r="T332" s="523" t="str">
        <f>'[1]Actv PlacedInServc'!T332</f>
        <v/>
      </c>
      <c r="U332" s="523" t="str">
        <f>'[1]Actv PlacedInServc'!U332</f>
        <v/>
      </c>
      <c r="V332" s="523" t="str">
        <f>'[1]Actv PlacedInServc'!V332</f>
        <v/>
      </c>
      <c r="W332" s="523" t="str">
        <f>'[1]Actv PlacedInServc'!W332</f>
        <v/>
      </c>
      <c r="X332" s="523" t="str">
        <f>'[1]Actv PlacedInServc'!X332</f>
        <v/>
      </c>
      <c r="Y332" s="523" t="str">
        <f>'[1]Actv PlacedInServc'!Y332</f>
        <v/>
      </c>
      <c r="Z332" s="523" t="str">
        <f>'[1]Actv PlacedInServc'!Z332</f>
        <v/>
      </c>
      <c r="AA332" s="523" t="str">
        <f>'[1]Actv PlacedInServc'!AA332</f>
        <v/>
      </c>
      <c r="AB332" s="523" t="str">
        <f>'[1]Actv PlacedInServc'!AB332</f>
        <v/>
      </c>
      <c r="AC332" s="523" t="str">
        <f>'[1]Actv PlacedInServc'!AC332</f>
        <v/>
      </c>
      <c r="AD332" s="523" t="str">
        <f>'[1]Actv PlacedInServc'!AD332</f>
        <v/>
      </c>
      <c r="AE332" s="523" t="str">
        <f>'[1]Actv PlacedInServc'!AE332</f>
        <v/>
      </c>
      <c r="AF332" s="523" t="str">
        <f>'[1]Actv PlacedInServc'!AF332</f>
        <v/>
      </c>
      <c r="AG332" s="523" t="str">
        <f>'[1]Actv PlacedInServc'!AG332</f>
        <v/>
      </c>
      <c r="AH332" s="523" t="str">
        <f>'[1]Actv PlacedInServc'!AH332</f>
        <v/>
      </c>
      <c r="AI332" s="523" t="str">
        <f>'[1]Actv PlacedInServc'!AI332</f>
        <v/>
      </c>
      <c r="AJ332" s="523" t="str">
        <f>'[1]Actv PlacedInServc'!AJ332</f>
        <v/>
      </c>
      <c r="AK332" s="523" t="str">
        <f>'[1]Actv PlacedInServc'!AK332</f>
        <v/>
      </c>
      <c r="AL332" s="523" t="str">
        <f>'[1]Actv PlacedInServc'!AL332</f>
        <v/>
      </c>
      <c r="AM332" s="524"/>
      <c r="AN332" s="523">
        <f t="shared" ref="AN332:AN395" si="13">SUM(Q332:V332)</f>
        <v>0</v>
      </c>
      <c r="AO332" s="524"/>
      <c r="AP332" s="524">
        <f t="shared" ref="AP332:AP395" si="14">SUM(AA332:AL332)</f>
        <v>0</v>
      </c>
    </row>
    <row r="333" spans="2:42" s="512" customFormat="1">
      <c r="B333" s="518">
        <v>323</v>
      </c>
      <c r="C333" s="518" t="str">
        <f>'[1]Actv PlacedInServc'!C333</f>
        <v/>
      </c>
      <c r="D333" s="519" t="str">
        <f>'[1]Actv PlacedInServc'!D333</f>
        <v/>
      </c>
      <c r="F333" s="520" t="str">
        <f>'[1]Actv PlacedInServc'!F333</f>
        <v/>
      </c>
      <c r="H333" s="518" t="str">
        <f>'[1]Actv PlacedInServc'!H333</f>
        <v/>
      </c>
      <c r="J333" s="518" t="str">
        <f>'[1]Actv PlacedInServc'!J333</f>
        <v/>
      </c>
      <c r="L333" s="518" t="str">
        <f>'[1]Actv PlacedInServc'!L333</f>
        <v/>
      </c>
      <c r="N333" s="521" t="str">
        <f>'[1]Actv PlacedInServc'!N333</f>
        <v/>
      </c>
      <c r="P333" s="524" t="str">
        <f>'[1]Actv PlacedInServc'!P333</f>
        <v/>
      </c>
      <c r="Q333" s="523" t="str">
        <f>'[1]Actv PlacedInServc'!Q333</f>
        <v/>
      </c>
      <c r="R333" s="523" t="str">
        <f>'[1]Actv PlacedInServc'!R333</f>
        <v/>
      </c>
      <c r="S333" s="523" t="str">
        <f>'[1]Actv PlacedInServc'!S333</f>
        <v/>
      </c>
      <c r="T333" s="523" t="str">
        <f>'[1]Actv PlacedInServc'!T333</f>
        <v/>
      </c>
      <c r="U333" s="523" t="str">
        <f>'[1]Actv PlacedInServc'!U333</f>
        <v/>
      </c>
      <c r="V333" s="523" t="str">
        <f>'[1]Actv PlacedInServc'!V333</f>
        <v/>
      </c>
      <c r="W333" s="523" t="str">
        <f>'[1]Actv PlacedInServc'!W333</f>
        <v/>
      </c>
      <c r="X333" s="523" t="str">
        <f>'[1]Actv PlacedInServc'!X333</f>
        <v/>
      </c>
      <c r="Y333" s="523" t="str">
        <f>'[1]Actv PlacedInServc'!Y333</f>
        <v/>
      </c>
      <c r="Z333" s="523" t="str">
        <f>'[1]Actv PlacedInServc'!Z333</f>
        <v/>
      </c>
      <c r="AA333" s="523" t="str">
        <f>'[1]Actv PlacedInServc'!AA333</f>
        <v/>
      </c>
      <c r="AB333" s="523" t="str">
        <f>'[1]Actv PlacedInServc'!AB333</f>
        <v/>
      </c>
      <c r="AC333" s="523" t="str">
        <f>'[1]Actv PlacedInServc'!AC333</f>
        <v/>
      </c>
      <c r="AD333" s="523" t="str">
        <f>'[1]Actv PlacedInServc'!AD333</f>
        <v/>
      </c>
      <c r="AE333" s="523" t="str">
        <f>'[1]Actv PlacedInServc'!AE333</f>
        <v/>
      </c>
      <c r="AF333" s="523" t="str">
        <f>'[1]Actv PlacedInServc'!AF333</f>
        <v/>
      </c>
      <c r="AG333" s="523" t="str">
        <f>'[1]Actv PlacedInServc'!AG333</f>
        <v/>
      </c>
      <c r="AH333" s="523" t="str">
        <f>'[1]Actv PlacedInServc'!AH333</f>
        <v/>
      </c>
      <c r="AI333" s="523" t="str">
        <f>'[1]Actv PlacedInServc'!AI333</f>
        <v/>
      </c>
      <c r="AJ333" s="523" t="str">
        <f>'[1]Actv PlacedInServc'!AJ333</f>
        <v/>
      </c>
      <c r="AK333" s="523" t="str">
        <f>'[1]Actv PlacedInServc'!AK333</f>
        <v/>
      </c>
      <c r="AL333" s="523" t="str">
        <f>'[1]Actv PlacedInServc'!AL333</f>
        <v/>
      </c>
      <c r="AM333" s="524"/>
      <c r="AN333" s="523">
        <f t="shared" si="13"/>
        <v>0</v>
      </c>
      <c r="AO333" s="524"/>
      <c r="AP333" s="524">
        <f t="shared" si="14"/>
        <v>0</v>
      </c>
    </row>
    <row r="334" spans="2:42" s="512" customFormat="1">
      <c r="B334" s="518">
        <v>324</v>
      </c>
      <c r="C334" s="518" t="str">
        <f>'[1]Actv PlacedInServc'!C334</f>
        <v/>
      </c>
      <c r="D334" s="519" t="str">
        <f>'[1]Actv PlacedInServc'!D334</f>
        <v/>
      </c>
      <c r="F334" s="520" t="str">
        <f>'[1]Actv PlacedInServc'!F334</f>
        <v/>
      </c>
      <c r="H334" s="518" t="str">
        <f>'[1]Actv PlacedInServc'!H334</f>
        <v/>
      </c>
      <c r="J334" s="518" t="str">
        <f>'[1]Actv PlacedInServc'!J334</f>
        <v/>
      </c>
      <c r="L334" s="518" t="str">
        <f>'[1]Actv PlacedInServc'!L334</f>
        <v/>
      </c>
      <c r="N334" s="521" t="str">
        <f>'[1]Actv PlacedInServc'!N334</f>
        <v/>
      </c>
      <c r="P334" s="524" t="str">
        <f>'[1]Actv PlacedInServc'!P334</f>
        <v/>
      </c>
      <c r="Q334" s="523" t="str">
        <f>'[1]Actv PlacedInServc'!Q334</f>
        <v/>
      </c>
      <c r="R334" s="523" t="str">
        <f>'[1]Actv PlacedInServc'!R334</f>
        <v/>
      </c>
      <c r="S334" s="523" t="str">
        <f>'[1]Actv PlacedInServc'!S334</f>
        <v/>
      </c>
      <c r="T334" s="523" t="str">
        <f>'[1]Actv PlacedInServc'!T334</f>
        <v/>
      </c>
      <c r="U334" s="523" t="str">
        <f>'[1]Actv PlacedInServc'!U334</f>
        <v/>
      </c>
      <c r="V334" s="523" t="str">
        <f>'[1]Actv PlacedInServc'!V334</f>
        <v/>
      </c>
      <c r="W334" s="523" t="str">
        <f>'[1]Actv PlacedInServc'!W334</f>
        <v/>
      </c>
      <c r="X334" s="523" t="str">
        <f>'[1]Actv PlacedInServc'!X334</f>
        <v/>
      </c>
      <c r="Y334" s="523" t="str">
        <f>'[1]Actv PlacedInServc'!Y334</f>
        <v/>
      </c>
      <c r="Z334" s="523" t="str">
        <f>'[1]Actv PlacedInServc'!Z334</f>
        <v/>
      </c>
      <c r="AA334" s="523" t="str">
        <f>'[1]Actv PlacedInServc'!AA334</f>
        <v/>
      </c>
      <c r="AB334" s="523" t="str">
        <f>'[1]Actv PlacedInServc'!AB334</f>
        <v/>
      </c>
      <c r="AC334" s="523" t="str">
        <f>'[1]Actv PlacedInServc'!AC334</f>
        <v/>
      </c>
      <c r="AD334" s="523" t="str">
        <f>'[1]Actv PlacedInServc'!AD334</f>
        <v/>
      </c>
      <c r="AE334" s="523" t="str">
        <f>'[1]Actv PlacedInServc'!AE334</f>
        <v/>
      </c>
      <c r="AF334" s="523" t="str">
        <f>'[1]Actv PlacedInServc'!AF334</f>
        <v/>
      </c>
      <c r="AG334" s="523" t="str">
        <f>'[1]Actv PlacedInServc'!AG334</f>
        <v/>
      </c>
      <c r="AH334" s="523" t="str">
        <f>'[1]Actv PlacedInServc'!AH334</f>
        <v/>
      </c>
      <c r="AI334" s="523" t="str">
        <f>'[1]Actv PlacedInServc'!AI334</f>
        <v/>
      </c>
      <c r="AJ334" s="523" t="str">
        <f>'[1]Actv PlacedInServc'!AJ334</f>
        <v/>
      </c>
      <c r="AK334" s="523" t="str">
        <f>'[1]Actv PlacedInServc'!AK334</f>
        <v/>
      </c>
      <c r="AL334" s="523" t="str">
        <f>'[1]Actv PlacedInServc'!AL334</f>
        <v/>
      </c>
      <c r="AM334" s="524"/>
      <c r="AN334" s="523">
        <f t="shared" si="13"/>
        <v>0</v>
      </c>
      <c r="AO334" s="524"/>
      <c r="AP334" s="524">
        <f t="shared" si="14"/>
        <v>0</v>
      </c>
    </row>
    <row r="335" spans="2:42" s="512" customFormat="1">
      <c r="B335" s="518">
        <v>325</v>
      </c>
      <c r="C335" s="518" t="str">
        <f>'[1]Actv PlacedInServc'!C335</f>
        <v/>
      </c>
      <c r="D335" s="519" t="str">
        <f>'[1]Actv PlacedInServc'!D335</f>
        <v/>
      </c>
      <c r="F335" s="520" t="str">
        <f>'[1]Actv PlacedInServc'!F335</f>
        <v/>
      </c>
      <c r="H335" s="518" t="str">
        <f>'[1]Actv PlacedInServc'!H335</f>
        <v/>
      </c>
      <c r="J335" s="518" t="str">
        <f>'[1]Actv PlacedInServc'!J335</f>
        <v/>
      </c>
      <c r="L335" s="518" t="str">
        <f>'[1]Actv PlacedInServc'!L335</f>
        <v/>
      </c>
      <c r="N335" s="521" t="str">
        <f>'[1]Actv PlacedInServc'!N335</f>
        <v/>
      </c>
      <c r="P335" s="524" t="str">
        <f>'[1]Actv PlacedInServc'!P335</f>
        <v/>
      </c>
      <c r="Q335" s="523">
        <f>'[1]Actv PlacedInServc'!Q335</f>
        <v>0</v>
      </c>
      <c r="R335" s="523">
        <f>'[1]Actv PlacedInServc'!R335</f>
        <v>0</v>
      </c>
      <c r="S335" s="523">
        <f>'[1]Actv PlacedInServc'!S335</f>
        <v>0</v>
      </c>
      <c r="T335" s="523">
        <f>'[1]Actv PlacedInServc'!T335</f>
        <v>0</v>
      </c>
      <c r="U335" s="523">
        <f>'[1]Actv PlacedInServc'!U335</f>
        <v>0</v>
      </c>
      <c r="V335" s="523">
        <f>'[1]Actv PlacedInServc'!V335</f>
        <v>0</v>
      </c>
      <c r="W335" s="523">
        <f>'[1]Actv PlacedInServc'!W335</f>
        <v>0</v>
      </c>
      <c r="X335" s="523">
        <f>'[1]Actv PlacedInServc'!X335</f>
        <v>0</v>
      </c>
      <c r="Y335" s="523">
        <f>'[1]Actv PlacedInServc'!Y335</f>
        <v>0</v>
      </c>
      <c r="Z335" s="523">
        <f>'[1]Actv PlacedInServc'!Z335</f>
        <v>0</v>
      </c>
      <c r="AA335" s="523">
        <f>'[1]Actv PlacedInServc'!AA335</f>
        <v>0</v>
      </c>
      <c r="AB335" s="523">
        <f>'[1]Actv PlacedInServc'!AB335</f>
        <v>0</v>
      </c>
      <c r="AC335" s="523">
        <f>'[1]Actv PlacedInServc'!AC335</f>
        <v>0</v>
      </c>
      <c r="AD335" s="523">
        <f>'[1]Actv PlacedInServc'!AD335</f>
        <v>0</v>
      </c>
      <c r="AE335" s="523">
        <f>'[1]Actv PlacedInServc'!AE335</f>
        <v>0</v>
      </c>
      <c r="AF335" s="523">
        <f>'[1]Actv PlacedInServc'!AF335</f>
        <v>0</v>
      </c>
      <c r="AG335" s="523">
        <f>'[1]Actv PlacedInServc'!AG335</f>
        <v>0</v>
      </c>
      <c r="AH335" s="523">
        <f>'[1]Actv PlacedInServc'!AH335</f>
        <v>0</v>
      </c>
      <c r="AI335" s="523">
        <f>'[1]Actv PlacedInServc'!AI335</f>
        <v>0</v>
      </c>
      <c r="AJ335" s="523">
        <f>'[1]Actv PlacedInServc'!AJ335</f>
        <v>0</v>
      </c>
      <c r="AK335" s="523">
        <f>'[1]Actv PlacedInServc'!AK335</f>
        <v>0</v>
      </c>
      <c r="AL335" s="523">
        <f>'[1]Actv PlacedInServc'!AL335</f>
        <v>0</v>
      </c>
      <c r="AM335" s="524"/>
      <c r="AN335" s="523">
        <f t="shared" si="13"/>
        <v>0</v>
      </c>
      <c r="AO335" s="524"/>
      <c r="AP335" s="524">
        <f t="shared" si="14"/>
        <v>0</v>
      </c>
    </row>
    <row r="336" spans="2:42" s="512" customFormat="1">
      <c r="B336" s="518">
        <v>326</v>
      </c>
      <c r="C336" s="518" t="str">
        <f>'[1]Actv PlacedInServc'!C336</f>
        <v/>
      </c>
      <c r="D336" s="519" t="str">
        <f>'[1]Actv PlacedInServc'!D336</f>
        <v>Future Use</v>
      </c>
      <c r="F336" s="520">
        <f>'[1]Actv PlacedInServc'!F336</f>
        <v>0</v>
      </c>
      <c r="H336" s="518" t="str">
        <f>'[1]Actv PlacedInServc'!H336</f>
        <v/>
      </c>
      <c r="J336" s="518" t="str">
        <f>'[1]Actv PlacedInServc'!J336</f>
        <v/>
      </c>
      <c r="L336" s="518" t="str">
        <f>'[1]Actv PlacedInServc'!L336</f>
        <v/>
      </c>
      <c r="N336" s="521" t="str">
        <f>'[1]Actv PlacedInServc'!N336</f>
        <v/>
      </c>
      <c r="P336" s="524" t="str">
        <f>'[1]Actv PlacedInServc'!P336</f>
        <v/>
      </c>
      <c r="Q336" s="523">
        <f>'[1]Actv PlacedInServc'!Q336</f>
        <v>0</v>
      </c>
      <c r="R336" s="523">
        <f>'[1]Actv PlacedInServc'!R336</f>
        <v>0</v>
      </c>
      <c r="S336" s="523">
        <f>'[1]Actv PlacedInServc'!S336</f>
        <v>0</v>
      </c>
      <c r="T336" s="523">
        <f>'[1]Actv PlacedInServc'!T336</f>
        <v>0</v>
      </c>
      <c r="U336" s="523">
        <f>'[1]Actv PlacedInServc'!U336</f>
        <v>0</v>
      </c>
      <c r="V336" s="523">
        <f>'[1]Actv PlacedInServc'!V336</f>
        <v>0</v>
      </c>
      <c r="W336" s="523">
        <f>'[1]Actv PlacedInServc'!W336</f>
        <v>0</v>
      </c>
      <c r="X336" s="523">
        <f>'[1]Actv PlacedInServc'!X336</f>
        <v>0</v>
      </c>
      <c r="Y336" s="523">
        <f>'[1]Actv PlacedInServc'!Y336</f>
        <v>0</v>
      </c>
      <c r="Z336" s="523">
        <f>'[1]Actv PlacedInServc'!Z336</f>
        <v>0</v>
      </c>
      <c r="AA336" s="523">
        <f>'[1]Actv PlacedInServc'!AA336</f>
        <v>0</v>
      </c>
      <c r="AB336" s="523">
        <f>'[1]Actv PlacedInServc'!AB336</f>
        <v>0</v>
      </c>
      <c r="AC336" s="523">
        <f>'[1]Actv PlacedInServc'!AC336</f>
        <v>0</v>
      </c>
      <c r="AD336" s="523">
        <f>'[1]Actv PlacedInServc'!AD336</f>
        <v>0</v>
      </c>
      <c r="AE336" s="523">
        <f>'[1]Actv PlacedInServc'!AE336</f>
        <v>0</v>
      </c>
      <c r="AF336" s="523">
        <f>'[1]Actv PlacedInServc'!AF336</f>
        <v>0</v>
      </c>
      <c r="AG336" s="523">
        <f>'[1]Actv PlacedInServc'!AG336</f>
        <v>0</v>
      </c>
      <c r="AH336" s="523">
        <f>'[1]Actv PlacedInServc'!AH336</f>
        <v>0</v>
      </c>
      <c r="AI336" s="523">
        <f>'[1]Actv PlacedInServc'!AI336</f>
        <v>0</v>
      </c>
      <c r="AJ336" s="523">
        <f>'[1]Actv PlacedInServc'!AJ336</f>
        <v>0</v>
      </c>
      <c r="AK336" s="523">
        <f>'[1]Actv PlacedInServc'!AK336</f>
        <v>0</v>
      </c>
      <c r="AL336" s="523">
        <f>'[1]Actv PlacedInServc'!AL336</f>
        <v>0</v>
      </c>
      <c r="AM336" s="524"/>
      <c r="AN336" s="523">
        <f t="shared" si="13"/>
        <v>0</v>
      </c>
      <c r="AO336" s="524"/>
      <c r="AP336" s="524">
        <f t="shared" si="14"/>
        <v>0</v>
      </c>
    </row>
    <row r="337" spans="2:42" s="512" customFormat="1">
      <c r="B337" s="518">
        <v>327</v>
      </c>
      <c r="C337" s="518" t="str">
        <f>'[1]Actv PlacedInServc'!C337</f>
        <v/>
      </c>
      <c r="D337" s="519" t="str">
        <f>'[1]Actv PlacedInServc'!D337</f>
        <v/>
      </c>
      <c r="F337" s="520" t="str">
        <f>'[1]Actv PlacedInServc'!F337</f>
        <v/>
      </c>
      <c r="H337" s="518" t="str">
        <f>'[1]Actv PlacedInServc'!H337</f>
        <v/>
      </c>
      <c r="J337" s="518" t="str">
        <f>'[1]Actv PlacedInServc'!J337</f>
        <v/>
      </c>
      <c r="L337" s="518" t="str">
        <f>'[1]Actv PlacedInServc'!L337</f>
        <v/>
      </c>
      <c r="N337" s="521" t="str">
        <f>'[1]Actv PlacedInServc'!N337</f>
        <v/>
      </c>
      <c r="P337" s="524" t="str">
        <f>'[1]Actv PlacedInServc'!P337</f>
        <v/>
      </c>
      <c r="Q337" s="523" t="str">
        <f>'[1]Actv PlacedInServc'!Q337</f>
        <v/>
      </c>
      <c r="R337" s="523" t="str">
        <f>'[1]Actv PlacedInServc'!R337</f>
        <v/>
      </c>
      <c r="S337" s="523" t="str">
        <f>'[1]Actv PlacedInServc'!S337</f>
        <v/>
      </c>
      <c r="T337" s="523" t="str">
        <f>'[1]Actv PlacedInServc'!T337</f>
        <v/>
      </c>
      <c r="U337" s="523" t="str">
        <f>'[1]Actv PlacedInServc'!U337</f>
        <v/>
      </c>
      <c r="V337" s="523" t="str">
        <f>'[1]Actv PlacedInServc'!V337</f>
        <v/>
      </c>
      <c r="W337" s="523" t="str">
        <f>'[1]Actv PlacedInServc'!W337</f>
        <v/>
      </c>
      <c r="X337" s="523" t="str">
        <f>'[1]Actv PlacedInServc'!X337</f>
        <v/>
      </c>
      <c r="Y337" s="523" t="str">
        <f>'[1]Actv PlacedInServc'!Y337</f>
        <v/>
      </c>
      <c r="Z337" s="523" t="str">
        <f>'[1]Actv PlacedInServc'!Z337</f>
        <v/>
      </c>
      <c r="AA337" s="523" t="str">
        <f>'[1]Actv PlacedInServc'!AA337</f>
        <v/>
      </c>
      <c r="AB337" s="523" t="str">
        <f>'[1]Actv PlacedInServc'!AB337</f>
        <v/>
      </c>
      <c r="AC337" s="523" t="str">
        <f>'[1]Actv PlacedInServc'!AC337</f>
        <v/>
      </c>
      <c r="AD337" s="523" t="str">
        <f>'[1]Actv PlacedInServc'!AD337</f>
        <v/>
      </c>
      <c r="AE337" s="523" t="str">
        <f>'[1]Actv PlacedInServc'!AE337</f>
        <v/>
      </c>
      <c r="AF337" s="523" t="str">
        <f>'[1]Actv PlacedInServc'!AF337</f>
        <v/>
      </c>
      <c r="AG337" s="523" t="str">
        <f>'[1]Actv PlacedInServc'!AG337</f>
        <v/>
      </c>
      <c r="AH337" s="523" t="str">
        <f>'[1]Actv PlacedInServc'!AH337</f>
        <v/>
      </c>
      <c r="AI337" s="523" t="str">
        <f>'[1]Actv PlacedInServc'!AI337</f>
        <v/>
      </c>
      <c r="AJ337" s="523" t="str">
        <f>'[1]Actv PlacedInServc'!AJ337</f>
        <v/>
      </c>
      <c r="AK337" s="523" t="str">
        <f>'[1]Actv PlacedInServc'!AK337</f>
        <v/>
      </c>
      <c r="AL337" s="523" t="str">
        <f>'[1]Actv PlacedInServc'!AL337</f>
        <v/>
      </c>
      <c r="AM337" s="524"/>
      <c r="AN337" s="523">
        <f t="shared" si="13"/>
        <v>0</v>
      </c>
      <c r="AO337" s="524"/>
      <c r="AP337" s="524">
        <f t="shared" si="14"/>
        <v>0</v>
      </c>
    </row>
    <row r="338" spans="2:42" s="512" customFormat="1">
      <c r="B338" s="518">
        <v>328</v>
      </c>
      <c r="C338" s="518" t="str">
        <f>'[1]Actv PlacedInServc'!C338</f>
        <v/>
      </c>
      <c r="D338" s="519" t="str">
        <f>'[1]Actv PlacedInServc'!D338</f>
        <v/>
      </c>
      <c r="F338" s="520" t="str">
        <f>'[1]Actv PlacedInServc'!F338</f>
        <v/>
      </c>
      <c r="H338" s="518" t="str">
        <f>'[1]Actv PlacedInServc'!H338</f>
        <v/>
      </c>
      <c r="J338" s="518" t="str">
        <f>'[1]Actv PlacedInServc'!J338</f>
        <v/>
      </c>
      <c r="L338" s="518" t="str">
        <f>'[1]Actv PlacedInServc'!L338</f>
        <v/>
      </c>
      <c r="N338" s="521" t="str">
        <f>'[1]Actv PlacedInServc'!N338</f>
        <v/>
      </c>
      <c r="P338" s="524" t="str">
        <f>'[1]Actv PlacedInServc'!P338</f>
        <v/>
      </c>
      <c r="Q338" s="523" t="str">
        <f>'[1]Actv PlacedInServc'!Q338</f>
        <v/>
      </c>
      <c r="R338" s="523" t="str">
        <f>'[1]Actv PlacedInServc'!R338</f>
        <v/>
      </c>
      <c r="S338" s="523" t="str">
        <f>'[1]Actv PlacedInServc'!S338</f>
        <v/>
      </c>
      <c r="T338" s="523" t="str">
        <f>'[1]Actv PlacedInServc'!T338</f>
        <v/>
      </c>
      <c r="U338" s="523" t="str">
        <f>'[1]Actv PlacedInServc'!U338</f>
        <v/>
      </c>
      <c r="V338" s="523" t="str">
        <f>'[1]Actv PlacedInServc'!V338</f>
        <v/>
      </c>
      <c r="W338" s="523" t="str">
        <f>'[1]Actv PlacedInServc'!W338</f>
        <v/>
      </c>
      <c r="X338" s="523" t="str">
        <f>'[1]Actv PlacedInServc'!X338</f>
        <v/>
      </c>
      <c r="Y338" s="523" t="str">
        <f>'[1]Actv PlacedInServc'!Y338</f>
        <v/>
      </c>
      <c r="Z338" s="523" t="str">
        <f>'[1]Actv PlacedInServc'!Z338</f>
        <v/>
      </c>
      <c r="AA338" s="523" t="str">
        <f>'[1]Actv PlacedInServc'!AA338</f>
        <v/>
      </c>
      <c r="AB338" s="523" t="str">
        <f>'[1]Actv PlacedInServc'!AB338</f>
        <v/>
      </c>
      <c r="AC338" s="523" t="str">
        <f>'[1]Actv PlacedInServc'!AC338</f>
        <v/>
      </c>
      <c r="AD338" s="523" t="str">
        <f>'[1]Actv PlacedInServc'!AD338</f>
        <v/>
      </c>
      <c r="AE338" s="523" t="str">
        <f>'[1]Actv PlacedInServc'!AE338</f>
        <v/>
      </c>
      <c r="AF338" s="523" t="str">
        <f>'[1]Actv PlacedInServc'!AF338</f>
        <v/>
      </c>
      <c r="AG338" s="523" t="str">
        <f>'[1]Actv PlacedInServc'!AG338</f>
        <v/>
      </c>
      <c r="AH338" s="523" t="str">
        <f>'[1]Actv PlacedInServc'!AH338</f>
        <v/>
      </c>
      <c r="AI338" s="523" t="str">
        <f>'[1]Actv PlacedInServc'!AI338</f>
        <v/>
      </c>
      <c r="AJ338" s="523" t="str">
        <f>'[1]Actv PlacedInServc'!AJ338</f>
        <v/>
      </c>
      <c r="AK338" s="523" t="str">
        <f>'[1]Actv PlacedInServc'!AK338</f>
        <v/>
      </c>
      <c r="AL338" s="523" t="str">
        <f>'[1]Actv PlacedInServc'!AL338</f>
        <v/>
      </c>
      <c r="AM338" s="524"/>
      <c r="AN338" s="523">
        <f t="shared" si="13"/>
        <v>0</v>
      </c>
      <c r="AO338" s="524"/>
      <c r="AP338" s="524">
        <f t="shared" si="14"/>
        <v>0</v>
      </c>
    </row>
    <row r="339" spans="2:42" s="512" customFormat="1">
      <c r="B339" s="518">
        <v>329</v>
      </c>
      <c r="C339" s="518" t="str">
        <f>'[1]Actv PlacedInServc'!C339</f>
        <v/>
      </c>
      <c r="D339" s="519" t="str">
        <f>'[1]Actv PlacedInServc'!D339</f>
        <v/>
      </c>
      <c r="F339" s="520" t="str">
        <f>'[1]Actv PlacedInServc'!F339</f>
        <v/>
      </c>
      <c r="H339" s="518" t="str">
        <f>'[1]Actv PlacedInServc'!H339</f>
        <v/>
      </c>
      <c r="J339" s="518" t="str">
        <f>'[1]Actv PlacedInServc'!J339</f>
        <v/>
      </c>
      <c r="L339" s="518" t="str">
        <f>'[1]Actv PlacedInServc'!L339</f>
        <v/>
      </c>
      <c r="N339" s="521" t="str">
        <f>'[1]Actv PlacedInServc'!N339</f>
        <v/>
      </c>
      <c r="P339" s="524" t="str">
        <f>'[1]Actv PlacedInServc'!P339</f>
        <v/>
      </c>
      <c r="Q339" s="523" t="str">
        <f>'[1]Actv PlacedInServc'!Q339</f>
        <v/>
      </c>
      <c r="R339" s="523" t="str">
        <f>'[1]Actv PlacedInServc'!R339</f>
        <v/>
      </c>
      <c r="S339" s="523" t="str">
        <f>'[1]Actv PlacedInServc'!S339</f>
        <v/>
      </c>
      <c r="T339" s="523" t="str">
        <f>'[1]Actv PlacedInServc'!T339</f>
        <v/>
      </c>
      <c r="U339" s="523" t="str">
        <f>'[1]Actv PlacedInServc'!U339</f>
        <v/>
      </c>
      <c r="V339" s="523" t="str">
        <f>'[1]Actv PlacedInServc'!V339</f>
        <v/>
      </c>
      <c r="W339" s="523" t="str">
        <f>'[1]Actv PlacedInServc'!W339</f>
        <v/>
      </c>
      <c r="X339" s="523" t="str">
        <f>'[1]Actv PlacedInServc'!X339</f>
        <v/>
      </c>
      <c r="Y339" s="523" t="str">
        <f>'[1]Actv PlacedInServc'!Y339</f>
        <v/>
      </c>
      <c r="Z339" s="523" t="str">
        <f>'[1]Actv PlacedInServc'!Z339</f>
        <v/>
      </c>
      <c r="AA339" s="523" t="str">
        <f>'[1]Actv PlacedInServc'!AA339</f>
        <v/>
      </c>
      <c r="AB339" s="523" t="str">
        <f>'[1]Actv PlacedInServc'!AB339</f>
        <v/>
      </c>
      <c r="AC339" s="523" t="str">
        <f>'[1]Actv PlacedInServc'!AC339</f>
        <v/>
      </c>
      <c r="AD339" s="523" t="str">
        <f>'[1]Actv PlacedInServc'!AD339</f>
        <v/>
      </c>
      <c r="AE339" s="523" t="str">
        <f>'[1]Actv PlacedInServc'!AE339</f>
        <v/>
      </c>
      <c r="AF339" s="523" t="str">
        <f>'[1]Actv PlacedInServc'!AF339</f>
        <v/>
      </c>
      <c r="AG339" s="523" t="str">
        <f>'[1]Actv PlacedInServc'!AG339</f>
        <v/>
      </c>
      <c r="AH339" s="523" t="str">
        <f>'[1]Actv PlacedInServc'!AH339</f>
        <v/>
      </c>
      <c r="AI339" s="523" t="str">
        <f>'[1]Actv PlacedInServc'!AI339</f>
        <v/>
      </c>
      <c r="AJ339" s="523" t="str">
        <f>'[1]Actv PlacedInServc'!AJ339</f>
        <v/>
      </c>
      <c r="AK339" s="523" t="str">
        <f>'[1]Actv PlacedInServc'!AK339</f>
        <v/>
      </c>
      <c r="AL339" s="523" t="str">
        <f>'[1]Actv PlacedInServc'!AL339</f>
        <v/>
      </c>
      <c r="AM339" s="524"/>
      <c r="AN339" s="523">
        <f t="shared" si="13"/>
        <v>0</v>
      </c>
      <c r="AO339" s="524"/>
      <c r="AP339" s="524">
        <f t="shared" si="14"/>
        <v>0</v>
      </c>
    </row>
    <row r="340" spans="2:42" s="512" customFormat="1">
      <c r="B340" s="518">
        <v>330</v>
      </c>
      <c r="C340" s="518" t="str">
        <f>'[1]Actv PlacedInServc'!C340</f>
        <v/>
      </c>
      <c r="D340" s="519" t="str">
        <f>'[1]Actv PlacedInServc'!D340</f>
        <v/>
      </c>
      <c r="F340" s="520" t="str">
        <f>'[1]Actv PlacedInServc'!F340</f>
        <v/>
      </c>
      <c r="H340" s="518" t="str">
        <f>'[1]Actv PlacedInServc'!H340</f>
        <v/>
      </c>
      <c r="J340" s="518" t="str">
        <f>'[1]Actv PlacedInServc'!J340</f>
        <v/>
      </c>
      <c r="L340" s="518" t="str">
        <f>'[1]Actv PlacedInServc'!L340</f>
        <v/>
      </c>
      <c r="N340" s="521" t="str">
        <f>'[1]Actv PlacedInServc'!N340</f>
        <v/>
      </c>
      <c r="P340" s="524" t="str">
        <f>'[1]Actv PlacedInServc'!P340</f>
        <v/>
      </c>
      <c r="Q340" s="523" t="str">
        <f>'[1]Actv PlacedInServc'!Q340</f>
        <v/>
      </c>
      <c r="R340" s="523" t="str">
        <f>'[1]Actv PlacedInServc'!R340</f>
        <v/>
      </c>
      <c r="S340" s="523" t="str">
        <f>'[1]Actv PlacedInServc'!S340</f>
        <v/>
      </c>
      <c r="T340" s="523" t="str">
        <f>'[1]Actv PlacedInServc'!T340</f>
        <v/>
      </c>
      <c r="U340" s="523" t="str">
        <f>'[1]Actv PlacedInServc'!U340</f>
        <v/>
      </c>
      <c r="V340" s="523" t="str">
        <f>'[1]Actv PlacedInServc'!V340</f>
        <v/>
      </c>
      <c r="W340" s="523" t="str">
        <f>'[1]Actv PlacedInServc'!W340</f>
        <v/>
      </c>
      <c r="X340" s="523" t="str">
        <f>'[1]Actv PlacedInServc'!X340</f>
        <v/>
      </c>
      <c r="Y340" s="523" t="str">
        <f>'[1]Actv PlacedInServc'!Y340</f>
        <v/>
      </c>
      <c r="Z340" s="523" t="str">
        <f>'[1]Actv PlacedInServc'!Z340</f>
        <v/>
      </c>
      <c r="AA340" s="523" t="str">
        <f>'[1]Actv PlacedInServc'!AA340</f>
        <v/>
      </c>
      <c r="AB340" s="523" t="str">
        <f>'[1]Actv PlacedInServc'!AB340</f>
        <v/>
      </c>
      <c r="AC340" s="523" t="str">
        <f>'[1]Actv PlacedInServc'!AC340</f>
        <v/>
      </c>
      <c r="AD340" s="523" t="str">
        <f>'[1]Actv PlacedInServc'!AD340</f>
        <v/>
      </c>
      <c r="AE340" s="523" t="str">
        <f>'[1]Actv PlacedInServc'!AE340</f>
        <v/>
      </c>
      <c r="AF340" s="523" t="str">
        <f>'[1]Actv PlacedInServc'!AF340</f>
        <v/>
      </c>
      <c r="AG340" s="523" t="str">
        <f>'[1]Actv PlacedInServc'!AG340</f>
        <v/>
      </c>
      <c r="AH340" s="523" t="str">
        <f>'[1]Actv PlacedInServc'!AH340</f>
        <v/>
      </c>
      <c r="AI340" s="523" t="str">
        <f>'[1]Actv PlacedInServc'!AI340</f>
        <v/>
      </c>
      <c r="AJ340" s="523" t="str">
        <f>'[1]Actv PlacedInServc'!AJ340</f>
        <v/>
      </c>
      <c r="AK340" s="523" t="str">
        <f>'[1]Actv PlacedInServc'!AK340</f>
        <v/>
      </c>
      <c r="AL340" s="523" t="str">
        <f>'[1]Actv PlacedInServc'!AL340</f>
        <v/>
      </c>
      <c r="AM340" s="524"/>
      <c r="AN340" s="523">
        <f t="shared" si="13"/>
        <v>0</v>
      </c>
      <c r="AO340" s="524"/>
      <c r="AP340" s="524">
        <f t="shared" si="14"/>
        <v>0</v>
      </c>
    </row>
    <row r="341" spans="2:42" s="512" customFormat="1">
      <c r="B341" s="518">
        <v>331</v>
      </c>
      <c r="C341" s="518" t="str">
        <f>'[1]Actv PlacedInServc'!C341</f>
        <v/>
      </c>
      <c r="D341" s="519" t="str">
        <f>'[1]Actv PlacedInServc'!D341</f>
        <v/>
      </c>
      <c r="F341" s="520" t="str">
        <f>'[1]Actv PlacedInServc'!F341</f>
        <v/>
      </c>
      <c r="H341" s="518" t="str">
        <f>'[1]Actv PlacedInServc'!H341</f>
        <v/>
      </c>
      <c r="J341" s="518" t="str">
        <f>'[1]Actv PlacedInServc'!J341</f>
        <v/>
      </c>
      <c r="L341" s="518" t="str">
        <f>'[1]Actv PlacedInServc'!L341</f>
        <v/>
      </c>
      <c r="N341" s="521" t="str">
        <f>'[1]Actv PlacedInServc'!N341</f>
        <v/>
      </c>
      <c r="P341" s="524" t="str">
        <f>'[1]Actv PlacedInServc'!P341</f>
        <v/>
      </c>
      <c r="Q341" s="523">
        <f>'[1]Actv PlacedInServc'!Q341</f>
        <v>0</v>
      </c>
      <c r="R341" s="523">
        <f>'[1]Actv PlacedInServc'!R341</f>
        <v>0</v>
      </c>
      <c r="S341" s="523">
        <f>'[1]Actv PlacedInServc'!S341</f>
        <v>0</v>
      </c>
      <c r="T341" s="523">
        <f>'[1]Actv PlacedInServc'!T341</f>
        <v>0</v>
      </c>
      <c r="U341" s="523">
        <f>'[1]Actv PlacedInServc'!U341</f>
        <v>0</v>
      </c>
      <c r="V341" s="523">
        <f>'[1]Actv PlacedInServc'!V341</f>
        <v>0</v>
      </c>
      <c r="W341" s="523">
        <f>'[1]Actv PlacedInServc'!W341</f>
        <v>0</v>
      </c>
      <c r="X341" s="523">
        <f>'[1]Actv PlacedInServc'!X341</f>
        <v>0</v>
      </c>
      <c r="Y341" s="523">
        <f>'[1]Actv PlacedInServc'!Y341</f>
        <v>0</v>
      </c>
      <c r="Z341" s="523">
        <f>'[1]Actv PlacedInServc'!Z341</f>
        <v>0</v>
      </c>
      <c r="AA341" s="523">
        <f>'[1]Actv PlacedInServc'!AA341</f>
        <v>0</v>
      </c>
      <c r="AB341" s="523">
        <f>'[1]Actv PlacedInServc'!AB341</f>
        <v>0</v>
      </c>
      <c r="AC341" s="523">
        <f>'[1]Actv PlacedInServc'!AC341</f>
        <v>0</v>
      </c>
      <c r="AD341" s="523">
        <f>'[1]Actv PlacedInServc'!AD341</f>
        <v>0</v>
      </c>
      <c r="AE341" s="523">
        <f>'[1]Actv PlacedInServc'!AE341</f>
        <v>0</v>
      </c>
      <c r="AF341" s="523">
        <f>'[1]Actv PlacedInServc'!AF341</f>
        <v>0</v>
      </c>
      <c r="AG341" s="523">
        <f>'[1]Actv PlacedInServc'!AG341</f>
        <v>0</v>
      </c>
      <c r="AH341" s="523">
        <f>'[1]Actv PlacedInServc'!AH341</f>
        <v>0</v>
      </c>
      <c r="AI341" s="523">
        <f>'[1]Actv PlacedInServc'!AI341</f>
        <v>0</v>
      </c>
      <c r="AJ341" s="523">
        <f>'[1]Actv PlacedInServc'!AJ341</f>
        <v>0</v>
      </c>
      <c r="AK341" s="523">
        <f>'[1]Actv PlacedInServc'!AK341</f>
        <v>0</v>
      </c>
      <c r="AL341" s="523">
        <f>'[1]Actv PlacedInServc'!AL341</f>
        <v>0</v>
      </c>
      <c r="AM341" s="524"/>
      <c r="AN341" s="523">
        <f t="shared" si="13"/>
        <v>0</v>
      </c>
      <c r="AO341" s="524"/>
      <c r="AP341" s="524">
        <f t="shared" si="14"/>
        <v>0</v>
      </c>
    </row>
    <row r="342" spans="2:42" s="512" customFormat="1">
      <c r="B342" s="518">
        <v>332</v>
      </c>
      <c r="C342" s="518" t="str">
        <f>'[1]Actv PlacedInServc'!C342</f>
        <v/>
      </c>
      <c r="D342" s="519" t="str">
        <f>'[1]Actv PlacedInServc'!D342</f>
        <v>Future Use</v>
      </c>
      <c r="F342" s="520">
        <f>'[1]Actv PlacedInServc'!F342</f>
        <v>0</v>
      </c>
      <c r="H342" s="518" t="str">
        <f>'[1]Actv PlacedInServc'!H342</f>
        <v/>
      </c>
      <c r="J342" s="518" t="str">
        <f>'[1]Actv PlacedInServc'!J342</f>
        <v/>
      </c>
      <c r="L342" s="518" t="str">
        <f>'[1]Actv PlacedInServc'!L342</f>
        <v/>
      </c>
      <c r="N342" s="521" t="str">
        <f>'[1]Actv PlacedInServc'!N342</f>
        <v/>
      </c>
      <c r="P342" s="524" t="str">
        <f>'[1]Actv PlacedInServc'!P342</f>
        <v/>
      </c>
      <c r="Q342" s="523">
        <f>'[1]Actv PlacedInServc'!Q342</f>
        <v>0</v>
      </c>
      <c r="R342" s="523">
        <f>'[1]Actv PlacedInServc'!R342</f>
        <v>0</v>
      </c>
      <c r="S342" s="523">
        <f>'[1]Actv PlacedInServc'!S342</f>
        <v>0</v>
      </c>
      <c r="T342" s="523">
        <f>'[1]Actv PlacedInServc'!T342</f>
        <v>0</v>
      </c>
      <c r="U342" s="523">
        <f>'[1]Actv PlacedInServc'!U342</f>
        <v>0</v>
      </c>
      <c r="V342" s="523">
        <f>'[1]Actv PlacedInServc'!V342</f>
        <v>0</v>
      </c>
      <c r="W342" s="523">
        <f>'[1]Actv PlacedInServc'!W342</f>
        <v>0</v>
      </c>
      <c r="X342" s="523">
        <f>'[1]Actv PlacedInServc'!X342</f>
        <v>0</v>
      </c>
      <c r="Y342" s="523">
        <f>'[1]Actv PlacedInServc'!Y342</f>
        <v>0</v>
      </c>
      <c r="Z342" s="523">
        <f>'[1]Actv PlacedInServc'!Z342</f>
        <v>0</v>
      </c>
      <c r="AA342" s="523">
        <f>'[1]Actv PlacedInServc'!AA342</f>
        <v>0</v>
      </c>
      <c r="AB342" s="523">
        <f>'[1]Actv PlacedInServc'!AB342</f>
        <v>0</v>
      </c>
      <c r="AC342" s="523">
        <f>'[1]Actv PlacedInServc'!AC342</f>
        <v>0</v>
      </c>
      <c r="AD342" s="523">
        <f>'[1]Actv PlacedInServc'!AD342</f>
        <v>0</v>
      </c>
      <c r="AE342" s="523">
        <f>'[1]Actv PlacedInServc'!AE342</f>
        <v>0</v>
      </c>
      <c r="AF342" s="523">
        <f>'[1]Actv PlacedInServc'!AF342</f>
        <v>0</v>
      </c>
      <c r="AG342" s="523">
        <f>'[1]Actv PlacedInServc'!AG342</f>
        <v>0</v>
      </c>
      <c r="AH342" s="523">
        <f>'[1]Actv PlacedInServc'!AH342</f>
        <v>0</v>
      </c>
      <c r="AI342" s="523">
        <f>'[1]Actv PlacedInServc'!AI342</f>
        <v>0</v>
      </c>
      <c r="AJ342" s="523">
        <f>'[1]Actv PlacedInServc'!AJ342</f>
        <v>0</v>
      </c>
      <c r="AK342" s="523">
        <f>'[1]Actv PlacedInServc'!AK342</f>
        <v>0</v>
      </c>
      <c r="AL342" s="523">
        <f>'[1]Actv PlacedInServc'!AL342</f>
        <v>0</v>
      </c>
      <c r="AM342" s="524"/>
      <c r="AN342" s="523">
        <f t="shared" si="13"/>
        <v>0</v>
      </c>
      <c r="AO342" s="524"/>
      <c r="AP342" s="524">
        <f t="shared" si="14"/>
        <v>0</v>
      </c>
    </row>
    <row r="343" spans="2:42" s="512" customFormat="1">
      <c r="B343" s="518">
        <v>333</v>
      </c>
      <c r="C343" s="518" t="str">
        <f>'[1]Actv PlacedInServc'!C343</f>
        <v/>
      </c>
      <c r="D343" s="519" t="str">
        <f>'[1]Actv PlacedInServc'!D343</f>
        <v/>
      </c>
      <c r="F343" s="520" t="str">
        <f>'[1]Actv PlacedInServc'!F343</f>
        <v/>
      </c>
      <c r="H343" s="518" t="str">
        <f>'[1]Actv PlacedInServc'!H343</f>
        <v/>
      </c>
      <c r="J343" s="518" t="str">
        <f>'[1]Actv PlacedInServc'!J343</f>
        <v/>
      </c>
      <c r="L343" s="518" t="str">
        <f>'[1]Actv PlacedInServc'!L343</f>
        <v/>
      </c>
      <c r="N343" s="521" t="str">
        <f>'[1]Actv PlacedInServc'!N343</f>
        <v/>
      </c>
      <c r="P343" s="524" t="str">
        <f>'[1]Actv PlacedInServc'!P343</f>
        <v/>
      </c>
      <c r="Q343" s="523" t="str">
        <f>'[1]Actv PlacedInServc'!Q343</f>
        <v/>
      </c>
      <c r="R343" s="523" t="str">
        <f>'[1]Actv PlacedInServc'!R343</f>
        <v/>
      </c>
      <c r="S343" s="523" t="str">
        <f>'[1]Actv PlacedInServc'!S343</f>
        <v/>
      </c>
      <c r="T343" s="523" t="str">
        <f>'[1]Actv PlacedInServc'!T343</f>
        <v/>
      </c>
      <c r="U343" s="523" t="str">
        <f>'[1]Actv PlacedInServc'!U343</f>
        <v/>
      </c>
      <c r="V343" s="523" t="str">
        <f>'[1]Actv PlacedInServc'!V343</f>
        <v/>
      </c>
      <c r="W343" s="523" t="str">
        <f>'[1]Actv PlacedInServc'!W343</f>
        <v/>
      </c>
      <c r="X343" s="523" t="str">
        <f>'[1]Actv PlacedInServc'!X343</f>
        <v/>
      </c>
      <c r="Y343" s="523" t="str">
        <f>'[1]Actv PlacedInServc'!Y343</f>
        <v/>
      </c>
      <c r="Z343" s="523" t="str">
        <f>'[1]Actv PlacedInServc'!Z343</f>
        <v/>
      </c>
      <c r="AA343" s="523" t="str">
        <f>'[1]Actv PlacedInServc'!AA343</f>
        <v/>
      </c>
      <c r="AB343" s="523" t="str">
        <f>'[1]Actv PlacedInServc'!AB343</f>
        <v/>
      </c>
      <c r="AC343" s="523" t="str">
        <f>'[1]Actv PlacedInServc'!AC343</f>
        <v/>
      </c>
      <c r="AD343" s="523" t="str">
        <f>'[1]Actv PlacedInServc'!AD343</f>
        <v/>
      </c>
      <c r="AE343" s="523" t="str">
        <f>'[1]Actv PlacedInServc'!AE343</f>
        <v/>
      </c>
      <c r="AF343" s="523" t="str">
        <f>'[1]Actv PlacedInServc'!AF343</f>
        <v/>
      </c>
      <c r="AG343" s="523" t="str">
        <f>'[1]Actv PlacedInServc'!AG343</f>
        <v/>
      </c>
      <c r="AH343" s="523" t="str">
        <f>'[1]Actv PlacedInServc'!AH343</f>
        <v/>
      </c>
      <c r="AI343" s="523" t="str">
        <f>'[1]Actv PlacedInServc'!AI343</f>
        <v/>
      </c>
      <c r="AJ343" s="523" t="str">
        <f>'[1]Actv PlacedInServc'!AJ343</f>
        <v/>
      </c>
      <c r="AK343" s="523" t="str">
        <f>'[1]Actv PlacedInServc'!AK343</f>
        <v/>
      </c>
      <c r="AL343" s="523" t="str">
        <f>'[1]Actv PlacedInServc'!AL343</f>
        <v/>
      </c>
      <c r="AM343" s="524"/>
      <c r="AN343" s="523">
        <f t="shared" si="13"/>
        <v>0</v>
      </c>
      <c r="AO343" s="524"/>
      <c r="AP343" s="524">
        <f t="shared" si="14"/>
        <v>0</v>
      </c>
    </row>
    <row r="344" spans="2:42" s="512" customFormat="1">
      <c r="B344" s="518">
        <v>334</v>
      </c>
      <c r="C344" s="518" t="str">
        <f>'[1]Actv PlacedInServc'!C344</f>
        <v/>
      </c>
      <c r="D344" s="519" t="str">
        <f>'[1]Actv PlacedInServc'!D344</f>
        <v/>
      </c>
      <c r="F344" s="520" t="str">
        <f>'[1]Actv PlacedInServc'!F344</f>
        <v/>
      </c>
      <c r="H344" s="518" t="str">
        <f>'[1]Actv PlacedInServc'!H344</f>
        <v/>
      </c>
      <c r="J344" s="518" t="str">
        <f>'[1]Actv PlacedInServc'!J344</f>
        <v/>
      </c>
      <c r="L344" s="518" t="str">
        <f>'[1]Actv PlacedInServc'!L344</f>
        <v/>
      </c>
      <c r="N344" s="521" t="str">
        <f>'[1]Actv PlacedInServc'!N344</f>
        <v/>
      </c>
      <c r="P344" s="524" t="str">
        <f>'[1]Actv PlacedInServc'!P344</f>
        <v/>
      </c>
      <c r="Q344" s="523" t="str">
        <f>'[1]Actv PlacedInServc'!Q344</f>
        <v/>
      </c>
      <c r="R344" s="523" t="str">
        <f>'[1]Actv PlacedInServc'!R344</f>
        <v/>
      </c>
      <c r="S344" s="523" t="str">
        <f>'[1]Actv PlacedInServc'!S344</f>
        <v/>
      </c>
      <c r="T344" s="523" t="str">
        <f>'[1]Actv PlacedInServc'!T344</f>
        <v/>
      </c>
      <c r="U344" s="523" t="str">
        <f>'[1]Actv PlacedInServc'!U344</f>
        <v/>
      </c>
      <c r="V344" s="523" t="str">
        <f>'[1]Actv PlacedInServc'!V344</f>
        <v/>
      </c>
      <c r="W344" s="523" t="str">
        <f>'[1]Actv PlacedInServc'!W344</f>
        <v/>
      </c>
      <c r="X344" s="523" t="str">
        <f>'[1]Actv PlacedInServc'!X344</f>
        <v/>
      </c>
      <c r="Y344" s="523" t="str">
        <f>'[1]Actv PlacedInServc'!Y344</f>
        <v/>
      </c>
      <c r="Z344" s="523" t="str">
        <f>'[1]Actv PlacedInServc'!Z344</f>
        <v/>
      </c>
      <c r="AA344" s="523" t="str">
        <f>'[1]Actv PlacedInServc'!AA344</f>
        <v/>
      </c>
      <c r="AB344" s="523" t="str">
        <f>'[1]Actv PlacedInServc'!AB344</f>
        <v/>
      </c>
      <c r="AC344" s="523" t="str">
        <f>'[1]Actv PlacedInServc'!AC344</f>
        <v/>
      </c>
      <c r="AD344" s="523" t="str">
        <f>'[1]Actv PlacedInServc'!AD344</f>
        <v/>
      </c>
      <c r="AE344" s="523" t="str">
        <f>'[1]Actv PlacedInServc'!AE344</f>
        <v/>
      </c>
      <c r="AF344" s="523" t="str">
        <f>'[1]Actv PlacedInServc'!AF344</f>
        <v/>
      </c>
      <c r="AG344" s="523" t="str">
        <f>'[1]Actv PlacedInServc'!AG344</f>
        <v/>
      </c>
      <c r="AH344" s="523" t="str">
        <f>'[1]Actv PlacedInServc'!AH344</f>
        <v/>
      </c>
      <c r="AI344" s="523" t="str">
        <f>'[1]Actv PlacedInServc'!AI344</f>
        <v/>
      </c>
      <c r="AJ344" s="523" t="str">
        <f>'[1]Actv PlacedInServc'!AJ344</f>
        <v/>
      </c>
      <c r="AK344" s="523" t="str">
        <f>'[1]Actv PlacedInServc'!AK344</f>
        <v/>
      </c>
      <c r="AL344" s="523" t="str">
        <f>'[1]Actv PlacedInServc'!AL344</f>
        <v/>
      </c>
      <c r="AM344" s="524"/>
      <c r="AN344" s="523">
        <f t="shared" si="13"/>
        <v>0</v>
      </c>
      <c r="AO344" s="524"/>
      <c r="AP344" s="524">
        <f t="shared" si="14"/>
        <v>0</v>
      </c>
    </row>
    <row r="345" spans="2:42" s="512" customFormat="1">
      <c r="B345" s="518">
        <v>335</v>
      </c>
      <c r="C345" s="518" t="str">
        <f>'[1]Actv PlacedInServc'!C345</f>
        <v/>
      </c>
      <c r="D345" s="519" t="str">
        <f>'[1]Actv PlacedInServc'!D345</f>
        <v/>
      </c>
      <c r="F345" s="520" t="str">
        <f>'[1]Actv PlacedInServc'!F345</f>
        <v/>
      </c>
      <c r="H345" s="518" t="str">
        <f>'[1]Actv PlacedInServc'!H345</f>
        <v/>
      </c>
      <c r="J345" s="518" t="str">
        <f>'[1]Actv PlacedInServc'!J345</f>
        <v/>
      </c>
      <c r="L345" s="518" t="str">
        <f>'[1]Actv PlacedInServc'!L345</f>
        <v/>
      </c>
      <c r="N345" s="521" t="str">
        <f>'[1]Actv PlacedInServc'!N345</f>
        <v/>
      </c>
      <c r="P345" s="524" t="str">
        <f>'[1]Actv PlacedInServc'!P345</f>
        <v/>
      </c>
      <c r="Q345" s="523" t="str">
        <f>'[1]Actv PlacedInServc'!Q345</f>
        <v/>
      </c>
      <c r="R345" s="523" t="str">
        <f>'[1]Actv PlacedInServc'!R345</f>
        <v/>
      </c>
      <c r="S345" s="523" t="str">
        <f>'[1]Actv PlacedInServc'!S345</f>
        <v/>
      </c>
      <c r="T345" s="523" t="str">
        <f>'[1]Actv PlacedInServc'!T345</f>
        <v/>
      </c>
      <c r="U345" s="523" t="str">
        <f>'[1]Actv PlacedInServc'!U345</f>
        <v/>
      </c>
      <c r="V345" s="523" t="str">
        <f>'[1]Actv PlacedInServc'!V345</f>
        <v/>
      </c>
      <c r="W345" s="523" t="str">
        <f>'[1]Actv PlacedInServc'!W345</f>
        <v/>
      </c>
      <c r="X345" s="523" t="str">
        <f>'[1]Actv PlacedInServc'!X345</f>
        <v/>
      </c>
      <c r="Y345" s="523" t="str">
        <f>'[1]Actv PlacedInServc'!Y345</f>
        <v/>
      </c>
      <c r="Z345" s="523" t="str">
        <f>'[1]Actv PlacedInServc'!Z345</f>
        <v/>
      </c>
      <c r="AA345" s="523" t="str">
        <f>'[1]Actv PlacedInServc'!AA345</f>
        <v/>
      </c>
      <c r="AB345" s="523" t="str">
        <f>'[1]Actv PlacedInServc'!AB345</f>
        <v/>
      </c>
      <c r="AC345" s="523" t="str">
        <f>'[1]Actv PlacedInServc'!AC345</f>
        <v/>
      </c>
      <c r="AD345" s="523" t="str">
        <f>'[1]Actv PlacedInServc'!AD345</f>
        <v/>
      </c>
      <c r="AE345" s="523" t="str">
        <f>'[1]Actv PlacedInServc'!AE345</f>
        <v/>
      </c>
      <c r="AF345" s="523" t="str">
        <f>'[1]Actv PlacedInServc'!AF345</f>
        <v/>
      </c>
      <c r="AG345" s="523" t="str">
        <f>'[1]Actv PlacedInServc'!AG345</f>
        <v/>
      </c>
      <c r="AH345" s="523" t="str">
        <f>'[1]Actv PlacedInServc'!AH345</f>
        <v/>
      </c>
      <c r="AI345" s="523" t="str">
        <f>'[1]Actv PlacedInServc'!AI345</f>
        <v/>
      </c>
      <c r="AJ345" s="523" t="str">
        <f>'[1]Actv PlacedInServc'!AJ345</f>
        <v/>
      </c>
      <c r="AK345" s="523" t="str">
        <f>'[1]Actv PlacedInServc'!AK345</f>
        <v/>
      </c>
      <c r="AL345" s="523" t="str">
        <f>'[1]Actv PlacedInServc'!AL345</f>
        <v/>
      </c>
      <c r="AM345" s="524"/>
      <c r="AN345" s="523">
        <f t="shared" si="13"/>
        <v>0</v>
      </c>
      <c r="AO345" s="524"/>
      <c r="AP345" s="524">
        <f t="shared" si="14"/>
        <v>0</v>
      </c>
    </row>
    <row r="346" spans="2:42" s="512" customFormat="1">
      <c r="B346" s="518">
        <v>336</v>
      </c>
      <c r="C346" s="518" t="str">
        <f>'[1]Actv PlacedInServc'!C346</f>
        <v/>
      </c>
      <c r="D346" s="519" t="str">
        <f>'[1]Actv PlacedInServc'!D346</f>
        <v/>
      </c>
      <c r="F346" s="520" t="str">
        <f>'[1]Actv PlacedInServc'!F346</f>
        <v/>
      </c>
      <c r="H346" s="518" t="str">
        <f>'[1]Actv PlacedInServc'!H346</f>
        <v/>
      </c>
      <c r="J346" s="518" t="str">
        <f>'[1]Actv PlacedInServc'!J346</f>
        <v/>
      </c>
      <c r="L346" s="518" t="str">
        <f>'[1]Actv PlacedInServc'!L346</f>
        <v/>
      </c>
      <c r="N346" s="521" t="str">
        <f>'[1]Actv PlacedInServc'!N346</f>
        <v/>
      </c>
      <c r="P346" s="524" t="str">
        <f>'[1]Actv PlacedInServc'!P346</f>
        <v/>
      </c>
      <c r="Q346" s="523" t="str">
        <f>'[1]Actv PlacedInServc'!Q346</f>
        <v/>
      </c>
      <c r="R346" s="523" t="str">
        <f>'[1]Actv PlacedInServc'!R346</f>
        <v/>
      </c>
      <c r="S346" s="523" t="str">
        <f>'[1]Actv PlacedInServc'!S346</f>
        <v/>
      </c>
      <c r="T346" s="523" t="str">
        <f>'[1]Actv PlacedInServc'!T346</f>
        <v/>
      </c>
      <c r="U346" s="523" t="str">
        <f>'[1]Actv PlacedInServc'!U346</f>
        <v/>
      </c>
      <c r="V346" s="523" t="str">
        <f>'[1]Actv PlacedInServc'!V346</f>
        <v/>
      </c>
      <c r="W346" s="523" t="str">
        <f>'[1]Actv PlacedInServc'!W346</f>
        <v/>
      </c>
      <c r="X346" s="523" t="str">
        <f>'[1]Actv PlacedInServc'!X346</f>
        <v/>
      </c>
      <c r="Y346" s="523" t="str">
        <f>'[1]Actv PlacedInServc'!Y346</f>
        <v/>
      </c>
      <c r="Z346" s="523" t="str">
        <f>'[1]Actv PlacedInServc'!Z346</f>
        <v/>
      </c>
      <c r="AA346" s="523" t="str">
        <f>'[1]Actv PlacedInServc'!AA346</f>
        <v/>
      </c>
      <c r="AB346" s="523" t="str">
        <f>'[1]Actv PlacedInServc'!AB346</f>
        <v/>
      </c>
      <c r="AC346" s="523" t="str">
        <f>'[1]Actv PlacedInServc'!AC346</f>
        <v/>
      </c>
      <c r="AD346" s="523" t="str">
        <f>'[1]Actv PlacedInServc'!AD346</f>
        <v/>
      </c>
      <c r="AE346" s="523" t="str">
        <f>'[1]Actv PlacedInServc'!AE346</f>
        <v/>
      </c>
      <c r="AF346" s="523" t="str">
        <f>'[1]Actv PlacedInServc'!AF346</f>
        <v/>
      </c>
      <c r="AG346" s="523" t="str">
        <f>'[1]Actv PlacedInServc'!AG346</f>
        <v/>
      </c>
      <c r="AH346" s="523" t="str">
        <f>'[1]Actv PlacedInServc'!AH346</f>
        <v/>
      </c>
      <c r="AI346" s="523" t="str">
        <f>'[1]Actv PlacedInServc'!AI346</f>
        <v/>
      </c>
      <c r="AJ346" s="523" t="str">
        <f>'[1]Actv PlacedInServc'!AJ346</f>
        <v/>
      </c>
      <c r="AK346" s="523" t="str">
        <f>'[1]Actv PlacedInServc'!AK346</f>
        <v/>
      </c>
      <c r="AL346" s="523" t="str">
        <f>'[1]Actv PlacedInServc'!AL346</f>
        <v/>
      </c>
      <c r="AM346" s="524"/>
      <c r="AN346" s="523">
        <f t="shared" si="13"/>
        <v>0</v>
      </c>
      <c r="AO346" s="524"/>
      <c r="AP346" s="524">
        <f t="shared" si="14"/>
        <v>0</v>
      </c>
    </row>
    <row r="347" spans="2:42" s="512" customFormat="1">
      <c r="B347" s="518">
        <v>337</v>
      </c>
      <c r="C347" s="518" t="str">
        <f>'[1]Actv PlacedInServc'!C347</f>
        <v/>
      </c>
      <c r="D347" s="519" t="str">
        <f>'[1]Actv PlacedInServc'!D347</f>
        <v/>
      </c>
      <c r="F347" s="520" t="str">
        <f>'[1]Actv PlacedInServc'!F347</f>
        <v/>
      </c>
      <c r="H347" s="518" t="str">
        <f>'[1]Actv PlacedInServc'!H347</f>
        <v/>
      </c>
      <c r="J347" s="518" t="str">
        <f>'[1]Actv PlacedInServc'!J347</f>
        <v/>
      </c>
      <c r="L347" s="518" t="str">
        <f>'[1]Actv PlacedInServc'!L347</f>
        <v/>
      </c>
      <c r="N347" s="521" t="str">
        <f>'[1]Actv PlacedInServc'!N347</f>
        <v/>
      </c>
      <c r="P347" s="524" t="str">
        <f>'[1]Actv PlacedInServc'!P347</f>
        <v/>
      </c>
      <c r="Q347" s="523">
        <f>'[1]Actv PlacedInServc'!Q347</f>
        <v>0</v>
      </c>
      <c r="R347" s="523">
        <f>'[1]Actv PlacedInServc'!R347</f>
        <v>0</v>
      </c>
      <c r="S347" s="523">
        <f>'[1]Actv PlacedInServc'!S347</f>
        <v>0</v>
      </c>
      <c r="T347" s="523">
        <f>'[1]Actv PlacedInServc'!T347</f>
        <v>0</v>
      </c>
      <c r="U347" s="523">
        <f>'[1]Actv PlacedInServc'!U347</f>
        <v>0</v>
      </c>
      <c r="V347" s="523">
        <f>'[1]Actv PlacedInServc'!V347</f>
        <v>0</v>
      </c>
      <c r="W347" s="523">
        <f>'[1]Actv PlacedInServc'!W347</f>
        <v>0</v>
      </c>
      <c r="X347" s="523">
        <f>'[1]Actv PlacedInServc'!X347</f>
        <v>0</v>
      </c>
      <c r="Y347" s="523">
        <f>'[1]Actv PlacedInServc'!Y347</f>
        <v>0</v>
      </c>
      <c r="Z347" s="523">
        <f>'[1]Actv PlacedInServc'!Z347</f>
        <v>0</v>
      </c>
      <c r="AA347" s="523">
        <f>'[1]Actv PlacedInServc'!AA347</f>
        <v>0</v>
      </c>
      <c r="AB347" s="523">
        <f>'[1]Actv PlacedInServc'!AB347</f>
        <v>0</v>
      </c>
      <c r="AC347" s="523">
        <f>'[1]Actv PlacedInServc'!AC347</f>
        <v>0</v>
      </c>
      <c r="AD347" s="523">
        <f>'[1]Actv PlacedInServc'!AD347</f>
        <v>0</v>
      </c>
      <c r="AE347" s="523">
        <f>'[1]Actv PlacedInServc'!AE347</f>
        <v>0</v>
      </c>
      <c r="AF347" s="523">
        <f>'[1]Actv PlacedInServc'!AF347</f>
        <v>0</v>
      </c>
      <c r="AG347" s="523">
        <f>'[1]Actv PlacedInServc'!AG347</f>
        <v>0</v>
      </c>
      <c r="AH347" s="523">
        <f>'[1]Actv PlacedInServc'!AH347</f>
        <v>0</v>
      </c>
      <c r="AI347" s="523">
        <f>'[1]Actv PlacedInServc'!AI347</f>
        <v>0</v>
      </c>
      <c r="AJ347" s="523">
        <f>'[1]Actv PlacedInServc'!AJ347</f>
        <v>0</v>
      </c>
      <c r="AK347" s="523">
        <f>'[1]Actv PlacedInServc'!AK347</f>
        <v>0</v>
      </c>
      <c r="AL347" s="523">
        <f>'[1]Actv PlacedInServc'!AL347</f>
        <v>0</v>
      </c>
      <c r="AM347" s="524"/>
      <c r="AN347" s="523">
        <f t="shared" si="13"/>
        <v>0</v>
      </c>
      <c r="AO347" s="524"/>
      <c r="AP347" s="524">
        <f t="shared" si="14"/>
        <v>0</v>
      </c>
    </row>
    <row r="348" spans="2:42" s="512" customFormat="1">
      <c r="B348" s="518">
        <v>338</v>
      </c>
      <c r="C348" s="518" t="str">
        <f>'[1]Actv PlacedInServc'!C348</f>
        <v/>
      </c>
      <c r="D348" s="519" t="str">
        <f>'[1]Actv PlacedInServc'!D348</f>
        <v>Future Use</v>
      </c>
      <c r="F348" s="520">
        <f>'[1]Actv PlacedInServc'!F348</f>
        <v>0</v>
      </c>
      <c r="H348" s="518" t="str">
        <f>'[1]Actv PlacedInServc'!H348</f>
        <v/>
      </c>
      <c r="J348" s="518" t="str">
        <f>'[1]Actv PlacedInServc'!J348</f>
        <v/>
      </c>
      <c r="L348" s="518" t="str">
        <f>'[1]Actv PlacedInServc'!L348</f>
        <v/>
      </c>
      <c r="N348" s="521" t="str">
        <f>'[1]Actv PlacedInServc'!N348</f>
        <v/>
      </c>
      <c r="P348" s="524" t="str">
        <f>'[1]Actv PlacedInServc'!P348</f>
        <v/>
      </c>
      <c r="Q348" s="523">
        <f>'[1]Actv PlacedInServc'!Q348</f>
        <v>0</v>
      </c>
      <c r="R348" s="523">
        <f>'[1]Actv PlacedInServc'!R348</f>
        <v>0</v>
      </c>
      <c r="S348" s="523">
        <f>'[1]Actv PlacedInServc'!S348</f>
        <v>0</v>
      </c>
      <c r="T348" s="523">
        <f>'[1]Actv PlacedInServc'!T348</f>
        <v>0</v>
      </c>
      <c r="U348" s="523">
        <f>'[1]Actv PlacedInServc'!U348</f>
        <v>0</v>
      </c>
      <c r="V348" s="523">
        <f>'[1]Actv PlacedInServc'!V348</f>
        <v>0</v>
      </c>
      <c r="W348" s="523">
        <f>'[1]Actv PlacedInServc'!W348</f>
        <v>0</v>
      </c>
      <c r="X348" s="523">
        <f>'[1]Actv PlacedInServc'!X348</f>
        <v>0</v>
      </c>
      <c r="Y348" s="523">
        <f>'[1]Actv PlacedInServc'!Y348</f>
        <v>0</v>
      </c>
      <c r="Z348" s="523">
        <f>'[1]Actv PlacedInServc'!Z348</f>
        <v>0</v>
      </c>
      <c r="AA348" s="523">
        <f>'[1]Actv PlacedInServc'!AA348</f>
        <v>0</v>
      </c>
      <c r="AB348" s="523">
        <f>'[1]Actv PlacedInServc'!AB348</f>
        <v>0</v>
      </c>
      <c r="AC348" s="523">
        <f>'[1]Actv PlacedInServc'!AC348</f>
        <v>0</v>
      </c>
      <c r="AD348" s="523">
        <f>'[1]Actv PlacedInServc'!AD348</f>
        <v>0</v>
      </c>
      <c r="AE348" s="523">
        <f>'[1]Actv PlacedInServc'!AE348</f>
        <v>0</v>
      </c>
      <c r="AF348" s="523">
        <f>'[1]Actv PlacedInServc'!AF348</f>
        <v>0</v>
      </c>
      <c r="AG348" s="523">
        <f>'[1]Actv PlacedInServc'!AG348</f>
        <v>0</v>
      </c>
      <c r="AH348" s="523">
        <f>'[1]Actv PlacedInServc'!AH348</f>
        <v>0</v>
      </c>
      <c r="AI348" s="523">
        <f>'[1]Actv PlacedInServc'!AI348</f>
        <v>0</v>
      </c>
      <c r="AJ348" s="523">
        <f>'[1]Actv PlacedInServc'!AJ348</f>
        <v>0</v>
      </c>
      <c r="AK348" s="523">
        <f>'[1]Actv PlacedInServc'!AK348</f>
        <v>0</v>
      </c>
      <c r="AL348" s="523">
        <f>'[1]Actv PlacedInServc'!AL348</f>
        <v>0</v>
      </c>
      <c r="AM348" s="524"/>
      <c r="AN348" s="523">
        <f t="shared" si="13"/>
        <v>0</v>
      </c>
      <c r="AO348" s="524"/>
      <c r="AP348" s="524">
        <f t="shared" si="14"/>
        <v>0</v>
      </c>
    </row>
    <row r="349" spans="2:42" s="512" customFormat="1">
      <c r="B349" s="518">
        <v>339</v>
      </c>
      <c r="C349" s="518" t="str">
        <f>'[1]Actv PlacedInServc'!C349</f>
        <v/>
      </c>
      <c r="D349" s="519" t="str">
        <f>'[1]Actv PlacedInServc'!D349</f>
        <v/>
      </c>
      <c r="F349" s="520" t="str">
        <f>'[1]Actv PlacedInServc'!F349</f>
        <v/>
      </c>
      <c r="H349" s="518" t="str">
        <f>'[1]Actv PlacedInServc'!H349</f>
        <v/>
      </c>
      <c r="J349" s="518" t="str">
        <f>'[1]Actv PlacedInServc'!J349</f>
        <v/>
      </c>
      <c r="L349" s="518" t="str">
        <f>'[1]Actv PlacedInServc'!L349</f>
        <v/>
      </c>
      <c r="N349" s="521" t="str">
        <f>'[1]Actv PlacedInServc'!N349</f>
        <v/>
      </c>
      <c r="P349" s="524" t="str">
        <f>'[1]Actv PlacedInServc'!P349</f>
        <v/>
      </c>
      <c r="Q349" s="523" t="str">
        <f>'[1]Actv PlacedInServc'!Q349</f>
        <v/>
      </c>
      <c r="R349" s="523" t="str">
        <f>'[1]Actv PlacedInServc'!R349</f>
        <v/>
      </c>
      <c r="S349" s="523" t="str">
        <f>'[1]Actv PlacedInServc'!S349</f>
        <v/>
      </c>
      <c r="T349" s="523" t="str">
        <f>'[1]Actv PlacedInServc'!T349</f>
        <v/>
      </c>
      <c r="U349" s="523" t="str">
        <f>'[1]Actv PlacedInServc'!U349</f>
        <v/>
      </c>
      <c r="V349" s="523" t="str">
        <f>'[1]Actv PlacedInServc'!V349</f>
        <v/>
      </c>
      <c r="W349" s="523" t="str">
        <f>'[1]Actv PlacedInServc'!W349</f>
        <v/>
      </c>
      <c r="X349" s="523" t="str">
        <f>'[1]Actv PlacedInServc'!X349</f>
        <v/>
      </c>
      <c r="Y349" s="523" t="str">
        <f>'[1]Actv PlacedInServc'!Y349</f>
        <v/>
      </c>
      <c r="Z349" s="523" t="str">
        <f>'[1]Actv PlacedInServc'!Z349</f>
        <v/>
      </c>
      <c r="AA349" s="523" t="str">
        <f>'[1]Actv PlacedInServc'!AA349</f>
        <v/>
      </c>
      <c r="AB349" s="523" t="str">
        <f>'[1]Actv PlacedInServc'!AB349</f>
        <v/>
      </c>
      <c r="AC349" s="523" t="str">
        <f>'[1]Actv PlacedInServc'!AC349</f>
        <v/>
      </c>
      <c r="AD349" s="523" t="str">
        <f>'[1]Actv PlacedInServc'!AD349</f>
        <v/>
      </c>
      <c r="AE349" s="523" t="str">
        <f>'[1]Actv PlacedInServc'!AE349</f>
        <v/>
      </c>
      <c r="AF349" s="523" t="str">
        <f>'[1]Actv PlacedInServc'!AF349</f>
        <v/>
      </c>
      <c r="AG349" s="523" t="str">
        <f>'[1]Actv PlacedInServc'!AG349</f>
        <v/>
      </c>
      <c r="AH349" s="523" t="str">
        <f>'[1]Actv PlacedInServc'!AH349</f>
        <v/>
      </c>
      <c r="AI349" s="523" t="str">
        <f>'[1]Actv PlacedInServc'!AI349</f>
        <v/>
      </c>
      <c r="AJ349" s="523" t="str">
        <f>'[1]Actv PlacedInServc'!AJ349</f>
        <v/>
      </c>
      <c r="AK349" s="523" t="str">
        <f>'[1]Actv PlacedInServc'!AK349</f>
        <v/>
      </c>
      <c r="AL349" s="523" t="str">
        <f>'[1]Actv PlacedInServc'!AL349</f>
        <v/>
      </c>
      <c r="AM349" s="524"/>
      <c r="AN349" s="523">
        <f t="shared" si="13"/>
        <v>0</v>
      </c>
      <c r="AO349" s="524"/>
      <c r="AP349" s="524">
        <f t="shared" si="14"/>
        <v>0</v>
      </c>
    </row>
    <row r="350" spans="2:42" s="512" customFormat="1">
      <c r="B350" s="518">
        <v>340</v>
      </c>
      <c r="C350" s="518" t="str">
        <f>'[1]Actv PlacedInServc'!C350</f>
        <v/>
      </c>
      <c r="D350" s="519" t="str">
        <f>'[1]Actv PlacedInServc'!D350</f>
        <v/>
      </c>
      <c r="F350" s="520" t="str">
        <f>'[1]Actv PlacedInServc'!F350</f>
        <v/>
      </c>
      <c r="H350" s="518" t="str">
        <f>'[1]Actv PlacedInServc'!H350</f>
        <v/>
      </c>
      <c r="J350" s="518" t="str">
        <f>'[1]Actv PlacedInServc'!J350</f>
        <v/>
      </c>
      <c r="L350" s="518" t="str">
        <f>'[1]Actv PlacedInServc'!L350</f>
        <v/>
      </c>
      <c r="N350" s="521" t="str">
        <f>'[1]Actv PlacedInServc'!N350</f>
        <v/>
      </c>
      <c r="P350" s="524" t="str">
        <f>'[1]Actv PlacedInServc'!P350</f>
        <v/>
      </c>
      <c r="Q350" s="523" t="str">
        <f>'[1]Actv PlacedInServc'!Q350</f>
        <v/>
      </c>
      <c r="R350" s="523" t="str">
        <f>'[1]Actv PlacedInServc'!R350</f>
        <v/>
      </c>
      <c r="S350" s="523" t="str">
        <f>'[1]Actv PlacedInServc'!S350</f>
        <v/>
      </c>
      <c r="T350" s="523" t="str">
        <f>'[1]Actv PlacedInServc'!T350</f>
        <v/>
      </c>
      <c r="U350" s="523" t="str">
        <f>'[1]Actv PlacedInServc'!U350</f>
        <v/>
      </c>
      <c r="V350" s="523" t="str">
        <f>'[1]Actv PlacedInServc'!V350</f>
        <v/>
      </c>
      <c r="W350" s="523" t="str">
        <f>'[1]Actv PlacedInServc'!W350</f>
        <v/>
      </c>
      <c r="X350" s="523" t="str">
        <f>'[1]Actv PlacedInServc'!X350</f>
        <v/>
      </c>
      <c r="Y350" s="523" t="str">
        <f>'[1]Actv PlacedInServc'!Y350</f>
        <v/>
      </c>
      <c r="Z350" s="523" t="str">
        <f>'[1]Actv PlacedInServc'!Z350</f>
        <v/>
      </c>
      <c r="AA350" s="523" t="str">
        <f>'[1]Actv PlacedInServc'!AA350</f>
        <v/>
      </c>
      <c r="AB350" s="523" t="str">
        <f>'[1]Actv PlacedInServc'!AB350</f>
        <v/>
      </c>
      <c r="AC350" s="523" t="str">
        <f>'[1]Actv PlacedInServc'!AC350</f>
        <v/>
      </c>
      <c r="AD350" s="523" t="str">
        <f>'[1]Actv PlacedInServc'!AD350</f>
        <v/>
      </c>
      <c r="AE350" s="523" t="str">
        <f>'[1]Actv PlacedInServc'!AE350</f>
        <v/>
      </c>
      <c r="AF350" s="523" t="str">
        <f>'[1]Actv PlacedInServc'!AF350</f>
        <v/>
      </c>
      <c r="AG350" s="523" t="str">
        <f>'[1]Actv PlacedInServc'!AG350</f>
        <v/>
      </c>
      <c r="AH350" s="523" t="str">
        <f>'[1]Actv PlacedInServc'!AH350</f>
        <v/>
      </c>
      <c r="AI350" s="523" t="str">
        <f>'[1]Actv PlacedInServc'!AI350</f>
        <v/>
      </c>
      <c r="AJ350" s="523" t="str">
        <f>'[1]Actv PlacedInServc'!AJ350</f>
        <v/>
      </c>
      <c r="AK350" s="523" t="str">
        <f>'[1]Actv PlacedInServc'!AK350</f>
        <v/>
      </c>
      <c r="AL350" s="523" t="str">
        <f>'[1]Actv PlacedInServc'!AL350</f>
        <v/>
      </c>
      <c r="AM350" s="524"/>
      <c r="AN350" s="523">
        <f t="shared" si="13"/>
        <v>0</v>
      </c>
      <c r="AO350" s="524"/>
      <c r="AP350" s="524">
        <f t="shared" si="14"/>
        <v>0</v>
      </c>
    </row>
    <row r="351" spans="2:42" s="512" customFormat="1">
      <c r="B351" s="518">
        <v>341</v>
      </c>
      <c r="C351" s="518" t="str">
        <f>'[1]Actv PlacedInServc'!C351</f>
        <v/>
      </c>
      <c r="D351" s="519" t="str">
        <f>'[1]Actv PlacedInServc'!D351</f>
        <v/>
      </c>
      <c r="F351" s="520" t="str">
        <f>'[1]Actv PlacedInServc'!F351</f>
        <v/>
      </c>
      <c r="H351" s="518" t="str">
        <f>'[1]Actv PlacedInServc'!H351</f>
        <v/>
      </c>
      <c r="J351" s="518" t="str">
        <f>'[1]Actv PlacedInServc'!J351</f>
        <v/>
      </c>
      <c r="L351" s="518" t="str">
        <f>'[1]Actv PlacedInServc'!L351</f>
        <v/>
      </c>
      <c r="N351" s="521" t="str">
        <f>'[1]Actv PlacedInServc'!N351</f>
        <v/>
      </c>
      <c r="P351" s="524" t="str">
        <f>'[1]Actv PlacedInServc'!P351</f>
        <v/>
      </c>
      <c r="Q351" s="523" t="str">
        <f>'[1]Actv PlacedInServc'!Q351</f>
        <v/>
      </c>
      <c r="R351" s="523" t="str">
        <f>'[1]Actv PlacedInServc'!R351</f>
        <v/>
      </c>
      <c r="S351" s="523" t="str">
        <f>'[1]Actv PlacedInServc'!S351</f>
        <v/>
      </c>
      <c r="T351" s="523" t="str">
        <f>'[1]Actv PlacedInServc'!T351</f>
        <v/>
      </c>
      <c r="U351" s="523" t="str">
        <f>'[1]Actv PlacedInServc'!U351</f>
        <v/>
      </c>
      <c r="V351" s="523" t="str">
        <f>'[1]Actv PlacedInServc'!V351</f>
        <v/>
      </c>
      <c r="W351" s="523" t="str">
        <f>'[1]Actv PlacedInServc'!W351</f>
        <v/>
      </c>
      <c r="X351" s="523" t="str">
        <f>'[1]Actv PlacedInServc'!X351</f>
        <v/>
      </c>
      <c r="Y351" s="523" t="str">
        <f>'[1]Actv PlacedInServc'!Y351</f>
        <v/>
      </c>
      <c r="Z351" s="523" t="str">
        <f>'[1]Actv PlacedInServc'!Z351</f>
        <v/>
      </c>
      <c r="AA351" s="523" t="str">
        <f>'[1]Actv PlacedInServc'!AA351</f>
        <v/>
      </c>
      <c r="AB351" s="523" t="str">
        <f>'[1]Actv PlacedInServc'!AB351</f>
        <v/>
      </c>
      <c r="AC351" s="523" t="str">
        <f>'[1]Actv PlacedInServc'!AC351</f>
        <v/>
      </c>
      <c r="AD351" s="523" t="str">
        <f>'[1]Actv PlacedInServc'!AD351</f>
        <v/>
      </c>
      <c r="AE351" s="523" t="str">
        <f>'[1]Actv PlacedInServc'!AE351</f>
        <v/>
      </c>
      <c r="AF351" s="523" t="str">
        <f>'[1]Actv PlacedInServc'!AF351</f>
        <v/>
      </c>
      <c r="AG351" s="523" t="str">
        <f>'[1]Actv PlacedInServc'!AG351</f>
        <v/>
      </c>
      <c r="AH351" s="523" t="str">
        <f>'[1]Actv PlacedInServc'!AH351</f>
        <v/>
      </c>
      <c r="AI351" s="523" t="str">
        <f>'[1]Actv PlacedInServc'!AI351</f>
        <v/>
      </c>
      <c r="AJ351" s="523" t="str">
        <f>'[1]Actv PlacedInServc'!AJ351</f>
        <v/>
      </c>
      <c r="AK351" s="523" t="str">
        <f>'[1]Actv PlacedInServc'!AK351</f>
        <v/>
      </c>
      <c r="AL351" s="523" t="str">
        <f>'[1]Actv PlacedInServc'!AL351</f>
        <v/>
      </c>
      <c r="AM351" s="524"/>
      <c r="AN351" s="523">
        <f t="shared" si="13"/>
        <v>0</v>
      </c>
      <c r="AO351" s="524"/>
      <c r="AP351" s="524">
        <f t="shared" si="14"/>
        <v>0</v>
      </c>
    </row>
    <row r="352" spans="2:42" s="512" customFormat="1">
      <c r="B352" s="518">
        <v>342</v>
      </c>
      <c r="C352" s="518" t="str">
        <f>'[1]Actv PlacedInServc'!C352</f>
        <v/>
      </c>
      <c r="D352" s="519" t="str">
        <f>'[1]Actv PlacedInServc'!D352</f>
        <v/>
      </c>
      <c r="F352" s="520" t="str">
        <f>'[1]Actv PlacedInServc'!F352</f>
        <v/>
      </c>
      <c r="H352" s="518" t="str">
        <f>'[1]Actv PlacedInServc'!H352</f>
        <v/>
      </c>
      <c r="J352" s="518" t="str">
        <f>'[1]Actv PlacedInServc'!J352</f>
        <v/>
      </c>
      <c r="L352" s="518" t="str">
        <f>'[1]Actv PlacedInServc'!L352</f>
        <v/>
      </c>
      <c r="N352" s="521" t="str">
        <f>'[1]Actv PlacedInServc'!N352</f>
        <v/>
      </c>
      <c r="P352" s="524" t="str">
        <f>'[1]Actv PlacedInServc'!P352</f>
        <v/>
      </c>
      <c r="Q352" s="523" t="str">
        <f>'[1]Actv PlacedInServc'!Q352</f>
        <v/>
      </c>
      <c r="R352" s="523" t="str">
        <f>'[1]Actv PlacedInServc'!R352</f>
        <v/>
      </c>
      <c r="S352" s="523" t="str">
        <f>'[1]Actv PlacedInServc'!S352</f>
        <v/>
      </c>
      <c r="T352" s="523" t="str">
        <f>'[1]Actv PlacedInServc'!T352</f>
        <v/>
      </c>
      <c r="U352" s="523" t="str">
        <f>'[1]Actv PlacedInServc'!U352</f>
        <v/>
      </c>
      <c r="V352" s="523" t="str">
        <f>'[1]Actv PlacedInServc'!V352</f>
        <v/>
      </c>
      <c r="W352" s="523" t="str">
        <f>'[1]Actv PlacedInServc'!W352</f>
        <v/>
      </c>
      <c r="X352" s="523" t="str">
        <f>'[1]Actv PlacedInServc'!X352</f>
        <v/>
      </c>
      <c r="Y352" s="523" t="str">
        <f>'[1]Actv PlacedInServc'!Y352</f>
        <v/>
      </c>
      <c r="Z352" s="523" t="str">
        <f>'[1]Actv PlacedInServc'!Z352</f>
        <v/>
      </c>
      <c r="AA352" s="523" t="str">
        <f>'[1]Actv PlacedInServc'!AA352</f>
        <v/>
      </c>
      <c r="AB352" s="523" t="str">
        <f>'[1]Actv PlacedInServc'!AB352</f>
        <v/>
      </c>
      <c r="AC352" s="523" t="str">
        <f>'[1]Actv PlacedInServc'!AC352</f>
        <v/>
      </c>
      <c r="AD352" s="523" t="str">
        <f>'[1]Actv PlacedInServc'!AD352</f>
        <v/>
      </c>
      <c r="AE352" s="523" t="str">
        <f>'[1]Actv PlacedInServc'!AE352</f>
        <v/>
      </c>
      <c r="AF352" s="523" t="str">
        <f>'[1]Actv PlacedInServc'!AF352</f>
        <v/>
      </c>
      <c r="AG352" s="523" t="str">
        <f>'[1]Actv PlacedInServc'!AG352</f>
        <v/>
      </c>
      <c r="AH352" s="523" t="str">
        <f>'[1]Actv PlacedInServc'!AH352</f>
        <v/>
      </c>
      <c r="AI352" s="523" t="str">
        <f>'[1]Actv PlacedInServc'!AI352</f>
        <v/>
      </c>
      <c r="AJ352" s="523" t="str">
        <f>'[1]Actv PlacedInServc'!AJ352</f>
        <v/>
      </c>
      <c r="AK352" s="523" t="str">
        <f>'[1]Actv PlacedInServc'!AK352</f>
        <v/>
      </c>
      <c r="AL352" s="523" t="str">
        <f>'[1]Actv PlacedInServc'!AL352</f>
        <v/>
      </c>
      <c r="AM352" s="524"/>
      <c r="AN352" s="523">
        <f t="shared" si="13"/>
        <v>0</v>
      </c>
      <c r="AO352" s="524"/>
      <c r="AP352" s="524">
        <f t="shared" si="14"/>
        <v>0</v>
      </c>
    </row>
    <row r="353" spans="2:42" s="512" customFormat="1">
      <c r="B353" s="518">
        <v>343</v>
      </c>
      <c r="C353" s="518" t="str">
        <f>'[1]Actv PlacedInServc'!C353</f>
        <v/>
      </c>
      <c r="D353" s="519" t="str">
        <f>'[1]Actv PlacedInServc'!D353</f>
        <v/>
      </c>
      <c r="F353" s="520" t="str">
        <f>'[1]Actv PlacedInServc'!F353</f>
        <v/>
      </c>
      <c r="H353" s="518" t="str">
        <f>'[1]Actv PlacedInServc'!H353</f>
        <v/>
      </c>
      <c r="J353" s="518" t="str">
        <f>'[1]Actv PlacedInServc'!J353</f>
        <v/>
      </c>
      <c r="L353" s="518" t="str">
        <f>'[1]Actv PlacedInServc'!L353</f>
        <v/>
      </c>
      <c r="N353" s="521" t="str">
        <f>'[1]Actv PlacedInServc'!N353</f>
        <v/>
      </c>
      <c r="P353" s="524" t="str">
        <f>'[1]Actv PlacedInServc'!P353</f>
        <v/>
      </c>
      <c r="Q353" s="523">
        <f>'[1]Actv PlacedInServc'!Q353</f>
        <v>0</v>
      </c>
      <c r="R353" s="523">
        <f>'[1]Actv PlacedInServc'!R353</f>
        <v>0</v>
      </c>
      <c r="S353" s="523">
        <f>'[1]Actv PlacedInServc'!S353</f>
        <v>0</v>
      </c>
      <c r="T353" s="523">
        <f>'[1]Actv PlacedInServc'!T353</f>
        <v>0</v>
      </c>
      <c r="U353" s="523">
        <f>'[1]Actv PlacedInServc'!U353</f>
        <v>0</v>
      </c>
      <c r="V353" s="523">
        <f>'[1]Actv PlacedInServc'!V353</f>
        <v>0</v>
      </c>
      <c r="W353" s="523">
        <f>'[1]Actv PlacedInServc'!W353</f>
        <v>0</v>
      </c>
      <c r="X353" s="523">
        <f>'[1]Actv PlacedInServc'!X353</f>
        <v>0</v>
      </c>
      <c r="Y353" s="523">
        <f>'[1]Actv PlacedInServc'!Y353</f>
        <v>0</v>
      </c>
      <c r="Z353" s="523">
        <f>'[1]Actv PlacedInServc'!Z353</f>
        <v>0</v>
      </c>
      <c r="AA353" s="523">
        <f>'[1]Actv PlacedInServc'!AA353</f>
        <v>0</v>
      </c>
      <c r="AB353" s="523">
        <f>'[1]Actv PlacedInServc'!AB353</f>
        <v>0</v>
      </c>
      <c r="AC353" s="523">
        <f>'[1]Actv PlacedInServc'!AC353</f>
        <v>0</v>
      </c>
      <c r="AD353" s="523">
        <f>'[1]Actv PlacedInServc'!AD353</f>
        <v>0</v>
      </c>
      <c r="AE353" s="523">
        <f>'[1]Actv PlacedInServc'!AE353</f>
        <v>0</v>
      </c>
      <c r="AF353" s="523">
        <f>'[1]Actv PlacedInServc'!AF353</f>
        <v>0</v>
      </c>
      <c r="AG353" s="523">
        <f>'[1]Actv PlacedInServc'!AG353</f>
        <v>0</v>
      </c>
      <c r="AH353" s="523">
        <f>'[1]Actv PlacedInServc'!AH353</f>
        <v>0</v>
      </c>
      <c r="AI353" s="523">
        <f>'[1]Actv PlacedInServc'!AI353</f>
        <v>0</v>
      </c>
      <c r="AJ353" s="523">
        <f>'[1]Actv PlacedInServc'!AJ353</f>
        <v>0</v>
      </c>
      <c r="AK353" s="523">
        <f>'[1]Actv PlacedInServc'!AK353</f>
        <v>0</v>
      </c>
      <c r="AL353" s="523">
        <f>'[1]Actv PlacedInServc'!AL353</f>
        <v>0</v>
      </c>
      <c r="AM353" s="524"/>
      <c r="AN353" s="523">
        <f t="shared" si="13"/>
        <v>0</v>
      </c>
      <c r="AO353" s="524"/>
      <c r="AP353" s="524">
        <f t="shared" si="14"/>
        <v>0</v>
      </c>
    </row>
    <row r="354" spans="2:42" s="512" customFormat="1">
      <c r="B354" s="518">
        <v>344</v>
      </c>
      <c r="C354" s="518" t="str">
        <f>'[1]Actv PlacedInServc'!C354</f>
        <v/>
      </c>
      <c r="D354" s="519" t="str">
        <f>'[1]Actv PlacedInServc'!D354</f>
        <v>Future Use</v>
      </c>
      <c r="F354" s="520">
        <f>'[1]Actv PlacedInServc'!F354</f>
        <v>0</v>
      </c>
      <c r="H354" s="518" t="str">
        <f>'[1]Actv PlacedInServc'!H354</f>
        <v/>
      </c>
      <c r="J354" s="518" t="str">
        <f>'[1]Actv PlacedInServc'!J354</f>
        <v/>
      </c>
      <c r="L354" s="518" t="str">
        <f>'[1]Actv PlacedInServc'!L354</f>
        <v/>
      </c>
      <c r="N354" s="521" t="str">
        <f>'[1]Actv PlacedInServc'!N354</f>
        <v/>
      </c>
      <c r="P354" s="524" t="str">
        <f>'[1]Actv PlacedInServc'!P354</f>
        <v/>
      </c>
      <c r="Q354" s="523">
        <f>'[1]Actv PlacedInServc'!Q354</f>
        <v>0</v>
      </c>
      <c r="R354" s="523">
        <f>'[1]Actv PlacedInServc'!R354</f>
        <v>0</v>
      </c>
      <c r="S354" s="523">
        <f>'[1]Actv PlacedInServc'!S354</f>
        <v>0</v>
      </c>
      <c r="T354" s="523">
        <f>'[1]Actv PlacedInServc'!T354</f>
        <v>0</v>
      </c>
      <c r="U354" s="523">
        <f>'[1]Actv PlacedInServc'!U354</f>
        <v>0</v>
      </c>
      <c r="V354" s="523">
        <f>'[1]Actv PlacedInServc'!V354</f>
        <v>0</v>
      </c>
      <c r="W354" s="523">
        <f>'[1]Actv PlacedInServc'!W354</f>
        <v>0</v>
      </c>
      <c r="X354" s="523">
        <f>'[1]Actv PlacedInServc'!X354</f>
        <v>0</v>
      </c>
      <c r="Y354" s="523">
        <f>'[1]Actv PlacedInServc'!Y354</f>
        <v>0</v>
      </c>
      <c r="Z354" s="523">
        <f>'[1]Actv PlacedInServc'!Z354</f>
        <v>0</v>
      </c>
      <c r="AA354" s="523">
        <f>'[1]Actv PlacedInServc'!AA354</f>
        <v>0</v>
      </c>
      <c r="AB354" s="523">
        <f>'[1]Actv PlacedInServc'!AB354</f>
        <v>0</v>
      </c>
      <c r="AC354" s="523">
        <f>'[1]Actv PlacedInServc'!AC354</f>
        <v>0</v>
      </c>
      <c r="AD354" s="523">
        <f>'[1]Actv PlacedInServc'!AD354</f>
        <v>0</v>
      </c>
      <c r="AE354" s="523">
        <f>'[1]Actv PlacedInServc'!AE354</f>
        <v>0</v>
      </c>
      <c r="AF354" s="523">
        <f>'[1]Actv PlacedInServc'!AF354</f>
        <v>0</v>
      </c>
      <c r="AG354" s="523">
        <f>'[1]Actv PlacedInServc'!AG354</f>
        <v>0</v>
      </c>
      <c r="AH354" s="523">
        <f>'[1]Actv PlacedInServc'!AH354</f>
        <v>0</v>
      </c>
      <c r="AI354" s="523">
        <f>'[1]Actv PlacedInServc'!AI354</f>
        <v>0</v>
      </c>
      <c r="AJ354" s="523">
        <f>'[1]Actv PlacedInServc'!AJ354</f>
        <v>0</v>
      </c>
      <c r="AK354" s="523">
        <f>'[1]Actv PlacedInServc'!AK354</f>
        <v>0</v>
      </c>
      <c r="AL354" s="523">
        <f>'[1]Actv PlacedInServc'!AL354</f>
        <v>0</v>
      </c>
      <c r="AM354" s="524"/>
      <c r="AN354" s="523">
        <f t="shared" si="13"/>
        <v>0</v>
      </c>
      <c r="AO354" s="524"/>
      <c r="AP354" s="524">
        <f t="shared" si="14"/>
        <v>0</v>
      </c>
    </row>
    <row r="355" spans="2:42" s="512" customFormat="1">
      <c r="B355" s="518">
        <v>345</v>
      </c>
      <c r="C355" s="518" t="str">
        <f>'[1]Actv PlacedInServc'!C355</f>
        <v/>
      </c>
      <c r="D355" s="519" t="str">
        <f>'[1]Actv PlacedInServc'!D355</f>
        <v/>
      </c>
      <c r="F355" s="520" t="str">
        <f>'[1]Actv PlacedInServc'!F355</f>
        <v/>
      </c>
      <c r="H355" s="518" t="str">
        <f>'[1]Actv PlacedInServc'!H355</f>
        <v/>
      </c>
      <c r="J355" s="518" t="str">
        <f>'[1]Actv PlacedInServc'!J355</f>
        <v/>
      </c>
      <c r="L355" s="518" t="str">
        <f>'[1]Actv PlacedInServc'!L355</f>
        <v/>
      </c>
      <c r="N355" s="521" t="str">
        <f>'[1]Actv PlacedInServc'!N355</f>
        <v/>
      </c>
      <c r="P355" s="524" t="str">
        <f>'[1]Actv PlacedInServc'!P355</f>
        <v/>
      </c>
      <c r="Q355" s="523" t="str">
        <f>'[1]Actv PlacedInServc'!Q355</f>
        <v/>
      </c>
      <c r="R355" s="523" t="str">
        <f>'[1]Actv PlacedInServc'!R355</f>
        <v/>
      </c>
      <c r="S355" s="523" t="str">
        <f>'[1]Actv PlacedInServc'!S355</f>
        <v/>
      </c>
      <c r="T355" s="523" t="str">
        <f>'[1]Actv PlacedInServc'!T355</f>
        <v/>
      </c>
      <c r="U355" s="523" t="str">
        <f>'[1]Actv PlacedInServc'!U355</f>
        <v/>
      </c>
      <c r="V355" s="523" t="str">
        <f>'[1]Actv PlacedInServc'!V355</f>
        <v/>
      </c>
      <c r="W355" s="523" t="str">
        <f>'[1]Actv PlacedInServc'!W355</f>
        <v/>
      </c>
      <c r="X355" s="523" t="str">
        <f>'[1]Actv PlacedInServc'!X355</f>
        <v/>
      </c>
      <c r="Y355" s="523" t="str">
        <f>'[1]Actv PlacedInServc'!Y355</f>
        <v/>
      </c>
      <c r="Z355" s="523" t="str">
        <f>'[1]Actv PlacedInServc'!Z355</f>
        <v/>
      </c>
      <c r="AA355" s="523" t="str">
        <f>'[1]Actv PlacedInServc'!AA355</f>
        <v/>
      </c>
      <c r="AB355" s="523" t="str">
        <f>'[1]Actv PlacedInServc'!AB355</f>
        <v/>
      </c>
      <c r="AC355" s="523" t="str">
        <f>'[1]Actv PlacedInServc'!AC355</f>
        <v/>
      </c>
      <c r="AD355" s="523" t="str">
        <f>'[1]Actv PlacedInServc'!AD355</f>
        <v/>
      </c>
      <c r="AE355" s="523" t="str">
        <f>'[1]Actv PlacedInServc'!AE355</f>
        <v/>
      </c>
      <c r="AF355" s="523" t="str">
        <f>'[1]Actv PlacedInServc'!AF355</f>
        <v/>
      </c>
      <c r="AG355" s="523" t="str">
        <f>'[1]Actv PlacedInServc'!AG355</f>
        <v/>
      </c>
      <c r="AH355" s="523" t="str">
        <f>'[1]Actv PlacedInServc'!AH355</f>
        <v/>
      </c>
      <c r="AI355" s="523" t="str">
        <f>'[1]Actv PlacedInServc'!AI355</f>
        <v/>
      </c>
      <c r="AJ355" s="523" t="str">
        <f>'[1]Actv PlacedInServc'!AJ355</f>
        <v/>
      </c>
      <c r="AK355" s="523" t="str">
        <f>'[1]Actv PlacedInServc'!AK355</f>
        <v/>
      </c>
      <c r="AL355" s="523" t="str">
        <f>'[1]Actv PlacedInServc'!AL355</f>
        <v/>
      </c>
      <c r="AM355" s="524"/>
      <c r="AN355" s="523">
        <f t="shared" si="13"/>
        <v>0</v>
      </c>
      <c r="AO355" s="524"/>
      <c r="AP355" s="524">
        <f t="shared" si="14"/>
        <v>0</v>
      </c>
    </row>
    <row r="356" spans="2:42" s="512" customFormat="1">
      <c r="B356" s="518">
        <v>346</v>
      </c>
      <c r="C356" s="518" t="str">
        <f>'[1]Actv PlacedInServc'!C356</f>
        <v/>
      </c>
      <c r="D356" s="519" t="str">
        <f>'[1]Actv PlacedInServc'!D356</f>
        <v/>
      </c>
      <c r="F356" s="520" t="str">
        <f>'[1]Actv PlacedInServc'!F356</f>
        <v/>
      </c>
      <c r="H356" s="518" t="str">
        <f>'[1]Actv PlacedInServc'!H356</f>
        <v/>
      </c>
      <c r="J356" s="518" t="str">
        <f>'[1]Actv PlacedInServc'!J356</f>
        <v/>
      </c>
      <c r="L356" s="518" t="str">
        <f>'[1]Actv PlacedInServc'!L356</f>
        <v/>
      </c>
      <c r="N356" s="521" t="str">
        <f>'[1]Actv PlacedInServc'!N356</f>
        <v/>
      </c>
      <c r="P356" s="524" t="str">
        <f>'[1]Actv PlacedInServc'!P356</f>
        <v/>
      </c>
      <c r="Q356" s="523" t="str">
        <f>'[1]Actv PlacedInServc'!Q356</f>
        <v/>
      </c>
      <c r="R356" s="523" t="str">
        <f>'[1]Actv PlacedInServc'!R356</f>
        <v/>
      </c>
      <c r="S356" s="523" t="str">
        <f>'[1]Actv PlacedInServc'!S356</f>
        <v/>
      </c>
      <c r="T356" s="523" t="str">
        <f>'[1]Actv PlacedInServc'!T356</f>
        <v/>
      </c>
      <c r="U356" s="523" t="str">
        <f>'[1]Actv PlacedInServc'!U356</f>
        <v/>
      </c>
      <c r="V356" s="523" t="str">
        <f>'[1]Actv PlacedInServc'!V356</f>
        <v/>
      </c>
      <c r="W356" s="523" t="str">
        <f>'[1]Actv PlacedInServc'!W356</f>
        <v/>
      </c>
      <c r="X356" s="523" t="str">
        <f>'[1]Actv PlacedInServc'!X356</f>
        <v/>
      </c>
      <c r="Y356" s="523" t="str">
        <f>'[1]Actv PlacedInServc'!Y356</f>
        <v/>
      </c>
      <c r="Z356" s="523" t="str">
        <f>'[1]Actv PlacedInServc'!Z356</f>
        <v/>
      </c>
      <c r="AA356" s="523" t="str">
        <f>'[1]Actv PlacedInServc'!AA356</f>
        <v/>
      </c>
      <c r="AB356" s="523" t="str">
        <f>'[1]Actv PlacedInServc'!AB356</f>
        <v/>
      </c>
      <c r="AC356" s="523" t="str">
        <f>'[1]Actv PlacedInServc'!AC356</f>
        <v/>
      </c>
      <c r="AD356" s="523" t="str">
        <f>'[1]Actv PlacedInServc'!AD356</f>
        <v/>
      </c>
      <c r="AE356" s="523" t="str">
        <f>'[1]Actv PlacedInServc'!AE356</f>
        <v/>
      </c>
      <c r="AF356" s="523" t="str">
        <f>'[1]Actv PlacedInServc'!AF356</f>
        <v/>
      </c>
      <c r="AG356" s="523" t="str">
        <f>'[1]Actv PlacedInServc'!AG356</f>
        <v/>
      </c>
      <c r="AH356" s="523" t="str">
        <f>'[1]Actv PlacedInServc'!AH356</f>
        <v/>
      </c>
      <c r="AI356" s="523" t="str">
        <f>'[1]Actv PlacedInServc'!AI356</f>
        <v/>
      </c>
      <c r="AJ356" s="523" t="str">
        <f>'[1]Actv PlacedInServc'!AJ356</f>
        <v/>
      </c>
      <c r="AK356" s="523" t="str">
        <f>'[1]Actv PlacedInServc'!AK356</f>
        <v/>
      </c>
      <c r="AL356" s="523" t="str">
        <f>'[1]Actv PlacedInServc'!AL356</f>
        <v/>
      </c>
      <c r="AM356" s="524"/>
      <c r="AN356" s="523">
        <f t="shared" si="13"/>
        <v>0</v>
      </c>
      <c r="AO356" s="524"/>
      <c r="AP356" s="524">
        <f t="shared" si="14"/>
        <v>0</v>
      </c>
    </row>
    <row r="357" spans="2:42" s="512" customFormat="1">
      <c r="B357" s="518">
        <v>347</v>
      </c>
      <c r="C357" s="518" t="str">
        <f>'[1]Actv PlacedInServc'!C357</f>
        <v/>
      </c>
      <c r="D357" s="519" t="str">
        <f>'[1]Actv PlacedInServc'!D357</f>
        <v/>
      </c>
      <c r="F357" s="520" t="str">
        <f>'[1]Actv PlacedInServc'!F357</f>
        <v/>
      </c>
      <c r="H357" s="518" t="str">
        <f>'[1]Actv PlacedInServc'!H357</f>
        <v/>
      </c>
      <c r="J357" s="518" t="str">
        <f>'[1]Actv PlacedInServc'!J357</f>
        <v/>
      </c>
      <c r="L357" s="518" t="str">
        <f>'[1]Actv PlacedInServc'!L357</f>
        <v/>
      </c>
      <c r="N357" s="521" t="str">
        <f>'[1]Actv PlacedInServc'!N357</f>
        <v/>
      </c>
      <c r="P357" s="524" t="str">
        <f>'[1]Actv PlacedInServc'!P357</f>
        <v/>
      </c>
      <c r="Q357" s="523" t="str">
        <f>'[1]Actv PlacedInServc'!Q357</f>
        <v/>
      </c>
      <c r="R357" s="523" t="str">
        <f>'[1]Actv PlacedInServc'!R357</f>
        <v/>
      </c>
      <c r="S357" s="523" t="str">
        <f>'[1]Actv PlacedInServc'!S357</f>
        <v/>
      </c>
      <c r="T357" s="523" t="str">
        <f>'[1]Actv PlacedInServc'!T357</f>
        <v/>
      </c>
      <c r="U357" s="523" t="str">
        <f>'[1]Actv PlacedInServc'!U357</f>
        <v/>
      </c>
      <c r="V357" s="523" t="str">
        <f>'[1]Actv PlacedInServc'!V357</f>
        <v/>
      </c>
      <c r="W357" s="523" t="str">
        <f>'[1]Actv PlacedInServc'!W357</f>
        <v/>
      </c>
      <c r="X357" s="523" t="str">
        <f>'[1]Actv PlacedInServc'!X357</f>
        <v/>
      </c>
      <c r="Y357" s="523" t="str">
        <f>'[1]Actv PlacedInServc'!Y357</f>
        <v/>
      </c>
      <c r="Z357" s="523" t="str">
        <f>'[1]Actv PlacedInServc'!Z357</f>
        <v/>
      </c>
      <c r="AA357" s="523" t="str">
        <f>'[1]Actv PlacedInServc'!AA357</f>
        <v/>
      </c>
      <c r="AB357" s="523" t="str">
        <f>'[1]Actv PlacedInServc'!AB357</f>
        <v/>
      </c>
      <c r="AC357" s="523" t="str">
        <f>'[1]Actv PlacedInServc'!AC357</f>
        <v/>
      </c>
      <c r="AD357" s="523" t="str">
        <f>'[1]Actv PlacedInServc'!AD357</f>
        <v/>
      </c>
      <c r="AE357" s="523" t="str">
        <f>'[1]Actv PlacedInServc'!AE357</f>
        <v/>
      </c>
      <c r="AF357" s="523" t="str">
        <f>'[1]Actv PlacedInServc'!AF357</f>
        <v/>
      </c>
      <c r="AG357" s="523" t="str">
        <f>'[1]Actv PlacedInServc'!AG357</f>
        <v/>
      </c>
      <c r="AH357" s="523" t="str">
        <f>'[1]Actv PlacedInServc'!AH357</f>
        <v/>
      </c>
      <c r="AI357" s="523" t="str">
        <f>'[1]Actv PlacedInServc'!AI357</f>
        <v/>
      </c>
      <c r="AJ357" s="523" t="str">
        <f>'[1]Actv PlacedInServc'!AJ357</f>
        <v/>
      </c>
      <c r="AK357" s="523" t="str">
        <f>'[1]Actv PlacedInServc'!AK357</f>
        <v/>
      </c>
      <c r="AL357" s="523" t="str">
        <f>'[1]Actv PlacedInServc'!AL357</f>
        <v/>
      </c>
      <c r="AM357" s="524"/>
      <c r="AN357" s="523">
        <f t="shared" si="13"/>
        <v>0</v>
      </c>
      <c r="AO357" s="524"/>
      <c r="AP357" s="524">
        <f t="shared" si="14"/>
        <v>0</v>
      </c>
    </row>
    <row r="358" spans="2:42" s="512" customFormat="1">
      <c r="B358" s="518">
        <v>348</v>
      </c>
      <c r="C358" s="518" t="str">
        <f>'[1]Actv PlacedInServc'!C358</f>
        <v/>
      </c>
      <c r="D358" s="519" t="str">
        <f>'[1]Actv PlacedInServc'!D358</f>
        <v/>
      </c>
      <c r="F358" s="520" t="str">
        <f>'[1]Actv PlacedInServc'!F358</f>
        <v/>
      </c>
      <c r="H358" s="518" t="str">
        <f>'[1]Actv PlacedInServc'!H358</f>
        <v/>
      </c>
      <c r="J358" s="518" t="str">
        <f>'[1]Actv PlacedInServc'!J358</f>
        <v/>
      </c>
      <c r="L358" s="518" t="str">
        <f>'[1]Actv PlacedInServc'!L358</f>
        <v/>
      </c>
      <c r="N358" s="521" t="str">
        <f>'[1]Actv PlacedInServc'!N358</f>
        <v/>
      </c>
      <c r="P358" s="524" t="str">
        <f>'[1]Actv PlacedInServc'!P358</f>
        <v/>
      </c>
      <c r="Q358" s="523" t="str">
        <f>'[1]Actv PlacedInServc'!Q358</f>
        <v/>
      </c>
      <c r="R358" s="523" t="str">
        <f>'[1]Actv PlacedInServc'!R358</f>
        <v/>
      </c>
      <c r="S358" s="523" t="str">
        <f>'[1]Actv PlacedInServc'!S358</f>
        <v/>
      </c>
      <c r="T358" s="523" t="str">
        <f>'[1]Actv PlacedInServc'!T358</f>
        <v/>
      </c>
      <c r="U358" s="523" t="str">
        <f>'[1]Actv PlacedInServc'!U358</f>
        <v/>
      </c>
      <c r="V358" s="523" t="str">
        <f>'[1]Actv PlacedInServc'!V358</f>
        <v/>
      </c>
      <c r="W358" s="523" t="str">
        <f>'[1]Actv PlacedInServc'!W358</f>
        <v/>
      </c>
      <c r="X358" s="523" t="str">
        <f>'[1]Actv PlacedInServc'!X358</f>
        <v/>
      </c>
      <c r="Y358" s="523" t="str">
        <f>'[1]Actv PlacedInServc'!Y358</f>
        <v/>
      </c>
      <c r="Z358" s="523" t="str">
        <f>'[1]Actv PlacedInServc'!Z358</f>
        <v/>
      </c>
      <c r="AA358" s="523" t="str">
        <f>'[1]Actv PlacedInServc'!AA358</f>
        <v/>
      </c>
      <c r="AB358" s="523" t="str">
        <f>'[1]Actv PlacedInServc'!AB358</f>
        <v/>
      </c>
      <c r="AC358" s="523" t="str">
        <f>'[1]Actv PlacedInServc'!AC358</f>
        <v/>
      </c>
      <c r="AD358" s="523" t="str">
        <f>'[1]Actv PlacedInServc'!AD358</f>
        <v/>
      </c>
      <c r="AE358" s="523" t="str">
        <f>'[1]Actv PlacedInServc'!AE358</f>
        <v/>
      </c>
      <c r="AF358" s="523" t="str">
        <f>'[1]Actv PlacedInServc'!AF358</f>
        <v/>
      </c>
      <c r="AG358" s="523" t="str">
        <f>'[1]Actv PlacedInServc'!AG358</f>
        <v/>
      </c>
      <c r="AH358" s="523" t="str">
        <f>'[1]Actv PlacedInServc'!AH358</f>
        <v/>
      </c>
      <c r="AI358" s="523" t="str">
        <f>'[1]Actv PlacedInServc'!AI358</f>
        <v/>
      </c>
      <c r="AJ358" s="523" t="str">
        <f>'[1]Actv PlacedInServc'!AJ358</f>
        <v/>
      </c>
      <c r="AK358" s="523" t="str">
        <f>'[1]Actv PlacedInServc'!AK358</f>
        <v/>
      </c>
      <c r="AL358" s="523" t="str">
        <f>'[1]Actv PlacedInServc'!AL358</f>
        <v/>
      </c>
      <c r="AM358" s="524"/>
      <c r="AN358" s="523">
        <f t="shared" si="13"/>
        <v>0</v>
      </c>
      <c r="AO358" s="524"/>
      <c r="AP358" s="524">
        <f t="shared" si="14"/>
        <v>0</v>
      </c>
    </row>
    <row r="359" spans="2:42" s="512" customFormat="1">
      <c r="B359" s="518">
        <v>349</v>
      </c>
      <c r="C359" s="518" t="str">
        <f>'[1]Actv PlacedInServc'!C359</f>
        <v/>
      </c>
      <c r="D359" s="519" t="str">
        <f>'[1]Actv PlacedInServc'!D359</f>
        <v/>
      </c>
      <c r="F359" s="520" t="str">
        <f>'[1]Actv PlacedInServc'!F359</f>
        <v/>
      </c>
      <c r="H359" s="518" t="str">
        <f>'[1]Actv PlacedInServc'!H359</f>
        <v/>
      </c>
      <c r="J359" s="518" t="str">
        <f>'[1]Actv PlacedInServc'!J359</f>
        <v/>
      </c>
      <c r="L359" s="518" t="str">
        <f>'[1]Actv PlacedInServc'!L359</f>
        <v/>
      </c>
      <c r="N359" s="521" t="str">
        <f>'[1]Actv PlacedInServc'!N359</f>
        <v/>
      </c>
      <c r="P359" s="524" t="str">
        <f>'[1]Actv PlacedInServc'!P359</f>
        <v/>
      </c>
      <c r="Q359" s="523">
        <f>'[1]Actv PlacedInServc'!Q359</f>
        <v>0</v>
      </c>
      <c r="R359" s="523">
        <f>'[1]Actv PlacedInServc'!R359</f>
        <v>0</v>
      </c>
      <c r="S359" s="523">
        <f>'[1]Actv PlacedInServc'!S359</f>
        <v>0</v>
      </c>
      <c r="T359" s="523">
        <f>'[1]Actv PlacedInServc'!T359</f>
        <v>0</v>
      </c>
      <c r="U359" s="523">
        <f>'[1]Actv PlacedInServc'!U359</f>
        <v>0</v>
      </c>
      <c r="V359" s="523">
        <f>'[1]Actv PlacedInServc'!V359</f>
        <v>0</v>
      </c>
      <c r="W359" s="523">
        <f>'[1]Actv PlacedInServc'!W359</f>
        <v>0</v>
      </c>
      <c r="X359" s="523">
        <f>'[1]Actv PlacedInServc'!X359</f>
        <v>0</v>
      </c>
      <c r="Y359" s="523">
        <f>'[1]Actv PlacedInServc'!Y359</f>
        <v>0</v>
      </c>
      <c r="Z359" s="523">
        <f>'[1]Actv PlacedInServc'!Z359</f>
        <v>0</v>
      </c>
      <c r="AA359" s="523">
        <f>'[1]Actv PlacedInServc'!AA359</f>
        <v>0</v>
      </c>
      <c r="AB359" s="523">
        <f>'[1]Actv PlacedInServc'!AB359</f>
        <v>0</v>
      </c>
      <c r="AC359" s="523">
        <f>'[1]Actv PlacedInServc'!AC359</f>
        <v>0</v>
      </c>
      <c r="AD359" s="523">
        <f>'[1]Actv PlacedInServc'!AD359</f>
        <v>0</v>
      </c>
      <c r="AE359" s="523">
        <f>'[1]Actv PlacedInServc'!AE359</f>
        <v>0</v>
      </c>
      <c r="AF359" s="523">
        <f>'[1]Actv PlacedInServc'!AF359</f>
        <v>0</v>
      </c>
      <c r="AG359" s="523">
        <f>'[1]Actv PlacedInServc'!AG359</f>
        <v>0</v>
      </c>
      <c r="AH359" s="523">
        <f>'[1]Actv PlacedInServc'!AH359</f>
        <v>0</v>
      </c>
      <c r="AI359" s="523">
        <f>'[1]Actv PlacedInServc'!AI359</f>
        <v>0</v>
      </c>
      <c r="AJ359" s="523">
        <f>'[1]Actv PlacedInServc'!AJ359</f>
        <v>0</v>
      </c>
      <c r="AK359" s="523">
        <f>'[1]Actv PlacedInServc'!AK359</f>
        <v>0</v>
      </c>
      <c r="AL359" s="523">
        <f>'[1]Actv PlacedInServc'!AL359</f>
        <v>0</v>
      </c>
      <c r="AM359" s="524"/>
      <c r="AN359" s="523">
        <f t="shared" si="13"/>
        <v>0</v>
      </c>
      <c r="AO359" s="524"/>
      <c r="AP359" s="524">
        <f t="shared" si="14"/>
        <v>0</v>
      </c>
    </row>
    <row r="360" spans="2:42" s="512" customFormat="1">
      <c r="B360" s="518">
        <v>350</v>
      </c>
      <c r="C360" s="518" t="str">
        <f>'[1]Actv PlacedInServc'!C360</f>
        <v/>
      </c>
      <c r="D360" s="519" t="str">
        <f>'[1]Actv PlacedInServc'!D360</f>
        <v>Future Use</v>
      </c>
      <c r="F360" s="520">
        <f>'[1]Actv PlacedInServc'!F360</f>
        <v>0</v>
      </c>
      <c r="H360" s="518" t="str">
        <f>'[1]Actv PlacedInServc'!H360</f>
        <v/>
      </c>
      <c r="J360" s="518" t="str">
        <f>'[1]Actv PlacedInServc'!J360</f>
        <v/>
      </c>
      <c r="L360" s="518" t="str">
        <f>'[1]Actv PlacedInServc'!L360</f>
        <v/>
      </c>
      <c r="N360" s="521" t="str">
        <f>'[1]Actv PlacedInServc'!N360</f>
        <v/>
      </c>
      <c r="P360" s="524" t="str">
        <f>'[1]Actv PlacedInServc'!P360</f>
        <v/>
      </c>
      <c r="Q360" s="523">
        <f>'[1]Actv PlacedInServc'!Q360</f>
        <v>0</v>
      </c>
      <c r="R360" s="523">
        <f>'[1]Actv PlacedInServc'!R360</f>
        <v>0</v>
      </c>
      <c r="S360" s="523">
        <f>'[1]Actv PlacedInServc'!S360</f>
        <v>0</v>
      </c>
      <c r="T360" s="523">
        <f>'[1]Actv PlacedInServc'!T360</f>
        <v>0</v>
      </c>
      <c r="U360" s="523">
        <f>'[1]Actv PlacedInServc'!U360</f>
        <v>0</v>
      </c>
      <c r="V360" s="523">
        <f>'[1]Actv PlacedInServc'!V360</f>
        <v>0</v>
      </c>
      <c r="W360" s="523">
        <f>'[1]Actv PlacedInServc'!W360</f>
        <v>0</v>
      </c>
      <c r="X360" s="523">
        <f>'[1]Actv PlacedInServc'!X360</f>
        <v>0</v>
      </c>
      <c r="Y360" s="523">
        <f>'[1]Actv PlacedInServc'!Y360</f>
        <v>0</v>
      </c>
      <c r="Z360" s="523">
        <f>'[1]Actv PlacedInServc'!Z360</f>
        <v>0</v>
      </c>
      <c r="AA360" s="523">
        <f>'[1]Actv PlacedInServc'!AA360</f>
        <v>0</v>
      </c>
      <c r="AB360" s="523">
        <f>'[1]Actv PlacedInServc'!AB360</f>
        <v>0</v>
      </c>
      <c r="AC360" s="523">
        <f>'[1]Actv PlacedInServc'!AC360</f>
        <v>0</v>
      </c>
      <c r="AD360" s="523">
        <f>'[1]Actv PlacedInServc'!AD360</f>
        <v>0</v>
      </c>
      <c r="AE360" s="523">
        <f>'[1]Actv PlacedInServc'!AE360</f>
        <v>0</v>
      </c>
      <c r="AF360" s="523">
        <f>'[1]Actv PlacedInServc'!AF360</f>
        <v>0</v>
      </c>
      <c r="AG360" s="523">
        <f>'[1]Actv PlacedInServc'!AG360</f>
        <v>0</v>
      </c>
      <c r="AH360" s="523">
        <f>'[1]Actv PlacedInServc'!AH360</f>
        <v>0</v>
      </c>
      <c r="AI360" s="523">
        <f>'[1]Actv PlacedInServc'!AI360</f>
        <v>0</v>
      </c>
      <c r="AJ360" s="523">
        <f>'[1]Actv PlacedInServc'!AJ360</f>
        <v>0</v>
      </c>
      <c r="AK360" s="523">
        <f>'[1]Actv PlacedInServc'!AK360</f>
        <v>0</v>
      </c>
      <c r="AL360" s="523">
        <f>'[1]Actv PlacedInServc'!AL360</f>
        <v>0</v>
      </c>
      <c r="AM360" s="524"/>
      <c r="AN360" s="523">
        <f t="shared" si="13"/>
        <v>0</v>
      </c>
      <c r="AO360" s="524"/>
      <c r="AP360" s="524">
        <f t="shared" si="14"/>
        <v>0</v>
      </c>
    </row>
    <row r="361" spans="2:42" s="512" customFormat="1">
      <c r="B361" s="518">
        <v>351</v>
      </c>
      <c r="C361" s="518" t="str">
        <f>'[1]Actv PlacedInServc'!C361</f>
        <v/>
      </c>
      <c r="D361" s="519" t="str">
        <f>'[1]Actv PlacedInServc'!D361</f>
        <v/>
      </c>
      <c r="F361" s="520" t="str">
        <f>'[1]Actv PlacedInServc'!F361</f>
        <v/>
      </c>
      <c r="H361" s="518" t="str">
        <f>'[1]Actv PlacedInServc'!H361</f>
        <v/>
      </c>
      <c r="J361" s="518" t="str">
        <f>'[1]Actv PlacedInServc'!J361</f>
        <v/>
      </c>
      <c r="L361" s="518" t="str">
        <f>'[1]Actv PlacedInServc'!L361</f>
        <v/>
      </c>
      <c r="N361" s="521" t="str">
        <f>'[1]Actv PlacedInServc'!N361</f>
        <v/>
      </c>
      <c r="P361" s="524" t="str">
        <f>'[1]Actv PlacedInServc'!P361</f>
        <v/>
      </c>
      <c r="Q361" s="523" t="str">
        <f>'[1]Actv PlacedInServc'!Q361</f>
        <v/>
      </c>
      <c r="R361" s="523" t="str">
        <f>'[1]Actv PlacedInServc'!R361</f>
        <v/>
      </c>
      <c r="S361" s="523" t="str">
        <f>'[1]Actv PlacedInServc'!S361</f>
        <v/>
      </c>
      <c r="T361" s="523" t="str">
        <f>'[1]Actv PlacedInServc'!T361</f>
        <v/>
      </c>
      <c r="U361" s="523" t="str">
        <f>'[1]Actv PlacedInServc'!U361</f>
        <v/>
      </c>
      <c r="V361" s="523" t="str">
        <f>'[1]Actv PlacedInServc'!V361</f>
        <v/>
      </c>
      <c r="W361" s="523" t="str">
        <f>'[1]Actv PlacedInServc'!W361</f>
        <v/>
      </c>
      <c r="X361" s="523" t="str">
        <f>'[1]Actv PlacedInServc'!X361</f>
        <v/>
      </c>
      <c r="Y361" s="523" t="str">
        <f>'[1]Actv PlacedInServc'!Y361</f>
        <v/>
      </c>
      <c r="Z361" s="523" t="str">
        <f>'[1]Actv PlacedInServc'!Z361</f>
        <v/>
      </c>
      <c r="AA361" s="523" t="str">
        <f>'[1]Actv PlacedInServc'!AA361</f>
        <v/>
      </c>
      <c r="AB361" s="523" t="str">
        <f>'[1]Actv PlacedInServc'!AB361</f>
        <v/>
      </c>
      <c r="AC361" s="523" t="str">
        <f>'[1]Actv PlacedInServc'!AC361</f>
        <v/>
      </c>
      <c r="AD361" s="523" t="str">
        <f>'[1]Actv PlacedInServc'!AD361</f>
        <v/>
      </c>
      <c r="AE361" s="523" t="str">
        <f>'[1]Actv PlacedInServc'!AE361</f>
        <v/>
      </c>
      <c r="AF361" s="523" t="str">
        <f>'[1]Actv PlacedInServc'!AF361</f>
        <v/>
      </c>
      <c r="AG361" s="523" t="str">
        <f>'[1]Actv PlacedInServc'!AG361</f>
        <v/>
      </c>
      <c r="AH361" s="523" t="str">
        <f>'[1]Actv PlacedInServc'!AH361</f>
        <v/>
      </c>
      <c r="AI361" s="523" t="str">
        <f>'[1]Actv PlacedInServc'!AI361</f>
        <v/>
      </c>
      <c r="AJ361" s="523" t="str">
        <f>'[1]Actv PlacedInServc'!AJ361</f>
        <v/>
      </c>
      <c r="AK361" s="523" t="str">
        <f>'[1]Actv PlacedInServc'!AK361</f>
        <v/>
      </c>
      <c r="AL361" s="523" t="str">
        <f>'[1]Actv PlacedInServc'!AL361</f>
        <v/>
      </c>
      <c r="AM361" s="524"/>
      <c r="AN361" s="523">
        <f t="shared" si="13"/>
        <v>0</v>
      </c>
      <c r="AO361" s="524"/>
      <c r="AP361" s="524">
        <f t="shared" si="14"/>
        <v>0</v>
      </c>
    </row>
    <row r="362" spans="2:42" s="512" customFormat="1">
      <c r="B362" s="518">
        <v>352</v>
      </c>
      <c r="C362" s="518" t="str">
        <f>'[1]Actv PlacedInServc'!C362</f>
        <v/>
      </c>
      <c r="D362" s="519" t="str">
        <f>'[1]Actv PlacedInServc'!D362</f>
        <v/>
      </c>
      <c r="F362" s="520" t="str">
        <f>'[1]Actv PlacedInServc'!F362</f>
        <v/>
      </c>
      <c r="H362" s="518" t="str">
        <f>'[1]Actv PlacedInServc'!H362</f>
        <v/>
      </c>
      <c r="J362" s="518" t="str">
        <f>'[1]Actv PlacedInServc'!J362</f>
        <v/>
      </c>
      <c r="L362" s="518" t="str">
        <f>'[1]Actv PlacedInServc'!L362</f>
        <v/>
      </c>
      <c r="N362" s="521" t="str">
        <f>'[1]Actv PlacedInServc'!N362</f>
        <v/>
      </c>
      <c r="P362" s="524" t="str">
        <f>'[1]Actv PlacedInServc'!P362</f>
        <v/>
      </c>
      <c r="Q362" s="523" t="str">
        <f>'[1]Actv PlacedInServc'!Q362</f>
        <v/>
      </c>
      <c r="R362" s="523" t="str">
        <f>'[1]Actv PlacedInServc'!R362</f>
        <v/>
      </c>
      <c r="S362" s="523" t="str">
        <f>'[1]Actv PlacedInServc'!S362</f>
        <v/>
      </c>
      <c r="T362" s="523" t="str">
        <f>'[1]Actv PlacedInServc'!T362</f>
        <v/>
      </c>
      <c r="U362" s="523" t="str">
        <f>'[1]Actv PlacedInServc'!U362</f>
        <v/>
      </c>
      <c r="V362" s="523" t="str">
        <f>'[1]Actv PlacedInServc'!V362</f>
        <v/>
      </c>
      <c r="W362" s="523" t="str">
        <f>'[1]Actv PlacedInServc'!W362</f>
        <v/>
      </c>
      <c r="X362" s="523" t="str">
        <f>'[1]Actv PlacedInServc'!X362</f>
        <v/>
      </c>
      <c r="Y362" s="523" t="str">
        <f>'[1]Actv PlacedInServc'!Y362</f>
        <v/>
      </c>
      <c r="Z362" s="523" t="str">
        <f>'[1]Actv PlacedInServc'!Z362</f>
        <v/>
      </c>
      <c r="AA362" s="523" t="str">
        <f>'[1]Actv PlacedInServc'!AA362</f>
        <v/>
      </c>
      <c r="AB362" s="523" t="str">
        <f>'[1]Actv PlacedInServc'!AB362</f>
        <v/>
      </c>
      <c r="AC362" s="523" t="str">
        <f>'[1]Actv PlacedInServc'!AC362</f>
        <v/>
      </c>
      <c r="AD362" s="523" t="str">
        <f>'[1]Actv PlacedInServc'!AD362</f>
        <v/>
      </c>
      <c r="AE362" s="523" t="str">
        <f>'[1]Actv PlacedInServc'!AE362</f>
        <v/>
      </c>
      <c r="AF362" s="523" t="str">
        <f>'[1]Actv PlacedInServc'!AF362</f>
        <v/>
      </c>
      <c r="AG362" s="523" t="str">
        <f>'[1]Actv PlacedInServc'!AG362</f>
        <v/>
      </c>
      <c r="AH362" s="523" t="str">
        <f>'[1]Actv PlacedInServc'!AH362</f>
        <v/>
      </c>
      <c r="AI362" s="523" t="str">
        <f>'[1]Actv PlacedInServc'!AI362</f>
        <v/>
      </c>
      <c r="AJ362" s="523" t="str">
        <f>'[1]Actv PlacedInServc'!AJ362</f>
        <v/>
      </c>
      <c r="AK362" s="523" t="str">
        <f>'[1]Actv PlacedInServc'!AK362</f>
        <v/>
      </c>
      <c r="AL362" s="523" t="str">
        <f>'[1]Actv PlacedInServc'!AL362</f>
        <v/>
      </c>
      <c r="AM362" s="524"/>
      <c r="AN362" s="523">
        <f t="shared" si="13"/>
        <v>0</v>
      </c>
      <c r="AO362" s="524"/>
      <c r="AP362" s="524">
        <f t="shared" si="14"/>
        <v>0</v>
      </c>
    </row>
    <row r="363" spans="2:42" s="512" customFormat="1">
      <c r="B363" s="518">
        <v>353</v>
      </c>
      <c r="C363" s="518" t="str">
        <f>'[1]Actv PlacedInServc'!C363</f>
        <v/>
      </c>
      <c r="D363" s="519" t="str">
        <f>'[1]Actv PlacedInServc'!D363</f>
        <v/>
      </c>
      <c r="F363" s="520" t="str">
        <f>'[1]Actv PlacedInServc'!F363</f>
        <v/>
      </c>
      <c r="H363" s="518" t="str">
        <f>'[1]Actv PlacedInServc'!H363</f>
        <v/>
      </c>
      <c r="J363" s="518" t="str">
        <f>'[1]Actv PlacedInServc'!J363</f>
        <v/>
      </c>
      <c r="L363" s="518" t="str">
        <f>'[1]Actv PlacedInServc'!L363</f>
        <v/>
      </c>
      <c r="N363" s="521" t="str">
        <f>'[1]Actv PlacedInServc'!N363</f>
        <v/>
      </c>
      <c r="P363" s="524" t="str">
        <f>'[1]Actv PlacedInServc'!P363</f>
        <v/>
      </c>
      <c r="Q363" s="523" t="str">
        <f>'[1]Actv PlacedInServc'!Q363</f>
        <v/>
      </c>
      <c r="R363" s="523" t="str">
        <f>'[1]Actv PlacedInServc'!R363</f>
        <v/>
      </c>
      <c r="S363" s="523" t="str">
        <f>'[1]Actv PlacedInServc'!S363</f>
        <v/>
      </c>
      <c r="T363" s="523" t="str">
        <f>'[1]Actv PlacedInServc'!T363</f>
        <v/>
      </c>
      <c r="U363" s="523" t="str">
        <f>'[1]Actv PlacedInServc'!U363</f>
        <v/>
      </c>
      <c r="V363" s="523" t="str">
        <f>'[1]Actv PlacedInServc'!V363</f>
        <v/>
      </c>
      <c r="W363" s="523" t="str">
        <f>'[1]Actv PlacedInServc'!W363</f>
        <v/>
      </c>
      <c r="X363" s="523" t="str">
        <f>'[1]Actv PlacedInServc'!X363</f>
        <v/>
      </c>
      <c r="Y363" s="523" t="str">
        <f>'[1]Actv PlacedInServc'!Y363</f>
        <v/>
      </c>
      <c r="Z363" s="523" t="str">
        <f>'[1]Actv PlacedInServc'!Z363</f>
        <v/>
      </c>
      <c r="AA363" s="523" t="str">
        <f>'[1]Actv PlacedInServc'!AA363</f>
        <v/>
      </c>
      <c r="AB363" s="523" t="str">
        <f>'[1]Actv PlacedInServc'!AB363</f>
        <v/>
      </c>
      <c r="AC363" s="523" t="str">
        <f>'[1]Actv PlacedInServc'!AC363</f>
        <v/>
      </c>
      <c r="AD363" s="523" t="str">
        <f>'[1]Actv PlacedInServc'!AD363</f>
        <v/>
      </c>
      <c r="AE363" s="523" t="str">
        <f>'[1]Actv PlacedInServc'!AE363</f>
        <v/>
      </c>
      <c r="AF363" s="523" t="str">
        <f>'[1]Actv PlacedInServc'!AF363</f>
        <v/>
      </c>
      <c r="AG363" s="523" t="str">
        <f>'[1]Actv PlacedInServc'!AG363</f>
        <v/>
      </c>
      <c r="AH363" s="523" t="str">
        <f>'[1]Actv PlacedInServc'!AH363</f>
        <v/>
      </c>
      <c r="AI363" s="523" t="str">
        <f>'[1]Actv PlacedInServc'!AI363</f>
        <v/>
      </c>
      <c r="AJ363" s="523" t="str">
        <f>'[1]Actv PlacedInServc'!AJ363</f>
        <v/>
      </c>
      <c r="AK363" s="523" t="str">
        <f>'[1]Actv PlacedInServc'!AK363</f>
        <v/>
      </c>
      <c r="AL363" s="523" t="str">
        <f>'[1]Actv PlacedInServc'!AL363</f>
        <v/>
      </c>
      <c r="AM363" s="524"/>
      <c r="AN363" s="523">
        <f t="shared" si="13"/>
        <v>0</v>
      </c>
      <c r="AO363" s="524"/>
      <c r="AP363" s="524">
        <f t="shared" si="14"/>
        <v>0</v>
      </c>
    </row>
    <row r="364" spans="2:42" s="512" customFormat="1">
      <c r="B364" s="518">
        <v>354</v>
      </c>
      <c r="C364" s="518" t="str">
        <f>'[1]Actv PlacedInServc'!C364</f>
        <v/>
      </c>
      <c r="D364" s="519" t="str">
        <f>'[1]Actv PlacedInServc'!D364</f>
        <v/>
      </c>
      <c r="F364" s="520" t="str">
        <f>'[1]Actv PlacedInServc'!F364</f>
        <v/>
      </c>
      <c r="H364" s="518" t="str">
        <f>'[1]Actv PlacedInServc'!H364</f>
        <v/>
      </c>
      <c r="J364" s="518" t="str">
        <f>'[1]Actv PlacedInServc'!J364</f>
        <v/>
      </c>
      <c r="L364" s="518" t="str">
        <f>'[1]Actv PlacedInServc'!L364</f>
        <v/>
      </c>
      <c r="N364" s="521" t="str">
        <f>'[1]Actv PlacedInServc'!N364</f>
        <v/>
      </c>
      <c r="P364" s="524" t="str">
        <f>'[1]Actv PlacedInServc'!P364</f>
        <v/>
      </c>
      <c r="Q364" s="523" t="str">
        <f>'[1]Actv PlacedInServc'!Q364</f>
        <v/>
      </c>
      <c r="R364" s="523" t="str">
        <f>'[1]Actv PlacedInServc'!R364</f>
        <v/>
      </c>
      <c r="S364" s="523" t="str">
        <f>'[1]Actv PlacedInServc'!S364</f>
        <v/>
      </c>
      <c r="T364" s="523" t="str">
        <f>'[1]Actv PlacedInServc'!T364</f>
        <v/>
      </c>
      <c r="U364" s="523" t="str">
        <f>'[1]Actv PlacedInServc'!U364</f>
        <v/>
      </c>
      <c r="V364" s="523" t="str">
        <f>'[1]Actv PlacedInServc'!V364</f>
        <v/>
      </c>
      <c r="W364" s="523" t="str">
        <f>'[1]Actv PlacedInServc'!W364</f>
        <v/>
      </c>
      <c r="X364" s="523" t="str">
        <f>'[1]Actv PlacedInServc'!X364</f>
        <v/>
      </c>
      <c r="Y364" s="523" t="str">
        <f>'[1]Actv PlacedInServc'!Y364</f>
        <v/>
      </c>
      <c r="Z364" s="523" t="str">
        <f>'[1]Actv PlacedInServc'!Z364</f>
        <v/>
      </c>
      <c r="AA364" s="523" t="str">
        <f>'[1]Actv PlacedInServc'!AA364</f>
        <v/>
      </c>
      <c r="AB364" s="523" t="str">
        <f>'[1]Actv PlacedInServc'!AB364</f>
        <v/>
      </c>
      <c r="AC364" s="523" t="str">
        <f>'[1]Actv PlacedInServc'!AC364</f>
        <v/>
      </c>
      <c r="AD364" s="523" t="str">
        <f>'[1]Actv PlacedInServc'!AD364</f>
        <v/>
      </c>
      <c r="AE364" s="523" t="str">
        <f>'[1]Actv PlacedInServc'!AE364</f>
        <v/>
      </c>
      <c r="AF364" s="523" t="str">
        <f>'[1]Actv PlacedInServc'!AF364</f>
        <v/>
      </c>
      <c r="AG364" s="523" t="str">
        <f>'[1]Actv PlacedInServc'!AG364</f>
        <v/>
      </c>
      <c r="AH364" s="523" t="str">
        <f>'[1]Actv PlacedInServc'!AH364</f>
        <v/>
      </c>
      <c r="AI364" s="523" t="str">
        <f>'[1]Actv PlacedInServc'!AI364</f>
        <v/>
      </c>
      <c r="AJ364" s="523" t="str">
        <f>'[1]Actv PlacedInServc'!AJ364</f>
        <v/>
      </c>
      <c r="AK364" s="523" t="str">
        <f>'[1]Actv PlacedInServc'!AK364</f>
        <v/>
      </c>
      <c r="AL364" s="523" t="str">
        <f>'[1]Actv PlacedInServc'!AL364</f>
        <v/>
      </c>
      <c r="AM364" s="524"/>
      <c r="AN364" s="523">
        <f t="shared" si="13"/>
        <v>0</v>
      </c>
      <c r="AO364" s="524"/>
      <c r="AP364" s="524">
        <f t="shared" si="14"/>
        <v>0</v>
      </c>
    </row>
    <row r="365" spans="2:42" s="512" customFormat="1">
      <c r="B365" s="518">
        <v>355</v>
      </c>
      <c r="C365" s="518" t="str">
        <f>'[1]Actv PlacedInServc'!C365</f>
        <v/>
      </c>
      <c r="D365" s="519" t="str">
        <f>'[1]Actv PlacedInServc'!D365</f>
        <v/>
      </c>
      <c r="F365" s="520" t="str">
        <f>'[1]Actv PlacedInServc'!F365</f>
        <v/>
      </c>
      <c r="H365" s="518" t="str">
        <f>'[1]Actv PlacedInServc'!H365</f>
        <v/>
      </c>
      <c r="J365" s="518" t="str">
        <f>'[1]Actv PlacedInServc'!J365</f>
        <v/>
      </c>
      <c r="L365" s="518" t="str">
        <f>'[1]Actv PlacedInServc'!L365</f>
        <v/>
      </c>
      <c r="N365" s="521" t="str">
        <f>'[1]Actv PlacedInServc'!N365</f>
        <v/>
      </c>
      <c r="P365" s="524" t="str">
        <f>'[1]Actv PlacedInServc'!P365</f>
        <v/>
      </c>
      <c r="Q365" s="523">
        <f>'[1]Actv PlacedInServc'!Q365</f>
        <v>0</v>
      </c>
      <c r="R365" s="523">
        <f>'[1]Actv PlacedInServc'!R365</f>
        <v>0</v>
      </c>
      <c r="S365" s="523">
        <f>'[1]Actv PlacedInServc'!S365</f>
        <v>0</v>
      </c>
      <c r="T365" s="523">
        <f>'[1]Actv PlacedInServc'!T365</f>
        <v>0</v>
      </c>
      <c r="U365" s="523">
        <f>'[1]Actv PlacedInServc'!U365</f>
        <v>0</v>
      </c>
      <c r="V365" s="523">
        <f>'[1]Actv PlacedInServc'!V365</f>
        <v>0</v>
      </c>
      <c r="W365" s="523">
        <f>'[1]Actv PlacedInServc'!W365</f>
        <v>0</v>
      </c>
      <c r="X365" s="523">
        <f>'[1]Actv PlacedInServc'!X365</f>
        <v>0</v>
      </c>
      <c r="Y365" s="523">
        <f>'[1]Actv PlacedInServc'!Y365</f>
        <v>0</v>
      </c>
      <c r="Z365" s="523">
        <f>'[1]Actv PlacedInServc'!Z365</f>
        <v>0</v>
      </c>
      <c r="AA365" s="523">
        <f>'[1]Actv PlacedInServc'!AA365</f>
        <v>0</v>
      </c>
      <c r="AB365" s="523">
        <f>'[1]Actv PlacedInServc'!AB365</f>
        <v>0</v>
      </c>
      <c r="AC365" s="523">
        <f>'[1]Actv PlacedInServc'!AC365</f>
        <v>0</v>
      </c>
      <c r="AD365" s="523">
        <f>'[1]Actv PlacedInServc'!AD365</f>
        <v>0</v>
      </c>
      <c r="AE365" s="523">
        <f>'[1]Actv PlacedInServc'!AE365</f>
        <v>0</v>
      </c>
      <c r="AF365" s="523">
        <f>'[1]Actv PlacedInServc'!AF365</f>
        <v>0</v>
      </c>
      <c r="AG365" s="523">
        <f>'[1]Actv PlacedInServc'!AG365</f>
        <v>0</v>
      </c>
      <c r="AH365" s="523">
        <f>'[1]Actv PlacedInServc'!AH365</f>
        <v>0</v>
      </c>
      <c r="AI365" s="523">
        <f>'[1]Actv PlacedInServc'!AI365</f>
        <v>0</v>
      </c>
      <c r="AJ365" s="523">
        <f>'[1]Actv PlacedInServc'!AJ365</f>
        <v>0</v>
      </c>
      <c r="AK365" s="523">
        <f>'[1]Actv PlacedInServc'!AK365</f>
        <v>0</v>
      </c>
      <c r="AL365" s="523">
        <f>'[1]Actv PlacedInServc'!AL365</f>
        <v>0</v>
      </c>
      <c r="AM365" s="524"/>
      <c r="AN365" s="523">
        <f t="shared" si="13"/>
        <v>0</v>
      </c>
      <c r="AO365" s="524"/>
      <c r="AP365" s="524">
        <f t="shared" si="14"/>
        <v>0</v>
      </c>
    </row>
    <row r="366" spans="2:42" s="512" customFormat="1">
      <c r="B366" s="518">
        <v>356</v>
      </c>
      <c r="C366" s="518" t="str">
        <f>'[1]Actv PlacedInServc'!C366</f>
        <v/>
      </c>
      <c r="D366" s="519" t="str">
        <f>'[1]Actv PlacedInServc'!D366</f>
        <v>Future Use</v>
      </c>
      <c r="F366" s="520">
        <f>'[1]Actv PlacedInServc'!F366</f>
        <v>0</v>
      </c>
      <c r="H366" s="518" t="str">
        <f>'[1]Actv PlacedInServc'!H366</f>
        <v/>
      </c>
      <c r="J366" s="518" t="str">
        <f>'[1]Actv PlacedInServc'!J366</f>
        <v/>
      </c>
      <c r="L366" s="518" t="str">
        <f>'[1]Actv PlacedInServc'!L366</f>
        <v/>
      </c>
      <c r="N366" s="521" t="str">
        <f>'[1]Actv PlacedInServc'!N366</f>
        <v/>
      </c>
      <c r="P366" s="524" t="str">
        <f>'[1]Actv PlacedInServc'!P366</f>
        <v/>
      </c>
      <c r="Q366" s="523">
        <f>'[1]Actv PlacedInServc'!Q366</f>
        <v>0</v>
      </c>
      <c r="R366" s="523">
        <f>'[1]Actv PlacedInServc'!R366</f>
        <v>0</v>
      </c>
      <c r="S366" s="523">
        <f>'[1]Actv PlacedInServc'!S366</f>
        <v>0</v>
      </c>
      <c r="T366" s="523">
        <f>'[1]Actv PlacedInServc'!T366</f>
        <v>0</v>
      </c>
      <c r="U366" s="523">
        <f>'[1]Actv PlacedInServc'!U366</f>
        <v>0</v>
      </c>
      <c r="V366" s="523">
        <f>'[1]Actv PlacedInServc'!V366</f>
        <v>0</v>
      </c>
      <c r="W366" s="523">
        <f>'[1]Actv PlacedInServc'!W366</f>
        <v>0</v>
      </c>
      <c r="X366" s="523">
        <f>'[1]Actv PlacedInServc'!X366</f>
        <v>0</v>
      </c>
      <c r="Y366" s="523">
        <f>'[1]Actv PlacedInServc'!Y366</f>
        <v>0</v>
      </c>
      <c r="Z366" s="523">
        <f>'[1]Actv PlacedInServc'!Z366</f>
        <v>0</v>
      </c>
      <c r="AA366" s="523">
        <f>'[1]Actv PlacedInServc'!AA366</f>
        <v>0</v>
      </c>
      <c r="AB366" s="523">
        <f>'[1]Actv PlacedInServc'!AB366</f>
        <v>0</v>
      </c>
      <c r="AC366" s="523">
        <f>'[1]Actv PlacedInServc'!AC366</f>
        <v>0</v>
      </c>
      <c r="AD366" s="523">
        <f>'[1]Actv PlacedInServc'!AD366</f>
        <v>0</v>
      </c>
      <c r="AE366" s="523">
        <f>'[1]Actv PlacedInServc'!AE366</f>
        <v>0</v>
      </c>
      <c r="AF366" s="523">
        <f>'[1]Actv PlacedInServc'!AF366</f>
        <v>0</v>
      </c>
      <c r="AG366" s="523">
        <f>'[1]Actv PlacedInServc'!AG366</f>
        <v>0</v>
      </c>
      <c r="AH366" s="523">
        <f>'[1]Actv PlacedInServc'!AH366</f>
        <v>0</v>
      </c>
      <c r="AI366" s="523">
        <f>'[1]Actv PlacedInServc'!AI366</f>
        <v>0</v>
      </c>
      <c r="AJ366" s="523">
        <f>'[1]Actv PlacedInServc'!AJ366</f>
        <v>0</v>
      </c>
      <c r="AK366" s="523">
        <f>'[1]Actv PlacedInServc'!AK366</f>
        <v>0</v>
      </c>
      <c r="AL366" s="523">
        <f>'[1]Actv PlacedInServc'!AL366</f>
        <v>0</v>
      </c>
      <c r="AM366" s="524"/>
      <c r="AN366" s="523">
        <f t="shared" si="13"/>
        <v>0</v>
      </c>
      <c r="AO366" s="524"/>
      <c r="AP366" s="524">
        <f t="shared" si="14"/>
        <v>0</v>
      </c>
    </row>
    <row r="367" spans="2:42" s="512" customFormat="1">
      <c r="B367" s="518">
        <v>357</v>
      </c>
      <c r="C367" s="518" t="str">
        <f>'[1]Actv PlacedInServc'!C367</f>
        <v/>
      </c>
      <c r="D367" s="519" t="str">
        <f>'[1]Actv PlacedInServc'!D367</f>
        <v/>
      </c>
      <c r="F367" s="520" t="str">
        <f>'[1]Actv PlacedInServc'!F367</f>
        <v/>
      </c>
      <c r="H367" s="518" t="str">
        <f>'[1]Actv PlacedInServc'!H367</f>
        <v/>
      </c>
      <c r="J367" s="518" t="str">
        <f>'[1]Actv PlacedInServc'!J367</f>
        <v/>
      </c>
      <c r="L367" s="518" t="str">
        <f>'[1]Actv PlacedInServc'!L367</f>
        <v/>
      </c>
      <c r="N367" s="521" t="str">
        <f>'[1]Actv PlacedInServc'!N367</f>
        <v/>
      </c>
      <c r="P367" s="524" t="str">
        <f>'[1]Actv PlacedInServc'!P367</f>
        <v/>
      </c>
      <c r="Q367" s="523" t="str">
        <f>'[1]Actv PlacedInServc'!Q367</f>
        <v/>
      </c>
      <c r="R367" s="523" t="str">
        <f>'[1]Actv PlacedInServc'!R367</f>
        <v/>
      </c>
      <c r="S367" s="523" t="str">
        <f>'[1]Actv PlacedInServc'!S367</f>
        <v/>
      </c>
      <c r="T367" s="523" t="str">
        <f>'[1]Actv PlacedInServc'!T367</f>
        <v/>
      </c>
      <c r="U367" s="523" t="str">
        <f>'[1]Actv PlacedInServc'!U367</f>
        <v/>
      </c>
      <c r="V367" s="523" t="str">
        <f>'[1]Actv PlacedInServc'!V367</f>
        <v/>
      </c>
      <c r="W367" s="523" t="str">
        <f>'[1]Actv PlacedInServc'!W367</f>
        <v/>
      </c>
      <c r="X367" s="523" t="str">
        <f>'[1]Actv PlacedInServc'!X367</f>
        <v/>
      </c>
      <c r="Y367" s="523" t="str">
        <f>'[1]Actv PlacedInServc'!Y367</f>
        <v/>
      </c>
      <c r="Z367" s="523" t="str">
        <f>'[1]Actv PlacedInServc'!Z367</f>
        <v/>
      </c>
      <c r="AA367" s="523" t="str">
        <f>'[1]Actv PlacedInServc'!AA367</f>
        <v/>
      </c>
      <c r="AB367" s="523" t="str">
        <f>'[1]Actv PlacedInServc'!AB367</f>
        <v/>
      </c>
      <c r="AC367" s="523" t="str">
        <f>'[1]Actv PlacedInServc'!AC367</f>
        <v/>
      </c>
      <c r="AD367" s="523" t="str">
        <f>'[1]Actv PlacedInServc'!AD367</f>
        <v/>
      </c>
      <c r="AE367" s="523" t="str">
        <f>'[1]Actv PlacedInServc'!AE367</f>
        <v/>
      </c>
      <c r="AF367" s="523" t="str">
        <f>'[1]Actv PlacedInServc'!AF367</f>
        <v/>
      </c>
      <c r="AG367" s="523" t="str">
        <f>'[1]Actv PlacedInServc'!AG367</f>
        <v/>
      </c>
      <c r="AH367" s="523" t="str">
        <f>'[1]Actv PlacedInServc'!AH367</f>
        <v/>
      </c>
      <c r="AI367" s="523" t="str">
        <f>'[1]Actv PlacedInServc'!AI367</f>
        <v/>
      </c>
      <c r="AJ367" s="523" t="str">
        <f>'[1]Actv PlacedInServc'!AJ367</f>
        <v/>
      </c>
      <c r="AK367" s="523" t="str">
        <f>'[1]Actv PlacedInServc'!AK367</f>
        <v/>
      </c>
      <c r="AL367" s="523" t="str">
        <f>'[1]Actv PlacedInServc'!AL367</f>
        <v/>
      </c>
      <c r="AM367" s="524"/>
      <c r="AN367" s="523">
        <f t="shared" si="13"/>
        <v>0</v>
      </c>
      <c r="AO367" s="524"/>
      <c r="AP367" s="524">
        <f t="shared" si="14"/>
        <v>0</v>
      </c>
    </row>
    <row r="368" spans="2:42" s="512" customFormat="1">
      <c r="B368" s="518">
        <v>358</v>
      </c>
      <c r="C368" s="518" t="str">
        <f>'[1]Actv PlacedInServc'!C368</f>
        <v/>
      </c>
      <c r="D368" s="519" t="str">
        <f>'[1]Actv PlacedInServc'!D368</f>
        <v/>
      </c>
      <c r="F368" s="520" t="str">
        <f>'[1]Actv PlacedInServc'!F368</f>
        <v/>
      </c>
      <c r="H368" s="518" t="str">
        <f>'[1]Actv PlacedInServc'!H368</f>
        <v/>
      </c>
      <c r="J368" s="518" t="str">
        <f>'[1]Actv PlacedInServc'!J368</f>
        <v/>
      </c>
      <c r="L368" s="518" t="str">
        <f>'[1]Actv PlacedInServc'!L368</f>
        <v/>
      </c>
      <c r="N368" s="521" t="str">
        <f>'[1]Actv PlacedInServc'!N368</f>
        <v/>
      </c>
      <c r="P368" s="524" t="str">
        <f>'[1]Actv PlacedInServc'!P368</f>
        <v/>
      </c>
      <c r="Q368" s="523" t="str">
        <f>'[1]Actv PlacedInServc'!Q368</f>
        <v/>
      </c>
      <c r="R368" s="523" t="str">
        <f>'[1]Actv PlacedInServc'!R368</f>
        <v/>
      </c>
      <c r="S368" s="523" t="str">
        <f>'[1]Actv PlacedInServc'!S368</f>
        <v/>
      </c>
      <c r="T368" s="523" t="str">
        <f>'[1]Actv PlacedInServc'!T368</f>
        <v/>
      </c>
      <c r="U368" s="523" t="str">
        <f>'[1]Actv PlacedInServc'!U368</f>
        <v/>
      </c>
      <c r="V368" s="523" t="str">
        <f>'[1]Actv PlacedInServc'!V368</f>
        <v/>
      </c>
      <c r="W368" s="523" t="str">
        <f>'[1]Actv PlacedInServc'!W368</f>
        <v/>
      </c>
      <c r="X368" s="523" t="str">
        <f>'[1]Actv PlacedInServc'!X368</f>
        <v/>
      </c>
      <c r="Y368" s="523" t="str">
        <f>'[1]Actv PlacedInServc'!Y368</f>
        <v/>
      </c>
      <c r="Z368" s="523" t="str">
        <f>'[1]Actv PlacedInServc'!Z368</f>
        <v/>
      </c>
      <c r="AA368" s="523" t="str">
        <f>'[1]Actv PlacedInServc'!AA368</f>
        <v/>
      </c>
      <c r="AB368" s="523" t="str">
        <f>'[1]Actv PlacedInServc'!AB368</f>
        <v/>
      </c>
      <c r="AC368" s="523" t="str">
        <f>'[1]Actv PlacedInServc'!AC368</f>
        <v/>
      </c>
      <c r="AD368" s="523" t="str">
        <f>'[1]Actv PlacedInServc'!AD368</f>
        <v/>
      </c>
      <c r="AE368" s="523" t="str">
        <f>'[1]Actv PlacedInServc'!AE368</f>
        <v/>
      </c>
      <c r="AF368" s="523" t="str">
        <f>'[1]Actv PlacedInServc'!AF368</f>
        <v/>
      </c>
      <c r="AG368" s="523" t="str">
        <f>'[1]Actv PlacedInServc'!AG368</f>
        <v/>
      </c>
      <c r="AH368" s="523" t="str">
        <f>'[1]Actv PlacedInServc'!AH368</f>
        <v/>
      </c>
      <c r="AI368" s="523" t="str">
        <f>'[1]Actv PlacedInServc'!AI368</f>
        <v/>
      </c>
      <c r="AJ368" s="523" t="str">
        <f>'[1]Actv PlacedInServc'!AJ368</f>
        <v/>
      </c>
      <c r="AK368" s="523" t="str">
        <f>'[1]Actv PlacedInServc'!AK368</f>
        <v/>
      </c>
      <c r="AL368" s="523" t="str">
        <f>'[1]Actv PlacedInServc'!AL368</f>
        <v/>
      </c>
      <c r="AM368" s="524"/>
      <c r="AN368" s="523">
        <f t="shared" si="13"/>
        <v>0</v>
      </c>
      <c r="AO368" s="524"/>
      <c r="AP368" s="524">
        <f t="shared" si="14"/>
        <v>0</v>
      </c>
    </row>
    <row r="369" spans="2:42" s="512" customFormat="1">
      <c r="B369" s="518">
        <v>359</v>
      </c>
      <c r="C369" s="518" t="str">
        <f>'[1]Actv PlacedInServc'!C369</f>
        <v/>
      </c>
      <c r="D369" s="519" t="str">
        <f>'[1]Actv PlacedInServc'!D369</f>
        <v/>
      </c>
      <c r="F369" s="520" t="str">
        <f>'[1]Actv PlacedInServc'!F369</f>
        <v/>
      </c>
      <c r="H369" s="518" t="str">
        <f>'[1]Actv PlacedInServc'!H369</f>
        <v/>
      </c>
      <c r="J369" s="518" t="str">
        <f>'[1]Actv PlacedInServc'!J369</f>
        <v/>
      </c>
      <c r="L369" s="518" t="str">
        <f>'[1]Actv PlacedInServc'!L369</f>
        <v/>
      </c>
      <c r="N369" s="521" t="str">
        <f>'[1]Actv PlacedInServc'!N369</f>
        <v/>
      </c>
      <c r="P369" s="524" t="str">
        <f>'[1]Actv PlacedInServc'!P369</f>
        <v/>
      </c>
      <c r="Q369" s="523" t="str">
        <f>'[1]Actv PlacedInServc'!Q369</f>
        <v/>
      </c>
      <c r="R369" s="523" t="str">
        <f>'[1]Actv PlacedInServc'!R369</f>
        <v/>
      </c>
      <c r="S369" s="523" t="str">
        <f>'[1]Actv PlacedInServc'!S369</f>
        <v/>
      </c>
      <c r="T369" s="523" t="str">
        <f>'[1]Actv PlacedInServc'!T369</f>
        <v/>
      </c>
      <c r="U369" s="523" t="str">
        <f>'[1]Actv PlacedInServc'!U369</f>
        <v/>
      </c>
      <c r="V369" s="523" t="str">
        <f>'[1]Actv PlacedInServc'!V369</f>
        <v/>
      </c>
      <c r="W369" s="523" t="str">
        <f>'[1]Actv PlacedInServc'!W369</f>
        <v/>
      </c>
      <c r="X369" s="523" t="str">
        <f>'[1]Actv PlacedInServc'!X369</f>
        <v/>
      </c>
      <c r="Y369" s="523" t="str">
        <f>'[1]Actv PlacedInServc'!Y369</f>
        <v/>
      </c>
      <c r="Z369" s="523" t="str">
        <f>'[1]Actv PlacedInServc'!Z369</f>
        <v/>
      </c>
      <c r="AA369" s="523" t="str">
        <f>'[1]Actv PlacedInServc'!AA369</f>
        <v/>
      </c>
      <c r="AB369" s="523" t="str">
        <f>'[1]Actv PlacedInServc'!AB369</f>
        <v/>
      </c>
      <c r="AC369" s="523" t="str">
        <f>'[1]Actv PlacedInServc'!AC369</f>
        <v/>
      </c>
      <c r="AD369" s="523" t="str">
        <f>'[1]Actv PlacedInServc'!AD369</f>
        <v/>
      </c>
      <c r="AE369" s="523" t="str">
        <f>'[1]Actv PlacedInServc'!AE369</f>
        <v/>
      </c>
      <c r="AF369" s="523" t="str">
        <f>'[1]Actv PlacedInServc'!AF369</f>
        <v/>
      </c>
      <c r="AG369" s="523" t="str">
        <f>'[1]Actv PlacedInServc'!AG369</f>
        <v/>
      </c>
      <c r="AH369" s="523" t="str">
        <f>'[1]Actv PlacedInServc'!AH369</f>
        <v/>
      </c>
      <c r="AI369" s="523" t="str">
        <f>'[1]Actv PlacedInServc'!AI369</f>
        <v/>
      </c>
      <c r="AJ369" s="523" t="str">
        <f>'[1]Actv PlacedInServc'!AJ369</f>
        <v/>
      </c>
      <c r="AK369" s="523" t="str">
        <f>'[1]Actv PlacedInServc'!AK369</f>
        <v/>
      </c>
      <c r="AL369" s="523" t="str">
        <f>'[1]Actv PlacedInServc'!AL369</f>
        <v/>
      </c>
      <c r="AM369" s="524"/>
      <c r="AN369" s="523">
        <f t="shared" si="13"/>
        <v>0</v>
      </c>
      <c r="AO369" s="524"/>
      <c r="AP369" s="524">
        <f t="shared" si="14"/>
        <v>0</v>
      </c>
    </row>
    <row r="370" spans="2:42" s="512" customFormat="1">
      <c r="B370" s="518">
        <v>360</v>
      </c>
      <c r="C370" s="518" t="str">
        <f>'[1]Actv PlacedInServc'!C370</f>
        <v/>
      </c>
      <c r="D370" s="519" t="str">
        <f>'[1]Actv PlacedInServc'!D370</f>
        <v/>
      </c>
      <c r="F370" s="520" t="str">
        <f>'[1]Actv PlacedInServc'!F370</f>
        <v/>
      </c>
      <c r="H370" s="518" t="str">
        <f>'[1]Actv PlacedInServc'!H370</f>
        <v/>
      </c>
      <c r="J370" s="518" t="str">
        <f>'[1]Actv PlacedInServc'!J370</f>
        <v/>
      </c>
      <c r="L370" s="518" t="str">
        <f>'[1]Actv PlacedInServc'!L370</f>
        <v/>
      </c>
      <c r="N370" s="521" t="str">
        <f>'[1]Actv PlacedInServc'!N370</f>
        <v/>
      </c>
      <c r="P370" s="524" t="str">
        <f>'[1]Actv PlacedInServc'!P370</f>
        <v/>
      </c>
      <c r="Q370" s="523" t="str">
        <f>'[1]Actv PlacedInServc'!Q370</f>
        <v/>
      </c>
      <c r="R370" s="523" t="str">
        <f>'[1]Actv PlacedInServc'!R370</f>
        <v/>
      </c>
      <c r="S370" s="523" t="str">
        <f>'[1]Actv PlacedInServc'!S370</f>
        <v/>
      </c>
      <c r="T370" s="523" t="str">
        <f>'[1]Actv PlacedInServc'!T370</f>
        <v/>
      </c>
      <c r="U370" s="523" t="str">
        <f>'[1]Actv PlacedInServc'!U370</f>
        <v/>
      </c>
      <c r="V370" s="523" t="str">
        <f>'[1]Actv PlacedInServc'!V370</f>
        <v/>
      </c>
      <c r="W370" s="523" t="str">
        <f>'[1]Actv PlacedInServc'!W370</f>
        <v/>
      </c>
      <c r="X370" s="523" t="str">
        <f>'[1]Actv PlacedInServc'!X370</f>
        <v/>
      </c>
      <c r="Y370" s="523" t="str">
        <f>'[1]Actv PlacedInServc'!Y370</f>
        <v/>
      </c>
      <c r="Z370" s="523" t="str">
        <f>'[1]Actv PlacedInServc'!Z370</f>
        <v/>
      </c>
      <c r="AA370" s="523" t="str">
        <f>'[1]Actv PlacedInServc'!AA370</f>
        <v/>
      </c>
      <c r="AB370" s="523" t="str">
        <f>'[1]Actv PlacedInServc'!AB370</f>
        <v/>
      </c>
      <c r="AC370" s="523" t="str">
        <f>'[1]Actv PlacedInServc'!AC370</f>
        <v/>
      </c>
      <c r="AD370" s="523" t="str">
        <f>'[1]Actv PlacedInServc'!AD370</f>
        <v/>
      </c>
      <c r="AE370" s="523" t="str">
        <f>'[1]Actv PlacedInServc'!AE370</f>
        <v/>
      </c>
      <c r="AF370" s="523" t="str">
        <f>'[1]Actv PlacedInServc'!AF370</f>
        <v/>
      </c>
      <c r="AG370" s="523" t="str">
        <f>'[1]Actv PlacedInServc'!AG370</f>
        <v/>
      </c>
      <c r="AH370" s="523" t="str">
        <f>'[1]Actv PlacedInServc'!AH370</f>
        <v/>
      </c>
      <c r="AI370" s="523" t="str">
        <f>'[1]Actv PlacedInServc'!AI370</f>
        <v/>
      </c>
      <c r="AJ370" s="523" t="str">
        <f>'[1]Actv PlacedInServc'!AJ370</f>
        <v/>
      </c>
      <c r="AK370" s="523" t="str">
        <f>'[1]Actv PlacedInServc'!AK370</f>
        <v/>
      </c>
      <c r="AL370" s="523" t="str">
        <f>'[1]Actv PlacedInServc'!AL370</f>
        <v/>
      </c>
      <c r="AM370" s="524"/>
      <c r="AN370" s="523">
        <f t="shared" si="13"/>
        <v>0</v>
      </c>
      <c r="AO370" s="524"/>
      <c r="AP370" s="524">
        <f t="shared" si="14"/>
        <v>0</v>
      </c>
    </row>
    <row r="371" spans="2:42" s="512" customFormat="1">
      <c r="B371" s="518">
        <v>361</v>
      </c>
      <c r="C371" s="518" t="str">
        <f>'[1]Actv PlacedInServc'!C371</f>
        <v/>
      </c>
      <c r="D371" s="519" t="str">
        <f>'[1]Actv PlacedInServc'!D371</f>
        <v/>
      </c>
      <c r="F371" s="520" t="str">
        <f>'[1]Actv PlacedInServc'!F371</f>
        <v/>
      </c>
      <c r="H371" s="518" t="str">
        <f>'[1]Actv PlacedInServc'!H371</f>
        <v/>
      </c>
      <c r="J371" s="518" t="str">
        <f>'[1]Actv PlacedInServc'!J371</f>
        <v/>
      </c>
      <c r="L371" s="518" t="str">
        <f>'[1]Actv PlacedInServc'!L371</f>
        <v/>
      </c>
      <c r="N371" s="521" t="str">
        <f>'[1]Actv PlacedInServc'!N371</f>
        <v/>
      </c>
      <c r="P371" s="524" t="str">
        <f>'[1]Actv PlacedInServc'!P371</f>
        <v/>
      </c>
      <c r="Q371" s="523">
        <f>'[1]Actv PlacedInServc'!Q371</f>
        <v>0</v>
      </c>
      <c r="R371" s="523">
        <f>'[1]Actv PlacedInServc'!R371</f>
        <v>0</v>
      </c>
      <c r="S371" s="523">
        <f>'[1]Actv PlacedInServc'!S371</f>
        <v>0</v>
      </c>
      <c r="T371" s="523">
        <f>'[1]Actv PlacedInServc'!T371</f>
        <v>0</v>
      </c>
      <c r="U371" s="523">
        <f>'[1]Actv PlacedInServc'!U371</f>
        <v>0</v>
      </c>
      <c r="V371" s="523">
        <f>'[1]Actv PlacedInServc'!V371</f>
        <v>0</v>
      </c>
      <c r="W371" s="523">
        <f>'[1]Actv PlacedInServc'!W371</f>
        <v>0</v>
      </c>
      <c r="X371" s="523">
        <f>'[1]Actv PlacedInServc'!X371</f>
        <v>0</v>
      </c>
      <c r="Y371" s="523">
        <f>'[1]Actv PlacedInServc'!Y371</f>
        <v>0</v>
      </c>
      <c r="Z371" s="523">
        <f>'[1]Actv PlacedInServc'!Z371</f>
        <v>0</v>
      </c>
      <c r="AA371" s="523">
        <f>'[1]Actv PlacedInServc'!AA371</f>
        <v>0</v>
      </c>
      <c r="AB371" s="523">
        <f>'[1]Actv PlacedInServc'!AB371</f>
        <v>0</v>
      </c>
      <c r="AC371" s="523">
        <f>'[1]Actv PlacedInServc'!AC371</f>
        <v>0</v>
      </c>
      <c r="AD371" s="523">
        <f>'[1]Actv PlacedInServc'!AD371</f>
        <v>0</v>
      </c>
      <c r="AE371" s="523">
        <f>'[1]Actv PlacedInServc'!AE371</f>
        <v>0</v>
      </c>
      <c r="AF371" s="523">
        <f>'[1]Actv PlacedInServc'!AF371</f>
        <v>0</v>
      </c>
      <c r="AG371" s="523">
        <f>'[1]Actv PlacedInServc'!AG371</f>
        <v>0</v>
      </c>
      <c r="AH371" s="523">
        <f>'[1]Actv PlacedInServc'!AH371</f>
        <v>0</v>
      </c>
      <c r="AI371" s="523">
        <f>'[1]Actv PlacedInServc'!AI371</f>
        <v>0</v>
      </c>
      <c r="AJ371" s="523">
        <f>'[1]Actv PlacedInServc'!AJ371</f>
        <v>0</v>
      </c>
      <c r="AK371" s="523">
        <f>'[1]Actv PlacedInServc'!AK371</f>
        <v>0</v>
      </c>
      <c r="AL371" s="523">
        <f>'[1]Actv PlacedInServc'!AL371</f>
        <v>0</v>
      </c>
      <c r="AM371" s="524"/>
      <c r="AN371" s="523">
        <f t="shared" si="13"/>
        <v>0</v>
      </c>
      <c r="AO371" s="524"/>
      <c r="AP371" s="524">
        <f t="shared" si="14"/>
        <v>0</v>
      </c>
    </row>
    <row r="372" spans="2:42" s="512" customFormat="1">
      <c r="B372" s="518">
        <v>362</v>
      </c>
      <c r="C372" s="518" t="str">
        <f>'[1]Actv PlacedInServc'!C372</f>
        <v/>
      </c>
      <c r="D372" s="519" t="str">
        <f>'[1]Actv PlacedInServc'!D372</f>
        <v>Future Use</v>
      </c>
      <c r="F372" s="520">
        <f>'[1]Actv PlacedInServc'!F372</f>
        <v>0</v>
      </c>
      <c r="H372" s="518" t="str">
        <f>'[1]Actv PlacedInServc'!H372</f>
        <v/>
      </c>
      <c r="J372" s="518" t="str">
        <f>'[1]Actv PlacedInServc'!J372</f>
        <v/>
      </c>
      <c r="L372" s="518" t="str">
        <f>'[1]Actv PlacedInServc'!L372</f>
        <v/>
      </c>
      <c r="N372" s="521" t="str">
        <f>'[1]Actv PlacedInServc'!N372</f>
        <v/>
      </c>
      <c r="P372" s="524" t="str">
        <f>'[1]Actv PlacedInServc'!P372</f>
        <v/>
      </c>
      <c r="Q372" s="523">
        <f>'[1]Actv PlacedInServc'!Q372</f>
        <v>0</v>
      </c>
      <c r="R372" s="523">
        <f>'[1]Actv PlacedInServc'!R372</f>
        <v>0</v>
      </c>
      <c r="S372" s="523">
        <f>'[1]Actv PlacedInServc'!S372</f>
        <v>0</v>
      </c>
      <c r="T372" s="523">
        <f>'[1]Actv PlacedInServc'!T372</f>
        <v>0</v>
      </c>
      <c r="U372" s="523">
        <f>'[1]Actv PlacedInServc'!U372</f>
        <v>0</v>
      </c>
      <c r="V372" s="523">
        <f>'[1]Actv PlacedInServc'!V372</f>
        <v>0</v>
      </c>
      <c r="W372" s="523">
        <f>'[1]Actv PlacedInServc'!W372</f>
        <v>0</v>
      </c>
      <c r="X372" s="523">
        <f>'[1]Actv PlacedInServc'!X372</f>
        <v>0</v>
      </c>
      <c r="Y372" s="523">
        <f>'[1]Actv PlacedInServc'!Y372</f>
        <v>0</v>
      </c>
      <c r="Z372" s="523">
        <f>'[1]Actv PlacedInServc'!Z372</f>
        <v>0</v>
      </c>
      <c r="AA372" s="523">
        <f>'[1]Actv PlacedInServc'!AA372</f>
        <v>0</v>
      </c>
      <c r="AB372" s="523">
        <f>'[1]Actv PlacedInServc'!AB372</f>
        <v>0</v>
      </c>
      <c r="AC372" s="523">
        <f>'[1]Actv PlacedInServc'!AC372</f>
        <v>0</v>
      </c>
      <c r="AD372" s="523">
        <f>'[1]Actv PlacedInServc'!AD372</f>
        <v>0</v>
      </c>
      <c r="AE372" s="523">
        <f>'[1]Actv PlacedInServc'!AE372</f>
        <v>0</v>
      </c>
      <c r="AF372" s="523">
        <f>'[1]Actv PlacedInServc'!AF372</f>
        <v>0</v>
      </c>
      <c r="AG372" s="523">
        <f>'[1]Actv PlacedInServc'!AG372</f>
        <v>0</v>
      </c>
      <c r="AH372" s="523">
        <f>'[1]Actv PlacedInServc'!AH372</f>
        <v>0</v>
      </c>
      <c r="AI372" s="523">
        <f>'[1]Actv PlacedInServc'!AI372</f>
        <v>0</v>
      </c>
      <c r="AJ372" s="523">
        <f>'[1]Actv PlacedInServc'!AJ372</f>
        <v>0</v>
      </c>
      <c r="AK372" s="523">
        <f>'[1]Actv PlacedInServc'!AK372</f>
        <v>0</v>
      </c>
      <c r="AL372" s="523">
        <f>'[1]Actv PlacedInServc'!AL372</f>
        <v>0</v>
      </c>
      <c r="AM372" s="524"/>
      <c r="AN372" s="523">
        <f t="shared" si="13"/>
        <v>0</v>
      </c>
      <c r="AO372" s="524"/>
      <c r="AP372" s="524">
        <f t="shared" si="14"/>
        <v>0</v>
      </c>
    </row>
    <row r="373" spans="2:42" s="512" customFormat="1">
      <c r="B373" s="518">
        <v>363</v>
      </c>
      <c r="C373" s="518" t="str">
        <f>'[1]Actv PlacedInServc'!C373</f>
        <v/>
      </c>
      <c r="D373" s="519" t="str">
        <f>'[1]Actv PlacedInServc'!D373</f>
        <v/>
      </c>
      <c r="F373" s="520" t="str">
        <f>'[1]Actv PlacedInServc'!F373</f>
        <v/>
      </c>
      <c r="H373" s="518" t="str">
        <f>'[1]Actv PlacedInServc'!H373</f>
        <v/>
      </c>
      <c r="J373" s="518" t="str">
        <f>'[1]Actv PlacedInServc'!J373</f>
        <v/>
      </c>
      <c r="L373" s="518" t="str">
        <f>'[1]Actv PlacedInServc'!L373</f>
        <v/>
      </c>
      <c r="N373" s="521" t="str">
        <f>'[1]Actv PlacedInServc'!N373</f>
        <v/>
      </c>
      <c r="P373" s="524" t="str">
        <f>'[1]Actv PlacedInServc'!P373</f>
        <v/>
      </c>
      <c r="Q373" s="523" t="str">
        <f>'[1]Actv PlacedInServc'!Q373</f>
        <v/>
      </c>
      <c r="R373" s="523" t="str">
        <f>'[1]Actv PlacedInServc'!R373</f>
        <v/>
      </c>
      <c r="S373" s="523" t="str">
        <f>'[1]Actv PlacedInServc'!S373</f>
        <v/>
      </c>
      <c r="T373" s="523" t="str">
        <f>'[1]Actv PlacedInServc'!T373</f>
        <v/>
      </c>
      <c r="U373" s="523" t="str">
        <f>'[1]Actv PlacedInServc'!U373</f>
        <v/>
      </c>
      <c r="V373" s="523" t="str">
        <f>'[1]Actv PlacedInServc'!V373</f>
        <v/>
      </c>
      <c r="W373" s="523" t="str">
        <f>'[1]Actv PlacedInServc'!W373</f>
        <v/>
      </c>
      <c r="X373" s="523" t="str">
        <f>'[1]Actv PlacedInServc'!X373</f>
        <v/>
      </c>
      <c r="Y373" s="523" t="str">
        <f>'[1]Actv PlacedInServc'!Y373</f>
        <v/>
      </c>
      <c r="Z373" s="523" t="str">
        <f>'[1]Actv PlacedInServc'!Z373</f>
        <v/>
      </c>
      <c r="AA373" s="523" t="str">
        <f>'[1]Actv PlacedInServc'!AA373</f>
        <v/>
      </c>
      <c r="AB373" s="523" t="str">
        <f>'[1]Actv PlacedInServc'!AB373</f>
        <v/>
      </c>
      <c r="AC373" s="523" t="str">
        <f>'[1]Actv PlacedInServc'!AC373</f>
        <v/>
      </c>
      <c r="AD373" s="523" t="str">
        <f>'[1]Actv PlacedInServc'!AD373</f>
        <v/>
      </c>
      <c r="AE373" s="523" t="str">
        <f>'[1]Actv PlacedInServc'!AE373</f>
        <v/>
      </c>
      <c r="AF373" s="523" t="str">
        <f>'[1]Actv PlacedInServc'!AF373</f>
        <v/>
      </c>
      <c r="AG373" s="523" t="str">
        <f>'[1]Actv PlacedInServc'!AG373</f>
        <v/>
      </c>
      <c r="AH373" s="523" t="str">
        <f>'[1]Actv PlacedInServc'!AH373</f>
        <v/>
      </c>
      <c r="AI373" s="523" t="str">
        <f>'[1]Actv PlacedInServc'!AI373</f>
        <v/>
      </c>
      <c r="AJ373" s="523" t="str">
        <f>'[1]Actv PlacedInServc'!AJ373</f>
        <v/>
      </c>
      <c r="AK373" s="523" t="str">
        <f>'[1]Actv PlacedInServc'!AK373</f>
        <v/>
      </c>
      <c r="AL373" s="523" t="str">
        <f>'[1]Actv PlacedInServc'!AL373</f>
        <v/>
      </c>
      <c r="AM373" s="524"/>
      <c r="AN373" s="523">
        <f t="shared" si="13"/>
        <v>0</v>
      </c>
      <c r="AO373" s="524"/>
      <c r="AP373" s="524">
        <f t="shared" si="14"/>
        <v>0</v>
      </c>
    </row>
    <row r="374" spans="2:42" s="512" customFormat="1">
      <c r="B374" s="518">
        <v>364</v>
      </c>
      <c r="C374" s="518" t="str">
        <f>'[1]Actv PlacedInServc'!C374</f>
        <v/>
      </c>
      <c r="D374" s="519" t="str">
        <f>'[1]Actv PlacedInServc'!D374</f>
        <v/>
      </c>
      <c r="F374" s="520" t="str">
        <f>'[1]Actv PlacedInServc'!F374</f>
        <v/>
      </c>
      <c r="H374" s="518" t="str">
        <f>'[1]Actv PlacedInServc'!H374</f>
        <v/>
      </c>
      <c r="J374" s="518" t="str">
        <f>'[1]Actv PlacedInServc'!J374</f>
        <v/>
      </c>
      <c r="L374" s="518" t="str">
        <f>'[1]Actv PlacedInServc'!L374</f>
        <v/>
      </c>
      <c r="N374" s="521" t="str">
        <f>'[1]Actv PlacedInServc'!N374</f>
        <v/>
      </c>
      <c r="P374" s="524" t="str">
        <f>'[1]Actv PlacedInServc'!P374</f>
        <v/>
      </c>
      <c r="Q374" s="523" t="str">
        <f>'[1]Actv PlacedInServc'!Q374</f>
        <v/>
      </c>
      <c r="R374" s="523" t="str">
        <f>'[1]Actv PlacedInServc'!R374</f>
        <v/>
      </c>
      <c r="S374" s="523" t="str">
        <f>'[1]Actv PlacedInServc'!S374</f>
        <v/>
      </c>
      <c r="T374" s="523" t="str">
        <f>'[1]Actv PlacedInServc'!T374</f>
        <v/>
      </c>
      <c r="U374" s="523" t="str">
        <f>'[1]Actv PlacedInServc'!U374</f>
        <v/>
      </c>
      <c r="V374" s="523" t="str">
        <f>'[1]Actv PlacedInServc'!V374</f>
        <v/>
      </c>
      <c r="W374" s="523" t="str">
        <f>'[1]Actv PlacedInServc'!W374</f>
        <v/>
      </c>
      <c r="X374" s="523" t="str">
        <f>'[1]Actv PlacedInServc'!X374</f>
        <v/>
      </c>
      <c r="Y374" s="523" t="str">
        <f>'[1]Actv PlacedInServc'!Y374</f>
        <v/>
      </c>
      <c r="Z374" s="523" t="str">
        <f>'[1]Actv PlacedInServc'!Z374</f>
        <v/>
      </c>
      <c r="AA374" s="523" t="str">
        <f>'[1]Actv PlacedInServc'!AA374</f>
        <v/>
      </c>
      <c r="AB374" s="523" t="str">
        <f>'[1]Actv PlacedInServc'!AB374</f>
        <v/>
      </c>
      <c r="AC374" s="523" t="str">
        <f>'[1]Actv PlacedInServc'!AC374</f>
        <v/>
      </c>
      <c r="AD374" s="523" t="str">
        <f>'[1]Actv PlacedInServc'!AD374</f>
        <v/>
      </c>
      <c r="AE374" s="523" t="str">
        <f>'[1]Actv PlacedInServc'!AE374</f>
        <v/>
      </c>
      <c r="AF374" s="523" t="str">
        <f>'[1]Actv PlacedInServc'!AF374</f>
        <v/>
      </c>
      <c r="AG374" s="523" t="str">
        <f>'[1]Actv PlacedInServc'!AG374</f>
        <v/>
      </c>
      <c r="AH374" s="523" t="str">
        <f>'[1]Actv PlacedInServc'!AH374</f>
        <v/>
      </c>
      <c r="AI374" s="523" t="str">
        <f>'[1]Actv PlacedInServc'!AI374</f>
        <v/>
      </c>
      <c r="AJ374" s="523" t="str">
        <f>'[1]Actv PlacedInServc'!AJ374</f>
        <v/>
      </c>
      <c r="AK374" s="523" t="str">
        <f>'[1]Actv PlacedInServc'!AK374</f>
        <v/>
      </c>
      <c r="AL374" s="523" t="str">
        <f>'[1]Actv PlacedInServc'!AL374</f>
        <v/>
      </c>
      <c r="AM374" s="524"/>
      <c r="AN374" s="523">
        <f t="shared" si="13"/>
        <v>0</v>
      </c>
      <c r="AO374" s="524"/>
      <c r="AP374" s="524">
        <f t="shared" si="14"/>
        <v>0</v>
      </c>
    </row>
    <row r="375" spans="2:42" s="512" customFormat="1">
      <c r="B375" s="518">
        <v>365</v>
      </c>
      <c r="C375" s="518" t="str">
        <f>'[1]Actv PlacedInServc'!C375</f>
        <v/>
      </c>
      <c r="D375" s="519" t="str">
        <f>'[1]Actv PlacedInServc'!D375</f>
        <v/>
      </c>
      <c r="F375" s="520" t="str">
        <f>'[1]Actv PlacedInServc'!F375</f>
        <v/>
      </c>
      <c r="H375" s="518" t="str">
        <f>'[1]Actv PlacedInServc'!H375</f>
        <v/>
      </c>
      <c r="J375" s="518" t="str">
        <f>'[1]Actv PlacedInServc'!J375</f>
        <v/>
      </c>
      <c r="L375" s="518" t="str">
        <f>'[1]Actv PlacedInServc'!L375</f>
        <v/>
      </c>
      <c r="N375" s="521" t="str">
        <f>'[1]Actv PlacedInServc'!N375</f>
        <v/>
      </c>
      <c r="P375" s="524" t="str">
        <f>'[1]Actv PlacedInServc'!P375</f>
        <v/>
      </c>
      <c r="Q375" s="523" t="str">
        <f>'[1]Actv PlacedInServc'!Q375</f>
        <v/>
      </c>
      <c r="R375" s="523" t="str">
        <f>'[1]Actv PlacedInServc'!R375</f>
        <v/>
      </c>
      <c r="S375" s="523" t="str">
        <f>'[1]Actv PlacedInServc'!S375</f>
        <v/>
      </c>
      <c r="T375" s="523" t="str">
        <f>'[1]Actv PlacedInServc'!T375</f>
        <v/>
      </c>
      <c r="U375" s="523" t="str">
        <f>'[1]Actv PlacedInServc'!U375</f>
        <v/>
      </c>
      <c r="V375" s="523" t="str">
        <f>'[1]Actv PlacedInServc'!V375</f>
        <v/>
      </c>
      <c r="W375" s="523" t="str">
        <f>'[1]Actv PlacedInServc'!W375</f>
        <v/>
      </c>
      <c r="X375" s="523" t="str">
        <f>'[1]Actv PlacedInServc'!X375</f>
        <v/>
      </c>
      <c r="Y375" s="523" t="str">
        <f>'[1]Actv PlacedInServc'!Y375</f>
        <v/>
      </c>
      <c r="Z375" s="523" t="str">
        <f>'[1]Actv PlacedInServc'!Z375</f>
        <v/>
      </c>
      <c r="AA375" s="523" t="str">
        <f>'[1]Actv PlacedInServc'!AA375</f>
        <v/>
      </c>
      <c r="AB375" s="523" t="str">
        <f>'[1]Actv PlacedInServc'!AB375</f>
        <v/>
      </c>
      <c r="AC375" s="523" t="str">
        <f>'[1]Actv PlacedInServc'!AC375</f>
        <v/>
      </c>
      <c r="AD375" s="523" t="str">
        <f>'[1]Actv PlacedInServc'!AD375</f>
        <v/>
      </c>
      <c r="AE375" s="523" t="str">
        <f>'[1]Actv PlacedInServc'!AE375</f>
        <v/>
      </c>
      <c r="AF375" s="523" t="str">
        <f>'[1]Actv PlacedInServc'!AF375</f>
        <v/>
      </c>
      <c r="AG375" s="523" t="str">
        <f>'[1]Actv PlacedInServc'!AG375</f>
        <v/>
      </c>
      <c r="AH375" s="523" t="str">
        <f>'[1]Actv PlacedInServc'!AH375</f>
        <v/>
      </c>
      <c r="AI375" s="523" t="str">
        <f>'[1]Actv PlacedInServc'!AI375</f>
        <v/>
      </c>
      <c r="AJ375" s="523" t="str">
        <f>'[1]Actv PlacedInServc'!AJ375</f>
        <v/>
      </c>
      <c r="AK375" s="523" t="str">
        <f>'[1]Actv PlacedInServc'!AK375</f>
        <v/>
      </c>
      <c r="AL375" s="523" t="str">
        <f>'[1]Actv PlacedInServc'!AL375</f>
        <v/>
      </c>
      <c r="AM375" s="524"/>
      <c r="AN375" s="523">
        <f t="shared" si="13"/>
        <v>0</v>
      </c>
      <c r="AO375" s="524"/>
      <c r="AP375" s="524">
        <f t="shared" si="14"/>
        <v>0</v>
      </c>
    </row>
    <row r="376" spans="2:42" s="512" customFormat="1">
      <c r="B376" s="518">
        <v>366</v>
      </c>
      <c r="C376" s="518" t="str">
        <f>'[1]Actv PlacedInServc'!C376</f>
        <v/>
      </c>
      <c r="D376" s="519" t="str">
        <f>'[1]Actv PlacedInServc'!D376</f>
        <v/>
      </c>
      <c r="F376" s="520" t="str">
        <f>'[1]Actv PlacedInServc'!F376</f>
        <v/>
      </c>
      <c r="H376" s="518" t="str">
        <f>'[1]Actv PlacedInServc'!H376</f>
        <v/>
      </c>
      <c r="J376" s="518" t="str">
        <f>'[1]Actv PlacedInServc'!J376</f>
        <v/>
      </c>
      <c r="L376" s="518" t="str">
        <f>'[1]Actv PlacedInServc'!L376</f>
        <v/>
      </c>
      <c r="N376" s="521" t="str">
        <f>'[1]Actv PlacedInServc'!N376</f>
        <v/>
      </c>
      <c r="P376" s="524" t="str">
        <f>'[1]Actv PlacedInServc'!P376</f>
        <v/>
      </c>
      <c r="Q376" s="523" t="str">
        <f>'[1]Actv PlacedInServc'!Q376</f>
        <v/>
      </c>
      <c r="R376" s="523" t="str">
        <f>'[1]Actv PlacedInServc'!R376</f>
        <v/>
      </c>
      <c r="S376" s="523" t="str">
        <f>'[1]Actv PlacedInServc'!S376</f>
        <v/>
      </c>
      <c r="T376" s="523" t="str">
        <f>'[1]Actv PlacedInServc'!T376</f>
        <v/>
      </c>
      <c r="U376" s="523" t="str">
        <f>'[1]Actv PlacedInServc'!U376</f>
        <v/>
      </c>
      <c r="V376" s="523" t="str">
        <f>'[1]Actv PlacedInServc'!V376</f>
        <v/>
      </c>
      <c r="W376" s="523" t="str">
        <f>'[1]Actv PlacedInServc'!W376</f>
        <v/>
      </c>
      <c r="X376" s="523" t="str">
        <f>'[1]Actv PlacedInServc'!X376</f>
        <v/>
      </c>
      <c r="Y376" s="523" t="str">
        <f>'[1]Actv PlacedInServc'!Y376</f>
        <v/>
      </c>
      <c r="Z376" s="523" t="str">
        <f>'[1]Actv PlacedInServc'!Z376</f>
        <v/>
      </c>
      <c r="AA376" s="523" t="str">
        <f>'[1]Actv PlacedInServc'!AA376</f>
        <v/>
      </c>
      <c r="AB376" s="523" t="str">
        <f>'[1]Actv PlacedInServc'!AB376</f>
        <v/>
      </c>
      <c r="AC376" s="523" t="str">
        <f>'[1]Actv PlacedInServc'!AC376</f>
        <v/>
      </c>
      <c r="AD376" s="523" t="str">
        <f>'[1]Actv PlacedInServc'!AD376</f>
        <v/>
      </c>
      <c r="AE376" s="523" t="str">
        <f>'[1]Actv PlacedInServc'!AE376</f>
        <v/>
      </c>
      <c r="AF376" s="523" t="str">
        <f>'[1]Actv PlacedInServc'!AF376</f>
        <v/>
      </c>
      <c r="AG376" s="523" t="str">
        <f>'[1]Actv PlacedInServc'!AG376</f>
        <v/>
      </c>
      <c r="AH376" s="523" t="str">
        <f>'[1]Actv PlacedInServc'!AH376</f>
        <v/>
      </c>
      <c r="AI376" s="523" t="str">
        <f>'[1]Actv PlacedInServc'!AI376</f>
        <v/>
      </c>
      <c r="AJ376" s="523" t="str">
        <f>'[1]Actv PlacedInServc'!AJ376</f>
        <v/>
      </c>
      <c r="AK376" s="523" t="str">
        <f>'[1]Actv PlacedInServc'!AK376</f>
        <v/>
      </c>
      <c r="AL376" s="523" t="str">
        <f>'[1]Actv PlacedInServc'!AL376</f>
        <v/>
      </c>
      <c r="AM376" s="524"/>
      <c r="AN376" s="523">
        <f t="shared" si="13"/>
        <v>0</v>
      </c>
      <c r="AO376" s="524"/>
      <c r="AP376" s="524">
        <f t="shared" si="14"/>
        <v>0</v>
      </c>
    </row>
    <row r="377" spans="2:42" s="512" customFormat="1">
      <c r="B377" s="518">
        <v>367</v>
      </c>
      <c r="C377" s="518" t="str">
        <f>'[1]Actv PlacedInServc'!C377</f>
        <v/>
      </c>
      <c r="D377" s="519" t="str">
        <f>'[1]Actv PlacedInServc'!D377</f>
        <v/>
      </c>
      <c r="F377" s="520" t="str">
        <f>'[1]Actv PlacedInServc'!F377</f>
        <v/>
      </c>
      <c r="H377" s="518" t="str">
        <f>'[1]Actv PlacedInServc'!H377</f>
        <v/>
      </c>
      <c r="J377" s="518" t="str">
        <f>'[1]Actv PlacedInServc'!J377</f>
        <v/>
      </c>
      <c r="L377" s="518" t="str">
        <f>'[1]Actv PlacedInServc'!L377</f>
        <v/>
      </c>
      <c r="N377" s="521" t="str">
        <f>'[1]Actv PlacedInServc'!N377</f>
        <v/>
      </c>
      <c r="P377" s="524" t="str">
        <f>'[1]Actv PlacedInServc'!P377</f>
        <v/>
      </c>
      <c r="Q377" s="523">
        <f>'[1]Actv PlacedInServc'!Q377</f>
        <v>0</v>
      </c>
      <c r="R377" s="523">
        <f>'[1]Actv PlacedInServc'!R377</f>
        <v>0</v>
      </c>
      <c r="S377" s="523">
        <f>'[1]Actv PlacedInServc'!S377</f>
        <v>0</v>
      </c>
      <c r="T377" s="523">
        <f>'[1]Actv PlacedInServc'!T377</f>
        <v>0</v>
      </c>
      <c r="U377" s="523">
        <f>'[1]Actv PlacedInServc'!U377</f>
        <v>0</v>
      </c>
      <c r="V377" s="523">
        <f>'[1]Actv PlacedInServc'!V377</f>
        <v>0</v>
      </c>
      <c r="W377" s="523">
        <f>'[1]Actv PlacedInServc'!W377</f>
        <v>0</v>
      </c>
      <c r="X377" s="523">
        <f>'[1]Actv PlacedInServc'!X377</f>
        <v>0</v>
      </c>
      <c r="Y377" s="523">
        <f>'[1]Actv PlacedInServc'!Y377</f>
        <v>0</v>
      </c>
      <c r="Z377" s="523">
        <f>'[1]Actv PlacedInServc'!Z377</f>
        <v>0</v>
      </c>
      <c r="AA377" s="523">
        <f>'[1]Actv PlacedInServc'!AA377</f>
        <v>0</v>
      </c>
      <c r="AB377" s="523">
        <f>'[1]Actv PlacedInServc'!AB377</f>
        <v>0</v>
      </c>
      <c r="AC377" s="523">
        <f>'[1]Actv PlacedInServc'!AC377</f>
        <v>0</v>
      </c>
      <c r="AD377" s="523">
        <f>'[1]Actv PlacedInServc'!AD377</f>
        <v>0</v>
      </c>
      <c r="AE377" s="523">
        <f>'[1]Actv PlacedInServc'!AE377</f>
        <v>0</v>
      </c>
      <c r="AF377" s="523">
        <f>'[1]Actv PlacedInServc'!AF377</f>
        <v>0</v>
      </c>
      <c r="AG377" s="523">
        <f>'[1]Actv PlacedInServc'!AG377</f>
        <v>0</v>
      </c>
      <c r="AH377" s="523">
        <f>'[1]Actv PlacedInServc'!AH377</f>
        <v>0</v>
      </c>
      <c r="AI377" s="523">
        <f>'[1]Actv PlacedInServc'!AI377</f>
        <v>0</v>
      </c>
      <c r="AJ377" s="523">
        <f>'[1]Actv PlacedInServc'!AJ377</f>
        <v>0</v>
      </c>
      <c r="AK377" s="523">
        <f>'[1]Actv PlacedInServc'!AK377</f>
        <v>0</v>
      </c>
      <c r="AL377" s="523">
        <f>'[1]Actv PlacedInServc'!AL377</f>
        <v>0</v>
      </c>
      <c r="AM377" s="524"/>
      <c r="AN377" s="523">
        <f t="shared" si="13"/>
        <v>0</v>
      </c>
      <c r="AO377" s="524"/>
      <c r="AP377" s="524">
        <f t="shared" si="14"/>
        <v>0</v>
      </c>
    </row>
    <row r="378" spans="2:42" s="512" customFormat="1">
      <c r="B378" s="518">
        <v>368</v>
      </c>
      <c r="C378" s="518" t="str">
        <f>'[1]Actv PlacedInServc'!C378</f>
        <v/>
      </c>
      <c r="D378" s="519" t="str">
        <f>'[1]Actv PlacedInServc'!D378</f>
        <v>Future Use</v>
      </c>
      <c r="F378" s="520">
        <f>'[1]Actv PlacedInServc'!F378</f>
        <v>0</v>
      </c>
      <c r="H378" s="518" t="str">
        <f>'[1]Actv PlacedInServc'!H378</f>
        <v/>
      </c>
      <c r="J378" s="518" t="str">
        <f>'[1]Actv PlacedInServc'!J378</f>
        <v/>
      </c>
      <c r="L378" s="518" t="str">
        <f>'[1]Actv PlacedInServc'!L378</f>
        <v/>
      </c>
      <c r="N378" s="521" t="str">
        <f>'[1]Actv PlacedInServc'!N378</f>
        <v/>
      </c>
      <c r="P378" s="524" t="str">
        <f>'[1]Actv PlacedInServc'!P378</f>
        <v/>
      </c>
      <c r="Q378" s="523">
        <f>'[1]Actv PlacedInServc'!Q378</f>
        <v>0</v>
      </c>
      <c r="R378" s="523">
        <f>'[1]Actv PlacedInServc'!R378</f>
        <v>0</v>
      </c>
      <c r="S378" s="523">
        <f>'[1]Actv PlacedInServc'!S378</f>
        <v>0</v>
      </c>
      <c r="T378" s="523">
        <f>'[1]Actv PlacedInServc'!T378</f>
        <v>0</v>
      </c>
      <c r="U378" s="523">
        <f>'[1]Actv PlacedInServc'!U378</f>
        <v>0</v>
      </c>
      <c r="V378" s="523">
        <f>'[1]Actv PlacedInServc'!V378</f>
        <v>0</v>
      </c>
      <c r="W378" s="523">
        <f>'[1]Actv PlacedInServc'!W378</f>
        <v>0</v>
      </c>
      <c r="X378" s="523">
        <f>'[1]Actv PlacedInServc'!X378</f>
        <v>0</v>
      </c>
      <c r="Y378" s="523">
        <f>'[1]Actv PlacedInServc'!Y378</f>
        <v>0</v>
      </c>
      <c r="Z378" s="523">
        <f>'[1]Actv PlacedInServc'!Z378</f>
        <v>0</v>
      </c>
      <c r="AA378" s="523">
        <f>'[1]Actv PlacedInServc'!AA378</f>
        <v>0</v>
      </c>
      <c r="AB378" s="523">
        <f>'[1]Actv PlacedInServc'!AB378</f>
        <v>0</v>
      </c>
      <c r="AC378" s="523">
        <f>'[1]Actv PlacedInServc'!AC378</f>
        <v>0</v>
      </c>
      <c r="AD378" s="523">
        <f>'[1]Actv PlacedInServc'!AD378</f>
        <v>0</v>
      </c>
      <c r="AE378" s="523">
        <f>'[1]Actv PlacedInServc'!AE378</f>
        <v>0</v>
      </c>
      <c r="AF378" s="523">
        <f>'[1]Actv PlacedInServc'!AF378</f>
        <v>0</v>
      </c>
      <c r="AG378" s="523">
        <f>'[1]Actv PlacedInServc'!AG378</f>
        <v>0</v>
      </c>
      <c r="AH378" s="523">
        <f>'[1]Actv PlacedInServc'!AH378</f>
        <v>0</v>
      </c>
      <c r="AI378" s="523">
        <f>'[1]Actv PlacedInServc'!AI378</f>
        <v>0</v>
      </c>
      <c r="AJ378" s="523">
        <f>'[1]Actv PlacedInServc'!AJ378</f>
        <v>0</v>
      </c>
      <c r="AK378" s="523">
        <f>'[1]Actv PlacedInServc'!AK378</f>
        <v>0</v>
      </c>
      <c r="AL378" s="523">
        <f>'[1]Actv PlacedInServc'!AL378</f>
        <v>0</v>
      </c>
      <c r="AM378" s="524"/>
      <c r="AN378" s="523">
        <f t="shared" si="13"/>
        <v>0</v>
      </c>
      <c r="AO378" s="524"/>
      <c r="AP378" s="524">
        <f t="shared" si="14"/>
        <v>0</v>
      </c>
    </row>
    <row r="379" spans="2:42" s="512" customFormat="1">
      <c r="B379" s="518">
        <v>369</v>
      </c>
      <c r="C379" s="518" t="str">
        <f>'[1]Actv PlacedInServc'!C379</f>
        <v/>
      </c>
      <c r="D379" s="519" t="str">
        <f>'[1]Actv PlacedInServc'!D379</f>
        <v/>
      </c>
      <c r="F379" s="520" t="str">
        <f>'[1]Actv PlacedInServc'!F379</f>
        <v/>
      </c>
      <c r="H379" s="518" t="str">
        <f>'[1]Actv PlacedInServc'!H379</f>
        <v/>
      </c>
      <c r="J379" s="518" t="str">
        <f>'[1]Actv PlacedInServc'!J379</f>
        <v/>
      </c>
      <c r="L379" s="518" t="str">
        <f>'[1]Actv PlacedInServc'!L379</f>
        <v/>
      </c>
      <c r="N379" s="521" t="str">
        <f>'[1]Actv PlacedInServc'!N379</f>
        <v/>
      </c>
      <c r="P379" s="524" t="str">
        <f>'[1]Actv PlacedInServc'!P379</f>
        <v/>
      </c>
      <c r="Q379" s="523" t="str">
        <f>'[1]Actv PlacedInServc'!Q379</f>
        <v/>
      </c>
      <c r="R379" s="523" t="str">
        <f>'[1]Actv PlacedInServc'!R379</f>
        <v/>
      </c>
      <c r="S379" s="523" t="str">
        <f>'[1]Actv PlacedInServc'!S379</f>
        <v/>
      </c>
      <c r="T379" s="523" t="str">
        <f>'[1]Actv PlacedInServc'!T379</f>
        <v/>
      </c>
      <c r="U379" s="523" t="str">
        <f>'[1]Actv PlacedInServc'!U379</f>
        <v/>
      </c>
      <c r="V379" s="523" t="str">
        <f>'[1]Actv PlacedInServc'!V379</f>
        <v/>
      </c>
      <c r="W379" s="523" t="str">
        <f>'[1]Actv PlacedInServc'!W379</f>
        <v/>
      </c>
      <c r="X379" s="523" t="str">
        <f>'[1]Actv PlacedInServc'!X379</f>
        <v/>
      </c>
      <c r="Y379" s="523" t="str">
        <f>'[1]Actv PlacedInServc'!Y379</f>
        <v/>
      </c>
      <c r="Z379" s="523" t="str">
        <f>'[1]Actv PlacedInServc'!Z379</f>
        <v/>
      </c>
      <c r="AA379" s="523" t="str">
        <f>'[1]Actv PlacedInServc'!AA379</f>
        <v/>
      </c>
      <c r="AB379" s="523" t="str">
        <f>'[1]Actv PlacedInServc'!AB379</f>
        <v/>
      </c>
      <c r="AC379" s="523" t="str">
        <f>'[1]Actv PlacedInServc'!AC379</f>
        <v/>
      </c>
      <c r="AD379" s="523" t="str">
        <f>'[1]Actv PlacedInServc'!AD379</f>
        <v/>
      </c>
      <c r="AE379" s="523" t="str">
        <f>'[1]Actv PlacedInServc'!AE379</f>
        <v/>
      </c>
      <c r="AF379" s="523" t="str">
        <f>'[1]Actv PlacedInServc'!AF379</f>
        <v/>
      </c>
      <c r="AG379" s="523" t="str">
        <f>'[1]Actv PlacedInServc'!AG379</f>
        <v/>
      </c>
      <c r="AH379" s="523" t="str">
        <f>'[1]Actv PlacedInServc'!AH379</f>
        <v/>
      </c>
      <c r="AI379" s="523" t="str">
        <f>'[1]Actv PlacedInServc'!AI379</f>
        <v/>
      </c>
      <c r="AJ379" s="523" t="str">
        <f>'[1]Actv PlacedInServc'!AJ379</f>
        <v/>
      </c>
      <c r="AK379" s="523" t="str">
        <f>'[1]Actv PlacedInServc'!AK379</f>
        <v/>
      </c>
      <c r="AL379" s="523" t="str">
        <f>'[1]Actv PlacedInServc'!AL379</f>
        <v/>
      </c>
      <c r="AM379" s="524"/>
      <c r="AN379" s="523">
        <f t="shared" si="13"/>
        <v>0</v>
      </c>
      <c r="AO379" s="524"/>
      <c r="AP379" s="524">
        <f t="shared" si="14"/>
        <v>0</v>
      </c>
    </row>
    <row r="380" spans="2:42" s="512" customFormat="1">
      <c r="B380" s="518">
        <v>370</v>
      </c>
      <c r="C380" s="518" t="str">
        <f>'[1]Actv PlacedInServc'!C380</f>
        <v/>
      </c>
      <c r="D380" s="519" t="str">
        <f>'[1]Actv PlacedInServc'!D380</f>
        <v/>
      </c>
      <c r="F380" s="520" t="str">
        <f>'[1]Actv PlacedInServc'!F380</f>
        <v/>
      </c>
      <c r="H380" s="518" t="str">
        <f>'[1]Actv PlacedInServc'!H380</f>
        <v/>
      </c>
      <c r="J380" s="518" t="str">
        <f>'[1]Actv PlacedInServc'!J380</f>
        <v/>
      </c>
      <c r="L380" s="518" t="str">
        <f>'[1]Actv PlacedInServc'!L380</f>
        <v/>
      </c>
      <c r="N380" s="521" t="str">
        <f>'[1]Actv PlacedInServc'!N380</f>
        <v/>
      </c>
      <c r="P380" s="524" t="str">
        <f>'[1]Actv PlacedInServc'!P380</f>
        <v/>
      </c>
      <c r="Q380" s="523" t="str">
        <f>'[1]Actv PlacedInServc'!Q380</f>
        <v/>
      </c>
      <c r="R380" s="523" t="str">
        <f>'[1]Actv PlacedInServc'!R380</f>
        <v/>
      </c>
      <c r="S380" s="523" t="str">
        <f>'[1]Actv PlacedInServc'!S380</f>
        <v/>
      </c>
      <c r="T380" s="523" t="str">
        <f>'[1]Actv PlacedInServc'!T380</f>
        <v/>
      </c>
      <c r="U380" s="523" t="str">
        <f>'[1]Actv PlacedInServc'!U380</f>
        <v/>
      </c>
      <c r="V380" s="523" t="str">
        <f>'[1]Actv PlacedInServc'!V380</f>
        <v/>
      </c>
      <c r="W380" s="523" t="str">
        <f>'[1]Actv PlacedInServc'!W380</f>
        <v/>
      </c>
      <c r="X380" s="523" t="str">
        <f>'[1]Actv PlacedInServc'!X380</f>
        <v/>
      </c>
      <c r="Y380" s="523" t="str">
        <f>'[1]Actv PlacedInServc'!Y380</f>
        <v/>
      </c>
      <c r="Z380" s="523" t="str">
        <f>'[1]Actv PlacedInServc'!Z380</f>
        <v/>
      </c>
      <c r="AA380" s="523" t="str">
        <f>'[1]Actv PlacedInServc'!AA380</f>
        <v/>
      </c>
      <c r="AB380" s="523" t="str">
        <f>'[1]Actv PlacedInServc'!AB380</f>
        <v/>
      </c>
      <c r="AC380" s="523" t="str">
        <f>'[1]Actv PlacedInServc'!AC380</f>
        <v/>
      </c>
      <c r="AD380" s="523" t="str">
        <f>'[1]Actv PlacedInServc'!AD380</f>
        <v/>
      </c>
      <c r="AE380" s="523" t="str">
        <f>'[1]Actv PlacedInServc'!AE380</f>
        <v/>
      </c>
      <c r="AF380" s="523" t="str">
        <f>'[1]Actv PlacedInServc'!AF380</f>
        <v/>
      </c>
      <c r="AG380" s="523" t="str">
        <f>'[1]Actv PlacedInServc'!AG380</f>
        <v/>
      </c>
      <c r="AH380" s="523" t="str">
        <f>'[1]Actv PlacedInServc'!AH380</f>
        <v/>
      </c>
      <c r="AI380" s="523" t="str">
        <f>'[1]Actv PlacedInServc'!AI380</f>
        <v/>
      </c>
      <c r="AJ380" s="523" t="str">
        <f>'[1]Actv PlacedInServc'!AJ380</f>
        <v/>
      </c>
      <c r="AK380" s="523" t="str">
        <f>'[1]Actv PlacedInServc'!AK380</f>
        <v/>
      </c>
      <c r="AL380" s="523" t="str">
        <f>'[1]Actv PlacedInServc'!AL380</f>
        <v/>
      </c>
      <c r="AM380" s="524"/>
      <c r="AN380" s="523">
        <f t="shared" si="13"/>
        <v>0</v>
      </c>
      <c r="AO380" s="524"/>
      <c r="AP380" s="524">
        <f t="shared" si="14"/>
        <v>0</v>
      </c>
    </row>
    <row r="381" spans="2:42" s="512" customFormat="1">
      <c r="B381" s="518">
        <v>371</v>
      </c>
      <c r="C381" s="518" t="str">
        <f>'[1]Actv PlacedInServc'!C381</f>
        <v/>
      </c>
      <c r="D381" s="519" t="str">
        <f>'[1]Actv PlacedInServc'!D381</f>
        <v/>
      </c>
      <c r="F381" s="520" t="str">
        <f>'[1]Actv PlacedInServc'!F381</f>
        <v/>
      </c>
      <c r="H381" s="518" t="str">
        <f>'[1]Actv PlacedInServc'!H381</f>
        <v/>
      </c>
      <c r="J381" s="518" t="str">
        <f>'[1]Actv PlacedInServc'!J381</f>
        <v/>
      </c>
      <c r="L381" s="518" t="str">
        <f>'[1]Actv PlacedInServc'!L381</f>
        <v/>
      </c>
      <c r="N381" s="521" t="str">
        <f>'[1]Actv PlacedInServc'!N381</f>
        <v/>
      </c>
      <c r="P381" s="524" t="str">
        <f>'[1]Actv PlacedInServc'!P381</f>
        <v/>
      </c>
      <c r="Q381" s="523" t="str">
        <f>'[1]Actv PlacedInServc'!Q381</f>
        <v/>
      </c>
      <c r="R381" s="523" t="str">
        <f>'[1]Actv PlacedInServc'!R381</f>
        <v/>
      </c>
      <c r="S381" s="523" t="str">
        <f>'[1]Actv PlacedInServc'!S381</f>
        <v/>
      </c>
      <c r="T381" s="523" t="str">
        <f>'[1]Actv PlacedInServc'!T381</f>
        <v/>
      </c>
      <c r="U381" s="523" t="str">
        <f>'[1]Actv PlacedInServc'!U381</f>
        <v/>
      </c>
      <c r="V381" s="523" t="str">
        <f>'[1]Actv PlacedInServc'!V381</f>
        <v/>
      </c>
      <c r="W381" s="523" t="str">
        <f>'[1]Actv PlacedInServc'!W381</f>
        <v/>
      </c>
      <c r="X381" s="523" t="str">
        <f>'[1]Actv PlacedInServc'!X381</f>
        <v/>
      </c>
      <c r="Y381" s="523" t="str">
        <f>'[1]Actv PlacedInServc'!Y381</f>
        <v/>
      </c>
      <c r="Z381" s="523" t="str">
        <f>'[1]Actv PlacedInServc'!Z381</f>
        <v/>
      </c>
      <c r="AA381" s="523" t="str">
        <f>'[1]Actv PlacedInServc'!AA381</f>
        <v/>
      </c>
      <c r="AB381" s="523" t="str">
        <f>'[1]Actv PlacedInServc'!AB381</f>
        <v/>
      </c>
      <c r="AC381" s="523" t="str">
        <f>'[1]Actv PlacedInServc'!AC381</f>
        <v/>
      </c>
      <c r="AD381" s="523" t="str">
        <f>'[1]Actv PlacedInServc'!AD381</f>
        <v/>
      </c>
      <c r="AE381" s="523" t="str">
        <f>'[1]Actv PlacedInServc'!AE381</f>
        <v/>
      </c>
      <c r="AF381" s="523" t="str">
        <f>'[1]Actv PlacedInServc'!AF381</f>
        <v/>
      </c>
      <c r="AG381" s="523" t="str">
        <f>'[1]Actv PlacedInServc'!AG381</f>
        <v/>
      </c>
      <c r="AH381" s="523" t="str">
        <f>'[1]Actv PlacedInServc'!AH381</f>
        <v/>
      </c>
      <c r="AI381" s="523" t="str">
        <f>'[1]Actv PlacedInServc'!AI381</f>
        <v/>
      </c>
      <c r="AJ381" s="523" t="str">
        <f>'[1]Actv PlacedInServc'!AJ381</f>
        <v/>
      </c>
      <c r="AK381" s="523" t="str">
        <f>'[1]Actv PlacedInServc'!AK381</f>
        <v/>
      </c>
      <c r="AL381" s="523" t="str">
        <f>'[1]Actv PlacedInServc'!AL381</f>
        <v/>
      </c>
      <c r="AM381" s="524"/>
      <c r="AN381" s="523">
        <f t="shared" si="13"/>
        <v>0</v>
      </c>
      <c r="AO381" s="524"/>
      <c r="AP381" s="524">
        <f t="shared" si="14"/>
        <v>0</v>
      </c>
    </row>
    <row r="382" spans="2:42" s="512" customFormat="1">
      <c r="B382" s="518">
        <v>372</v>
      </c>
      <c r="C382" s="518" t="str">
        <f>'[1]Actv PlacedInServc'!C382</f>
        <v/>
      </c>
      <c r="D382" s="519" t="str">
        <f>'[1]Actv PlacedInServc'!D382</f>
        <v/>
      </c>
      <c r="F382" s="520" t="str">
        <f>'[1]Actv PlacedInServc'!F382</f>
        <v/>
      </c>
      <c r="H382" s="518" t="str">
        <f>'[1]Actv PlacedInServc'!H382</f>
        <v/>
      </c>
      <c r="J382" s="518" t="str">
        <f>'[1]Actv PlacedInServc'!J382</f>
        <v/>
      </c>
      <c r="L382" s="518" t="str">
        <f>'[1]Actv PlacedInServc'!L382</f>
        <v/>
      </c>
      <c r="N382" s="521" t="str">
        <f>'[1]Actv PlacedInServc'!N382</f>
        <v/>
      </c>
      <c r="P382" s="524" t="str">
        <f>'[1]Actv PlacedInServc'!P382</f>
        <v/>
      </c>
      <c r="Q382" s="523" t="str">
        <f>'[1]Actv PlacedInServc'!Q382</f>
        <v/>
      </c>
      <c r="R382" s="523" t="str">
        <f>'[1]Actv PlacedInServc'!R382</f>
        <v/>
      </c>
      <c r="S382" s="523" t="str">
        <f>'[1]Actv PlacedInServc'!S382</f>
        <v/>
      </c>
      <c r="T382" s="523" t="str">
        <f>'[1]Actv PlacedInServc'!T382</f>
        <v/>
      </c>
      <c r="U382" s="523" t="str">
        <f>'[1]Actv PlacedInServc'!U382</f>
        <v/>
      </c>
      <c r="V382" s="523" t="str">
        <f>'[1]Actv PlacedInServc'!V382</f>
        <v/>
      </c>
      <c r="W382" s="523" t="str">
        <f>'[1]Actv PlacedInServc'!W382</f>
        <v/>
      </c>
      <c r="X382" s="523" t="str">
        <f>'[1]Actv PlacedInServc'!X382</f>
        <v/>
      </c>
      <c r="Y382" s="523" t="str">
        <f>'[1]Actv PlacedInServc'!Y382</f>
        <v/>
      </c>
      <c r="Z382" s="523" t="str">
        <f>'[1]Actv PlacedInServc'!Z382</f>
        <v/>
      </c>
      <c r="AA382" s="523" t="str">
        <f>'[1]Actv PlacedInServc'!AA382</f>
        <v/>
      </c>
      <c r="AB382" s="523" t="str">
        <f>'[1]Actv PlacedInServc'!AB382</f>
        <v/>
      </c>
      <c r="AC382" s="523" t="str">
        <f>'[1]Actv PlacedInServc'!AC382</f>
        <v/>
      </c>
      <c r="AD382" s="523" t="str">
        <f>'[1]Actv PlacedInServc'!AD382</f>
        <v/>
      </c>
      <c r="AE382" s="523" t="str">
        <f>'[1]Actv PlacedInServc'!AE382</f>
        <v/>
      </c>
      <c r="AF382" s="523" t="str">
        <f>'[1]Actv PlacedInServc'!AF382</f>
        <v/>
      </c>
      <c r="AG382" s="523" t="str">
        <f>'[1]Actv PlacedInServc'!AG382</f>
        <v/>
      </c>
      <c r="AH382" s="523" t="str">
        <f>'[1]Actv PlacedInServc'!AH382</f>
        <v/>
      </c>
      <c r="AI382" s="523" t="str">
        <f>'[1]Actv PlacedInServc'!AI382</f>
        <v/>
      </c>
      <c r="AJ382" s="523" t="str">
        <f>'[1]Actv PlacedInServc'!AJ382</f>
        <v/>
      </c>
      <c r="AK382" s="523" t="str">
        <f>'[1]Actv PlacedInServc'!AK382</f>
        <v/>
      </c>
      <c r="AL382" s="523" t="str">
        <f>'[1]Actv PlacedInServc'!AL382</f>
        <v/>
      </c>
      <c r="AM382" s="524"/>
      <c r="AN382" s="523">
        <f t="shared" si="13"/>
        <v>0</v>
      </c>
      <c r="AO382" s="524"/>
      <c r="AP382" s="524">
        <f t="shared" si="14"/>
        <v>0</v>
      </c>
    </row>
    <row r="383" spans="2:42" s="512" customFormat="1">
      <c r="B383" s="518">
        <v>373</v>
      </c>
      <c r="C383" s="518" t="str">
        <f>'[1]Actv PlacedInServc'!C383</f>
        <v/>
      </c>
      <c r="D383" s="519" t="str">
        <f>'[1]Actv PlacedInServc'!D383</f>
        <v/>
      </c>
      <c r="F383" s="520" t="str">
        <f>'[1]Actv PlacedInServc'!F383</f>
        <v/>
      </c>
      <c r="H383" s="518" t="str">
        <f>'[1]Actv PlacedInServc'!H383</f>
        <v/>
      </c>
      <c r="J383" s="518" t="str">
        <f>'[1]Actv PlacedInServc'!J383</f>
        <v/>
      </c>
      <c r="L383" s="518" t="str">
        <f>'[1]Actv PlacedInServc'!L383</f>
        <v/>
      </c>
      <c r="N383" s="521" t="str">
        <f>'[1]Actv PlacedInServc'!N383</f>
        <v/>
      </c>
      <c r="P383" s="524" t="str">
        <f>'[1]Actv PlacedInServc'!P383</f>
        <v/>
      </c>
      <c r="Q383" s="523">
        <f>'[1]Actv PlacedInServc'!Q383</f>
        <v>0</v>
      </c>
      <c r="R383" s="523">
        <f>'[1]Actv PlacedInServc'!R383</f>
        <v>0</v>
      </c>
      <c r="S383" s="523">
        <f>'[1]Actv PlacedInServc'!S383</f>
        <v>0</v>
      </c>
      <c r="T383" s="523">
        <f>'[1]Actv PlacedInServc'!T383</f>
        <v>0</v>
      </c>
      <c r="U383" s="523">
        <f>'[1]Actv PlacedInServc'!U383</f>
        <v>0</v>
      </c>
      <c r="V383" s="523">
        <f>'[1]Actv PlacedInServc'!V383</f>
        <v>0</v>
      </c>
      <c r="W383" s="523">
        <f>'[1]Actv PlacedInServc'!W383</f>
        <v>0</v>
      </c>
      <c r="X383" s="523">
        <f>'[1]Actv PlacedInServc'!X383</f>
        <v>0</v>
      </c>
      <c r="Y383" s="523">
        <f>'[1]Actv PlacedInServc'!Y383</f>
        <v>0</v>
      </c>
      <c r="Z383" s="523">
        <f>'[1]Actv PlacedInServc'!Z383</f>
        <v>0</v>
      </c>
      <c r="AA383" s="523">
        <f>'[1]Actv PlacedInServc'!AA383</f>
        <v>0</v>
      </c>
      <c r="AB383" s="523">
        <f>'[1]Actv PlacedInServc'!AB383</f>
        <v>0</v>
      </c>
      <c r="AC383" s="523">
        <f>'[1]Actv PlacedInServc'!AC383</f>
        <v>0</v>
      </c>
      <c r="AD383" s="523">
        <f>'[1]Actv PlacedInServc'!AD383</f>
        <v>0</v>
      </c>
      <c r="AE383" s="523">
        <f>'[1]Actv PlacedInServc'!AE383</f>
        <v>0</v>
      </c>
      <c r="AF383" s="523">
        <f>'[1]Actv PlacedInServc'!AF383</f>
        <v>0</v>
      </c>
      <c r="AG383" s="523">
        <f>'[1]Actv PlacedInServc'!AG383</f>
        <v>0</v>
      </c>
      <c r="AH383" s="523">
        <f>'[1]Actv PlacedInServc'!AH383</f>
        <v>0</v>
      </c>
      <c r="AI383" s="523">
        <f>'[1]Actv PlacedInServc'!AI383</f>
        <v>0</v>
      </c>
      <c r="AJ383" s="523">
        <f>'[1]Actv PlacedInServc'!AJ383</f>
        <v>0</v>
      </c>
      <c r="AK383" s="523">
        <f>'[1]Actv PlacedInServc'!AK383</f>
        <v>0</v>
      </c>
      <c r="AL383" s="523">
        <f>'[1]Actv PlacedInServc'!AL383</f>
        <v>0</v>
      </c>
      <c r="AM383" s="524"/>
      <c r="AN383" s="523">
        <f t="shared" si="13"/>
        <v>0</v>
      </c>
      <c r="AO383" s="524"/>
      <c r="AP383" s="524">
        <f t="shared" si="14"/>
        <v>0</v>
      </c>
    </row>
    <row r="384" spans="2:42" s="512" customFormat="1">
      <c r="B384" s="518">
        <v>374</v>
      </c>
      <c r="C384" s="518" t="str">
        <f>'[1]Actv PlacedInServc'!C384</f>
        <v/>
      </c>
      <c r="D384" s="519" t="str">
        <f>'[1]Actv PlacedInServc'!D384</f>
        <v>Future Use</v>
      </c>
      <c r="F384" s="520">
        <f>'[1]Actv PlacedInServc'!F384</f>
        <v>0</v>
      </c>
      <c r="H384" s="518" t="str">
        <f>'[1]Actv PlacedInServc'!H384</f>
        <v/>
      </c>
      <c r="J384" s="518" t="str">
        <f>'[1]Actv PlacedInServc'!J384</f>
        <v/>
      </c>
      <c r="L384" s="518" t="str">
        <f>'[1]Actv PlacedInServc'!L384</f>
        <v/>
      </c>
      <c r="N384" s="521" t="str">
        <f>'[1]Actv PlacedInServc'!N384</f>
        <v/>
      </c>
      <c r="P384" s="524" t="str">
        <f>'[1]Actv PlacedInServc'!P384</f>
        <v/>
      </c>
      <c r="Q384" s="523">
        <f>'[1]Actv PlacedInServc'!Q384</f>
        <v>0</v>
      </c>
      <c r="R384" s="523">
        <f>'[1]Actv PlacedInServc'!R384</f>
        <v>0</v>
      </c>
      <c r="S384" s="523">
        <f>'[1]Actv PlacedInServc'!S384</f>
        <v>0</v>
      </c>
      <c r="T384" s="523">
        <f>'[1]Actv PlacedInServc'!T384</f>
        <v>0</v>
      </c>
      <c r="U384" s="523">
        <f>'[1]Actv PlacedInServc'!U384</f>
        <v>0</v>
      </c>
      <c r="V384" s="523">
        <f>'[1]Actv PlacedInServc'!V384</f>
        <v>0</v>
      </c>
      <c r="W384" s="523">
        <f>'[1]Actv PlacedInServc'!W384</f>
        <v>0</v>
      </c>
      <c r="X384" s="523">
        <f>'[1]Actv PlacedInServc'!X384</f>
        <v>0</v>
      </c>
      <c r="Y384" s="523">
        <f>'[1]Actv PlacedInServc'!Y384</f>
        <v>0</v>
      </c>
      <c r="Z384" s="523">
        <f>'[1]Actv PlacedInServc'!Z384</f>
        <v>0</v>
      </c>
      <c r="AA384" s="523">
        <f>'[1]Actv PlacedInServc'!AA384</f>
        <v>0</v>
      </c>
      <c r="AB384" s="523">
        <f>'[1]Actv PlacedInServc'!AB384</f>
        <v>0</v>
      </c>
      <c r="AC384" s="523">
        <f>'[1]Actv PlacedInServc'!AC384</f>
        <v>0</v>
      </c>
      <c r="AD384" s="523">
        <f>'[1]Actv PlacedInServc'!AD384</f>
        <v>0</v>
      </c>
      <c r="AE384" s="523">
        <f>'[1]Actv PlacedInServc'!AE384</f>
        <v>0</v>
      </c>
      <c r="AF384" s="523">
        <f>'[1]Actv PlacedInServc'!AF384</f>
        <v>0</v>
      </c>
      <c r="AG384" s="523">
        <f>'[1]Actv PlacedInServc'!AG384</f>
        <v>0</v>
      </c>
      <c r="AH384" s="523">
        <f>'[1]Actv PlacedInServc'!AH384</f>
        <v>0</v>
      </c>
      <c r="AI384" s="523">
        <f>'[1]Actv PlacedInServc'!AI384</f>
        <v>0</v>
      </c>
      <c r="AJ384" s="523">
        <f>'[1]Actv PlacedInServc'!AJ384</f>
        <v>0</v>
      </c>
      <c r="AK384" s="523">
        <f>'[1]Actv PlacedInServc'!AK384</f>
        <v>0</v>
      </c>
      <c r="AL384" s="523">
        <f>'[1]Actv PlacedInServc'!AL384</f>
        <v>0</v>
      </c>
      <c r="AM384" s="524"/>
      <c r="AN384" s="523">
        <f t="shared" si="13"/>
        <v>0</v>
      </c>
      <c r="AO384" s="524"/>
      <c r="AP384" s="524">
        <f t="shared" si="14"/>
        <v>0</v>
      </c>
    </row>
    <row r="385" spans="2:42" s="512" customFormat="1">
      <c r="B385" s="518">
        <v>375</v>
      </c>
      <c r="C385" s="518" t="str">
        <f>'[1]Actv PlacedInServc'!C385</f>
        <v/>
      </c>
      <c r="D385" s="519" t="str">
        <f>'[1]Actv PlacedInServc'!D385</f>
        <v/>
      </c>
      <c r="F385" s="520" t="str">
        <f>'[1]Actv PlacedInServc'!F385</f>
        <v/>
      </c>
      <c r="H385" s="518" t="str">
        <f>'[1]Actv PlacedInServc'!H385</f>
        <v/>
      </c>
      <c r="J385" s="518" t="str">
        <f>'[1]Actv PlacedInServc'!J385</f>
        <v/>
      </c>
      <c r="L385" s="518" t="str">
        <f>'[1]Actv PlacedInServc'!L385</f>
        <v/>
      </c>
      <c r="N385" s="521" t="str">
        <f>'[1]Actv PlacedInServc'!N385</f>
        <v/>
      </c>
      <c r="P385" s="524" t="str">
        <f>'[1]Actv PlacedInServc'!P385</f>
        <v/>
      </c>
      <c r="Q385" s="523" t="str">
        <f>'[1]Actv PlacedInServc'!Q385</f>
        <v/>
      </c>
      <c r="R385" s="523" t="str">
        <f>'[1]Actv PlacedInServc'!R385</f>
        <v/>
      </c>
      <c r="S385" s="523" t="str">
        <f>'[1]Actv PlacedInServc'!S385</f>
        <v/>
      </c>
      <c r="T385" s="523" t="str">
        <f>'[1]Actv PlacedInServc'!T385</f>
        <v/>
      </c>
      <c r="U385" s="523" t="str">
        <f>'[1]Actv PlacedInServc'!U385</f>
        <v/>
      </c>
      <c r="V385" s="523" t="str">
        <f>'[1]Actv PlacedInServc'!V385</f>
        <v/>
      </c>
      <c r="W385" s="523" t="str">
        <f>'[1]Actv PlacedInServc'!W385</f>
        <v/>
      </c>
      <c r="X385" s="523" t="str">
        <f>'[1]Actv PlacedInServc'!X385</f>
        <v/>
      </c>
      <c r="Y385" s="523" t="str">
        <f>'[1]Actv PlacedInServc'!Y385</f>
        <v/>
      </c>
      <c r="Z385" s="523" t="str">
        <f>'[1]Actv PlacedInServc'!Z385</f>
        <v/>
      </c>
      <c r="AA385" s="523" t="str">
        <f>'[1]Actv PlacedInServc'!AA385</f>
        <v/>
      </c>
      <c r="AB385" s="523" t="str">
        <f>'[1]Actv PlacedInServc'!AB385</f>
        <v/>
      </c>
      <c r="AC385" s="523" t="str">
        <f>'[1]Actv PlacedInServc'!AC385</f>
        <v/>
      </c>
      <c r="AD385" s="523" t="str">
        <f>'[1]Actv PlacedInServc'!AD385</f>
        <v/>
      </c>
      <c r="AE385" s="523" t="str">
        <f>'[1]Actv PlacedInServc'!AE385</f>
        <v/>
      </c>
      <c r="AF385" s="523" t="str">
        <f>'[1]Actv PlacedInServc'!AF385</f>
        <v/>
      </c>
      <c r="AG385" s="523" t="str">
        <f>'[1]Actv PlacedInServc'!AG385</f>
        <v/>
      </c>
      <c r="AH385" s="523" t="str">
        <f>'[1]Actv PlacedInServc'!AH385</f>
        <v/>
      </c>
      <c r="AI385" s="523" t="str">
        <f>'[1]Actv PlacedInServc'!AI385</f>
        <v/>
      </c>
      <c r="AJ385" s="523" t="str">
        <f>'[1]Actv PlacedInServc'!AJ385</f>
        <v/>
      </c>
      <c r="AK385" s="523" t="str">
        <f>'[1]Actv PlacedInServc'!AK385</f>
        <v/>
      </c>
      <c r="AL385" s="523" t="str">
        <f>'[1]Actv PlacedInServc'!AL385</f>
        <v/>
      </c>
      <c r="AM385" s="524"/>
      <c r="AN385" s="523">
        <f t="shared" si="13"/>
        <v>0</v>
      </c>
      <c r="AO385" s="524"/>
      <c r="AP385" s="524">
        <f t="shared" si="14"/>
        <v>0</v>
      </c>
    </row>
    <row r="386" spans="2:42" s="512" customFormat="1">
      <c r="B386" s="518">
        <v>376</v>
      </c>
      <c r="C386" s="518" t="str">
        <f>'[1]Actv PlacedInServc'!C386</f>
        <v/>
      </c>
      <c r="D386" s="519" t="str">
        <f>'[1]Actv PlacedInServc'!D386</f>
        <v/>
      </c>
      <c r="F386" s="520" t="str">
        <f>'[1]Actv PlacedInServc'!F386</f>
        <v/>
      </c>
      <c r="H386" s="518" t="str">
        <f>'[1]Actv PlacedInServc'!H386</f>
        <v/>
      </c>
      <c r="J386" s="518" t="str">
        <f>'[1]Actv PlacedInServc'!J386</f>
        <v/>
      </c>
      <c r="L386" s="518" t="str">
        <f>'[1]Actv PlacedInServc'!L386</f>
        <v/>
      </c>
      <c r="N386" s="521" t="str">
        <f>'[1]Actv PlacedInServc'!N386</f>
        <v/>
      </c>
      <c r="P386" s="524" t="str">
        <f>'[1]Actv PlacedInServc'!P386</f>
        <v/>
      </c>
      <c r="Q386" s="523" t="str">
        <f>'[1]Actv PlacedInServc'!Q386</f>
        <v/>
      </c>
      <c r="R386" s="523" t="str">
        <f>'[1]Actv PlacedInServc'!R386</f>
        <v/>
      </c>
      <c r="S386" s="523" t="str">
        <f>'[1]Actv PlacedInServc'!S386</f>
        <v/>
      </c>
      <c r="T386" s="523" t="str">
        <f>'[1]Actv PlacedInServc'!T386</f>
        <v/>
      </c>
      <c r="U386" s="523" t="str">
        <f>'[1]Actv PlacedInServc'!U386</f>
        <v/>
      </c>
      <c r="V386" s="523" t="str">
        <f>'[1]Actv PlacedInServc'!V386</f>
        <v/>
      </c>
      <c r="W386" s="523" t="str">
        <f>'[1]Actv PlacedInServc'!W386</f>
        <v/>
      </c>
      <c r="X386" s="523" t="str">
        <f>'[1]Actv PlacedInServc'!X386</f>
        <v/>
      </c>
      <c r="Y386" s="523" t="str">
        <f>'[1]Actv PlacedInServc'!Y386</f>
        <v/>
      </c>
      <c r="Z386" s="523" t="str">
        <f>'[1]Actv PlacedInServc'!Z386</f>
        <v/>
      </c>
      <c r="AA386" s="523" t="str">
        <f>'[1]Actv PlacedInServc'!AA386</f>
        <v/>
      </c>
      <c r="AB386" s="523" t="str">
        <f>'[1]Actv PlacedInServc'!AB386</f>
        <v/>
      </c>
      <c r="AC386" s="523" t="str">
        <f>'[1]Actv PlacedInServc'!AC386</f>
        <v/>
      </c>
      <c r="AD386" s="523" t="str">
        <f>'[1]Actv PlacedInServc'!AD386</f>
        <v/>
      </c>
      <c r="AE386" s="523" t="str">
        <f>'[1]Actv PlacedInServc'!AE386</f>
        <v/>
      </c>
      <c r="AF386" s="523" t="str">
        <f>'[1]Actv PlacedInServc'!AF386</f>
        <v/>
      </c>
      <c r="AG386" s="523" t="str">
        <f>'[1]Actv PlacedInServc'!AG386</f>
        <v/>
      </c>
      <c r="AH386" s="523" t="str">
        <f>'[1]Actv PlacedInServc'!AH386</f>
        <v/>
      </c>
      <c r="AI386" s="523" t="str">
        <f>'[1]Actv PlacedInServc'!AI386</f>
        <v/>
      </c>
      <c r="AJ386" s="523" t="str">
        <f>'[1]Actv PlacedInServc'!AJ386</f>
        <v/>
      </c>
      <c r="AK386" s="523" t="str">
        <f>'[1]Actv PlacedInServc'!AK386</f>
        <v/>
      </c>
      <c r="AL386" s="523" t="str">
        <f>'[1]Actv PlacedInServc'!AL386</f>
        <v/>
      </c>
      <c r="AM386" s="524"/>
      <c r="AN386" s="523">
        <f t="shared" si="13"/>
        <v>0</v>
      </c>
      <c r="AO386" s="524"/>
      <c r="AP386" s="524">
        <f t="shared" si="14"/>
        <v>0</v>
      </c>
    </row>
    <row r="387" spans="2:42" s="512" customFormat="1">
      <c r="B387" s="518">
        <v>377</v>
      </c>
      <c r="C387" s="518" t="str">
        <f>'[1]Actv PlacedInServc'!C387</f>
        <v/>
      </c>
      <c r="D387" s="519" t="str">
        <f>'[1]Actv PlacedInServc'!D387</f>
        <v/>
      </c>
      <c r="F387" s="520" t="str">
        <f>'[1]Actv PlacedInServc'!F387</f>
        <v/>
      </c>
      <c r="H387" s="518" t="str">
        <f>'[1]Actv PlacedInServc'!H387</f>
        <v/>
      </c>
      <c r="J387" s="518" t="str">
        <f>'[1]Actv PlacedInServc'!J387</f>
        <v/>
      </c>
      <c r="L387" s="518" t="str">
        <f>'[1]Actv PlacedInServc'!L387</f>
        <v/>
      </c>
      <c r="N387" s="521" t="str">
        <f>'[1]Actv PlacedInServc'!N387</f>
        <v/>
      </c>
      <c r="P387" s="524" t="str">
        <f>'[1]Actv PlacedInServc'!P387</f>
        <v/>
      </c>
      <c r="Q387" s="523" t="str">
        <f>'[1]Actv PlacedInServc'!Q387</f>
        <v/>
      </c>
      <c r="R387" s="523" t="str">
        <f>'[1]Actv PlacedInServc'!R387</f>
        <v/>
      </c>
      <c r="S387" s="523" t="str">
        <f>'[1]Actv PlacedInServc'!S387</f>
        <v/>
      </c>
      <c r="T387" s="523" t="str">
        <f>'[1]Actv PlacedInServc'!T387</f>
        <v/>
      </c>
      <c r="U387" s="523" t="str">
        <f>'[1]Actv PlacedInServc'!U387</f>
        <v/>
      </c>
      <c r="V387" s="523" t="str">
        <f>'[1]Actv PlacedInServc'!V387</f>
        <v/>
      </c>
      <c r="W387" s="523" t="str">
        <f>'[1]Actv PlacedInServc'!W387</f>
        <v/>
      </c>
      <c r="X387" s="523" t="str">
        <f>'[1]Actv PlacedInServc'!X387</f>
        <v/>
      </c>
      <c r="Y387" s="523" t="str">
        <f>'[1]Actv PlacedInServc'!Y387</f>
        <v/>
      </c>
      <c r="Z387" s="523" t="str">
        <f>'[1]Actv PlacedInServc'!Z387</f>
        <v/>
      </c>
      <c r="AA387" s="523" t="str">
        <f>'[1]Actv PlacedInServc'!AA387</f>
        <v/>
      </c>
      <c r="AB387" s="523" t="str">
        <f>'[1]Actv PlacedInServc'!AB387</f>
        <v/>
      </c>
      <c r="AC387" s="523" t="str">
        <f>'[1]Actv PlacedInServc'!AC387</f>
        <v/>
      </c>
      <c r="AD387" s="523" t="str">
        <f>'[1]Actv PlacedInServc'!AD387</f>
        <v/>
      </c>
      <c r="AE387" s="523" t="str">
        <f>'[1]Actv PlacedInServc'!AE387</f>
        <v/>
      </c>
      <c r="AF387" s="523" t="str">
        <f>'[1]Actv PlacedInServc'!AF387</f>
        <v/>
      </c>
      <c r="AG387" s="523" t="str">
        <f>'[1]Actv PlacedInServc'!AG387</f>
        <v/>
      </c>
      <c r="AH387" s="523" t="str">
        <f>'[1]Actv PlacedInServc'!AH387</f>
        <v/>
      </c>
      <c r="AI387" s="523" t="str">
        <f>'[1]Actv PlacedInServc'!AI387</f>
        <v/>
      </c>
      <c r="AJ387" s="523" t="str">
        <f>'[1]Actv PlacedInServc'!AJ387</f>
        <v/>
      </c>
      <c r="AK387" s="523" t="str">
        <f>'[1]Actv PlacedInServc'!AK387</f>
        <v/>
      </c>
      <c r="AL387" s="523" t="str">
        <f>'[1]Actv PlacedInServc'!AL387</f>
        <v/>
      </c>
      <c r="AM387" s="524"/>
      <c r="AN387" s="523">
        <f t="shared" si="13"/>
        <v>0</v>
      </c>
      <c r="AO387" s="524"/>
      <c r="AP387" s="524">
        <f t="shared" si="14"/>
        <v>0</v>
      </c>
    </row>
    <row r="388" spans="2:42" s="512" customFormat="1">
      <c r="B388" s="518">
        <v>378</v>
      </c>
      <c r="C388" s="518" t="str">
        <f>'[1]Actv PlacedInServc'!C388</f>
        <v/>
      </c>
      <c r="D388" s="519" t="str">
        <f>'[1]Actv PlacedInServc'!D388</f>
        <v/>
      </c>
      <c r="F388" s="520" t="str">
        <f>'[1]Actv PlacedInServc'!F388</f>
        <v/>
      </c>
      <c r="H388" s="518" t="str">
        <f>'[1]Actv PlacedInServc'!H388</f>
        <v/>
      </c>
      <c r="J388" s="518" t="str">
        <f>'[1]Actv PlacedInServc'!J388</f>
        <v/>
      </c>
      <c r="L388" s="518" t="str">
        <f>'[1]Actv PlacedInServc'!L388</f>
        <v/>
      </c>
      <c r="N388" s="521" t="str">
        <f>'[1]Actv PlacedInServc'!N388</f>
        <v/>
      </c>
      <c r="P388" s="524" t="str">
        <f>'[1]Actv PlacedInServc'!P388</f>
        <v/>
      </c>
      <c r="Q388" s="523" t="str">
        <f>'[1]Actv PlacedInServc'!Q388</f>
        <v/>
      </c>
      <c r="R388" s="523" t="str">
        <f>'[1]Actv PlacedInServc'!R388</f>
        <v/>
      </c>
      <c r="S388" s="523" t="str">
        <f>'[1]Actv PlacedInServc'!S388</f>
        <v/>
      </c>
      <c r="T388" s="523" t="str">
        <f>'[1]Actv PlacedInServc'!T388</f>
        <v/>
      </c>
      <c r="U388" s="523" t="str">
        <f>'[1]Actv PlacedInServc'!U388</f>
        <v/>
      </c>
      <c r="V388" s="523" t="str">
        <f>'[1]Actv PlacedInServc'!V388</f>
        <v/>
      </c>
      <c r="W388" s="523" t="str">
        <f>'[1]Actv PlacedInServc'!W388</f>
        <v/>
      </c>
      <c r="X388" s="523" t="str">
        <f>'[1]Actv PlacedInServc'!X388</f>
        <v/>
      </c>
      <c r="Y388" s="523" t="str">
        <f>'[1]Actv PlacedInServc'!Y388</f>
        <v/>
      </c>
      <c r="Z388" s="523" t="str">
        <f>'[1]Actv PlacedInServc'!Z388</f>
        <v/>
      </c>
      <c r="AA388" s="523" t="str">
        <f>'[1]Actv PlacedInServc'!AA388</f>
        <v/>
      </c>
      <c r="AB388" s="523" t="str">
        <f>'[1]Actv PlacedInServc'!AB388</f>
        <v/>
      </c>
      <c r="AC388" s="523" t="str">
        <f>'[1]Actv PlacedInServc'!AC388</f>
        <v/>
      </c>
      <c r="AD388" s="523" t="str">
        <f>'[1]Actv PlacedInServc'!AD388</f>
        <v/>
      </c>
      <c r="AE388" s="523" t="str">
        <f>'[1]Actv PlacedInServc'!AE388</f>
        <v/>
      </c>
      <c r="AF388" s="523" t="str">
        <f>'[1]Actv PlacedInServc'!AF388</f>
        <v/>
      </c>
      <c r="AG388" s="523" t="str">
        <f>'[1]Actv PlacedInServc'!AG388</f>
        <v/>
      </c>
      <c r="AH388" s="523" t="str">
        <f>'[1]Actv PlacedInServc'!AH388</f>
        <v/>
      </c>
      <c r="AI388" s="523" t="str">
        <f>'[1]Actv PlacedInServc'!AI388</f>
        <v/>
      </c>
      <c r="AJ388" s="523" t="str">
        <f>'[1]Actv PlacedInServc'!AJ388</f>
        <v/>
      </c>
      <c r="AK388" s="523" t="str">
        <f>'[1]Actv PlacedInServc'!AK388</f>
        <v/>
      </c>
      <c r="AL388" s="523" t="str">
        <f>'[1]Actv PlacedInServc'!AL388</f>
        <v/>
      </c>
      <c r="AM388" s="524"/>
      <c r="AN388" s="523">
        <f t="shared" si="13"/>
        <v>0</v>
      </c>
      <c r="AO388" s="524"/>
      <c r="AP388" s="524">
        <f t="shared" si="14"/>
        <v>0</v>
      </c>
    </row>
    <row r="389" spans="2:42" s="512" customFormat="1">
      <c r="B389" s="518">
        <v>379</v>
      </c>
      <c r="C389" s="518" t="str">
        <f>'[1]Actv PlacedInServc'!C389</f>
        <v/>
      </c>
      <c r="D389" s="519" t="str">
        <f>'[1]Actv PlacedInServc'!D389</f>
        <v/>
      </c>
      <c r="F389" s="520" t="str">
        <f>'[1]Actv PlacedInServc'!F389</f>
        <v/>
      </c>
      <c r="H389" s="518" t="str">
        <f>'[1]Actv PlacedInServc'!H389</f>
        <v/>
      </c>
      <c r="J389" s="518" t="str">
        <f>'[1]Actv PlacedInServc'!J389</f>
        <v/>
      </c>
      <c r="L389" s="518" t="str">
        <f>'[1]Actv PlacedInServc'!L389</f>
        <v/>
      </c>
      <c r="N389" s="521" t="str">
        <f>'[1]Actv PlacedInServc'!N389</f>
        <v/>
      </c>
      <c r="P389" s="524" t="str">
        <f>'[1]Actv PlacedInServc'!P389</f>
        <v/>
      </c>
      <c r="Q389" s="523">
        <f>'[1]Actv PlacedInServc'!Q389</f>
        <v>0</v>
      </c>
      <c r="R389" s="523">
        <f>'[1]Actv PlacedInServc'!R389</f>
        <v>0</v>
      </c>
      <c r="S389" s="523">
        <f>'[1]Actv PlacedInServc'!S389</f>
        <v>0</v>
      </c>
      <c r="T389" s="523">
        <f>'[1]Actv PlacedInServc'!T389</f>
        <v>0</v>
      </c>
      <c r="U389" s="523">
        <f>'[1]Actv PlacedInServc'!U389</f>
        <v>0</v>
      </c>
      <c r="V389" s="523">
        <f>'[1]Actv PlacedInServc'!V389</f>
        <v>0</v>
      </c>
      <c r="W389" s="523">
        <f>'[1]Actv PlacedInServc'!W389</f>
        <v>0</v>
      </c>
      <c r="X389" s="523">
        <f>'[1]Actv PlacedInServc'!X389</f>
        <v>0</v>
      </c>
      <c r="Y389" s="523">
        <f>'[1]Actv PlacedInServc'!Y389</f>
        <v>0</v>
      </c>
      <c r="Z389" s="523">
        <f>'[1]Actv PlacedInServc'!Z389</f>
        <v>0</v>
      </c>
      <c r="AA389" s="523">
        <f>'[1]Actv PlacedInServc'!AA389</f>
        <v>0</v>
      </c>
      <c r="AB389" s="523">
        <f>'[1]Actv PlacedInServc'!AB389</f>
        <v>0</v>
      </c>
      <c r="AC389" s="523">
        <f>'[1]Actv PlacedInServc'!AC389</f>
        <v>0</v>
      </c>
      <c r="AD389" s="523">
        <f>'[1]Actv PlacedInServc'!AD389</f>
        <v>0</v>
      </c>
      <c r="AE389" s="523">
        <f>'[1]Actv PlacedInServc'!AE389</f>
        <v>0</v>
      </c>
      <c r="AF389" s="523">
        <f>'[1]Actv PlacedInServc'!AF389</f>
        <v>0</v>
      </c>
      <c r="AG389" s="523">
        <f>'[1]Actv PlacedInServc'!AG389</f>
        <v>0</v>
      </c>
      <c r="AH389" s="523">
        <f>'[1]Actv PlacedInServc'!AH389</f>
        <v>0</v>
      </c>
      <c r="AI389" s="523">
        <f>'[1]Actv PlacedInServc'!AI389</f>
        <v>0</v>
      </c>
      <c r="AJ389" s="523">
        <f>'[1]Actv PlacedInServc'!AJ389</f>
        <v>0</v>
      </c>
      <c r="AK389" s="523">
        <f>'[1]Actv PlacedInServc'!AK389</f>
        <v>0</v>
      </c>
      <c r="AL389" s="523">
        <f>'[1]Actv PlacedInServc'!AL389</f>
        <v>0</v>
      </c>
      <c r="AM389" s="524"/>
      <c r="AN389" s="523">
        <f t="shared" si="13"/>
        <v>0</v>
      </c>
      <c r="AO389" s="524"/>
      <c r="AP389" s="524">
        <f t="shared" si="14"/>
        <v>0</v>
      </c>
    </row>
    <row r="390" spans="2:42" s="512" customFormat="1">
      <c r="B390" s="518">
        <v>380</v>
      </c>
      <c r="C390" s="518" t="str">
        <f>'[1]Actv PlacedInServc'!C390</f>
        <v/>
      </c>
      <c r="D390" s="519" t="str">
        <f>'[1]Actv PlacedInServc'!D390</f>
        <v>Future Use</v>
      </c>
      <c r="F390" s="520">
        <f>'[1]Actv PlacedInServc'!F390</f>
        <v>0</v>
      </c>
      <c r="H390" s="518" t="str">
        <f>'[1]Actv PlacedInServc'!H390</f>
        <v/>
      </c>
      <c r="J390" s="518" t="str">
        <f>'[1]Actv PlacedInServc'!J390</f>
        <v/>
      </c>
      <c r="L390" s="518" t="str">
        <f>'[1]Actv PlacedInServc'!L390</f>
        <v/>
      </c>
      <c r="N390" s="521" t="str">
        <f>'[1]Actv PlacedInServc'!N390</f>
        <v/>
      </c>
      <c r="P390" s="524" t="str">
        <f>'[1]Actv PlacedInServc'!P390</f>
        <v/>
      </c>
      <c r="Q390" s="523">
        <f>'[1]Actv PlacedInServc'!Q390</f>
        <v>0</v>
      </c>
      <c r="R390" s="523">
        <f>'[1]Actv PlacedInServc'!R390</f>
        <v>0</v>
      </c>
      <c r="S390" s="523">
        <f>'[1]Actv PlacedInServc'!S390</f>
        <v>0</v>
      </c>
      <c r="T390" s="523">
        <f>'[1]Actv PlacedInServc'!T390</f>
        <v>0</v>
      </c>
      <c r="U390" s="523">
        <f>'[1]Actv PlacedInServc'!U390</f>
        <v>0</v>
      </c>
      <c r="V390" s="523">
        <f>'[1]Actv PlacedInServc'!V390</f>
        <v>0</v>
      </c>
      <c r="W390" s="523">
        <f>'[1]Actv PlacedInServc'!W390</f>
        <v>0</v>
      </c>
      <c r="X390" s="523">
        <f>'[1]Actv PlacedInServc'!X390</f>
        <v>0</v>
      </c>
      <c r="Y390" s="523">
        <f>'[1]Actv PlacedInServc'!Y390</f>
        <v>0</v>
      </c>
      <c r="Z390" s="523">
        <f>'[1]Actv PlacedInServc'!Z390</f>
        <v>0</v>
      </c>
      <c r="AA390" s="523">
        <f>'[1]Actv PlacedInServc'!AA390</f>
        <v>0</v>
      </c>
      <c r="AB390" s="523">
        <f>'[1]Actv PlacedInServc'!AB390</f>
        <v>0</v>
      </c>
      <c r="AC390" s="523">
        <f>'[1]Actv PlacedInServc'!AC390</f>
        <v>0</v>
      </c>
      <c r="AD390" s="523">
        <f>'[1]Actv PlacedInServc'!AD390</f>
        <v>0</v>
      </c>
      <c r="AE390" s="523">
        <f>'[1]Actv PlacedInServc'!AE390</f>
        <v>0</v>
      </c>
      <c r="AF390" s="523">
        <f>'[1]Actv PlacedInServc'!AF390</f>
        <v>0</v>
      </c>
      <c r="AG390" s="523">
        <f>'[1]Actv PlacedInServc'!AG390</f>
        <v>0</v>
      </c>
      <c r="AH390" s="523">
        <f>'[1]Actv PlacedInServc'!AH390</f>
        <v>0</v>
      </c>
      <c r="AI390" s="523">
        <f>'[1]Actv PlacedInServc'!AI390</f>
        <v>0</v>
      </c>
      <c r="AJ390" s="523">
        <f>'[1]Actv PlacedInServc'!AJ390</f>
        <v>0</v>
      </c>
      <c r="AK390" s="523">
        <f>'[1]Actv PlacedInServc'!AK390</f>
        <v>0</v>
      </c>
      <c r="AL390" s="523">
        <f>'[1]Actv PlacedInServc'!AL390</f>
        <v>0</v>
      </c>
      <c r="AM390" s="524"/>
      <c r="AN390" s="523">
        <f t="shared" si="13"/>
        <v>0</v>
      </c>
      <c r="AO390" s="524"/>
      <c r="AP390" s="524">
        <f t="shared" si="14"/>
        <v>0</v>
      </c>
    </row>
    <row r="391" spans="2:42" s="512" customFormat="1">
      <c r="B391" s="518">
        <v>381</v>
      </c>
      <c r="C391" s="518" t="str">
        <f>'[1]Actv PlacedInServc'!C391</f>
        <v/>
      </c>
      <c r="D391" s="519" t="str">
        <f>'[1]Actv PlacedInServc'!D391</f>
        <v/>
      </c>
      <c r="F391" s="520" t="str">
        <f>'[1]Actv PlacedInServc'!F391</f>
        <v/>
      </c>
      <c r="H391" s="518" t="str">
        <f>'[1]Actv PlacedInServc'!H391</f>
        <v/>
      </c>
      <c r="J391" s="518" t="str">
        <f>'[1]Actv PlacedInServc'!J391</f>
        <v/>
      </c>
      <c r="L391" s="518" t="str">
        <f>'[1]Actv PlacedInServc'!L391</f>
        <v/>
      </c>
      <c r="N391" s="521" t="str">
        <f>'[1]Actv PlacedInServc'!N391</f>
        <v/>
      </c>
      <c r="P391" s="524" t="str">
        <f>'[1]Actv PlacedInServc'!P391</f>
        <v/>
      </c>
      <c r="Q391" s="523" t="str">
        <f>'[1]Actv PlacedInServc'!Q391</f>
        <v/>
      </c>
      <c r="R391" s="523" t="str">
        <f>'[1]Actv PlacedInServc'!R391</f>
        <v/>
      </c>
      <c r="S391" s="523" t="str">
        <f>'[1]Actv PlacedInServc'!S391</f>
        <v/>
      </c>
      <c r="T391" s="523" t="str">
        <f>'[1]Actv PlacedInServc'!T391</f>
        <v/>
      </c>
      <c r="U391" s="523" t="str">
        <f>'[1]Actv PlacedInServc'!U391</f>
        <v/>
      </c>
      <c r="V391" s="523" t="str">
        <f>'[1]Actv PlacedInServc'!V391</f>
        <v/>
      </c>
      <c r="W391" s="523" t="str">
        <f>'[1]Actv PlacedInServc'!W391</f>
        <v/>
      </c>
      <c r="X391" s="523" t="str">
        <f>'[1]Actv PlacedInServc'!X391</f>
        <v/>
      </c>
      <c r="Y391" s="523" t="str">
        <f>'[1]Actv PlacedInServc'!Y391</f>
        <v/>
      </c>
      <c r="Z391" s="523" t="str">
        <f>'[1]Actv PlacedInServc'!Z391</f>
        <v/>
      </c>
      <c r="AA391" s="523" t="str">
        <f>'[1]Actv PlacedInServc'!AA391</f>
        <v/>
      </c>
      <c r="AB391" s="523" t="str">
        <f>'[1]Actv PlacedInServc'!AB391</f>
        <v/>
      </c>
      <c r="AC391" s="523" t="str">
        <f>'[1]Actv PlacedInServc'!AC391</f>
        <v/>
      </c>
      <c r="AD391" s="523" t="str">
        <f>'[1]Actv PlacedInServc'!AD391</f>
        <v/>
      </c>
      <c r="AE391" s="523" t="str">
        <f>'[1]Actv PlacedInServc'!AE391</f>
        <v/>
      </c>
      <c r="AF391" s="523" t="str">
        <f>'[1]Actv PlacedInServc'!AF391</f>
        <v/>
      </c>
      <c r="AG391" s="523" t="str">
        <f>'[1]Actv PlacedInServc'!AG391</f>
        <v/>
      </c>
      <c r="AH391" s="523" t="str">
        <f>'[1]Actv PlacedInServc'!AH391</f>
        <v/>
      </c>
      <c r="AI391" s="523" t="str">
        <f>'[1]Actv PlacedInServc'!AI391</f>
        <v/>
      </c>
      <c r="AJ391" s="523" t="str">
        <f>'[1]Actv PlacedInServc'!AJ391</f>
        <v/>
      </c>
      <c r="AK391" s="523" t="str">
        <f>'[1]Actv PlacedInServc'!AK391</f>
        <v/>
      </c>
      <c r="AL391" s="523" t="str">
        <f>'[1]Actv PlacedInServc'!AL391</f>
        <v/>
      </c>
      <c r="AM391" s="524"/>
      <c r="AN391" s="523">
        <f t="shared" si="13"/>
        <v>0</v>
      </c>
      <c r="AO391" s="524"/>
      <c r="AP391" s="524">
        <f t="shared" si="14"/>
        <v>0</v>
      </c>
    </row>
    <row r="392" spans="2:42" s="512" customFormat="1">
      <c r="B392" s="518">
        <v>382</v>
      </c>
      <c r="C392" s="518" t="str">
        <f>'[1]Actv PlacedInServc'!C392</f>
        <v/>
      </c>
      <c r="D392" s="519" t="str">
        <f>'[1]Actv PlacedInServc'!D392</f>
        <v/>
      </c>
      <c r="F392" s="520" t="str">
        <f>'[1]Actv PlacedInServc'!F392</f>
        <v/>
      </c>
      <c r="H392" s="518" t="str">
        <f>'[1]Actv PlacedInServc'!H392</f>
        <v/>
      </c>
      <c r="J392" s="518" t="str">
        <f>'[1]Actv PlacedInServc'!J392</f>
        <v/>
      </c>
      <c r="L392" s="518" t="str">
        <f>'[1]Actv PlacedInServc'!L392</f>
        <v/>
      </c>
      <c r="N392" s="521" t="str">
        <f>'[1]Actv PlacedInServc'!N392</f>
        <v/>
      </c>
      <c r="P392" s="524" t="str">
        <f>'[1]Actv PlacedInServc'!P392</f>
        <v/>
      </c>
      <c r="Q392" s="523" t="str">
        <f>'[1]Actv PlacedInServc'!Q392</f>
        <v/>
      </c>
      <c r="R392" s="523" t="str">
        <f>'[1]Actv PlacedInServc'!R392</f>
        <v/>
      </c>
      <c r="S392" s="523" t="str">
        <f>'[1]Actv PlacedInServc'!S392</f>
        <v/>
      </c>
      <c r="T392" s="523" t="str">
        <f>'[1]Actv PlacedInServc'!T392</f>
        <v/>
      </c>
      <c r="U392" s="523" t="str">
        <f>'[1]Actv PlacedInServc'!U392</f>
        <v/>
      </c>
      <c r="V392" s="523" t="str">
        <f>'[1]Actv PlacedInServc'!V392</f>
        <v/>
      </c>
      <c r="W392" s="523" t="str">
        <f>'[1]Actv PlacedInServc'!W392</f>
        <v/>
      </c>
      <c r="X392" s="523" t="str">
        <f>'[1]Actv PlacedInServc'!X392</f>
        <v/>
      </c>
      <c r="Y392" s="523" t="str">
        <f>'[1]Actv PlacedInServc'!Y392</f>
        <v/>
      </c>
      <c r="Z392" s="523" t="str">
        <f>'[1]Actv PlacedInServc'!Z392</f>
        <v/>
      </c>
      <c r="AA392" s="523" t="str">
        <f>'[1]Actv PlacedInServc'!AA392</f>
        <v/>
      </c>
      <c r="AB392" s="523" t="str">
        <f>'[1]Actv PlacedInServc'!AB392</f>
        <v/>
      </c>
      <c r="AC392" s="523" t="str">
        <f>'[1]Actv PlacedInServc'!AC392</f>
        <v/>
      </c>
      <c r="AD392" s="523" t="str">
        <f>'[1]Actv PlacedInServc'!AD392</f>
        <v/>
      </c>
      <c r="AE392" s="523" t="str">
        <f>'[1]Actv PlacedInServc'!AE392</f>
        <v/>
      </c>
      <c r="AF392" s="523" t="str">
        <f>'[1]Actv PlacedInServc'!AF392</f>
        <v/>
      </c>
      <c r="AG392" s="523" t="str">
        <f>'[1]Actv PlacedInServc'!AG392</f>
        <v/>
      </c>
      <c r="AH392" s="523" t="str">
        <f>'[1]Actv PlacedInServc'!AH392</f>
        <v/>
      </c>
      <c r="AI392" s="523" t="str">
        <f>'[1]Actv PlacedInServc'!AI392</f>
        <v/>
      </c>
      <c r="AJ392" s="523" t="str">
        <f>'[1]Actv PlacedInServc'!AJ392</f>
        <v/>
      </c>
      <c r="AK392" s="523" t="str">
        <f>'[1]Actv PlacedInServc'!AK392</f>
        <v/>
      </c>
      <c r="AL392" s="523" t="str">
        <f>'[1]Actv PlacedInServc'!AL392</f>
        <v/>
      </c>
      <c r="AM392" s="524"/>
      <c r="AN392" s="523">
        <f t="shared" si="13"/>
        <v>0</v>
      </c>
      <c r="AO392" s="524"/>
      <c r="AP392" s="524">
        <f t="shared" si="14"/>
        <v>0</v>
      </c>
    </row>
    <row r="393" spans="2:42" s="512" customFormat="1">
      <c r="B393" s="518">
        <v>383</v>
      </c>
      <c r="C393" s="518" t="str">
        <f>'[1]Actv PlacedInServc'!C393</f>
        <v/>
      </c>
      <c r="D393" s="519" t="str">
        <f>'[1]Actv PlacedInServc'!D393</f>
        <v/>
      </c>
      <c r="F393" s="520" t="str">
        <f>'[1]Actv PlacedInServc'!F393</f>
        <v/>
      </c>
      <c r="H393" s="518" t="str">
        <f>'[1]Actv PlacedInServc'!H393</f>
        <v/>
      </c>
      <c r="J393" s="518" t="str">
        <f>'[1]Actv PlacedInServc'!J393</f>
        <v/>
      </c>
      <c r="L393" s="518" t="str">
        <f>'[1]Actv PlacedInServc'!L393</f>
        <v/>
      </c>
      <c r="N393" s="521" t="str">
        <f>'[1]Actv PlacedInServc'!N393</f>
        <v/>
      </c>
      <c r="P393" s="524" t="str">
        <f>'[1]Actv PlacedInServc'!P393</f>
        <v/>
      </c>
      <c r="Q393" s="523" t="str">
        <f>'[1]Actv PlacedInServc'!Q393</f>
        <v/>
      </c>
      <c r="R393" s="523" t="str">
        <f>'[1]Actv PlacedInServc'!R393</f>
        <v/>
      </c>
      <c r="S393" s="523" t="str">
        <f>'[1]Actv PlacedInServc'!S393</f>
        <v/>
      </c>
      <c r="T393" s="523" t="str">
        <f>'[1]Actv PlacedInServc'!T393</f>
        <v/>
      </c>
      <c r="U393" s="523" t="str">
        <f>'[1]Actv PlacedInServc'!U393</f>
        <v/>
      </c>
      <c r="V393" s="523" t="str">
        <f>'[1]Actv PlacedInServc'!V393</f>
        <v/>
      </c>
      <c r="W393" s="523" t="str">
        <f>'[1]Actv PlacedInServc'!W393</f>
        <v/>
      </c>
      <c r="X393" s="523" t="str">
        <f>'[1]Actv PlacedInServc'!X393</f>
        <v/>
      </c>
      <c r="Y393" s="523" t="str">
        <f>'[1]Actv PlacedInServc'!Y393</f>
        <v/>
      </c>
      <c r="Z393" s="523" t="str">
        <f>'[1]Actv PlacedInServc'!Z393</f>
        <v/>
      </c>
      <c r="AA393" s="523" t="str">
        <f>'[1]Actv PlacedInServc'!AA393</f>
        <v/>
      </c>
      <c r="AB393" s="523" t="str">
        <f>'[1]Actv PlacedInServc'!AB393</f>
        <v/>
      </c>
      <c r="AC393" s="523" t="str">
        <f>'[1]Actv PlacedInServc'!AC393</f>
        <v/>
      </c>
      <c r="AD393" s="523" t="str">
        <f>'[1]Actv PlacedInServc'!AD393</f>
        <v/>
      </c>
      <c r="AE393" s="523" t="str">
        <f>'[1]Actv PlacedInServc'!AE393</f>
        <v/>
      </c>
      <c r="AF393" s="523" t="str">
        <f>'[1]Actv PlacedInServc'!AF393</f>
        <v/>
      </c>
      <c r="AG393" s="523" t="str">
        <f>'[1]Actv PlacedInServc'!AG393</f>
        <v/>
      </c>
      <c r="AH393" s="523" t="str">
        <f>'[1]Actv PlacedInServc'!AH393</f>
        <v/>
      </c>
      <c r="AI393" s="523" t="str">
        <f>'[1]Actv PlacedInServc'!AI393</f>
        <v/>
      </c>
      <c r="AJ393" s="523" t="str">
        <f>'[1]Actv PlacedInServc'!AJ393</f>
        <v/>
      </c>
      <c r="AK393" s="523" t="str">
        <f>'[1]Actv PlacedInServc'!AK393</f>
        <v/>
      </c>
      <c r="AL393" s="523" t="str">
        <f>'[1]Actv PlacedInServc'!AL393</f>
        <v/>
      </c>
      <c r="AM393" s="524"/>
      <c r="AN393" s="523">
        <f t="shared" si="13"/>
        <v>0</v>
      </c>
      <c r="AO393" s="524"/>
      <c r="AP393" s="524">
        <f t="shared" si="14"/>
        <v>0</v>
      </c>
    </row>
    <row r="394" spans="2:42" s="512" customFormat="1">
      <c r="B394" s="518">
        <v>384</v>
      </c>
      <c r="C394" s="518" t="str">
        <f>'[1]Actv PlacedInServc'!C394</f>
        <v/>
      </c>
      <c r="D394" s="519" t="str">
        <f>'[1]Actv PlacedInServc'!D394</f>
        <v/>
      </c>
      <c r="F394" s="520" t="str">
        <f>'[1]Actv PlacedInServc'!F394</f>
        <v/>
      </c>
      <c r="H394" s="518" t="str">
        <f>'[1]Actv PlacedInServc'!H394</f>
        <v/>
      </c>
      <c r="J394" s="518" t="str">
        <f>'[1]Actv PlacedInServc'!J394</f>
        <v/>
      </c>
      <c r="L394" s="518" t="str">
        <f>'[1]Actv PlacedInServc'!L394</f>
        <v/>
      </c>
      <c r="N394" s="521" t="str">
        <f>'[1]Actv PlacedInServc'!N394</f>
        <v/>
      </c>
      <c r="P394" s="524" t="str">
        <f>'[1]Actv PlacedInServc'!P394</f>
        <v/>
      </c>
      <c r="Q394" s="523" t="str">
        <f>'[1]Actv PlacedInServc'!Q394</f>
        <v/>
      </c>
      <c r="R394" s="523" t="str">
        <f>'[1]Actv PlacedInServc'!R394</f>
        <v/>
      </c>
      <c r="S394" s="523" t="str">
        <f>'[1]Actv PlacedInServc'!S394</f>
        <v/>
      </c>
      <c r="T394" s="523" t="str">
        <f>'[1]Actv PlacedInServc'!T394</f>
        <v/>
      </c>
      <c r="U394" s="523" t="str">
        <f>'[1]Actv PlacedInServc'!U394</f>
        <v/>
      </c>
      <c r="V394" s="523" t="str">
        <f>'[1]Actv PlacedInServc'!V394</f>
        <v/>
      </c>
      <c r="W394" s="523" t="str">
        <f>'[1]Actv PlacedInServc'!W394</f>
        <v/>
      </c>
      <c r="X394" s="523" t="str">
        <f>'[1]Actv PlacedInServc'!X394</f>
        <v/>
      </c>
      <c r="Y394" s="523" t="str">
        <f>'[1]Actv PlacedInServc'!Y394</f>
        <v/>
      </c>
      <c r="Z394" s="523" t="str">
        <f>'[1]Actv PlacedInServc'!Z394</f>
        <v/>
      </c>
      <c r="AA394" s="523" t="str">
        <f>'[1]Actv PlacedInServc'!AA394</f>
        <v/>
      </c>
      <c r="AB394" s="523" t="str">
        <f>'[1]Actv PlacedInServc'!AB394</f>
        <v/>
      </c>
      <c r="AC394" s="523" t="str">
        <f>'[1]Actv PlacedInServc'!AC394</f>
        <v/>
      </c>
      <c r="AD394" s="523" t="str">
        <f>'[1]Actv PlacedInServc'!AD394</f>
        <v/>
      </c>
      <c r="AE394" s="523" t="str">
        <f>'[1]Actv PlacedInServc'!AE394</f>
        <v/>
      </c>
      <c r="AF394" s="523" t="str">
        <f>'[1]Actv PlacedInServc'!AF394</f>
        <v/>
      </c>
      <c r="AG394" s="523" t="str">
        <f>'[1]Actv PlacedInServc'!AG394</f>
        <v/>
      </c>
      <c r="AH394" s="523" t="str">
        <f>'[1]Actv PlacedInServc'!AH394</f>
        <v/>
      </c>
      <c r="AI394" s="523" t="str">
        <f>'[1]Actv PlacedInServc'!AI394</f>
        <v/>
      </c>
      <c r="AJ394" s="523" t="str">
        <f>'[1]Actv PlacedInServc'!AJ394</f>
        <v/>
      </c>
      <c r="AK394" s="523" t="str">
        <f>'[1]Actv PlacedInServc'!AK394</f>
        <v/>
      </c>
      <c r="AL394" s="523" t="str">
        <f>'[1]Actv PlacedInServc'!AL394</f>
        <v/>
      </c>
      <c r="AM394" s="524"/>
      <c r="AN394" s="523">
        <f t="shared" si="13"/>
        <v>0</v>
      </c>
      <c r="AO394" s="524"/>
      <c r="AP394" s="524">
        <f t="shared" si="14"/>
        <v>0</v>
      </c>
    </row>
    <row r="395" spans="2:42" s="512" customFormat="1">
      <c r="B395" s="518">
        <v>385</v>
      </c>
      <c r="C395" s="518" t="str">
        <f>'[1]Actv PlacedInServc'!C395</f>
        <v/>
      </c>
      <c r="D395" s="519" t="str">
        <f>'[1]Actv PlacedInServc'!D395</f>
        <v/>
      </c>
      <c r="F395" s="520" t="str">
        <f>'[1]Actv PlacedInServc'!F395</f>
        <v/>
      </c>
      <c r="H395" s="518" t="str">
        <f>'[1]Actv PlacedInServc'!H395</f>
        <v/>
      </c>
      <c r="J395" s="518" t="str">
        <f>'[1]Actv PlacedInServc'!J395</f>
        <v/>
      </c>
      <c r="L395" s="518" t="str">
        <f>'[1]Actv PlacedInServc'!L395</f>
        <v/>
      </c>
      <c r="N395" s="521" t="str">
        <f>'[1]Actv PlacedInServc'!N395</f>
        <v/>
      </c>
      <c r="P395" s="524" t="str">
        <f>'[1]Actv PlacedInServc'!P395</f>
        <v/>
      </c>
      <c r="Q395" s="523">
        <f>'[1]Actv PlacedInServc'!Q395</f>
        <v>0</v>
      </c>
      <c r="R395" s="523">
        <f>'[1]Actv PlacedInServc'!R395</f>
        <v>0</v>
      </c>
      <c r="S395" s="523">
        <f>'[1]Actv PlacedInServc'!S395</f>
        <v>0</v>
      </c>
      <c r="T395" s="523">
        <f>'[1]Actv PlacedInServc'!T395</f>
        <v>0</v>
      </c>
      <c r="U395" s="523">
        <f>'[1]Actv PlacedInServc'!U395</f>
        <v>0</v>
      </c>
      <c r="V395" s="523">
        <f>'[1]Actv PlacedInServc'!V395</f>
        <v>0</v>
      </c>
      <c r="W395" s="523">
        <f>'[1]Actv PlacedInServc'!W395</f>
        <v>0</v>
      </c>
      <c r="X395" s="523">
        <f>'[1]Actv PlacedInServc'!X395</f>
        <v>0</v>
      </c>
      <c r="Y395" s="523">
        <f>'[1]Actv PlacedInServc'!Y395</f>
        <v>0</v>
      </c>
      <c r="Z395" s="523">
        <f>'[1]Actv PlacedInServc'!Z395</f>
        <v>0</v>
      </c>
      <c r="AA395" s="523">
        <f>'[1]Actv PlacedInServc'!AA395</f>
        <v>0</v>
      </c>
      <c r="AB395" s="523">
        <f>'[1]Actv PlacedInServc'!AB395</f>
        <v>0</v>
      </c>
      <c r="AC395" s="523">
        <f>'[1]Actv PlacedInServc'!AC395</f>
        <v>0</v>
      </c>
      <c r="AD395" s="523">
        <f>'[1]Actv PlacedInServc'!AD395</f>
        <v>0</v>
      </c>
      <c r="AE395" s="523">
        <f>'[1]Actv PlacedInServc'!AE395</f>
        <v>0</v>
      </c>
      <c r="AF395" s="523">
        <f>'[1]Actv PlacedInServc'!AF395</f>
        <v>0</v>
      </c>
      <c r="AG395" s="523">
        <f>'[1]Actv PlacedInServc'!AG395</f>
        <v>0</v>
      </c>
      <c r="AH395" s="523">
        <f>'[1]Actv PlacedInServc'!AH395</f>
        <v>0</v>
      </c>
      <c r="AI395" s="523">
        <f>'[1]Actv PlacedInServc'!AI395</f>
        <v>0</v>
      </c>
      <c r="AJ395" s="523">
        <f>'[1]Actv PlacedInServc'!AJ395</f>
        <v>0</v>
      </c>
      <c r="AK395" s="523">
        <f>'[1]Actv PlacedInServc'!AK395</f>
        <v>0</v>
      </c>
      <c r="AL395" s="523">
        <f>'[1]Actv PlacedInServc'!AL395</f>
        <v>0</v>
      </c>
      <c r="AM395" s="524"/>
      <c r="AN395" s="523">
        <f t="shared" si="13"/>
        <v>0</v>
      </c>
      <c r="AO395" s="524"/>
      <c r="AP395" s="524">
        <f t="shared" si="14"/>
        <v>0</v>
      </c>
    </row>
    <row r="396" spans="2:42" s="512" customFormat="1">
      <c r="B396" s="518">
        <v>386</v>
      </c>
      <c r="C396" s="518" t="str">
        <f>'[1]Actv PlacedInServc'!C396</f>
        <v/>
      </c>
      <c r="D396" s="519" t="str">
        <f>'[1]Actv PlacedInServc'!D396</f>
        <v>Future Use</v>
      </c>
      <c r="F396" s="520">
        <f>'[1]Actv PlacedInServc'!F396</f>
        <v>0</v>
      </c>
      <c r="H396" s="518" t="str">
        <f>'[1]Actv PlacedInServc'!H396</f>
        <v/>
      </c>
      <c r="J396" s="518" t="str">
        <f>'[1]Actv PlacedInServc'!J396</f>
        <v/>
      </c>
      <c r="L396" s="518" t="str">
        <f>'[1]Actv PlacedInServc'!L396</f>
        <v/>
      </c>
      <c r="N396" s="521" t="str">
        <f>'[1]Actv PlacedInServc'!N396</f>
        <v/>
      </c>
      <c r="P396" s="524" t="str">
        <f>'[1]Actv PlacedInServc'!P396</f>
        <v/>
      </c>
      <c r="Q396" s="523">
        <f>'[1]Actv PlacedInServc'!Q396</f>
        <v>0</v>
      </c>
      <c r="R396" s="523">
        <f>'[1]Actv PlacedInServc'!R396</f>
        <v>0</v>
      </c>
      <c r="S396" s="523">
        <f>'[1]Actv PlacedInServc'!S396</f>
        <v>0</v>
      </c>
      <c r="T396" s="523">
        <f>'[1]Actv PlacedInServc'!T396</f>
        <v>0</v>
      </c>
      <c r="U396" s="523">
        <f>'[1]Actv PlacedInServc'!U396</f>
        <v>0</v>
      </c>
      <c r="V396" s="523">
        <f>'[1]Actv PlacedInServc'!V396</f>
        <v>0</v>
      </c>
      <c r="W396" s="523">
        <f>'[1]Actv PlacedInServc'!W396</f>
        <v>0</v>
      </c>
      <c r="X396" s="523">
        <f>'[1]Actv PlacedInServc'!X396</f>
        <v>0</v>
      </c>
      <c r="Y396" s="523">
        <f>'[1]Actv PlacedInServc'!Y396</f>
        <v>0</v>
      </c>
      <c r="Z396" s="523">
        <f>'[1]Actv PlacedInServc'!Z396</f>
        <v>0</v>
      </c>
      <c r="AA396" s="523">
        <f>'[1]Actv PlacedInServc'!AA396</f>
        <v>0</v>
      </c>
      <c r="AB396" s="523">
        <f>'[1]Actv PlacedInServc'!AB396</f>
        <v>0</v>
      </c>
      <c r="AC396" s="523">
        <f>'[1]Actv PlacedInServc'!AC396</f>
        <v>0</v>
      </c>
      <c r="AD396" s="523">
        <f>'[1]Actv PlacedInServc'!AD396</f>
        <v>0</v>
      </c>
      <c r="AE396" s="523">
        <f>'[1]Actv PlacedInServc'!AE396</f>
        <v>0</v>
      </c>
      <c r="AF396" s="523">
        <f>'[1]Actv PlacedInServc'!AF396</f>
        <v>0</v>
      </c>
      <c r="AG396" s="523">
        <f>'[1]Actv PlacedInServc'!AG396</f>
        <v>0</v>
      </c>
      <c r="AH396" s="523">
        <f>'[1]Actv PlacedInServc'!AH396</f>
        <v>0</v>
      </c>
      <c r="AI396" s="523">
        <f>'[1]Actv PlacedInServc'!AI396</f>
        <v>0</v>
      </c>
      <c r="AJ396" s="523">
        <f>'[1]Actv PlacedInServc'!AJ396</f>
        <v>0</v>
      </c>
      <c r="AK396" s="523">
        <f>'[1]Actv PlacedInServc'!AK396</f>
        <v>0</v>
      </c>
      <c r="AL396" s="523">
        <f>'[1]Actv PlacedInServc'!AL396</f>
        <v>0</v>
      </c>
      <c r="AM396" s="524"/>
      <c r="AN396" s="523">
        <f t="shared" ref="AN396:AN446" si="15">SUM(Q396:V396)</f>
        <v>0</v>
      </c>
      <c r="AO396" s="524"/>
      <c r="AP396" s="524">
        <f t="shared" ref="AP396:AP446" si="16">SUM(AA396:AL396)</f>
        <v>0</v>
      </c>
    </row>
    <row r="397" spans="2:42" s="512" customFormat="1">
      <c r="B397" s="518">
        <v>387</v>
      </c>
      <c r="C397" s="518" t="str">
        <f>'[1]Actv PlacedInServc'!C397</f>
        <v/>
      </c>
      <c r="D397" s="519" t="str">
        <f>'[1]Actv PlacedInServc'!D397</f>
        <v/>
      </c>
      <c r="F397" s="520" t="str">
        <f>'[1]Actv PlacedInServc'!F397</f>
        <v/>
      </c>
      <c r="H397" s="518" t="str">
        <f>'[1]Actv PlacedInServc'!H397</f>
        <v/>
      </c>
      <c r="J397" s="518" t="str">
        <f>'[1]Actv PlacedInServc'!J397</f>
        <v/>
      </c>
      <c r="L397" s="518" t="str">
        <f>'[1]Actv PlacedInServc'!L397</f>
        <v/>
      </c>
      <c r="N397" s="521" t="str">
        <f>'[1]Actv PlacedInServc'!N397</f>
        <v/>
      </c>
      <c r="P397" s="524" t="str">
        <f>'[1]Actv PlacedInServc'!P397</f>
        <v/>
      </c>
      <c r="Q397" s="523" t="str">
        <f>'[1]Actv PlacedInServc'!Q397</f>
        <v/>
      </c>
      <c r="R397" s="523" t="str">
        <f>'[1]Actv PlacedInServc'!R397</f>
        <v/>
      </c>
      <c r="S397" s="523" t="str">
        <f>'[1]Actv PlacedInServc'!S397</f>
        <v/>
      </c>
      <c r="T397" s="523" t="str">
        <f>'[1]Actv PlacedInServc'!T397</f>
        <v/>
      </c>
      <c r="U397" s="523" t="str">
        <f>'[1]Actv PlacedInServc'!U397</f>
        <v/>
      </c>
      <c r="V397" s="523" t="str">
        <f>'[1]Actv PlacedInServc'!V397</f>
        <v/>
      </c>
      <c r="W397" s="523" t="str">
        <f>'[1]Actv PlacedInServc'!W397</f>
        <v/>
      </c>
      <c r="X397" s="523" t="str">
        <f>'[1]Actv PlacedInServc'!X397</f>
        <v/>
      </c>
      <c r="Y397" s="523" t="str">
        <f>'[1]Actv PlacedInServc'!Y397</f>
        <v/>
      </c>
      <c r="Z397" s="523" t="str">
        <f>'[1]Actv PlacedInServc'!Z397</f>
        <v/>
      </c>
      <c r="AA397" s="523" t="str">
        <f>'[1]Actv PlacedInServc'!AA397</f>
        <v/>
      </c>
      <c r="AB397" s="523" t="str">
        <f>'[1]Actv PlacedInServc'!AB397</f>
        <v/>
      </c>
      <c r="AC397" s="523" t="str">
        <f>'[1]Actv PlacedInServc'!AC397</f>
        <v/>
      </c>
      <c r="AD397" s="523" t="str">
        <f>'[1]Actv PlacedInServc'!AD397</f>
        <v/>
      </c>
      <c r="AE397" s="523" t="str">
        <f>'[1]Actv PlacedInServc'!AE397</f>
        <v/>
      </c>
      <c r="AF397" s="523" t="str">
        <f>'[1]Actv PlacedInServc'!AF397</f>
        <v/>
      </c>
      <c r="AG397" s="523" t="str">
        <f>'[1]Actv PlacedInServc'!AG397</f>
        <v/>
      </c>
      <c r="AH397" s="523" t="str">
        <f>'[1]Actv PlacedInServc'!AH397</f>
        <v/>
      </c>
      <c r="AI397" s="523" t="str">
        <f>'[1]Actv PlacedInServc'!AI397</f>
        <v/>
      </c>
      <c r="AJ397" s="523" t="str">
        <f>'[1]Actv PlacedInServc'!AJ397</f>
        <v/>
      </c>
      <c r="AK397" s="523" t="str">
        <f>'[1]Actv PlacedInServc'!AK397</f>
        <v/>
      </c>
      <c r="AL397" s="523" t="str">
        <f>'[1]Actv PlacedInServc'!AL397</f>
        <v/>
      </c>
      <c r="AM397" s="524"/>
      <c r="AN397" s="523">
        <f t="shared" si="15"/>
        <v>0</v>
      </c>
      <c r="AO397" s="524"/>
      <c r="AP397" s="524">
        <f t="shared" si="16"/>
        <v>0</v>
      </c>
    </row>
    <row r="398" spans="2:42" s="512" customFormat="1">
      <c r="B398" s="518">
        <v>388</v>
      </c>
      <c r="C398" s="518" t="str">
        <f>'[1]Actv PlacedInServc'!C398</f>
        <v/>
      </c>
      <c r="D398" s="519" t="str">
        <f>'[1]Actv PlacedInServc'!D398</f>
        <v/>
      </c>
      <c r="F398" s="520" t="str">
        <f>'[1]Actv PlacedInServc'!F398</f>
        <v/>
      </c>
      <c r="H398" s="518" t="str">
        <f>'[1]Actv PlacedInServc'!H398</f>
        <v/>
      </c>
      <c r="J398" s="518" t="str">
        <f>'[1]Actv PlacedInServc'!J398</f>
        <v/>
      </c>
      <c r="L398" s="518" t="str">
        <f>'[1]Actv PlacedInServc'!L398</f>
        <v/>
      </c>
      <c r="N398" s="521" t="str">
        <f>'[1]Actv PlacedInServc'!N398</f>
        <v/>
      </c>
      <c r="P398" s="524" t="str">
        <f>'[1]Actv PlacedInServc'!P398</f>
        <v/>
      </c>
      <c r="Q398" s="523" t="str">
        <f>'[1]Actv PlacedInServc'!Q398</f>
        <v/>
      </c>
      <c r="R398" s="523" t="str">
        <f>'[1]Actv PlacedInServc'!R398</f>
        <v/>
      </c>
      <c r="S398" s="523" t="str">
        <f>'[1]Actv PlacedInServc'!S398</f>
        <v/>
      </c>
      <c r="T398" s="523" t="str">
        <f>'[1]Actv PlacedInServc'!T398</f>
        <v/>
      </c>
      <c r="U398" s="523" t="str">
        <f>'[1]Actv PlacedInServc'!U398</f>
        <v/>
      </c>
      <c r="V398" s="523" t="str">
        <f>'[1]Actv PlacedInServc'!V398</f>
        <v/>
      </c>
      <c r="W398" s="523" t="str">
        <f>'[1]Actv PlacedInServc'!W398</f>
        <v/>
      </c>
      <c r="X398" s="523" t="str">
        <f>'[1]Actv PlacedInServc'!X398</f>
        <v/>
      </c>
      <c r="Y398" s="523" t="str">
        <f>'[1]Actv PlacedInServc'!Y398</f>
        <v/>
      </c>
      <c r="Z398" s="523" t="str">
        <f>'[1]Actv PlacedInServc'!Z398</f>
        <v/>
      </c>
      <c r="AA398" s="523" t="str">
        <f>'[1]Actv PlacedInServc'!AA398</f>
        <v/>
      </c>
      <c r="AB398" s="523" t="str">
        <f>'[1]Actv PlacedInServc'!AB398</f>
        <v/>
      </c>
      <c r="AC398" s="523" t="str">
        <f>'[1]Actv PlacedInServc'!AC398</f>
        <v/>
      </c>
      <c r="AD398" s="523" t="str">
        <f>'[1]Actv PlacedInServc'!AD398</f>
        <v/>
      </c>
      <c r="AE398" s="523" t="str">
        <f>'[1]Actv PlacedInServc'!AE398</f>
        <v/>
      </c>
      <c r="AF398" s="523" t="str">
        <f>'[1]Actv PlacedInServc'!AF398</f>
        <v/>
      </c>
      <c r="AG398" s="523" t="str">
        <f>'[1]Actv PlacedInServc'!AG398</f>
        <v/>
      </c>
      <c r="AH398" s="523" t="str">
        <f>'[1]Actv PlacedInServc'!AH398</f>
        <v/>
      </c>
      <c r="AI398" s="523" t="str">
        <f>'[1]Actv PlacedInServc'!AI398</f>
        <v/>
      </c>
      <c r="AJ398" s="523" t="str">
        <f>'[1]Actv PlacedInServc'!AJ398</f>
        <v/>
      </c>
      <c r="AK398" s="523" t="str">
        <f>'[1]Actv PlacedInServc'!AK398</f>
        <v/>
      </c>
      <c r="AL398" s="523" t="str">
        <f>'[1]Actv PlacedInServc'!AL398</f>
        <v/>
      </c>
      <c r="AM398" s="524"/>
      <c r="AN398" s="523">
        <f t="shared" si="15"/>
        <v>0</v>
      </c>
      <c r="AO398" s="524"/>
      <c r="AP398" s="524">
        <f t="shared" si="16"/>
        <v>0</v>
      </c>
    </row>
    <row r="399" spans="2:42" s="512" customFormat="1">
      <c r="B399" s="518">
        <v>389</v>
      </c>
      <c r="C399" s="518" t="str">
        <f>'[1]Actv PlacedInServc'!C399</f>
        <v/>
      </c>
      <c r="D399" s="519" t="str">
        <f>'[1]Actv PlacedInServc'!D399</f>
        <v/>
      </c>
      <c r="F399" s="520" t="str">
        <f>'[1]Actv PlacedInServc'!F399</f>
        <v/>
      </c>
      <c r="H399" s="518" t="str">
        <f>'[1]Actv PlacedInServc'!H399</f>
        <v/>
      </c>
      <c r="J399" s="518" t="str">
        <f>'[1]Actv PlacedInServc'!J399</f>
        <v/>
      </c>
      <c r="L399" s="518" t="str">
        <f>'[1]Actv PlacedInServc'!L399</f>
        <v/>
      </c>
      <c r="N399" s="521" t="str">
        <f>'[1]Actv PlacedInServc'!N399</f>
        <v/>
      </c>
      <c r="P399" s="524" t="str">
        <f>'[1]Actv PlacedInServc'!P399</f>
        <v/>
      </c>
      <c r="Q399" s="523" t="str">
        <f>'[1]Actv PlacedInServc'!Q399</f>
        <v/>
      </c>
      <c r="R399" s="523" t="str">
        <f>'[1]Actv PlacedInServc'!R399</f>
        <v/>
      </c>
      <c r="S399" s="523" t="str">
        <f>'[1]Actv PlacedInServc'!S399</f>
        <v/>
      </c>
      <c r="T399" s="523" t="str">
        <f>'[1]Actv PlacedInServc'!T399</f>
        <v/>
      </c>
      <c r="U399" s="523" t="str">
        <f>'[1]Actv PlacedInServc'!U399</f>
        <v/>
      </c>
      <c r="V399" s="523" t="str">
        <f>'[1]Actv PlacedInServc'!V399</f>
        <v/>
      </c>
      <c r="W399" s="523" t="str">
        <f>'[1]Actv PlacedInServc'!W399</f>
        <v/>
      </c>
      <c r="X399" s="523" t="str">
        <f>'[1]Actv PlacedInServc'!X399</f>
        <v/>
      </c>
      <c r="Y399" s="523" t="str">
        <f>'[1]Actv PlacedInServc'!Y399</f>
        <v/>
      </c>
      <c r="Z399" s="523" t="str">
        <f>'[1]Actv PlacedInServc'!Z399</f>
        <v/>
      </c>
      <c r="AA399" s="523" t="str">
        <f>'[1]Actv PlacedInServc'!AA399</f>
        <v/>
      </c>
      <c r="AB399" s="523" t="str">
        <f>'[1]Actv PlacedInServc'!AB399</f>
        <v/>
      </c>
      <c r="AC399" s="523" t="str">
        <f>'[1]Actv PlacedInServc'!AC399</f>
        <v/>
      </c>
      <c r="AD399" s="523" t="str">
        <f>'[1]Actv PlacedInServc'!AD399</f>
        <v/>
      </c>
      <c r="AE399" s="523" t="str">
        <f>'[1]Actv PlacedInServc'!AE399</f>
        <v/>
      </c>
      <c r="AF399" s="523" t="str">
        <f>'[1]Actv PlacedInServc'!AF399</f>
        <v/>
      </c>
      <c r="AG399" s="523" t="str">
        <f>'[1]Actv PlacedInServc'!AG399</f>
        <v/>
      </c>
      <c r="AH399" s="523" t="str">
        <f>'[1]Actv PlacedInServc'!AH399</f>
        <v/>
      </c>
      <c r="AI399" s="523" t="str">
        <f>'[1]Actv PlacedInServc'!AI399</f>
        <v/>
      </c>
      <c r="AJ399" s="523" t="str">
        <f>'[1]Actv PlacedInServc'!AJ399</f>
        <v/>
      </c>
      <c r="AK399" s="523" t="str">
        <f>'[1]Actv PlacedInServc'!AK399</f>
        <v/>
      </c>
      <c r="AL399" s="523" t="str">
        <f>'[1]Actv PlacedInServc'!AL399</f>
        <v/>
      </c>
      <c r="AM399" s="524"/>
      <c r="AN399" s="523">
        <f t="shared" si="15"/>
        <v>0</v>
      </c>
      <c r="AO399" s="524"/>
      <c r="AP399" s="524">
        <f t="shared" si="16"/>
        <v>0</v>
      </c>
    </row>
    <row r="400" spans="2:42" s="512" customFormat="1">
      <c r="B400" s="518">
        <v>390</v>
      </c>
      <c r="C400" s="518" t="str">
        <f>'[1]Actv PlacedInServc'!C400</f>
        <v/>
      </c>
      <c r="D400" s="519" t="str">
        <f>'[1]Actv PlacedInServc'!D400</f>
        <v/>
      </c>
      <c r="F400" s="520" t="str">
        <f>'[1]Actv PlacedInServc'!F400</f>
        <v/>
      </c>
      <c r="H400" s="518" t="str">
        <f>'[1]Actv PlacedInServc'!H400</f>
        <v/>
      </c>
      <c r="J400" s="518" t="str">
        <f>'[1]Actv PlacedInServc'!J400</f>
        <v/>
      </c>
      <c r="L400" s="518" t="str">
        <f>'[1]Actv PlacedInServc'!L400</f>
        <v/>
      </c>
      <c r="N400" s="521" t="str">
        <f>'[1]Actv PlacedInServc'!N400</f>
        <v/>
      </c>
      <c r="P400" s="524" t="str">
        <f>'[1]Actv PlacedInServc'!P400</f>
        <v/>
      </c>
      <c r="Q400" s="523" t="str">
        <f>'[1]Actv PlacedInServc'!Q400</f>
        <v/>
      </c>
      <c r="R400" s="523" t="str">
        <f>'[1]Actv PlacedInServc'!R400</f>
        <v/>
      </c>
      <c r="S400" s="523" t="str">
        <f>'[1]Actv PlacedInServc'!S400</f>
        <v/>
      </c>
      <c r="T400" s="523" t="str">
        <f>'[1]Actv PlacedInServc'!T400</f>
        <v/>
      </c>
      <c r="U400" s="523" t="str">
        <f>'[1]Actv PlacedInServc'!U400</f>
        <v/>
      </c>
      <c r="V400" s="523" t="str">
        <f>'[1]Actv PlacedInServc'!V400</f>
        <v/>
      </c>
      <c r="W400" s="523" t="str">
        <f>'[1]Actv PlacedInServc'!W400</f>
        <v/>
      </c>
      <c r="X400" s="523" t="str">
        <f>'[1]Actv PlacedInServc'!X400</f>
        <v/>
      </c>
      <c r="Y400" s="523" t="str">
        <f>'[1]Actv PlacedInServc'!Y400</f>
        <v/>
      </c>
      <c r="Z400" s="523" t="str">
        <f>'[1]Actv PlacedInServc'!Z400</f>
        <v/>
      </c>
      <c r="AA400" s="523" t="str">
        <f>'[1]Actv PlacedInServc'!AA400</f>
        <v/>
      </c>
      <c r="AB400" s="523" t="str">
        <f>'[1]Actv PlacedInServc'!AB400</f>
        <v/>
      </c>
      <c r="AC400" s="523" t="str">
        <f>'[1]Actv PlacedInServc'!AC400</f>
        <v/>
      </c>
      <c r="AD400" s="523" t="str">
        <f>'[1]Actv PlacedInServc'!AD400</f>
        <v/>
      </c>
      <c r="AE400" s="523" t="str">
        <f>'[1]Actv PlacedInServc'!AE400</f>
        <v/>
      </c>
      <c r="AF400" s="523" t="str">
        <f>'[1]Actv PlacedInServc'!AF400</f>
        <v/>
      </c>
      <c r="AG400" s="523" t="str">
        <f>'[1]Actv PlacedInServc'!AG400</f>
        <v/>
      </c>
      <c r="AH400" s="523" t="str">
        <f>'[1]Actv PlacedInServc'!AH400</f>
        <v/>
      </c>
      <c r="AI400" s="523" t="str">
        <f>'[1]Actv PlacedInServc'!AI400</f>
        <v/>
      </c>
      <c r="AJ400" s="523" t="str">
        <f>'[1]Actv PlacedInServc'!AJ400</f>
        <v/>
      </c>
      <c r="AK400" s="523" t="str">
        <f>'[1]Actv PlacedInServc'!AK400</f>
        <v/>
      </c>
      <c r="AL400" s="523" t="str">
        <f>'[1]Actv PlacedInServc'!AL400</f>
        <v/>
      </c>
      <c r="AM400" s="524"/>
      <c r="AN400" s="523">
        <f t="shared" si="15"/>
        <v>0</v>
      </c>
      <c r="AO400" s="524"/>
      <c r="AP400" s="524">
        <f t="shared" si="16"/>
        <v>0</v>
      </c>
    </row>
    <row r="401" spans="2:42" s="512" customFormat="1">
      <c r="B401" s="518">
        <v>391</v>
      </c>
      <c r="C401" s="518" t="str">
        <f>'[1]Actv PlacedInServc'!C401</f>
        <v/>
      </c>
      <c r="D401" s="519" t="str">
        <f>'[1]Actv PlacedInServc'!D401</f>
        <v/>
      </c>
      <c r="F401" s="520" t="str">
        <f>'[1]Actv PlacedInServc'!F401</f>
        <v/>
      </c>
      <c r="H401" s="518" t="str">
        <f>'[1]Actv PlacedInServc'!H401</f>
        <v/>
      </c>
      <c r="J401" s="518" t="str">
        <f>'[1]Actv PlacedInServc'!J401</f>
        <v/>
      </c>
      <c r="L401" s="518" t="str">
        <f>'[1]Actv PlacedInServc'!L401</f>
        <v/>
      </c>
      <c r="N401" s="521" t="str">
        <f>'[1]Actv PlacedInServc'!N401</f>
        <v/>
      </c>
      <c r="P401" s="524" t="str">
        <f>'[1]Actv PlacedInServc'!P401</f>
        <v/>
      </c>
      <c r="Q401" s="523">
        <f>'[1]Actv PlacedInServc'!Q401</f>
        <v>0</v>
      </c>
      <c r="R401" s="523">
        <f>'[1]Actv PlacedInServc'!R401</f>
        <v>0</v>
      </c>
      <c r="S401" s="523">
        <f>'[1]Actv PlacedInServc'!S401</f>
        <v>0</v>
      </c>
      <c r="T401" s="523">
        <f>'[1]Actv PlacedInServc'!T401</f>
        <v>0</v>
      </c>
      <c r="U401" s="523">
        <f>'[1]Actv PlacedInServc'!U401</f>
        <v>0</v>
      </c>
      <c r="V401" s="523">
        <f>'[1]Actv PlacedInServc'!V401</f>
        <v>0</v>
      </c>
      <c r="W401" s="523">
        <f>'[1]Actv PlacedInServc'!W401</f>
        <v>0</v>
      </c>
      <c r="X401" s="523">
        <f>'[1]Actv PlacedInServc'!X401</f>
        <v>0</v>
      </c>
      <c r="Y401" s="523">
        <f>'[1]Actv PlacedInServc'!Y401</f>
        <v>0</v>
      </c>
      <c r="Z401" s="523">
        <f>'[1]Actv PlacedInServc'!Z401</f>
        <v>0</v>
      </c>
      <c r="AA401" s="523">
        <f>'[1]Actv PlacedInServc'!AA401</f>
        <v>0</v>
      </c>
      <c r="AB401" s="523">
        <f>'[1]Actv PlacedInServc'!AB401</f>
        <v>0</v>
      </c>
      <c r="AC401" s="523">
        <f>'[1]Actv PlacedInServc'!AC401</f>
        <v>0</v>
      </c>
      <c r="AD401" s="523">
        <f>'[1]Actv PlacedInServc'!AD401</f>
        <v>0</v>
      </c>
      <c r="AE401" s="523">
        <f>'[1]Actv PlacedInServc'!AE401</f>
        <v>0</v>
      </c>
      <c r="AF401" s="523">
        <f>'[1]Actv PlacedInServc'!AF401</f>
        <v>0</v>
      </c>
      <c r="AG401" s="523">
        <f>'[1]Actv PlacedInServc'!AG401</f>
        <v>0</v>
      </c>
      <c r="AH401" s="523">
        <f>'[1]Actv PlacedInServc'!AH401</f>
        <v>0</v>
      </c>
      <c r="AI401" s="523">
        <f>'[1]Actv PlacedInServc'!AI401</f>
        <v>0</v>
      </c>
      <c r="AJ401" s="523">
        <f>'[1]Actv PlacedInServc'!AJ401</f>
        <v>0</v>
      </c>
      <c r="AK401" s="523">
        <f>'[1]Actv PlacedInServc'!AK401</f>
        <v>0</v>
      </c>
      <c r="AL401" s="523">
        <f>'[1]Actv PlacedInServc'!AL401</f>
        <v>0</v>
      </c>
      <c r="AM401" s="524"/>
      <c r="AN401" s="523">
        <f t="shared" si="15"/>
        <v>0</v>
      </c>
      <c r="AO401" s="524"/>
      <c r="AP401" s="524">
        <f t="shared" si="16"/>
        <v>0</v>
      </c>
    </row>
    <row r="402" spans="2:42" s="512" customFormat="1">
      <c r="B402" s="518">
        <v>392</v>
      </c>
      <c r="C402" s="518" t="str">
        <f>'[1]Actv PlacedInServc'!C402</f>
        <v/>
      </c>
      <c r="D402" s="519" t="str">
        <f>'[1]Actv PlacedInServc'!D402</f>
        <v>Future Use</v>
      </c>
      <c r="F402" s="520">
        <f>'[1]Actv PlacedInServc'!F402</f>
        <v>0</v>
      </c>
      <c r="H402" s="518" t="str">
        <f>'[1]Actv PlacedInServc'!H402</f>
        <v/>
      </c>
      <c r="J402" s="518" t="str">
        <f>'[1]Actv PlacedInServc'!J402</f>
        <v/>
      </c>
      <c r="L402" s="518" t="str">
        <f>'[1]Actv PlacedInServc'!L402</f>
        <v/>
      </c>
      <c r="N402" s="521" t="str">
        <f>'[1]Actv PlacedInServc'!N402</f>
        <v/>
      </c>
      <c r="P402" s="524" t="str">
        <f>'[1]Actv PlacedInServc'!P402</f>
        <v/>
      </c>
      <c r="Q402" s="523">
        <f>'[1]Actv PlacedInServc'!Q402</f>
        <v>0</v>
      </c>
      <c r="R402" s="523">
        <f>'[1]Actv PlacedInServc'!R402</f>
        <v>0</v>
      </c>
      <c r="S402" s="523">
        <f>'[1]Actv PlacedInServc'!S402</f>
        <v>0</v>
      </c>
      <c r="T402" s="523">
        <f>'[1]Actv PlacedInServc'!T402</f>
        <v>0</v>
      </c>
      <c r="U402" s="523">
        <f>'[1]Actv PlacedInServc'!U402</f>
        <v>0</v>
      </c>
      <c r="V402" s="523">
        <f>'[1]Actv PlacedInServc'!V402</f>
        <v>0</v>
      </c>
      <c r="W402" s="523">
        <f>'[1]Actv PlacedInServc'!W402</f>
        <v>0</v>
      </c>
      <c r="X402" s="523">
        <f>'[1]Actv PlacedInServc'!X402</f>
        <v>0</v>
      </c>
      <c r="Y402" s="523">
        <f>'[1]Actv PlacedInServc'!Y402</f>
        <v>0</v>
      </c>
      <c r="Z402" s="523">
        <f>'[1]Actv PlacedInServc'!Z402</f>
        <v>0</v>
      </c>
      <c r="AA402" s="523">
        <f>'[1]Actv PlacedInServc'!AA402</f>
        <v>0</v>
      </c>
      <c r="AB402" s="523">
        <f>'[1]Actv PlacedInServc'!AB402</f>
        <v>0</v>
      </c>
      <c r="AC402" s="523">
        <f>'[1]Actv PlacedInServc'!AC402</f>
        <v>0</v>
      </c>
      <c r="AD402" s="523">
        <f>'[1]Actv PlacedInServc'!AD402</f>
        <v>0</v>
      </c>
      <c r="AE402" s="523">
        <f>'[1]Actv PlacedInServc'!AE402</f>
        <v>0</v>
      </c>
      <c r="AF402" s="523">
        <f>'[1]Actv PlacedInServc'!AF402</f>
        <v>0</v>
      </c>
      <c r="AG402" s="523">
        <f>'[1]Actv PlacedInServc'!AG402</f>
        <v>0</v>
      </c>
      <c r="AH402" s="523">
        <f>'[1]Actv PlacedInServc'!AH402</f>
        <v>0</v>
      </c>
      <c r="AI402" s="523">
        <f>'[1]Actv PlacedInServc'!AI402</f>
        <v>0</v>
      </c>
      <c r="AJ402" s="523">
        <f>'[1]Actv PlacedInServc'!AJ402</f>
        <v>0</v>
      </c>
      <c r="AK402" s="523">
        <f>'[1]Actv PlacedInServc'!AK402</f>
        <v>0</v>
      </c>
      <c r="AL402" s="523">
        <f>'[1]Actv PlacedInServc'!AL402</f>
        <v>0</v>
      </c>
      <c r="AM402" s="524"/>
      <c r="AN402" s="523">
        <f t="shared" si="15"/>
        <v>0</v>
      </c>
      <c r="AO402" s="524"/>
      <c r="AP402" s="524">
        <f t="shared" si="16"/>
        <v>0</v>
      </c>
    </row>
    <row r="403" spans="2:42" s="512" customFormat="1">
      <c r="B403" s="518">
        <v>393</v>
      </c>
      <c r="C403" s="518" t="str">
        <f>'[1]Actv PlacedInServc'!C403</f>
        <v/>
      </c>
      <c r="D403" s="519" t="str">
        <f>'[1]Actv PlacedInServc'!D403</f>
        <v/>
      </c>
      <c r="F403" s="520" t="str">
        <f>'[1]Actv PlacedInServc'!F403</f>
        <v/>
      </c>
      <c r="H403" s="518" t="str">
        <f>'[1]Actv PlacedInServc'!H403</f>
        <v/>
      </c>
      <c r="J403" s="518" t="str">
        <f>'[1]Actv PlacedInServc'!J403</f>
        <v/>
      </c>
      <c r="L403" s="518" t="str">
        <f>'[1]Actv PlacedInServc'!L403</f>
        <v/>
      </c>
      <c r="N403" s="521" t="str">
        <f>'[1]Actv PlacedInServc'!N403</f>
        <v/>
      </c>
      <c r="P403" s="524" t="str">
        <f>'[1]Actv PlacedInServc'!P403</f>
        <v/>
      </c>
      <c r="Q403" s="523" t="str">
        <f>'[1]Actv PlacedInServc'!Q403</f>
        <v/>
      </c>
      <c r="R403" s="523" t="str">
        <f>'[1]Actv PlacedInServc'!R403</f>
        <v/>
      </c>
      <c r="S403" s="523" t="str">
        <f>'[1]Actv PlacedInServc'!S403</f>
        <v/>
      </c>
      <c r="T403" s="523" t="str">
        <f>'[1]Actv PlacedInServc'!T403</f>
        <v/>
      </c>
      <c r="U403" s="523" t="str">
        <f>'[1]Actv PlacedInServc'!U403</f>
        <v/>
      </c>
      <c r="V403" s="523" t="str">
        <f>'[1]Actv PlacedInServc'!V403</f>
        <v/>
      </c>
      <c r="W403" s="523" t="str">
        <f>'[1]Actv PlacedInServc'!W403</f>
        <v/>
      </c>
      <c r="X403" s="523" t="str">
        <f>'[1]Actv PlacedInServc'!X403</f>
        <v/>
      </c>
      <c r="Y403" s="523" t="str">
        <f>'[1]Actv PlacedInServc'!Y403</f>
        <v/>
      </c>
      <c r="Z403" s="523" t="str">
        <f>'[1]Actv PlacedInServc'!Z403</f>
        <v/>
      </c>
      <c r="AA403" s="523" t="str">
        <f>'[1]Actv PlacedInServc'!AA403</f>
        <v/>
      </c>
      <c r="AB403" s="523" t="str">
        <f>'[1]Actv PlacedInServc'!AB403</f>
        <v/>
      </c>
      <c r="AC403" s="523" t="str">
        <f>'[1]Actv PlacedInServc'!AC403</f>
        <v/>
      </c>
      <c r="AD403" s="523" t="str">
        <f>'[1]Actv PlacedInServc'!AD403</f>
        <v/>
      </c>
      <c r="AE403" s="523" t="str">
        <f>'[1]Actv PlacedInServc'!AE403</f>
        <v/>
      </c>
      <c r="AF403" s="523" t="str">
        <f>'[1]Actv PlacedInServc'!AF403</f>
        <v/>
      </c>
      <c r="AG403" s="523" t="str">
        <f>'[1]Actv PlacedInServc'!AG403</f>
        <v/>
      </c>
      <c r="AH403" s="523" t="str">
        <f>'[1]Actv PlacedInServc'!AH403</f>
        <v/>
      </c>
      <c r="AI403" s="523" t="str">
        <f>'[1]Actv PlacedInServc'!AI403</f>
        <v/>
      </c>
      <c r="AJ403" s="523" t="str">
        <f>'[1]Actv PlacedInServc'!AJ403</f>
        <v/>
      </c>
      <c r="AK403" s="523" t="str">
        <f>'[1]Actv PlacedInServc'!AK403</f>
        <v/>
      </c>
      <c r="AL403" s="523" t="str">
        <f>'[1]Actv PlacedInServc'!AL403</f>
        <v/>
      </c>
      <c r="AM403" s="524"/>
      <c r="AN403" s="523">
        <f t="shared" si="15"/>
        <v>0</v>
      </c>
      <c r="AO403" s="524"/>
      <c r="AP403" s="524">
        <f t="shared" si="16"/>
        <v>0</v>
      </c>
    </row>
    <row r="404" spans="2:42" s="512" customFormat="1">
      <c r="B404" s="518">
        <v>394</v>
      </c>
      <c r="C404" s="518" t="str">
        <f>'[1]Actv PlacedInServc'!C404</f>
        <v/>
      </c>
      <c r="D404" s="519" t="str">
        <f>'[1]Actv PlacedInServc'!D404</f>
        <v/>
      </c>
      <c r="F404" s="520" t="str">
        <f>'[1]Actv PlacedInServc'!F404</f>
        <v/>
      </c>
      <c r="H404" s="518" t="str">
        <f>'[1]Actv PlacedInServc'!H404</f>
        <v/>
      </c>
      <c r="J404" s="518" t="str">
        <f>'[1]Actv PlacedInServc'!J404</f>
        <v/>
      </c>
      <c r="L404" s="518" t="str">
        <f>'[1]Actv PlacedInServc'!L404</f>
        <v/>
      </c>
      <c r="N404" s="521" t="str">
        <f>'[1]Actv PlacedInServc'!N404</f>
        <v/>
      </c>
      <c r="P404" s="524" t="str">
        <f>'[1]Actv PlacedInServc'!P404</f>
        <v/>
      </c>
      <c r="Q404" s="523" t="str">
        <f>'[1]Actv PlacedInServc'!Q404</f>
        <v/>
      </c>
      <c r="R404" s="523" t="str">
        <f>'[1]Actv PlacedInServc'!R404</f>
        <v/>
      </c>
      <c r="S404" s="523" t="str">
        <f>'[1]Actv PlacedInServc'!S404</f>
        <v/>
      </c>
      <c r="T404" s="523" t="str">
        <f>'[1]Actv PlacedInServc'!T404</f>
        <v/>
      </c>
      <c r="U404" s="523" t="str">
        <f>'[1]Actv PlacedInServc'!U404</f>
        <v/>
      </c>
      <c r="V404" s="523" t="str">
        <f>'[1]Actv PlacedInServc'!V404</f>
        <v/>
      </c>
      <c r="W404" s="523" t="str">
        <f>'[1]Actv PlacedInServc'!W404</f>
        <v/>
      </c>
      <c r="X404" s="523" t="str">
        <f>'[1]Actv PlacedInServc'!X404</f>
        <v/>
      </c>
      <c r="Y404" s="523" t="str">
        <f>'[1]Actv PlacedInServc'!Y404</f>
        <v/>
      </c>
      <c r="Z404" s="523" t="str">
        <f>'[1]Actv PlacedInServc'!Z404</f>
        <v/>
      </c>
      <c r="AA404" s="523" t="str">
        <f>'[1]Actv PlacedInServc'!AA404</f>
        <v/>
      </c>
      <c r="AB404" s="523" t="str">
        <f>'[1]Actv PlacedInServc'!AB404</f>
        <v/>
      </c>
      <c r="AC404" s="523" t="str">
        <f>'[1]Actv PlacedInServc'!AC404</f>
        <v/>
      </c>
      <c r="AD404" s="523" t="str">
        <f>'[1]Actv PlacedInServc'!AD404</f>
        <v/>
      </c>
      <c r="AE404" s="523" t="str">
        <f>'[1]Actv PlacedInServc'!AE404</f>
        <v/>
      </c>
      <c r="AF404" s="523" t="str">
        <f>'[1]Actv PlacedInServc'!AF404</f>
        <v/>
      </c>
      <c r="AG404" s="523" t="str">
        <f>'[1]Actv PlacedInServc'!AG404</f>
        <v/>
      </c>
      <c r="AH404" s="523" t="str">
        <f>'[1]Actv PlacedInServc'!AH404</f>
        <v/>
      </c>
      <c r="AI404" s="523" t="str">
        <f>'[1]Actv PlacedInServc'!AI404</f>
        <v/>
      </c>
      <c r="AJ404" s="523" t="str">
        <f>'[1]Actv PlacedInServc'!AJ404</f>
        <v/>
      </c>
      <c r="AK404" s="523" t="str">
        <f>'[1]Actv PlacedInServc'!AK404</f>
        <v/>
      </c>
      <c r="AL404" s="523" t="str">
        <f>'[1]Actv PlacedInServc'!AL404</f>
        <v/>
      </c>
      <c r="AM404" s="524"/>
      <c r="AN404" s="523">
        <f t="shared" si="15"/>
        <v>0</v>
      </c>
      <c r="AO404" s="524"/>
      <c r="AP404" s="524">
        <f t="shared" si="16"/>
        <v>0</v>
      </c>
    </row>
    <row r="405" spans="2:42" s="512" customFormat="1">
      <c r="B405" s="518">
        <v>395</v>
      </c>
      <c r="C405" s="518" t="str">
        <f>'[1]Actv PlacedInServc'!C405</f>
        <v/>
      </c>
      <c r="D405" s="519" t="str">
        <f>'[1]Actv PlacedInServc'!D405</f>
        <v/>
      </c>
      <c r="F405" s="520" t="str">
        <f>'[1]Actv PlacedInServc'!F405</f>
        <v/>
      </c>
      <c r="H405" s="518" t="str">
        <f>'[1]Actv PlacedInServc'!H405</f>
        <v/>
      </c>
      <c r="J405" s="518" t="str">
        <f>'[1]Actv PlacedInServc'!J405</f>
        <v/>
      </c>
      <c r="L405" s="518" t="str">
        <f>'[1]Actv PlacedInServc'!L405</f>
        <v/>
      </c>
      <c r="N405" s="521" t="str">
        <f>'[1]Actv PlacedInServc'!N405</f>
        <v/>
      </c>
      <c r="P405" s="524" t="str">
        <f>'[1]Actv PlacedInServc'!P405</f>
        <v/>
      </c>
      <c r="Q405" s="523" t="str">
        <f>'[1]Actv PlacedInServc'!Q405</f>
        <v/>
      </c>
      <c r="R405" s="523" t="str">
        <f>'[1]Actv PlacedInServc'!R405</f>
        <v/>
      </c>
      <c r="S405" s="523" t="str">
        <f>'[1]Actv PlacedInServc'!S405</f>
        <v/>
      </c>
      <c r="T405" s="523" t="str">
        <f>'[1]Actv PlacedInServc'!T405</f>
        <v/>
      </c>
      <c r="U405" s="523" t="str">
        <f>'[1]Actv PlacedInServc'!U405</f>
        <v/>
      </c>
      <c r="V405" s="523" t="str">
        <f>'[1]Actv PlacedInServc'!V405</f>
        <v/>
      </c>
      <c r="W405" s="523" t="str">
        <f>'[1]Actv PlacedInServc'!W405</f>
        <v/>
      </c>
      <c r="X405" s="523" t="str">
        <f>'[1]Actv PlacedInServc'!X405</f>
        <v/>
      </c>
      <c r="Y405" s="523" t="str">
        <f>'[1]Actv PlacedInServc'!Y405</f>
        <v/>
      </c>
      <c r="Z405" s="523" t="str">
        <f>'[1]Actv PlacedInServc'!Z405</f>
        <v/>
      </c>
      <c r="AA405" s="523" t="str">
        <f>'[1]Actv PlacedInServc'!AA405</f>
        <v/>
      </c>
      <c r="AB405" s="523" t="str">
        <f>'[1]Actv PlacedInServc'!AB405</f>
        <v/>
      </c>
      <c r="AC405" s="523" t="str">
        <f>'[1]Actv PlacedInServc'!AC405</f>
        <v/>
      </c>
      <c r="AD405" s="523" t="str">
        <f>'[1]Actv PlacedInServc'!AD405</f>
        <v/>
      </c>
      <c r="AE405" s="523" t="str">
        <f>'[1]Actv PlacedInServc'!AE405</f>
        <v/>
      </c>
      <c r="AF405" s="523" t="str">
        <f>'[1]Actv PlacedInServc'!AF405</f>
        <v/>
      </c>
      <c r="AG405" s="523" t="str">
        <f>'[1]Actv PlacedInServc'!AG405</f>
        <v/>
      </c>
      <c r="AH405" s="523" t="str">
        <f>'[1]Actv PlacedInServc'!AH405</f>
        <v/>
      </c>
      <c r="AI405" s="523" t="str">
        <f>'[1]Actv PlacedInServc'!AI405</f>
        <v/>
      </c>
      <c r="AJ405" s="523" t="str">
        <f>'[1]Actv PlacedInServc'!AJ405</f>
        <v/>
      </c>
      <c r="AK405" s="523" t="str">
        <f>'[1]Actv PlacedInServc'!AK405</f>
        <v/>
      </c>
      <c r="AL405" s="523" t="str">
        <f>'[1]Actv PlacedInServc'!AL405</f>
        <v/>
      </c>
      <c r="AM405" s="524"/>
      <c r="AN405" s="523">
        <f t="shared" si="15"/>
        <v>0</v>
      </c>
      <c r="AO405" s="524"/>
      <c r="AP405" s="524">
        <f t="shared" si="16"/>
        <v>0</v>
      </c>
    </row>
    <row r="406" spans="2:42" s="512" customFormat="1">
      <c r="B406" s="518">
        <v>396</v>
      </c>
      <c r="C406" s="518" t="str">
        <f>'[1]Actv PlacedInServc'!C406</f>
        <v/>
      </c>
      <c r="D406" s="519" t="str">
        <f>'[1]Actv PlacedInServc'!D406</f>
        <v/>
      </c>
      <c r="F406" s="520" t="str">
        <f>'[1]Actv PlacedInServc'!F406</f>
        <v/>
      </c>
      <c r="H406" s="518" t="str">
        <f>'[1]Actv PlacedInServc'!H406</f>
        <v/>
      </c>
      <c r="J406" s="518" t="str">
        <f>'[1]Actv PlacedInServc'!J406</f>
        <v/>
      </c>
      <c r="L406" s="518" t="str">
        <f>'[1]Actv PlacedInServc'!L406</f>
        <v/>
      </c>
      <c r="N406" s="521" t="str">
        <f>'[1]Actv PlacedInServc'!N406</f>
        <v/>
      </c>
      <c r="P406" s="524" t="str">
        <f>'[1]Actv PlacedInServc'!P406</f>
        <v/>
      </c>
      <c r="Q406" s="523" t="str">
        <f>'[1]Actv PlacedInServc'!Q406</f>
        <v/>
      </c>
      <c r="R406" s="523" t="str">
        <f>'[1]Actv PlacedInServc'!R406</f>
        <v/>
      </c>
      <c r="S406" s="523" t="str">
        <f>'[1]Actv PlacedInServc'!S406</f>
        <v/>
      </c>
      <c r="T406" s="523" t="str">
        <f>'[1]Actv PlacedInServc'!T406</f>
        <v/>
      </c>
      <c r="U406" s="523" t="str">
        <f>'[1]Actv PlacedInServc'!U406</f>
        <v/>
      </c>
      <c r="V406" s="523" t="str">
        <f>'[1]Actv PlacedInServc'!V406</f>
        <v/>
      </c>
      <c r="W406" s="523" t="str">
        <f>'[1]Actv PlacedInServc'!W406</f>
        <v/>
      </c>
      <c r="X406" s="523" t="str">
        <f>'[1]Actv PlacedInServc'!X406</f>
        <v/>
      </c>
      <c r="Y406" s="523" t="str">
        <f>'[1]Actv PlacedInServc'!Y406</f>
        <v/>
      </c>
      <c r="Z406" s="523" t="str">
        <f>'[1]Actv PlacedInServc'!Z406</f>
        <v/>
      </c>
      <c r="AA406" s="523" t="str">
        <f>'[1]Actv PlacedInServc'!AA406</f>
        <v/>
      </c>
      <c r="AB406" s="523" t="str">
        <f>'[1]Actv PlacedInServc'!AB406</f>
        <v/>
      </c>
      <c r="AC406" s="523" t="str">
        <f>'[1]Actv PlacedInServc'!AC406</f>
        <v/>
      </c>
      <c r="AD406" s="523" t="str">
        <f>'[1]Actv PlacedInServc'!AD406</f>
        <v/>
      </c>
      <c r="AE406" s="523" t="str">
        <f>'[1]Actv PlacedInServc'!AE406</f>
        <v/>
      </c>
      <c r="AF406" s="523" t="str">
        <f>'[1]Actv PlacedInServc'!AF406</f>
        <v/>
      </c>
      <c r="AG406" s="523" t="str">
        <f>'[1]Actv PlacedInServc'!AG406</f>
        <v/>
      </c>
      <c r="AH406" s="523" t="str">
        <f>'[1]Actv PlacedInServc'!AH406</f>
        <v/>
      </c>
      <c r="AI406" s="523" t="str">
        <f>'[1]Actv PlacedInServc'!AI406</f>
        <v/>
      </c>
      <c r="AJ406" s="523" t="str">
        <f>'[1]Actv PlacedInServc'!AJ406</f>
        <v/>
      </c>
      <c r="AK406" s="523" t="str">
        <f>'[1]Actv PlacedInServc'!AK406</f>
        <v/>
      </c>
      <c r="AL406" s="523" t="str">
        <f>'[1]Actv PlacedInServc'!AL406</f>
        <v/>
      </c>
      <c r="AM406" s="524"/>
      <c r="AN406" s="523">
        <f t="shared" si="15"/>
        <v>0</v>
      </c>
      <c r="AO406" s="524"/>
      <c r="AP406" s="524">
        <f t="shared" si="16"/>
        <v>0</v>
      </c>
    </row>
    <row r="407" spans="2:42" s="512" customFormat="1">
      <c r="B407" s="518">
        <v>397</v>
      </c>
      <c r="C407" s="518" t="str">
        <f>'[1]Actv PlacedInServc'!C407</f>
        <v/>
      </c>
      <c r="D407" s="519" t="str">
        <f>'[1]Actv PlacedInServc'!D407</f>
        <v/>
      </c>
      <c r="F407" s="520" t="str">
        <f>'[1]Actv PlacedInServc'!F407</f>
        <v/>
      </c>
      <c r="H407" s="518" t="str">
        <f>'[1]Actv PlacedInServc'!H407</f>
        <v/>
      </c>
      <c r="J407" s="518" t="str">
        <f>'[1]Actv PlacedInServc'!J407</f>
        <v/>
      </c>
      <c r="L407" s="518" t="str">
        <f>'[1]Actv PlacedInServc'!L407</f>
        <v/>
      </c>
      <c r="N407" s="521" t="str">
        <f>'[1]Actv PlacedInServc'!N407</f>
        <v/>
      </c>
      <c r="P407" s="524" t="str">
        <f>'[1]Actv PlacedInServc'!P407</f>
        <v/>
      </c>
      <c r="Q407" s="523">
        <f>'[1]Actv PlacedInServc'!Q407</f>
        <v>0</v>
      </c>
      <c r="R407" s="523">
        <f>'[1]Actv PlacedInServc'!R407</f>
        <v>0</v>
      </c>
      <c r="S407" s="523">
        <f>'[1]Actv PlacedInServc'!S407</f>
        <v>0</v>
      </c>
      <c r="T407" s="523">
        <f>'[1]Actv PlacedInServc'!T407</f>
        <v>0</v>
      </c>
      <c r="U407" s="523">
        <f>'[1]Actv PlacedInServc'!U407</f>
        <v>0</v>
      </c>
      <c r="V407" s="523">
        <f>'[1]Actv PlacedInServc'!V407</f>
        <v>0</v>
      </c>
      <c r="W407" s="523">
        <f>'[1]Actv PlacedInServc'!W407</f>
        <v>0</v>
      </c>
      <c r="X407" s="523">
        <f>'[1]Actv PlacedInServc'!X407</f>
        <v>0</v>
      </c>
      <c r="Y407" s="523">
        <f>'[1]Actv PlacedInServc'!Y407</f>
        <v>0</v>
      </c>
      <c r="Z407" s="523">
        <f>'[1]Actv PlacedInServc'!Z407</f>
        <v>0</v>
      </c>
      <c r="AA407" s="523">
        <f>'[1]Actv PlacedInServc'!AA407</f>
        <v>0</v>
      </c>
      <c r="AB407" s="523">
        <f>'[1]Actv PlacedInServc'!AB407</f>
        <v>0</v>
      </c>
      <c r="AC407" s="523">
        <f>'[1]Actv PlacedInServc'!AC407</f>
        <v>0</v>
      </c>
      <c r="AD407" s="523">
        <f>'[1]Actv PlacedInServc'!AD407</f>
        <v>0</v>
      </c>
      <c r="AE407" s="523">
        <f>'[1]Actv PlacedInServc'!AE407</f>
        <v>0</v>
      </c>
      <c r="AF407" s="523">
        <f>'[1]Actv PlacedInServc'!AF407</f>
        <v>0</v>
      </c>
      <c r="AG407" s="523">
        <f>'[1]Actv PlacedInServc'!AG407</f>
        <v>0</v>
      </c>
      <c r="AH407" s="523">
        <f>'[1]Actv PlacedInServc'!AH407</f>
        <v>0</v>
      </c>
      <c r="AI407" s="523">
        <f>'[1]Actv PlacedInServc'!AI407</f>
        <v>0</v>
      </c>
      <c r="AJ407" s="523">
        <f>'[1]Actv PlacedInServc'!AJ407</f>
        <v>0</v>
      </c>
      <c r="AK407" s="523">
        <f>'[1]Actv PlacedInServc'!AK407</f>
        <v>0</v>
      </c>
      <c r="AL407" s="523">
        <f>'[1]Actv PlacedInServc'!AL407</f>
        <v>0</v>
      </c>
      <c r="AM407" s="524"/>
      <c r="AN407" s="523">
        <f t="shared" si="15"/>
        <v>0</v>
      </c>
      <c r="AO407" s="524"/>
      <c r="AP407" s="524">
        <f t="shared" si="16"/>
        <v>0</v>
      </c>
    </row>
    <row r="408" spans="2:42" s="512" customFormat="1">
      <c r="B408" s="518">
        <v>398</v>
      </c>
      <c r="C408" s="518" t="str">
        <f>'[1]Actv PlacedInServc'!C408</f>
        <v/>
      </c>
      <c r="D408" s="519" t="str">
        <f>'[1]Actv PlacedInServc'!D408</f>
        <v>Future Use</v>
      </c>
      <c r="F408" s="520">
        <f>'[1]Actv PlacedInServc'!F408</f>
        <v>0</v>
      </c>
      <c r="H408" s="518" t="str">
        <f>'[1]Actv PlacedInServc'!H408</f>
        <v/>
      </c>
      <c r="J408" s="518" t="str">
        <f>'[1]Actv PlacedInServc'!J408</f>
        <v/>
      </c>
      <c r="L408" s="518" t="str">
        <f>'[1]Actv PlacedInServc'!L408</f>
        <v/>
      </c>
      <c r="N408" s="521" t="str">
        <f>'[1]Actv PlacedInServc'!N408</f>
        <v/>
      </c>
      <c r="P408" s="524" t="str">
        <f>'[1]Actv PlacedInServc'!P408</f>
        <v/>
      </c>
      <c r="Q408" s="523">
        <f>'[1]Actv PlacedInServc'!Q408</f>
        <v>0</v>
      </c>
      <c r="R408" s="523">
        <f>'[1]Actv PlacedInServc'!R408</f>
        <v>0</v>
      </c>
      <c r="S408" s="523">
        <f>'[1]Actv PlacedInServc'!S408</f>
        <v>0</v>
      </c>
      <c r="T408" s="523">
        <f>'[1]Actv PlacedInServc'!T408</f>
        <v>0</v>
      </c>
      <c r="U408" s="523">
        <f>'[1]Actv PlacedInServc'!U408</f>
        <v>0</v>
      </c>
      <c r="V408" s="523">
        <f>'[1]Actv PlacedInServc'!V408</f>
        <v>0</v>
      </c>
      <c r="W408" s="523">
        <f>'[1]Actv PlacedInServc'!W408</f>
        <v>0</v>
      </c>
      <c r="X408" s="523">
        <f>'[1]Actv PlacedInServc'!X408</f>
        <v>0</v>
      </c>
      <c r="Y408" s="523">
        <f>'[1]Actv PlacedInServc'!Y408</f>
        <v>0</v>
      </c>
      <c r="Z408" s="523">
        <f>'[1]Actv PlacedInServc'!Z408</f>
        <v>0</v>
      </c>
      <c r="AA408" s="523">
        <f>'[1]Actv PlacedInServc'!AA408</f>
        <v>0</v>
      </c>
      <c r="AB408" s="523">
        <f>'[1]Actv PlacedInServc'!AB408</f>
        <v>0</v>
      </c>
      <c r="AC408" s="523">
        <f>'[1]Actv PlacedInServc'!AC408</f>
        <v>0</v>
      </c>
      <c r="AD408" s="523">
        <f>'[1]Actv PlacedInServc'!AD408</f>
        <v>0</v>
      </c>
      <c r="AE408" s="523">
        <f>'[1]Actv PlacedInServc'!AE408</f>
        <v>0</v>
      </c>
      <c r="AF408" s="523">
        <f>'[1]Actv PlacedInServc'!AF408</f>
        <v>0</v>
      </c>
      <c r="AG408" s="523">
        <f>'[1]Actv PlacedInServc'!AG408</f>
        <v>0</v>
      </c>
      <c r="AH408" s="523">
        <f>'[1]Actv PlacedInServc'!AH408</f>
        <v>0</v>
      </c>
      <c r="AI408" s="523">
        <f>'[1]Actv PlacedInServc'!AI408</f>
        <v>0</v>
      </c>
      <c r="AJ408" s="523">
        <f>'[1]Actv PlacedInServc'!AJ408</f>
        <v>0</v>
      </c>
      <c r="AK408" s="523">
        <f>'[1]Actv PlacedInServc'!AK408</f>
        <v>0</v>
      </c>
      <c r="AL408" s="523">
        <f>'[1]Actv PlacedInServc'!AL408</f>
        <v>0</v>
      </c>
      <c r="AM408" s="524"/>
      <c r="AN408" s="523">
        <f t="shared" si="15"/>
        <v>0</v>
      </c>
      <c r="AO408" s="524"/>
      <c r="AP408" s="524">
        <f t="shared" si="16"/>
        <v>0</v>
      </c>
    </row>
    <row r="409" spans="2:42" s="512" customFormat="1">
      <c r="B409" s="518">
        <v>399</v>
      </c>
      <c r="C409" s="518" t="str">
        <f>'[1]Actv PlacedInServc'!C409</f>
        <v/>
      </c>
      <c r="D409" s="519" t="str">
        <f>'[1]Actv PlacedInServc'!D409</f>
        <v/>
      </c>
      <c r="F409" s="520" t="str">
        <f>'[1]Actv PlacedInServc'!F409</f>
        <v/>
      </c>
      <c r="H409" s="518" t="str">
        <f>'[1]Actv PlacedInServc'!H409</f>
        <v/>
      </c>
      <c r="J409" s="518" t="str">
        <f>'[1]Actv PlacedInServc'!J409</f>
        <v/>
      </c>
      <c r="L409" s="518" t="str">
        <f>'[1]Actv PlacedInServc'!L409</f>
        <v/>
      </c>
      <c r="N409" s="521" t="str">
        <f>'[1]Actv PlacedInServc'!N409</f>
        <v/>
      </c>
      <c r="P409" s="524" t="str">
        <f>'[1]Actv PlacedInServc'!P409</f>
        <v/>
      </c>
      <c r="Q409" s="523" t="str">
        <f>'[1]Actv PlacedInServc'!Q409</f>
        <v/>
      </c>
      <c r="R409" s="523" t="str">
        <f>'[1]Actv PlacedInServc'!R409</f>
        <v/>
      </c>
      <c r="S409" s="523" t="str">
        <f>'[1]Actv PlacedInServc'!S409</f>
        <v/>
      </c>
      <c r="T409" s="523" t="str">
        <f>'[1]Actv PlacedInServc'!T409</f>
        <v/>
      </c>
      <c r="U409" s="523" t="str">
        <f>'[1]Actv PlacedInServc'!U409</f>
        <v/>
      </c>
      <c r="V409" s="523" t="str">
        <f>'[1]Actv PlacedInServc'!V409</f>
        <v/>
      </c>
      <c r="W409" s="523" t="str">
        <f>'[1]Actv PlacedInServc'!W409</f>
        <v/>
      </c>
      <c r="X409" s="523" t="str">
        <f>'[1]Actv PlacedInServc'!X409</f>
        <v/>
      </c>
      <c r="Y409" s="523" t="str">
        <f>'[1]Actv PlacedInServc'!Y409</f>
        <v/>
      </c>
      <c r="Z409" s="523" t="str">
        <f>'[1]Actv PlacedInServc'!Z409</f>
        <v/>
      </c>
      <c r="AA409" s="523" t="str">
        <f>'[1]Actv PlacedInServc'!AA409</f>
        <v/>
      </c>
      <c r="AB409" s="523" t="str">
        <f>'[1]Actv PlacedInServc'!AB409</f>
        <v/>
      </c>
      <c r="AC409" s="523" t="str">
        <f>'[1]Actv PlacedInServc'!AC409</f>
        <v/>
      </c>
      <c r="AD409" s="523" t="str">
        <f>'[1]Actv PlacedInServc'!AD409</f>
        <v/>
      </c>
      <c r="AE409" s="523" t="str">
        <f>'[1]Actv PlacedInServc'!AE409</f>
        <v/>
      </c>
      <c r="AF409" s="523" t="str">
        <f>'[1]Actv PlacedInServc'!AF409</f>
        <v/>
      </c>
      <c r="AG409" s="523" t="str">
        <f>'[1]Actv PlacedInServc'!AG409</f>
        <v/>
      </c>
      <c r="AH409" s="523" t="str">
        <f>'[1]Actv PlacedInServc'!AH409</f>
        <v/>
      </c>
      <c r="AI409" s="523" t="str">
        <f>'[1]Actv PlacedInServc'!AI409</f>
        <v/>
      </c>
      <c r="AJ409" s="523" t="str">
        <f>'[1]Actv PlacedInServc'!AJ409</f>
        <v/>
      </c>
      <c r="AK409" s="523" t="str">
        <f>'[1]Actv PlacedInServc'!AK409</f>
        <v/>
      </c>
      <c r="AL409" s="523" t="str">
        <f>'[1]Actv PlacedInServc'!AL409</f>
        <v/>
      </c>
      <c r="AM409" s="524"/>
      <c r="AN409" s="523">
        <f t="shared" si="15"/>
        <v>0</v>
      </c>
      <c r="AO409" s="524"/>
      <c r="AP409" s="524">
        <f t="shared" si="16"/>
        <v>0</v>
      </c>
    </row>
    <row r="410" spans="2:42" s="512" customFormat="1">
      <c r="B410" s="518">
        <v>400</v>
      </c>
      <c r="C410" s="518" t="str">
        <f>'[1]Actv PlacedInServc'!C410</f>
        <v/>
      </c>
      <c r="D410" s="519" t="str">
        <f>'[1]Actv PlacedInServc'!D410</f>
        <v/>
      </c>
      <c r="F410" s="520" t="str">
        <f>'[1]Actv PlacedInServc'!F410</f>
        <v/>
      </c>
      <c r="H410" s="518" t="str">
        <f>'[1]Actv PlacedInServc'!H410</f>
        <v/>
      </c>
      <c r="J410" s="518" t="str">
        <f>'[1]Actv PlacedInServc'!J410</f>
        <v/>
      </c>
      <c r="L410" s="518" t="str">
        <f>'[1]Actv PlacedInServc'!L410</f>
        <v/>
      </c>
      <c r="N410" s="521" t="str">
        <f>'[1]Actv PlacedInServc'!N410</f>
        <v/>
      </c>
      <c r="P410" s="524" t="str">
        <f>'[1]Actv PlacedInServc'!P410</f>
        <v/>
      </c>
      <c r="Q410" s="523" t="str">
        <f>'[1]Actv PlacedInServc'!Q410</f>
        <v/>
      </c>
      <c r="R410" s="523" t="str">
        <f>'[1]Actv PlacedInServc'!R410</f>
        <v/>
      </c>
      <c r="S410" s="523" t="str">
        <f>'[1]Actv PlacedInServc'!S410</f>
        <v/>
      </c>
      <c r="T410" s="523" t="str">
        <f>'[1]Actv PlacedInServc'!T410</f>
        <v/>
      </c>
      <c r="U410" s="523" t="str">
        <f>'[1]Actv PlacedInServc'!U410</f>
        <v/>
      </c>
      <c r="V410" s="523" t="str">
        <f>'[1]Actv PlacedInServc'!V410</f>
        <v/>
      </c>
      <c r="W410" s="523" t="str">
        <f>'[1]Actv PlacedInServc'!W410</f>
        <v/>
      </c>
      <c r="X410" s="523" t="str">
        <f>'[1]Actv PlacedInServc'!X410</f>
        <v/>
      </c>
      <c r="Y410" s="523" t="str">
        <f>'[1]Actv PlacedInServc'!Y410</f>
        <v/>
      </c>
      <c r="Z410" s="523" t="str">
        <f>'[1]Actv PlacedInServc'!Z410</f>
        <v/>
      </c>
      <c r="AA410" s="523" t="str">
        <f>'[1]Actv PlacedInServc'!AA410</f>
        <v/>
      </c>
      <c r="AB410" s="523" t="str">
        <f>'[1]Actv PlacedInServc'!AB410</f>
        <v/>
      </c>
      <c r="AC410" s="523" t="str">
        <f>'[1]Actv PlacedInServc'!AC410</f>
        <v/>
      </c>
      <c r="AD410" s="523" t="str">
        <f>'[1]Actv PlacedInServc'!AD410</f>
        <v/>
      </c>
      <c r="AE410" s="523" t="str">
        <f>'[1]Actv PlacedInServc'!AE410</f>
        <v/>
      </c>
      <c r="AF410" s="523" t="str">
        <f>'[1]Actv PlacedInServc'!AF410</f>
        <v/>
      </c>
      <c r="AG410" s="523" t="str">
        <f>'[1]Actv PlacedInServc'!AG410</f>
        <v/>
      </c>
      <c r="AH410" s="523" t="str">
        <f>'[1]Actv PlacedInServc'!AH410</f>
        <v/>
      </c>
      <c r="AI410" s="523" t="str">
        <f>'[1]Actv PlacedInServc'!AI410</f>
        <v/>
      </c>
      <c r="AJ410" s="523" t="str">
        <f>'[1]Actv PlacedInServc'!AJ410</f>
        <v/>
      </c>
      <c r="AK410" s="523" t="str">
        <f>'[1]Actv PlacedInServc'!AK410</f>
        <v/>
      </c>
      <c r="AL410" s="523" t="str">
        <f>'[1]Actv PlacedInServc'!AL410</f>
        <v/>
      </c>
      <c r="AM410" s="524"/>
      <c r="AN410" s="523">
        <f t="shared" si="15"/>
        <v>0</v>
      </c>
      <c r="AO410" s="524"/>
      <c r="AP410" s="524">
        <f t="shared" si="16"/>
        <v>0</v>
      </c>
    </row>
    <row r="411" spans="2:42" s="512" customFormat="1">
      <c r="B411" s="518">
        <v>401</v>
      </c>
      <c r="C411" s="518" t="str">
        <f>'[1]Actv PlacedInServc'!C411</f>
        <v/>
      </c>
      <c r="D411" s="519" t="str">
        <f>'[1]Actv PlacedInServc'!D411</f>
        <v/>
      </c>
      <c r="F411" s="520" t="str">
        <f>'[1]Actv PlacedInServc'!F411</f>
        <v/>
      </c>
      <c r="H411" s="518" t="str">
        <f>'[1]Actv PlacedInServc'!H411</f>
        <v/>
      </c>
      <c r="J411" s="518" t="str">
        <f>'[1]Actv PlacedInServc'!J411</f>
        <v/>
      </c>
      <c r="L411" s="518" t="str">
        <f>'[1]Actv PlacedInServc'!L411</f>
        <v/>
      </c>
      <c r="N411" s="521" t="str">
        <f>'[1]Actv PlacedInServc'!N411</f>
        <v/>
      </c>
      <c r="P411" s="524" t="str">
        <f>'[1]Actv PlacedInServc'!P411</f>
        <v/>
      </c>
      <c r="Q411" s="523" t="str">
        <f>'[1]Actv PlacedInServc'!Q411</f>
        <v/>
      </c>
      <c r="R411" s="523" t="str">
        <f>'[1]Actv PlacedInServc'!R411</f>
        <v/>
      </c>
      <c r="S411" s="523" t="str">
        <f>'[1]Actv PlacedInServc'!S411</f>
        <v/>
      </c>
      <c r="T411" s="523" t="str">
        <f>'[1]Actv PlacedInServc'!T411</f>
        <v/>
      </c>
      <c r="U411" s="523" t="str">
        <f>'[1]Actv PlacedInServc'!U411</f>
        <v/>
      </c>
      <c r="V411" s="523" t="str">
        <f>'[1]Actv PlacedInServc'!V411</f>
        <v/>
      </c>
      <c r="W411" s="523" t="str">
        <f>'[1]Actv PlacedInServc'!W411</f>
        <v/>
      </c>
      <c r="X411" s="523" t="str">
        <f>'[1]Actv PlacedInServc'!X411</f>
        <v/>
      </c>
      <c r="Y411" s="523" t="str">
        <f>'[1]Actv PlacedInServc'!Y411</f>
        <v/>
      </c>
      <c r="Z411" s="523" t="str">
        <f>'[1]Actv PlacedInServc'!Z411</f>
        <v/>
      </c>
      <c r="AA411" s="523" t="str">
        <f>'[1]Actv PlacedInServc'!AA411</f>
        <v/>
      </c>
      <c r="AB411" s="523" t="str">
        <f>'[1]Actv PlacedInServc'!AB411</f>
        <v/>
      </c>
      <c r="AC411" s="523" t="str">
        <f>'[1]Actv PlacedInServc'!AC411</f>
        <v/>
      </c>
      <c r="AD411" s="523" t="str">
        <f>'[1]Actv PlacedInServc'!AD411</f>
        <v/>
      </c>
      <c r="AE411" s="523" t="str">
        <f>'[1]Actv PlacedInServc'!AE411</f>
        <v/>
      </c>
      <c r="AF411" s="523" t="str">
        <f>'[1]Actv PlacedInServc'!AF411</f>
        <v/>
      </c>
      <c r="AG411" s="523" t="str">
        <f>'[1]Actv PlacedInServc'!AG411</f>
        <v/>
      </c>
      <c r="AH411" s="523" t="str">
        <f>'[1]Actv PlacedInServc'!AH411</f>
        <v/>
      </c>
      <c r="AI411" s="523" t="str">
        <f>'[1]Actv PlacedInServc'!AI411</f>
        <v/>
      </c>
      <c r="AJ411" s="523" t="str">
        <f>'[1]Actv PlacedInServc'!AJ411</f>
        <v/>
      </c>
      <c r="AK411" s="523" t="str">
        <f>'[1]Actv PlacedInServc'!AK411</f>
        <v/>
      </c>
      <c r="AL411" s="523" t="str">
        <f>'[1]Actv PlacedInServc'!AL411</f>
        <v/>
      </c>
      <c r="AM411" s="524"/>
      <c r="AN411" s="523">
        <f t="shared" si="15"/>
        <v>0</v>
      </c>
      <c r="AO411" s="524"/>
      <c r="AP411" s="524">
        <f t="shared" si="16"/>
        <v>0</v>
      </c>
    </row>
    <row r="412" spans="2:42" s="512" customFormat="1">
      <c r="B412" s="518">
        <v>402</v>
      </c>
      <c r="C412" s="518" t="str">
        <f>'[1]Actv PlacedInServc'!C412</f>
        <v/>
      </c>
      <c r="D412" s="519" t="str">
        <f>'[1]Actv PlacedInServc'!D412</f>
        <v/>
      </c>
      <c r="F412" s="520" t="str">
        <f>'[1]Actv PlacedInServc'!F412</f>
        <v/>
      </c>
      <c r="H412" s="518" t="str">
        <f>'[1]Actv PlacedInServc'!H412</f>
        <v/>
      </c>
      <c r="J412" s="518" t="str">
        <f>'[1]Actv PlacedInServc'!J412</f>
        <v/>
      </c>
      <c r="L412" s="518" t="str">
        <f>'[1]Actv PlacedInServc'!L412</f>
        <v/>
      </c>
      <c r="N412" s="521" t="str">
        <f>'[1]Actv PlacedInServc'!N412</f>
        <v/>
      </c>
      <c r="P412" s="524" t="str">
        <f>'[1]Actv PlacedInServc'!P412</f>
        <v/>
      </c>
      <c r="Q412" s="523" t="str">
        <f>'[1]Actv PlacedInServc'!Q412</f>
        <v/>
      </c>
      <c r="R412" s="523" t="str">
        <f>'[1]Actv PlacedInServc'!R412</f>
        <v/>
      </c>
      <c r="S412" s="523" t="str">
        <f>'[1]Actv PlacedInServc'!S412</f>
        <v/>
      </c>
      <c r="T412" s="523" t="str">
        <f>'[1]Actv PlacedInServc'!T412</f>
        <v/>
      </c>
      <c r="U412" s="523" t="str">
        <f>'[1]Actv PlacedInServc'!U412</f>
        <v/>
      </c>
      <c r="V412" s="523" t="str">
        <f>'[1]Actv PlacedInServc'!V412</f>
        <v/>
      </c>
      <c r="W412" s="523" t="str">
        <f>'[1]Actv PlacedInServc'!W412</f>
        <v/>
      </c>
      <c r="X412" s="523" t="str">
        <f>'[1]Actv PlacedInServc'!X412</f>
        <v/>
      </c>
      <c r="Y412" s="523" t="str">
        <f>'[1]Actv PlacedInServc'!Y412</f>
        <v/>
      </c>
      <c r="Z412" s="523" t="str">
        <f>'[1]Actv PlacedInServc'!Z412</f>
        <v/>
      </c>
      <c r="AA412" s="523" t="str">
        <f>'[1]Actv PlacedInServc'!AA412</f>
        <v/>
      </c>
      <c r="AB412" s="523" t="str">
        <f>'[1]Actv PlacedInServc'!AB412</f>
        <v/>
      </c>
      <c r="AC412" s="523" t="str">
        <f>'[1]Actv PlacedInServc'!AC412</f>
        <v/>
      </c>
      <c r="AD412" s="523" t="str">
        <f>'[1]Actv PlacedInServc'!AD412</f>
        <v/>
      </c>
      <c r="AE412" s="523" t="str">
        <f>'[1]Actv PlacedInServc'!AE412</f>
        <v/>
      </c>
      <c r="AF412" s="523" t="str">
        <f>'[1]Actv PlacedInServc'!AF412</f>
        <v/>
      </c>
      <c r="AG412" s="523" t="str">
        <f>'[1]Actv PlacedInServc'!AG412</f>
        <v/>
      </c>
      <c r="AH412" s="523" t="str">
        <f>'[1]Actv PlacedInServc'!AH412</f>
        <v/>
      </c>
      <c r="AI412" s="523" t="str">
        <f>'[1]Actv PlacedInServc'!AI412</f>
        <v/>
      </c>
      <c r="AJ412" s="523" t="str">
        <f>'[1]Actv PlacedInServc'!AJ412</f>
        <v/>
      </c>
      <c r="AK412" s="523" t="str">
        <f>'[1]Actv PlacedInServc'!AK412</f>
        <v/>
      </c>
      <c r="AL412" s="523" t="str">
        <f>'[1]Actv PlacedInServc'!AL412</f>
        <v/>
      </c>
      <c r="AM412" s="524"/>
      <c r="AN412" s="523">
        <f t="shared" si="15"/>
        <v>0</v>
      </c>
      <c r="AO412" s="524"/>
      <c r="AP412" s="524">
        <f t="shared" si="16"/>
        <v>0</v>
      </c>
    </row>
    <row r="413" spans="2:42" s="512" customFormat="1">
      <c r="B413" s="518">
        <v>413</v>
      </c>
      <c r="C413" s="518" t="str">
        <f>'[1]Actv PlacedInServc'!C413</f>
        <v/>
      </c>
      <c r="D413" s="519" t="str">
        <f>'[1]Actv PlacedInServc'!D413</f>
        <v/>
      </c>
      <c r="F413" s="520" t="str">
        <f>'[1]Actv PlacedInServc'!F413</f>
        <v/>
      </c>
      <c r="H413" s="518" t="str">
        <f>'[1]Actv PlacedInServc'!H413</f>
        <v/>
      </c>
      <c r="J413" s="518" t="str">
        <f>'[1]Actv PlacedInServc'!J413</f>
        <v/>
      </c>
      <c r="L413" s="518" t="str">
        <f>'[1]Actv PlacedInServc'!L413</f>
        <v/>
      </c>
      <c r="N413" s="521" t="str">
        <f>'[1]Actv PlacedInServc'!N413</f>
        <v/>
      </c>
      <c r="P413" s="524" t="str">
        <f>'[1]Actv PlacedInServc'!P413</f>
        <v/>
      </c>
      <c r="Q413" s="523">
        <f>'[1]Actv PlacedInServc'!Q413</f>
        <v>0</v>
      </c>
      <c r="R413" s="523">
        <f>'[1]Actv PlacedInServc'!R413</f>
        <v>0</v>
      </c>
      <c r="S413" s="523">
        <f>'[1]Actv PlacedInServc'!S413</f>
        <v>0</v>
      </c>
      <c r="T413" s="523">
        <f>'[1]Actv PlacedInServc'!T413</f>
        <v>0</v>
      </c>
      <c r="U413" s="523">
        <f>'[1]Actv PlacedInServc'!U413</f>
        <v>0</v>
      </c>
      <c r="V413" s="523">
        <f>'[1]Actv PlacedInServc'!V413</f>
        <v>0</v>
      </c>
      <c r="W413" s="523">
        <f>'[1]Actv PlacedInServc'!W413</f>
        <v>0</v>
      </c>
      <c r="X413" s="523">
        <f>'[1]Actv PlacedInServc'!X413</f>
        <v>0</v>
      </c>
      <c r="Y413" s="523">
        <f>'[1]Actv PlacedInServc'!Y413</f>
        <v>0</v>
      </c>
      <c r="Z413" s="523">
        <f>'[1]Actv PlacedInServc'!Z413</f>
        <v>0</v>
      </c>
      <c r="AA413" s="523">
        <f>'[1]Actv PlacedInServc'!AA413</f>
        <v>0</v>
      </c>
      <c r="AB413" s="523">
        <f>'[1]Actv PlacedInServc'!AB413</f>
        <v>0</v>
      </c>
      <c r="AC413" s="523">
        <f>'[1]Actv PlacedInServc'!AC413</f>
        <v>0</v>
      </c>
      <c r="AD413" s="523">
        <f>'[1]Actv PlacedInServc'!AD413</f>
        <v>0</v>
      </c>
      <c r="AE413" s="523">
        <f>'[1]Actv PlacedInServc'!AE413</f>
        <v>0</v>
      </c>
      <c r="AF413" s="523">
        <f>'[1]Actv PlacedInServc'!AF413</f>
        <v>0</v>
      </c>
      <c r="AG413" s="523">
        <f>'[1]Actv PlacedInServc'!AG413</f>
        <v>0</v>
      </c>
      <c r="AH413" s="523">
        <f>'[1]Actv PlacedInServc'!AH413</f>
        <v>0</v>
      </c>
      <c r="AI413" s="523">
        <f>'[1]Actv PlacedInServc'!AI413</f>
        <v>0</v>
      </c>
      <c r="AJ413" s="523">
        <f>'[1]Actv PlacedInServc'!AJ413</f>
        <v>0</v>
      </c>
      <c r="AK413" s="523">
        <f>'[1]Actv PlacedInServc'!AK413</f>
        <v>0</v>
      </c>
      <c r="AL413" s="523">
        <f>'[1]Actv PlacedInServc'!AL413</f>
        <v>0</v>
      </c>
      <c r="AM413" s="524"/>
      <c r="AN413" s="523">
        <f t="shared" si="15"/>
        <v>0</v>
      </c>
      <c r="AO413" s="524"/>
      <c r="AP413" s="524">
        <f t="shared" si="16"/>
        <v>0</v>
      </c>
    </row>
    <row r="414" spans="2:42" s="512" customFormat="1">
      <c r="B414" s="518">
        <v>414</v>
      </c>
      <c r="C414" s="518" t="str">
        <f>'[1]Actv PlacedInServc'!C414</f>
        <v/>
      </c>
      <c r="D414" s="519" t="str">
        <f>'[1]Actv PlacedInServc'!D414</f>
        <v>Future Use</v>
      </c>
      <c r="F414" s="520">
        <f>'[1]Actv PlacedInServc'!F414</f>
        <v>0</v>
      </c>
      <c r="H414" s="518" t="str">
        <f>'[1]Actv PlacedInServc'!H414</f>
        <v/>
      </c>
      <c r="J414" s="518" t="str">
        <f>'[1]Actv PlacedInServc'!J414</f>
        <v/>
      </c>
      <c r="L414" s="518" t="str">
        <f>'[1]Actv PlacedInServc'!L414</f>
        <v/>
      </c>
      <c r="N414" s="521" t="str">
        <f>'[1]Actv PlacedInServc'!N414</f>
        <v/>
      </c>
      <c r="P414" s="524" t="str">
        <f>'[1]Actv PlacedInServc'!P414</f>
        <v/>
      </c>
      <c r="Q414" s="523">
        <f>'[1]Actv PlacedInServc'!Q414</f>
        <v>0</v>
      </c>
      <c r="R414" s="523">
        <f>'[1]Actv PlacedInServc'!R414</f>
        <v>0</v>
      </c>
      <c r="S414" s="523">
        <f>'[1]Actv PlacedInServc'!S414</f>
        <v>0</v>
      </c>
      <c r="T414" s="523">
        <f>'[1]Actv PlacedInServc'!T414</f>
        <v>0</v>
      </c>
      <c r="U414" s="523">
        <f>'[1]Actv PlacedInServc'!U414</f>
        <v>0</v>
      </c>
      <c r="V414" s="523">
        <f>'[1]Actv PlacedInServc'!V414</f>
        <v>0</v>
      </c>
      <c r="W414" s="523">
        <f>'[1]Actv PlacedInServc'!W414</f>
        <v>0</v>
      </c>
      <c r="X414" s="523">
        <f>'[1]Actv PlacedInServc'!X414</f>
        <v>0</v>
      </c>
      <c r="Y414" s="523">
        <f>'[1]Actv PlacedInServc'!Y414</f>
        <v>0</v>
      </c>
      <c r="Z414" s="523">
        <f>'[1]Actv PlacedInServc'!Z414</f>
        <v>0</v>
      </c>
      <c r="AA414" s="523">
        <f>'[1]Actv PlacedInServc'!AA414</f>
        <v>0</v>
      </c>
      <c r="AB414" s="523">
        <f>'[1]Actv PlacedInServc'!AB414</f>
        <v>0</v>
      </c>
      <c r="AC414" s="523">
        <f>'[1]Actv PlacedInServc'!AC414</f>
        <v>0</v>
      </c>
      <c r="AD414" s="523">
        <f>'[1]Actv PlacedInServc'!AD414</f>
        <v>0</v>
      </c>
      <c r="AE414" s="523">
        <f>'[1]Actv PlacedInServc'!AE414</f>
        <v>0</v>
      </c>
      <c r="AF414" s="523">
        <f>'[1]Actv PlacedInServc'!AF414</f>
        <v>0</v>
      </c>
      <c r="AG414" s="523">
        <f>'[1]Actv PlacedInServc'!AG414</f>
        <v>0</v>
      </c>
      <c r="AH414" s="523">
        <f>'[1]Actv PlacedInServc'!AH414</f>
        <v>0</v>
      </c>
      <c r="AI414" s="523">
        <f>'[1]Actv PlacedInServc'!AI414</f>
        <v>0</v>
      </c>
      <c r="AJ414" s="523">
        <f>'[1]Actv PlacedInServc'!AJ414</f>
        <v>0</v>
      </c>
      <c r="AK414" s="523">
        <f>'[1]Actv PlacedInServc'!AK414</f>
        <v>0</v>
      </c>
      <c r="AL414" s="523">
        <f>'[1]Actv PlacedInServc'!AL414</f>
        <v>0</v>
      </c>
      <c r="AM414" s="524"/>
      <c r="AN414" s="523">
        <f t="shared" si="15"/>
        <v>0</v>
      </c>
      <c r="AO414" s="524"/>
      <c r="AP414" s="524">
        <f t="shared" si="16"/>
        <v>0</v>
      </c>
    </row>
    <row r="415" spans="2:42" s="512" customFormat="1">
      <c r="B415" s="518">
        <v>415</v>
      </c>
      <c r="C415" s="518" t="str">
        <f>'[1]Actv PlacedInServc'!C415</f>
        <v/>
      </c>
      <c r="D415" s="519" t="str">
        <f>'[1]Actv PlacedInServc'!D415</f>
        <v/>
      </c>
      <c r="F415" s="520" t="str">
        <f>'[1]Actv PlacedInServc'!F415</f>
        <v/>
      </c>
      <c r="H415" s="518" t="str">
        <f>'[1]Actv PlacedInServc'!H415</f>
        <v/>
      </c>
      <c r="J415" s="518" t="str">
        <f>'[1]Actv PlacedInServc'!J415</f>
        <v/>
      </c>
      <c r="L415" s="518" t="str">
        <f>'[1]Actv PlacedInServc'!L415</f>
        <v/>
      </c>
      <c r="N415" s="521" t="str">
        <f>'[1]Actv PlacedInServc'!N415</f>
        <v/>
      </c>
      <c r="P415" s="524" t="str">
        <f>'[1]Actv PlacedInServc'!P415</f>
        <v/>
      </c>
      <c r="Q415" s="523" t="str">
        <f>'[1]Actv PlacedInServc'!Q415</f>
        <v/>
      </c>
      <c r="R415" s="523" t="str">
        <f>'[1]Actv PlacedInServc'!R415</f>
        <v/>
      </c>
      <c r="S415" s="523" t="str">
        <f>'[1]Actv PlacedInServc'!S415</f>
        <v/>
      </c>
      <c r="T415" s="523" t="str">
        <f>'[1]Actv PlacedInServc'!T415</f>
        <v/>
      </c>
      <c r="U415" s="523" t="str">
        <f>'[1]Actv PlacedInServc'!U415</f>
        <v/>
      </c>
      <c r="V415" s="523" t="str">
        <f>'[1]Actv PlacedInServc'!V415</f>
        <v/>
      </c>
      <c r="W415" s="523" t="str">
        <f>'[1]Actv PlacedInServc'!W415</f>
        <v/>
      </c>
      <c r="X415" s="523" t="str">
        <f>'[1]Actv PlacedInServc'!X415</f>
        <v/>
      </c>
      <c r="Y415" s="523" t="str">
        <f>'[1]Actv PlacedInServc'!Y415</f>
        <v/>
      </c>
      <c r="Z415" s="523" t="str">
        <f>'[1]Actv PlacedInServc'!Z415</f>
        <v/>
      </c>
      <c r="AA415" s="523" t="str">
        <f>'[1]Actv PlacedInServc'!AA415</f>
        <v/>
      </c>
      <c r="AB415" s="523" t="str">
        <f>'[1]Actv PlacedInServc'!AB415</f>
        <v/>
      </c>
      <c r="AC415" s="523" t="str">
        <f>'[1]Actv PlacedInServc'!AC415</f>
        <v/>
      </c>
      <c r="AD415" s="523" t="str">
        <f>'[1]Actv PlacedInServc'!AD415</f>
        <v/>
      </c>
      <c r="AE415" s="523" t="str">
        <f>'[1]Actv PlacedInServc'!AE415</f>
        <v/>
      </c>
      <c r="AF415" s="523" t="str">
        <f>'[1]Actv PlacedInServc'!AF415</f>
        <v/>
      </c>
      <c r="AG415" s="523" t="str">
        <f>'[1]Actv PlacedInServc'!AG415</f>
        <v/>
      </c>
      <c r="AH415" s="523" t="str">
        <f>'[1]Actv PlacedInServc'!AH415</f>
        <v/>
      </c>
      <c r="AI415" s="523" t="str">
        <f>'[1]Actv PlacedInServc'!AI415</f>
        <v/>
      </c>
      <c r="AJ415" s="523" t="str">
        <f>'[1]Actv PlacedInServc'!AJ415</f>
        <v/>
      </c>
      <c r="AK415" s="523" t="str">
        <f>'[1]Actv PlacedInServc'!AK415</f>
        <v/>
      </c>
      <c r="AL415" s="523" t="str">
        <f>'[1]Actv PlacedInServc'!AL415</f>
        <v/>
      </c>
      <c r="AM415" s="524"/>
      <c r="AN415" s="523">
        <f t="shared" si="15"/>
        <v>0</v>
      </c>
      <c r="AO415" s="524"/>
      <c r="AP415" s="524">
        <f t="shared" si="16"/>
        <v>0</v>
      </c>
    </row>
    <row r="416" spans="2:42" s="512" customFormat="1">
      <c r="B416" s="518">
        <v>416</v>
      </c>
      <c r="C416" s="518" t="str">
        <f>'[1]Actv PlacedInServc'!C416</f>
        <v/>
      </c>
      <c r="D416" s="519" t="str">
        <f>'[1]Actv PlacedInServc'!D416</f>
        <v/>
      </c>
      <c r="F416" s="520" t="str">
        <f>'[1]Actv PlacedInServc'!F416</f>
        <v/>
      </c>
      <c r="H416" s="518" t="str">
        <f>'[1]Actv PlacedInServc'!H416</f>
        <v/>
      </c>
      <c r="J416" s="518" t="str">
        <f>'[1]Actv PlacedInServc'!J416</f>
        <v/>
      </c>
      <c r="L416" s="518" t="str">
        <f>'[1]Actv PlacedInServc'!L416</f>
        <v/>
      </c>
      <c r="N416" s="521" t="str">
        <f>'[1]Actv PlacedInServc'!N416</f>
        <v/>
      </c>
      <c r="P416" s="524" t="str">
        <f>'[1]Actv PlacedInServc'!P416</f>
        <v/>
      </c>
      <c r="Q416" s="523" t="str">
        <f>'[1]Actv PlacedInServc'!Q416</f>
        <v/>
      </c>
      <c r="R416" s="523" t="str">
        <f>'[1]Actv PlacedInServc'!R416</f>
        <v/>
      </c>
      <c r="S416" s="523" t="str">
        <f>'[1]Actv PlacedInServc'!S416</f>
        <v/>
      </c>
      <c r="T416" s="523" t="str">
        <f>'[1]Actv PlacedInServc'!T416</f>
        <v/>
      </c>
      <c r="U416" s="523" t="str">
        <f>'[1]Actv PlacedInServc'!U416</f>
        <v/>
      </c>
      <c r="V416" s="523" t="str">
        <f>'[1]Actv PlacedInServc'!V416</f>
        <v/>
      </c>
      <c r="W416" s="523" t="str">
        <f>'[1]Actv PlacedInServc'!W416</f>
        <v/>
      </c>
      <c r="X416" s="523" t="str">
        <f>'[1]Actv PlacedInServc'!X416</f>
        <v/>
      </c>
      <c r="Y416" s="523" t="str">
        <f>'[1]Actv PlacedInServc'!Y416</f>
        <v/>
      </c>
      <c r="Z416" s="523" t="str">
        <f>'[1]Actv PlacedInServc'!Z416</f>
        <v/>
      </c>
      <c r="AA416" s="523" t="str">
        <f>'[1]Actv PlacedInServc'!AA416</f>
        <v/>
      </c>
      <c r="AB416" s="523" t="str">
        <f>'[1]Actv PlacedInServc'!AB416</f>
        <v/>
      </c>
      <c r="AC416" s="523" t="str">
        <f>'[1]Actv PlacedInServc'!AC416</f>
        <v/>
      </c>
      <c r="AD416" s="523" t="str">
        <f>'[1]Actv PlacedInServc'!AD416</f>
        <v/>
      </c>
      <c r="AE416" s="523" t="str">
        <f>'[1]Actv PlacedInServc'!AE416</f>
        <v/>
      </c>
      <c r="AF416" s="523" t="str">
        <f>'[1]Actv PlacedInServc'!AF416</f>
        <v/>
      </c>
      <c r="AG416" s="523" t="str">
        <f>'[1]Actv PlacedInServc'!AG416</f>
        <v/>
      </c>
      <c r="AH416" s="523" t="str">
        <f>'[1]Actv PlacedInServc'!AH416</f>
        <v/>
      </c>
      <c r="AI416" s="523" t="str">
        <f>'[1]Actv PlacedInServc'!AI416</f>
        <v/>
      </c>
      <c r="AJ416" s="523" t="str">
        <f>'[1]Actv PlacedInServc'!AJ416</f>
        <v/>
      </c>
      <c r="AK416" s="523" t="str">
        <f>'[1]Actv PlacedInServc'!AK416</f>
        <v/>
      </c>
      <c r="AL416" s="523" t="str">
        <f>'[1]Actv PlacedInServc'!AL416</f>
        <v/>
      </c>
      <c r="AM416" s="524"/>
      <c r="AN416" s="523">
        <f t="shared" si="15"/>
        <v>0</v>
      </c>
      <c r="AO416" s="524"/>
      <c r="AP416" s="524">
        <f t="shared" si="16"/>
        <v>0</v>
      </c>
    </row>
    <row r="417" spans="2:42" s="512" customFormat="1">
      <c r="B417" s="518">
        <v>417</v>
      </c>
      <c r="C417" s="518" t="str">
        <f>'[1]Actv PlacedInServc'!C417</f>
        <v/>
      </c>
      <c r="D417" s="519" t="str">
        <f>'[1]Actv PlacedInServc'!D417</f>
        <v/>
      </c>
      <c r="F417" s="520" t="str">
        <f>'[1]Actv PlacedInServc'!F417</f>
        <v/>
      </c>
      <c r="H417" s="518" t="str">
        <f>'[1]Actv PlacedInServc'!H417</f>
        <v/>
      </c>
      <c r="J417" s="518" t="str">
        <f>'[1]Actv PlacedInServc'!J417</f>
        <v/>
      </c>
      <c r="L417" s="518" t="str">
        <f>'[1]Actv PlacedInServc'!L417</f>
        <v/>
      </c>
      <c r="N417" s="521" t="str">
        <f>'[1]Actv PlacedInServc'!N417</f>
        <v/>
      </c>
      <c r="P417" s="524" t="str">
        <f>'[1]Actv PlacedInServc'!P417</f>
        <v/>
      </c>
      <c r="Q417" s="523" t="str">
        <f>'[1]Actv PlacedInServc'!Q417</f>
        <v/>
      </c>
      <c r="R417" s="523" t="str">
        <f>'[1]Actv PlacedInServc'!R417</f>
        <v/>
      </c>
      <c r="S417" s="523" t="str">
        <f>'[1]Actv PlacedInServc'!S417</f>
        <v/>
      </c>
      <c r="T417" s="523" t="str">
        <f>'[1]Actv PlacedInServc'!T417</f>
        <v/>
      </c>
      <c r="U417" s="523" t="str">
        <f>'[1]Actv PlacedInServc'!U417</f>
        <v/>
      </c>
      <c r="V417" s="523" t="str">
        <f>'[1]Actv PlacedInServc'!V417</f>
        <v/>
      </c>
      <c r="W417" s="523" t="str">
        <f>'[1]Actv PlacedInServc'!W417</f>
        <v/>
      </c>
      <c r="X417" s="523" t="str">
        <f>'[1]Actv PlacedInServc'!X417</f>
        <v/>
      </c>
      <c r="Y417" s="523" t="str">
        <f>'[1]Actv PlacedInServc'!Y417</f>
        <v/>
      </c>
      <c r="Z417" s="523" t="str">
        <f>'[1]Actv PlacedInServc'!Z417</f>
        <v/>
      </c>
      <c r="AA417" s="523" t="str">
        <f>'[1]Actv PlacedInServc'!AA417</f>
        <v/>
      </c>
      <c r="AB417" s="523" t="str">
        <f>'[1]Actv PlacedInServc'!AB417</f>
        <v/>
      </c>
      <c r="AC417" s="523" t="str">
        <f>'[1]Actv PlacedInServc'!AC417</f>
        <v/>
      </c>
      <c r="AD417" s="523" t="str">
        <f>'[1]Actv PlacedInServc'!AD417</f>
        <v/>
      </c>
      <c r="AE417" s="523" t="str">
        <f>'[1]Actv PlacedInServc'!AE417</f>
        <v/>
      </c>
      <c r="AF417" s="523" t="str">
        <f>'[1]Actv PlacedInServc'!AF417</f>
        <v/>
      </c>
      <c r="AG417" s="523" t="str">
        <f>'[1]Actv PlacedInServc'!AG417</f>
        <v/>
      </c>
      <c r="AH417" s="523" t="str">
        <f>'[1]Actv PlacedInServc'!AH417</f>
        <v/>
      </c>
      <c r="AI417" s="523" t="str">
        <f>'[1]Actv PlacedInServc'!AI417</f>
        <v/>
      </c>
      <c r="AJ417" s="523" t="str">
        <f>'[1]Actv PlacedInServc'!AJ417</f>
        <v/>
      </c>
      <c r="AK417" s="523" t="str">
        <f>'[1]Actv PlacedInServc'!AK417</f>
        <v/>
      </c>
      <c r="AL417" s="523" t="str">
        <f>'[1]Actv PlacedInServc'!AL417</f>
        <v/>
      </c>
      <c r="AM417" s="524"/>
      <c r="AN417" s="523">
        <f t="shared" si="15"/>
        <v>0</v>
      </c>
      <c r="AO417" s="524"/>
      <c r="AP417" s="524">
        <f t="shared" si="16"/>
        <v>0</v>
      </c>
    </row>
    <row r="418" spans="2:42" s="512" customFormat="1">
      <c r="B418" s="518">
        <v>418</v>
      </c>
      <c r="C418" s="518" t="str">
        <f>'[1]Actv PlacedInServc'!C418</f>
        <v/>
      </c>
      <c r="D418" s="519" t="str">
        <f>'[1]Actv PlacedInServc'!D418</f>
        <v/>
      </c>
      <c r="F418" s="520" t="str">
        <f>'[1]Actv PlacedInServc'!F418</f>
        <v/>
      </c>
      <c r="H418" s="518" t="str">
        <f>'[1]Actv PlacedInServc'!H418</f>
        <v/>
      </c>
      <c r="J418" s="518" t="str">
        <f>'[1]Actv PlacedInServc'!J418</f>
        <v/>
      </c>
      <c r="L418" s="518" t="str">
        <f>'[1]Actv PlacedInServc'!L418</f>
        <v/>
      </c>
      <c r="N418" s="521" t="str">
        <f>'[1]Actv PlacedInServc'!N418</f>
        <v/>
      </c>
      <c r="P418" s="524" t="str">
        <f>'[1]Actv PlacedInServc'!P418</f>
        <v/>
      </c>
      <c r="Q418" s="523" t="str">
        <f>'[1]Actv PlacedInServc'!Q418</f>
        <v/>
      </c>
      <c r="R418" s="523" t="str">
        <f>'[1]Actv PlacedInServc'!R418</f>
        <v/>
      </c>
      <c r="S418" s="523" t="str">
        <f>'[1]Actv PlacedInServc'!S418</f>
        <v/>
      </c>
      <c r="T418" s="523" t="str">
        <f>'[1]Actv PlacedInServc'!T418</f>
        <v/>
      </c>
      <c r="U418" s="523" t="str">
        <f>'[1]Actv PlacedInServc'!U418</f>
        <v/>
      </c>
      <c r="V418" s="523" t="str">
        <f>'[1]Actv PlacedInServc'!V418</f>
        <v/>
      </c>
      <c r="W418" s="523" t="str">
        <f>'[1]Actv PlacedInServc'!W418</f>
        <v/>
      </c>
      <c r="X418" s="523" t="str">
        <f>'[1]Actv PlacedInServc'!X418</f>
        <v/>
      </c>
      <c r="Y418" s="523" t="str">
        <f>'[1]Actv PlacedInServc'!Y418</f>
        <v/>
      </c>
      <c r="Z418" s="523" t="str">
        <f>'[1]Actv PlacedInServc'!Z418</f>
        <v/>
      </c>
      <c r="AA418" s="523" t="str">
        <f>'[1]Actv PlacedInServc'!AA418</f>
        <v/>
      </c>
      <c r="AB418" s="523" t="str">
        <f>'[1]Actv PlacedInServc'!AB418</f>
        <v/>
      </c>
      <c r="AC418" s="523" t="str">
        <f>'[1]Actv PlacedInServc'!AC418</f>
        <v/>
      </c>
      <c r="AD418" s="523" t="str">
        <f>'[1]Actv PlacedInServc'!AD418</f>
        <v/>
      </c>
      <c r="AE418" s="523" t="str">
        <f>'[1]Actv PlacedInServc'!AE418</f>
        <v/>
      </c>
      <c r="AF418" s="523" t="str">
        <f>'[1]Actv PlacedInServc'!AF418</f>
        <v/>
      </c>
      <c r="AG418" s="523" t="str">
        <f>'[1]Actv PlacedInServc'!AG418</f>
        <v/>
      </c>
      <c r="AH418" s="523" t="str">
        <f>'[1]Actv PlacedInServc'!AH418</f>
        <v/>
      </c>
      <c r="AI418" s="523" t="str">
        <f>'[1]Actv PlacedInServc'!AI418</f>
        <v/>
      </c>
      <c r="AJ418" s="523" t="str">
        <f>'[1]Actv PlacedInServc'!AJ418</f>
        <v/>
      </c>
      <c r="AK418" s="523" t="str">
        <f>'[1]Actv PlacedInServc'!AK418</f>
        <v/>
      </c>
      <c r="AL418" s="523" t="str">
        <f>'[1]Actv PlacedInServc'!AL418</f>
        <v/>
      </c>
      <c r="AM418" s="524"/>
      <c r="AN418" s="523">
        <f t="shared" si="15"/>
        <v>0</v>
      </c>
      <c r="AO418" s="524"/>
      <c r="AP418" s="524">
        <f t="shared" si="16"/>
        <v>0</v>
      </c>
    </row>
    <row r="419" spans="2:42" s="512" customFormat="1">
      <c r="B419" s="518">
        <v>419</v>
      </c>
      <c r="C419" s="518" t="str">
        <f>'[1]Actv PlacedInServc'!C419</f>
        <v/>
      </c>
      <c r="D419" s="519" t="str">
        <f>'[1]Actv PlacedInServc'!D419</f>
        <v/>
      </c>
      <c r="F419" s="520" t="str">
        <f>'[1]Actv PlacedInServc'!F419</f>
        <v/>
      </c>
      <c r="H419" s="518" t="str">
        <f>'[1]Actv PlacedInServc'!H419</f>
        <v/>
      </c>
      <c r="J419" s="518" t="str">
        <f>'[1]Actv PlacedInServc'!J419</f>
        <v/>
      </c>
      <c r="L419" s="518" t="str">
        <f>'[1]Actv PlacedInServc'!L419</f>
        <v/>
      </c>
      <c r="N419" s="521" t="str">
        <f>'[1]Actv PlacedInServc'!N419</f>
        <v/>
      </c>
      <c r="P419" s="524" t="str">
        <f>'[1]Actv PlacedInServc'!P419</f>
        <v/>
      </c>
      <c r="Q419" s="523">
        <f>'[1]Actv PlacedInServc'!Q419</f>
        <v>0</v>
      </c>
      <c r="R419" s="523">
        <f>'[1]Actv PlacedInServc'!R419</f>
        <v>0</v>
      </c>
      <c r="S419" s="523">
        <f>'[1]Actv PlacedInServc'!S419</f>
        <v>0</v>
      </c>
      <c r="T419" s="523">
        <f>'[1]Actv PlacedInServc'!T419</f>
        <v>0</v>
      </c>
      <c r="U419" s="523">
        <f>'[1]Actv PlacedInServc'!U419</f>
        <v>0</v>
      </c>
      <c r="V419" s="523">
        <f>'[1]Actv PlacedInServc'!V419</f>
        <v>0</v>
      </c>
      <c r="W419" s="523">
        <f>'[1]Actv PlacedInServc'!W419</f>
        <v>0</v>
      </c>
      <c r="X419" s="523">
        <f>'[1]Actv PlacedInServc'!X419</f>
        <v>0</v>
      </c>
      <c r="Y419" s="523">
        <f>'[1]Actv PlacedInServc'!Y419</f>
        <v>0</v>
      </c>
      <c r="Z419" s="523">
        <f>'[1]Actv PlacedInServc'!Z419</f>
        <v>0</v>
      </c>
      <c r="AA419" s="523">
        <f>'[1]Actv PlacedInServc'!AA419</f>
        <v>0</v>
      </c>
      <c r="AB419" s="523">
        <f>'[1]Actv PlacedInServc'!AB419</f>
        <v>0</v>
      </c>
      <c r="AC419" s="523">
        <f>'[1]Actv PlacedInServc'!AC419</f>
        <v>0</v>
      </c>
      <c r="AD419" s="523">
        <f>'[1]Actv PlacedInServc'!AD419</f>
        <v>0</v>
      </c>
      <c r="AE419" s="523">
        <f>'[1]Actv PlacedInServc'!AE419</f>
        <v>0</v>
      </c>
      <c r="AF419" s="523">
        <f>'[1]Actv PlacedInServc'!AF419</f>
        <v>0</v>
      </c>
      <c r="AG419" s="523">
        <f>'[1]Actv PlacedInServc'!AG419</f>
        <v>0</v>
      </c>
      <c r="AH419" s="523">
        <f>'[1]Actv PlacedInServc'!AH419</f>
        <v>0</v>
      </c>
      <c r="AI419" s="523">
        <f>'[1]Actv PlacedInServc'!AI419</f>
        <v>0</v>
      </c>
      <c r="AJ419" s="523">
        <f>'[1]Actv PlacedInServc'!AJ419</f>
        <v>0</v>
      </c>
      <c r="AK419" s="523">
        <f>'[1]Actv PlacedInServc'!AK419</f>
        <v>0</v>
      </c>
      <c r="AL419" s="523">
        <f>'[1]Actv PlacedInServc'!AL419</f>
        <v>0</v>
      </c>
      <c r="AM419" s="524"/>
      <c r="AN419" s="523">
        <f t="shared" si="15"/>
        <v>0</v>
      </c>
      <c r="AO419" s="524"/>
      <c r="AP419" s="524">
        <f t="shared" si="16"/>
        <v>0</v>
      </c>
    </row>
    <row r="420" spans="2:42" s="512" customFormat="1">
      <c r="B420" s="518">
        <v>420</v>
      </c>
      <c r="C420" s="518" t="str">
        <f>'[1]Actv PlacedInServc'!C420</f>
        <v/>
      </c>
      <c r="D420" s="519" t="str">
        <f>'[1]Actv PlacedInServc'!D420</f>
        <v>Future Use</v>
      </c>
      <c r="F420" s="520">
        <f>'[1]Actv PlacedInServc'!F420</f>
        <v>0</v>
      </c>
      <c r="H420" s="518" t="str">
        <f>'[1]Actv PlacedInServc'!H420</f>
        <v/>
      </c>
      <c r="J420" s="518" t="str">
        <f>'[1]Actv PlacedInServc'!J420</f>
        <v/>
      </c>
      <c r="L420" s="518" t="str">
        <f>'[1]Actv PlacedInServc'!L420</f>
        <v/>
      </c>
      <c r="N420" s="521" t="str">
        <f>'[1]Actv PlacedInServc'!N420</f>
        <v/>
      </c>
      <c r="P420" s="524" t="str">
        <f>'[1]Actv PlacedInServc'!P420</f>
        <v/>
      </c>
      <c r="Q420" s="523">
        <f>'[1]Actv PlacedInServc'!Q420</f>
        <v>0</v>
      </c>
      <c r="R420" s="523">
        <f>'[1]Actv PlacedInServc'!R420</f>
        <v>0</v>
      </c>
      <c r="S420" s="523">
        <f>'[1]Actv PlacedInServc'!S420</f>
        <v>0</v>
      </c>
      <c r="T420" s="523">
        <f>'[1]Actv PlacedInServc'!T420</f>
        <v>0</v>
      </c>
      <c r="U420" s="523">
        <f>'[1]Actv PlacedInServc'!U420</f>
        <v>0</v>
      </c>
      <c r="V420" s="523">
        <f>'[1]Actv PlacedInServc'!V420</f>
        <v>0</v>
      </c>
      <c r="W420" s="523">
        <f>'[1]Actv PlacedInServc'!W420</f>
        <v>0</v>
      </c>
      <c r="X420" s="523">
        <f>'[1]Actv PlacedInServc'!X420</f>
        <v>0</v>
      </c>
      <c r="Y420" s="523">
        <f>'[1]Actv PlacedInServc'!Y420</f>
        <v>0</v>
      </c>
      <c r="Z420" s="523">
        <f>'[1]Actv PlacedInServc'!Z420</f>
        <v>0</v>
      </c>
      <c r="AA420" s="523">
        <f>'[1]Actv PlacedInServc'!AA420</f>
        <v>0</v>
      </c>
      <c r="AB420" s="523">
        <f>'[1]Actv PlacedInServc'!AB420</f>
        <v>0</v>
      </c>
      <c r="AC420" s="523">
        <f>'[1]Actv PlacedInServc'!AC420</f>
        <v>0</v>
      </c>
      <c r="AD420" s="523">
        <f>'[1]Actv PlacedInServc'!AD420</f>
        <v>0</v>
      </c>
      <c r="AE420" s="523">
        <f>'[1]Actv PlacedInServc'!AE420</f>
        <v>0</v>
      </c>
      <c r="AF420" s="523">
        <f>'[1]Actv PlacedInServc'!AF420</f>
        <v>0</v>
      </c>
      <c r="AG420" s="523">
        <f>'[1]Actv PlacedInServc'!AG420</f>
        <v>0</v>
      </c>
      <c r="AH420" s="523">
        <f>'[1]Actv PlacedInServc'!AH420</f>
        <v>0</v>
      </c>
      <c r="AI420" s="523">
        <f>'[1]Actv PlacedInServc'!AI420</f>
        <v>0</v>
      </c>
      <c r="AJ420" s="523">
        <f>'[1]Actv PlacedInServc'!AJ420</f>
        <v>0</v>
      </c>
      <c r="AK420" s="523">
        <f>'[1]Actv PlacedInServc'!AK420</f>
        <v>0</v>
      </c>
      <c r="AL420" s="523">
        <f>'[1]Actv PlacedInServc'!AL420</f>
        <v>0</v>
      </c>
      <c r="AM420" s="524"/>
      <c r="AN420" s="523">
        <f t="shared" si="15"/>
        <v>0</v>
      </c>
      <c r="AO420" s="524"/>
      <c r="AP420" s="524">
        <f t="shared" si="16"/>
        <v>0</v>
      </c>
    </row>
    <row r="421" spans="2:42" s="512" customFormat="1">
      <c r="B421" s="518">
        <v>421</v>
      </c>
      <c r="C421" s="518" t="str">
        <f>'[1]Actv PlacedInServc'!C421</f>
        <v/>
      </c>
      <c r="D421" s="519" t="str">
        <f>'[1]Actv PlacedInServc'!D421</f>
        <v/>
      </c>
      <c r="F421" s="520" t="str">
        <f>'[1]Actv PlacedInServc'!F421</f>
        <v/>
      </c>
      <c r="H421" s="518" t="str">
        <f>'[1]Actv PlacedInServc'!H421</f>
        <v/>
      </c>
      <c r="J421" s="518" t="str">
        <f>'[1]Actv PlacedInServc'!J421</f>
        <v/>
      </c>
      <c r="L421" s="518" t="str">
        <f>'[1]Actv PlacedInServc'!L421</f>
        <v/>
      </c>
      <c r="N421" s="521" t="str">
        <f>'[1]Actv PlacedInServc'!N421</f>
        <v/>
      </c>
      <c r="P421" s="524" t="str">
        <f>'[1]Actv PlacedInServc'!P421</f>
        <v/>
      </c>
      <c r="Q421" s="523" t="str">
        <f>'[1]Actv PlacedInServc'!Q421</f>
        <v/>
      </c>
      <c r="R421" s="523" t="str">
        <f>'[1]Actv PlacedInServc'!R421</f>
        <v/>
      </c>
      <c r="S421" s="523" t="str">
        <f>'[1]Actv PlacedInServc'!S421</f>
        <v/>
      </c>
      <c r="T421" s="523" t="str">
        <f>'[1]Actv PlacedInServc'!T421</f>
        <v/>
      </c>
      <c r="U421" s="523" t="str">
        <f>'[1]Actv PlacedInServc'!U421</f>
        <v/>
      </c>
      <c r="V421" s="523" t="str">
        <f>'[1]Actv PlacedInServc'!V421</f>
        <v/>
      </c>
      <c r="W421" s="523" t="str">
        <f>'[1]Actv PlacedInServc'!W421</f>
        <v/>
      </c>
      <c r="X421" s="523" t="str">
        <f>'[1]Actv PlacedInServc'!X421</f>
        <v/>
      </c>
      <c r="Y421" s="523" t="str">
        <f>'[1]Actv PlacedInServc'!Y421</f>
        <v/>
      </c>
      <c r="Z421" s="523" t="str">
        <f>'[1]Actv PlacedInServc'!Z421</f>
        <v/>
      </c>
      <c r="AA421" s="523" t="str">
        <f>'[1]Actv PlacedInServc'!AA421</f>
        <v/>
      </c>
      <c r="AB421" s="523" t="str">
        <f>'[1]Actv PlacedInServc'!AB421</f>
        <v/>
      </c>
      <c r="AC421" s="523" t="str">
        <f>'[1]Actv PlacedInServc'!AC421</f>
        <v/>
      </c>
      <c r="AD421" s="523" t="str">
        <f>'[1]Actv PlacedInServc'!AD421</f>
        <v/>
      </c>
      <c r="AE421" s="523" t="str">
        <f>'[1]Actv PlacedInServc'!AE421</f>
        <v/>
      </c>
      <c r="AF421" s="523" t="str">
        <f>'[1]Actv PlacedInServc'!AF421</f>
        <v/>
      </c>
      <c r="AG421" s="523" t="str">
        <f>'[1]Actv PlacedInServc'!AG421</f>
        <v/>
      </c>
      <c r="AH421" s="523" t="str">
        <f>'[1]Actv PlacedInServc'!AH421</f>
        <v/>
      </c>
      <c r="AI421" s="523" t="str">
        <f>'[1]Actv PlacedInServc'!AI421</f>
        <v/>
      </c>
      <c r="AJ421" s="523" t="str">
        <f>'[1]Actv PlacedInServc'!AJ421</f>
        <v/>
      </c>
      <c r="AK421" s="523" t="str">
        <f>'[1]Actv PlacedInServc'!AK421</f>
        <v/>
      </c>
      <c r="AL421" s="523" t="str">
        <f>'[1]Actv PlacedInServc'!AL421</f>
        <v/>
      </c>
      <c r="AM421" s="524"/>
      <c r="AN421" s="523">
        <f t="shared" si="15"/>
        <v>0</v>
      </c>
      <c r="AO421" s="524"/>
      <c r="AP421" s="524">
        <f t="shared" si="16"/>
        <v>0</v>
      </c>
    </row>
    <row r="422" spans="2:42" s="512" customFormat="1">
      <c r="B422" s="518">
        <v>422</v>
      </c>
      <c r="C422" s="518" t="str">
        <f>'[1]Actv PlacedInServc'!C422</f>
        <v/>
      </c>
      <c r="D422" s="519" t="str">
        <f>'[1]Actv PlacedInServc'!D422</f>
        <v/>
      </c>
      <c r="F422" s="520" t="str">
        <f>'[1]Actv PlacedInServc'!F422</f>
        <v/>
      </c>
      <c r="H422" s="518" t="str">
        <f>'[1]Actv PlacedInServc'!H422</f>
        <v/>
      </c>
      <c r="J422" s="518" t="str">
        <f>'[1]Actv PlacedInServc'!J422</f>
        <v/>
      </c>
      <c r="L422" s="518" t="str">
        <f>'[1]Actv PlacedInServc'!L422</f>
        <v/>
      </c>
      <c r="N422" s="521" t="str">
        <f>'[1]Actv PlacedInServc'!N422</f>
        <v/>
      </c>
      <c r="P422" s="524" t="str">
        <f>'[1]Actv PlacedInServc'!P422</f>
        <v/>
      </c>
      <c r="Q422" s="523" t="str">
        <f>'[1]Actv PlacedInServc'!Q422</f>
        <v/>
      </c>
      <c r="R422" s="523" t="str">
        <f>'[1]Actv PlacedInServc'!R422</f>
        <v/>
      </c>
      <c r="S422" s="523" t="str">
        <f>'[1]Actv PlacedInServc'!S422</f>
        <v/>
      </c>
      <c r="T422" s="523" t="str">
        <f>'[1]Actv PlacedInServc'!T422</f>
        <v/>
      </c>
      <c r="U422" s="523" t="str">
        <f>'[1]Actv PlacedInServc'!U422</f>
        <v/>
      </c>
      <c r="V422" s="523" t="str">
        <f>'[1]Actv PlacedInServc'!V422</f>
        <v/>
      </c>
      <c r="W422" s="523" t="str">
        <f>'[1]Actv PlacedInServc'!W422</f>
        <v/>
      </c>
      <c r="X422" s="523" t="str">
        <f>'[1]Actv PlacedInServc'!X422</f>
        <v/>
      </c>
      <c r="Y422" s="523" t="str">
        <f>'[1]Actv PlacedInServc'!Y422</f>
        <v/>
      </c>
      <c r="Z422" s="523" t="str">
        <f>'[1]Actv PlacedInServc'!Z422</f>
        <v/>
      </c>
      <c r="AA422" s="523" t="str">
        <f>'[1]Actv PlacedInServc'!AA422</f>
        <v/>
      </c>
      <c r="AB422" s="523" t="str">
        <f>'[1]Actv PlacedInServc'!AB422</f>
        <v/>
      </c>
      <c r="AC422" s="523" t="str">
        <f>'[1]Actv PlacedInServc'!AC422</f>
        <v/>
      </c>
      <c r="AD422" s="523" t="str">
        <f>'[1]Actv PlacedInServc'!AD422</f>
        <v/>
      </c>
      <c r="AE422" s="523" t="str">
        <f>'[1]Actv PlacedInServc'!AE422</f>
        <v/>
      </c>
      <c r="AF422" s="523" t="str">
        <f>'[1]Actv PlacedInServc'!AF422</f>
        <v/>
      </c>
      <c r="AG422" s="523" t="str">
        <f>'[1]Actv PlacedInServc'!AG422</f>
        <v/>
      </c>
      <c r="AH422" s="523" t="str">
        <f>'[1]Actv PlacedInServc'!AH422</f>
        <v/>
      </c>
      <c r="AI422" s="523" t="str">
        <f>'[1]Actv PlacedInServc'!AI422</f>
        <v/>
      </c>
      <c r="AJ422" s="523" t="str">
        <f>'[1]Actv PlacedInServc'!AJ422</f>
        <v/>
      </c>
      <c r="AK422" s="523" t="str">
        <f>'[1]Actv PlacedInServc'!AK422</f>
        <v/>
      </c>
      <c r="AL422" s="523" t="str">
        <f>'[1]Actv PlacedInServc'!AL422</f>
        <v/>
      </c>
      <c r="AM422" s="524"/>
      <c r="AN422" s="523">
        <f t="shared" si="15"/>
        <v>0</v>
      </c>
      <c r="AO422" s="524"/>
      <c r="AP422" s="524">
        <f t="shared" si="16"/>
        <v>0</v>
      </c>
    </row>
    <row r="423" spans="2:42" s="512" customFormat="1">
      <c r="B423" s="518">
        <v>423</v>
      </c>
      <c r="C423" s="518" t="str">
        <f>'[1]Actv PlacedInServc'!C423</f>
        <v/>
      </c>
      <c r="D423" s="519" t="str">
        <f>'[1]Actv PlacedInServc'!D423</f>
        <v/>
      </c>
      <c r="F423" s="520" t="str">
        <f>'[1]Actv PlacedInServc'!F423</f>
        <v/>
      </c>
      <c r="H423" s="518" t="str">
        <f>'[1]Actv PlacedInServc'!H423</f>
        <v/>
      </c>
      <c r="J423" s="518" t="str">
        <f>'[1]Actv PlacedInServc'!J423</f>
        <v/>
      </c>
      <c r="L423" s="518" t="str">
        <f>'[1]Actv PlacedInServc'!L423</f>
        <v/>
      </c>
      <c r="N423" s="521" t="str">
        <f>'[1]Actv PlacedInServc'!N423</f>
        <v/>
      </c>
      <c r="P423" s="524" t="str">
        <f>'[1]Actv PlacedInServc'!P423</f>
        <v/>
      </c>
      <c r="Q423" s="523" t="str">
        <f>'[1]Actv PlacedInServc'!Q423</f>
        <v/>
      </c>
      <c r="R423" s="523" t="str">
        <f>'[1]Actv PlacedInServc'!R423</f>
        <v/>
      </c>
      <c r="S423" s="523" t="str">
        <f>'[1]Actv PlacedInServc'!S423</f>
        <v/>
      </c>
      <c r="T423" s="523" t="str">
        <f>'[1]Actv PlacedInServc'!T423</f>
        <v/>
      </c>
      <c r="U423" s="523" t="str">
        <f>'[1]Actv PlacedInServc'!U423</f>
        <v/>
      </c>
      <c r="V423" s="523" t="str">
        <f>'[1]Actv PlacedInServc'!V423</f>
        <v/>
      </c>
      <c r="W423" s="523" t="str">
        <f>'[1]Actv PlacedInServc'!W423</f>
        <v/>
      </c>
      <c r="X423" s="523" t="str">
        <f>'[1]Actv PlacedInServc'!X423</f>
        <v/>
      </c>
      <c r="Y423" s="523" t="str">
        <f>'[1]Actv PlacedInServc'!Y423</f>
        <v/>
      </c>
      <c r="Z423" s="523" t="str">
        <f>'[1]Actv PlacedInServc'!Z423</f>
        <v/>
      </c>
      <c r="AA423" s="523" t="str">
        <f>'[1]Actv PlacedInServc'!AA423</f>
        <v/>
      </c>
      <c r="AB423" s="523" t="str">
        <f>'[1]Actv PlacedInServc'!AB423</f>
        <v/>
      </c>
      <c r="AC423" s="523" t="str">
        <f>'[1]Actv PlacedInServc'!AC423</f>
        <v/>
      </c>
      <c r="AD423" s="523" t="str">
        <f>'[1]Actv PlacedInServc'!AD423</f>
        <v/>
      </c>
      <c r="AE423" s="523" t="str">
        <f>'[1]Actv PlacedInServc'!AE423</f>
        <v/>
      </c>
      <c r="AF423" s="523" t="str">
        <f>'[1]Actv PlacedInServc'!AF423</f>
        <v/>
      </c>
      <c r="AG423" s="523" t="str">
        <f>'[1]Actv PlacedInServc'!AG423</f>
        <v/>
      </c>
      <c r="AH423" s="523" t="str">
        <f>'[1]Actv PlacedInServc'!AH423</f>
        <v/>
      </c>
      <c r="AI423" s="523" t="str">
        <f>'[1]Actv PlacedInServc'!AI423</f>
        <v/>
      </c>
      <c r="AJ423" s="523" t="str">
        <f>'[1]Actv PlacedInServc'!AJ423</f>
        <v/>
      </c>
      <c r="AK423" s="523" t="str">
        <f>'[1]Actv PlacedInServc'!AK423</f>
        <v/>
      </c>
      <c r="AL423" s="523" t="str">
        <f>'[1]Actv PlacedInServc'!AL423</f>
        <v/>
      </c>
      <c r="AM423" s="524"/>
      <c r="AN423" s="523">
        <f t="shared" si="15"/>
        <v>0</v>
      </c>
      <c r="AO423" s="524"/>
      <c r="AP423" s="524">
        <f t="shared" si="16"/>
        <v>0</v>
      </c>
    </row>
    <row r="424" spans="2:42" s="512" customFormat="1">
      <c r="B424" s="518">
        <v>424</v>
      </c>
      <c r="C424" s="518" t="str">
        <f>'[1]Actv PlacedInServc'!C424</f>
        <v/>
      </c>
      <c r="D424" s="519" t="str">
        <f>'[1]Actv PlacedInServc'!D424</f>
        <v/>
      </c>
      <c r="F424" s="520" t="str">
        <f>'[1]Actv PlacedInServc'!F424</f>
        <v/>
      </c>
      <c r="H424" s="518" t="str">
        <f>'[1]Actv PlacedInServc'!H424</f>
        <v/>
      </c>
      <c r="J424" s="518" t="str">
        <f>'[1]Actv PlacedInServc'!J424</f>
        <v/>
      </c>
      <c r="L424" s="518" t="str">
        <f>'[1]Actv PlacedInServc'!L424</f>
        <v/>
      </c>
      <c r="N424" s="521" t="str">
        <f>'[1]Actv PlacedInServc'!N424</f>
        <v/>
      </c>
      <c r="P424" s="524" t="str">
        <f>'[1]Actv PlacedInServc'!P424</f>
        <v/>
      </c>
      <c r="Q424" s="523" t="str">
        <f>'[1]Actv PlacedInServc'!Q424</f>
        <v/>
      </c>
      <c r="R424" s="523" t="str">
        <f>'[1]Actv PlacedInServc'!R424</f>
        <v/>
      </c>
      <c r="S424" s="523" t="str">
        <f>'[1]Actv PlacedInServc'!S424</f>
        <v/>
      </c>
      <c r="T424" s="523" t="str">
        <f>'[1]Actv PlacedInServc'!T424</f>
        <v/>
      </c>
      <c r="U424" s="523" t="str">
        <f>'[1]Actv PlacedInServc'!U424</f>
        <v/>
      </c>
      <c r="V424" s="523" t="str">
        <f>'[1]Actv PlacedInServc'!V424</f>
        <v/>
      </c>
      <c r="W424" s="523" t="str">
        <f>'[1]Actv PlacedInServc'!W424</f>
        <v/>
      </c>
      <c r="X424" s="523" t="str">
        <f>'[1]Actv PlacedInServc'!X424</f>
        <v/>
      </c>
      <c r="Y424" s="523" t="str">
        <f>'[1]Actv PlacedInServc'!Y424</f>
        <v/>
      </c>
      <c r="Z424" s="523" t="str">
        <f>'[1]Actv PlacedInServc'!Z424</f>
        <v/>
      </c>
      <c r="AA424" s="523" t="str">
        <f>'[1]Actv PlacedInServc'!AA424</f>
        <v/>
      </c>
      <c r="AB424" s="523" t="str">
        <f>'[1]Actv PlacedInServc'!AB424</f>
        <v/>
      </c>
      <c r="AC424" s="523" t="str">
        <f>'[1]Actv PlacedInServc'!AC424</f>
        <v/>
      </c>
      <c r="AD424" s="523" t="str">
        <f>'[1]Actv PlacedInServc'!AD424</f>
        <v/>
      </c>
      <c r="AE424" s="523" t="str">
        <f>'[1]Actv PlacedInServc'!AE424</f>
        <v/>
      </c>
      <c r="AF424" s="523" t="str">
        <f>'[1]Actv PlacedInServc'!AF424</f>
        <v/>
      </c>
      <c r="AG424" s="523" t="str">
        <f>'[1]Actv PlacedInServc'!AG424</f>
        <v/>
      </c>
      <c r="AH424" s="523" t="str">
        <f>'[1]Actv PlacedInServc'!AH424</f>
        <v/>
      </c>
      <c r="AI424" s="523" t="str">
        <f>'[1]Actv PlacedInServc'!AI424</f>
        <v/>
      </c>
      <c r="AJ424" s="523" t="str">
        <f>'[1]Actv PlacedInServc'!AJ424</f>
        <v/>
      </c>
      <c r="AK424" s="523" t="str">
        <f>'[1]Actv PlacedInServc'!AK424</f>
        <v/>
      </c>
      <c r="AL424" s="523" t="str">
        <f>'[1]Actv PlacedInServc'!AL424</f>
        <v/>
      </c>
      <c r="AM424" s="524"/>
      <c r="AN424" s="523">
        <f t="shared" si="15"/>
        <v>0</v>
      </c>
      <c r="AO424" s="524"/>
      <c r="AP424" s="524">
        <f t="shared" si="16"/>
        <v>0</v>
      </c>
    </row>
    <row r="425" spans="2:42" s="512" customFormat="1">
      <c r="B425" s="518">
        <v>425</v>
      </c>
      <c r="C425" s="518" t="str">
        <f>'[1]Actv PlacedInServc'!C425</f>
        <v/>
      </c>
      <c r="D425" s="519" t="str">
        <f>'[1]Actv PlacedInServc'!D425</f>
        <v/>
      </c>
      <c r="F425" s="520" t="str">
        <f>'[1]Actv PlacedInServc'!F425</f>
        <v/>
      </c>
      <c r="H425" s="518" t="str">
        <f>'[1]Actv PlacedInServc'!H425</f>
        <v/>
      </c>
      <c r="J425" s="518" t="str">
        <f>'[1]Actv PlacedInServc'!J425</f>
        <v/>
      </c>
      <c r="L425" s="518" t="str">
        <f>'[1]Actv PlacedInServc'!L425</f>
        <v/>
      </c>
      <c r="N425" s="521" t="str">
        <f>'[1]Actv PlacedInServc'!N425</f>
        <v/>
      </c>
      <c r="P425" s="524" t="str">
        <f>'[1]Actv PlacedInServc'!P425</f>
        <v/>
      </c>
      <c r="Q425" s="523">
        <f>'[1]Actv PlacedInServc'!Q425</f>
        <v>0</v>
      </c>
      <c r="R425" s="523">
        <f>'[1]Actv PlacedInServc'!R425</f>
        <v>0</v>
      </c>
      <c r="S425" s="523">
        <f>'[1]Actv PlacedInServc'!S425</f>
        <v>0</v>
      </c>
      <c r="T425" s="523">
        <f>'[1]Actv PlacedInServc'!T425</f>
        <v>0</v>
      </c>
      <c r="U425" s="523">
        <f>'[1]Actv PlacedInServc'!U425</f>
        <v>0</v>
      </c>
      <c r="V425" s="523">
        <f>'[1]Actv PlacedInServc'!V425</f>
        <v>0</v>
      </c>
      <c r="W425" s="523">
        <f>'[1]Actv PlacedInServc'!W425</f>
        <v>0</v>
      </c>
      <c r="X425" s="523">
        <f>'[1]Actv PlacedInServc'!X425</f>
        <v>0</v>
      </c>
      <c r="Y425" s="523">
        <f>'[1]Actv PlacedInServc'!Y425</f>
        <v>0</v>
      </c>
      <c r="Z425" s="523">
        <f>'[1]Actv PlacedInServc'!Z425</f>
        <v>0</v>
      </c>
      <c r="AA425" s="523">
        <f>'[1]Actv PlacedInServc'!AA425</f>
        <v>0</v>
      </c>
      <c r="AB425" s="523">
        <f>'[1]Actv PlacedInServc'!AB425</f>
        <v>0</v>
      </c>
      <c r="AC425" s="523">
        <f>'[1]Actv PlacedInServc'!AC425</f>
        <v>0</v>
      </c>
      <c r="AD425" s="523">
        <f>'[1]Actv PlacedInServc'!AD425</f>
        <v>0</v>
      </c>
      <c r="AE425" s="523">
        <f>'[1]Actv PlacedInServc'!AE425</f>
        <v>0</v>
      </c>
      <c r="AF425" s="523">
        <f>'[1]Actv PlacedInServc'!AF425</f>
        <v>0</v>
      </c>
      <c r="AG425" s="523">
        <f>'[1]Actv PlacedInServc'!AG425</f>
        <v>0</v>
      </c>
      <c r="AH425" s="523">
        <f>'[1]Actv PlacedInServc'!AH425</f>
        <v>0</v>
      </c>
      <c r="AI425" s="523">
        <f>'[1]Actv PlacedInServc'!AI425</f>
        <v>0</v>
      </c>
      <c r="AJ425" s="523">
        <f>'[1]Actv PlacedInServc'!AJ425</f>
        <v>0</v>
      </c>
      <c r="AK425" s="523">
        <f>'[1]Actv PlacedInServc'!AK425</f>
        <v>0</v>
      </c>
      <c r="AL425" s="523">
        <f>'[1]Actv PlacedInServc'!AL425</f>
        <v>0</v>
      </c>
      <c r="AM425" s="524"/>
      <c r="AN425" s="523">
        <f t="shared" si="15"/>
        <v>0</v>
      </c>
      <c r="AO425" s="524"/>
      <c r="AP425" s="524">
        <f t="shared" si="16"/>
        <v>0</v>
      </c>
    </row>
    <row r="426" spans="2:42" s="512" customFormat="1">
      <c r="B426" s="518">
        <v>426</v>
      </c>
      <c r="C426" s="518" t="str">
        <f>'[1]Actv PlacedInServc'!C426</f>
        <v/>
      </c>
      <c r="D426" s="519" t="str">
        <f>'[1]Actv PlacedInServc'!D426</f>
        <v>Future Use</v>
      </c>
      <c r="F426" s="520">
        <f>'[1]Actv PlacedInServc'!F426</f>
        <v>0</v>
      </c>
      <c r="H426" s="518" t="str">
        <f>'[1]Actv PlacedInServc'!H426</f>
        <v/>
      </c>
      <c r="J426" s="518" t="str">
        <f>'[1]Actv PlacedInServc'!J426</f>
        <v/>
      </c>
      <c r="L426" s="518" t="str">
        <f>'[1]Actv PlacedInServc'!L426</f>
        <v/>
      </c>
      <c r="N426" s="521" t="str">
        <f>'[1]Actv PlacedInServc'!N426</f>
        <v/>
      </c>
      <c r="P426" s="524" t="str">
        <f>'[1]Actv PlacedInServc'!P426</f>
        <v/>
      </c>
      <c r="Q426" s="523">
        <f>'[1]Actv PlacedInServc'!Q426</f>
        <v>0</v>
      </c>
      <c r="R426" s="523">
        <f>'[1]Actv PlacedInServc'!R426</f>
        <v>0</v>
      </c>
      <c r="S426" s="523">
        <f>'[1]Actv PlacedInServc'!S426</f>
        <v>0</v>
      </c>
      <c r="T426" s="523">
        <f>'[1]Actv PlacedInServc'!T426</f>
        <v>0</v>
      </c>
      <c r="U426" s="523">
        <f>'[1]Actv PlacedInServc'!U426</f>
        <v>0</v>
      </c>
      <c r="V426" s="523">
        <f>'[1]Actv PlacedInServc'!V426</f>
        <v>0</v>
      </c>
      <c r="W426" s="523">
        <f>'[1]Actv PlacedInServc'!W426</f>
        <v>0</v>
      </c>
      <c r="X426" s="523">
        <f>'[1]Actv PlacedInServc'!X426</f>
        <v>0</v>
      </c>
      <c r="Y426" s="523">
        <f>'[1]Actv PlacedInServc'!Y426</f>
        <v>0</v>
      </c>
      <c r="Z426" s="523">
        <f>'[1]Actv PlacedInServc'!Z426</f>
        <v>0</v>
      </c>
      <c r="AA426" s="523">
        <f>'[1]Actv PlacedInServc'!AA426</f>
        <v>0</v>
      </c>
      <c r="AB426" s="523">
        <f>'[1]Actv PlacedInServc'!AB426</f>
        <v>0</v>
      </c>
      <c r="AC426" s="523">
        <f>'[1]Actv PlacedInServc'!AC426</f>
        <v>0</v>
      </c>
      <c r="AD426" s="523">
        <f>'[1]Actv PlacedInServc'!AD426</f>
        <v>0</v>
      </c>
      <c r="AE426" s="523">
        <f>'[1]Actv PlacedInServc'!AE426</f>
        <v>0</v>
      </c>
      <c r="AF426" s="523">
        <f>'[1]Actv PlacedInServc'!AF426</f>
        <v>0</v>
      </c>
      <c r="AG426" s="523">
        <f>'[1]Actv PlacedInServc'!AG426</f>
        <v>0</v>
      </c>
      <c r="AH426" s="523">
        <f>'[1]Actv PlacedInServc'!AH426</f>
        <v>0</v>
      </c>
      <c r="AI426" s="523">
        <f>'[1]Actv PlacedInServc'!AI426</f>
        <v>0</v>
      </c>
      <c r="AJ426" s="523">
        <f>'[1]Actv PlacedInServc'!AJ426</f>
        <v>0</v>
      </c>
      <c r="AK426" s="523">
        <f>'[1]Actv PlacedInServc'!AK426</f>
        <v>0</v>
      </c>
      <c r="AL426" s="523">
        <f>'[1]Actv PlacedInServc'!AL426</f>
        <v>0</v>
      </c>
      <c r="AM426" s="524"/>
      <c r="AN426" s="523">
        <f t="shared" si="15"/>
        <v>0</v>
      </c>
      <c r="AO426" s="524"/>
      <c r="AP426" s="524">
        <f t="shared" si="16"/>
        <v>0</v>
      </c>
    </row>
    <row r="427" spans="2:42" s="512" customFormat="1">
      <c r="B427" s="518">
        <v>427</v>
      </c>
      <c r="C427" s="518" t="str">
        <f>'[1]Actv PlacedInServc'!C427</f>
        <v/>
      </c>
      <c r="D427" s="519" t="str">
        <f>'[1]Actv PlacedInServc'!D427</f>
        <v/>
      </c>
      <c r="F427" s="520" t="str">
        <f>'[1]Actv PlacedInServc'!F427</f>
        <v/>
      </c>
      <c r="H427" s="518" t="str">
        <f>'[1]Actv PlacedInServc'!H427</f>
        <v/>
      </c>
      <c r="J427" s="518" t="str">
        <f>'[1]Actv PlacedInServc'!J427</f>
        <v/>
      </c>
      <c r="L427" s="518" t="str">
        <f>'[1]Actv PlacedInServc'!L427</f>
        <v/>
      </c>
      <c r="N427" s="521" t="str">
        <f>'[1]Actv PlacedInServc'!N427</f>
        <v/>
      </c>
      <c r="P427" s="524" t="str">
        <f>'[1]Actv PlacedInServc'!P427</f>
        <v/>
      </c>
      <c r="Q427" s="523" t="str">
        <f>'[1]Actv PlacedInServc'!Q427</f>
        <v/>
      </c>
      <c r="R427" s="523" t="str">
        <f>'[1]Actv PlacedInServc'!R427</f>
        <v/>
      </c>
      <c r="S427" s="523" t="str">
        <f>'[1]Actv PlacedInServc'!S427</f>
        <v/>
      </c>
      <c r="T427" s="523" t="str">
        <f>'[1]Actv PlacedInServc'!T427</f>
        <v/>
      </c>
      <c r="U427" s="523" t="str">
        <f>'[1]Actv PlacedInServc'!U427</f>
        <v/>
      </c>
      <c r="V427" s="523" t="str">
        <f>'[1]Actv PlacedInServc'!V427</f>
        <v/>
      </c>
      <c r="W427" s="523" t="str">
        <f>'[1]Actv PlacedInServc'!W427</f>
        <v/>
      </c>
      <c r="X427" s="523" t="str">
        <f>'[1]Actv PlacedInServc'!X427</f>
        <v/>
      </c>
      <c r="Y427" s="523" t="str">
        <f>'[1]Actv PlacedInServc'!Y427</f>
        <v/>
      </c>
      <c r="Z427" s="523" t="str">
        <f>'[1]Actv PlacedInServc'!Z427</f>
        <v/>
      </c>
      <c r="AA427" s="523" t="str">
        <f>'[1]Actv PlacedInServc'!AA427</f>
        <v/>
      </c>
      <c r="AB427" s="523" t="str">
        <f>'[1]Actv PlacedInServc'!AB427</f>
        <v/>
      </c>
      <c r="AC427" s="523" t="str">
        <f>'[1]Actv PlacedInServc'!AC427</f>
        <v/>
      </c>
      <c r="AD427" s="523" t="str">
        <f>'[1]Actv PlacedInServc'!AD427</f>
        <v/>
      </c>
      <c r="AE427" s="523" t="str">
        <f>'[1]Actv PlacedInServc'!AE427</f>
        <v/>
      </c>
      <c r="AF427" s="523" t="str">
        <f>'[1]Actv PlacedInServc'!AF427</f>
        <v/>
      </c>
      <c r="AG427" s="523" t="str">
        <f>'[1]Actv PlacedInServc'!AG427</f>
        <v/>
      </c>
      <c r="AH427" s="523" t="str">
        <f>'[1]Actv PlacedInServc'!AH427</f>
        <v/>
      </c>
      <c r="AI427" s="523" t="str">
        <f>'[1]Actv PlacedInServc'!AI427</f>
        <v/>
      </c>
      <c r="AJ427" s="523" t="str">
        <f>'[1]Actv PlacedInServc'!AJ427</f>
        <v/>
      </c>
      <c r="AK427" s="523" t="str">
        <f>'[1]Actv PlacedInServc'!AK427</f>
        <v/>
      </c>
      <c r="AL427" s="523" t="str">
        <f>'[1]Actv PlacedInServc'!AL427</f>
        <v/>
      </c>
      <c r="AM427" s="524"/>
      <c r="AN427" s="523">
        <f t="shared" si="15"/>
        <v>0</v>
      </c>
      <c r="AO427" s="524"/>
      <c r="AP427" s="524">
        <f t="shared" si="16"/>
        <v>0</v>
      </c>
    </row>
    <row r="428" spans="2:42" s="512" customFormat="1">
      <c r="B428" s="518">
        <v>428</v>
      </c>
      <c r="C428" s="518" t="str">
        <f>'[1]Actv PlacedInServc'!C428</f>
        <v/>
      </c>
      <c r="D428" s="519" t="str">
        <f>'[1]Actv PlacedInServc'!D428</f>
        <v/>
      </c>
      <c r="F428" s="520" t="str">
        <f>'[1]Actv PlacedInServc'!F428</f>
        <v/>
      </c>
      <c r="H428" s="518" t="str">
        <f>'[1]Actv PlacedInServc'!H428</f>
        <v/>
      </c>
      <c r="J428" s="518" t="str">
        <f>'[1]Actv PlacedInServc'!J428</f>
        <v/>
      </c>
      <c r="L428" s="518" t="str">
        <f>'[1]Actv PlacedInServc'!L428</f>
        <v/>
      </c>
      <c r="N428" s="521" t="str">
        <f>'[1]Actv PlacedInServc'!N428</f>
        <v/>
      </c>
      <c r="P428" s="524" t="str">
        <f>'[1]Actv PlacedInServc'!P428</f>
        <v/>
      </c>
      <c r="Q428" s="523" t="str">
        <f>'[1]Actv PlacedInServc'!Q428</f>
        <v/>
      </c>
      <c r="R428" s="523" t="str">
        <f>'[1]Actv PlacedInServc'!R428</f>
        <v/>
      </c>
      <c r="S428" s="523" t="str">
        <f>'[1]Actv PlacedInServc'!S428</f>
        <v/>
      </c>
      <c r="T428" s="523" t="str">
        <f>'[1]Actv PlacedInServc'!T428</f>
        <v/>
      </c>
      <c r="U428" s="523" t="str">
        <f>'[1]Actv PlacedInServc'!U428</f>
        <v/>
      </c>
      <c r="V428" s="523" t="str">
        <f>'[1]Actv PlacedInServc'!V428</f>
        <v/>
      </c>
      <c r="W428" s="523" t="str">
        <f>'[1]Actv PlacedInServc'!W428</f>
        <v/>
      </c>
      <c r="X428" s="523" t="str">
        <f>'[1]Actv PlacedInServc'!X428</f>
        <v/>
      </c>
      <c r="Y428" s="523" t="str">
        <f>'[1]Actv PlacedInServc'!Y428</f>
        <v/>
      </c>
      <c r="Z428" s="523" t="str">
        <f>'[1]Actv PlacedInServc'!Z428</f>
        <v/>
      </c>
      <c r="AA428" s="523" t="str">
        <f>'[1]Actv PlacedInServc'!AA428</f>
        <v/>
      </c>
      <c r="AB428" s="523" t="str">
        <f>'[1]Actv PlacedInServc'!AB428</f>
        <v/>
      </c>
      <c r="AC428" s="523" t="str">
        <f>'[1]Actv PlacedInServc'!AC428</f>
        <v/>
      </c>
      <c r="AD428" s="523" t="str">
        <f>'[1]Actv PlacedInServc'!AD428</f>
        <v/>
      </c>
      <c r="AE428" s="523" t="str">
        <f>'[1]Actv PlacedInServc'!AE428</f>
        <v/>
      </c>
      <c r="AF428" s="523" t="str">
        <f>'[1]Actv PlacedInServc'!AF428</f>
        <v/>
      </c>
      <c r="AG428" s="523" t="str">
        <f>'[1]Actv PlacedInServc'!AG428</f>
        <v/>
      </c>
      <c r="AH428" s="523" t="str">
        <f>'[1]Actv PlacedInServc'!AH428</f>
        <v/>
      </c>
      <c r="AI428" s="523" t="str">
        <f>'[1]Actv PlacedInServc'!AI428</f>
        <v/>
      </c>
      <c r="AJ428" s="523" t="str">
        <f>'[1]Actv PlacedInServc'!AJ428</f>
        <v/>
      </c>
      <c r="AK428" s="523" t="str">
        <f>'[1]Actv PlacedInServc'!AK428</f>
        <v/>
      </c>
      <c r="AL428" s="523" t="str">
        <f>'[1]Actv PlacedInServc'!AL428</f>
        <v/>
      </c>
      <c r="AM428" s="524"/>
      <c r="AN428" s="523">
        <f t="shared" si="15"/>
        <v>0</v>
      </c>
      <c r="AO428" s="524"/>
      <c r="AP428" s="524">
        <f t="shared" si="16"/>
        <v>0</v>
      </c>
    </row>
    <row r="429" spans="2:42" s="512" customFormat="1">
      <c r="B429" s="518">
        <v>429</v>
      </c>
      <c r="C429" s="518" t="str">
        <f>'[1]Actv PlacedInServc'!C429</f>
        <v/>
      </c>
      <c r="D429" s="519" t="str">
        <f>'[1]Actv PlacedInServc'!D429</f>
        <v/>
      </c>
      <c r="F429" s="520" t="str">
        <f>'[1]Actv PlacedInServc'!F429</f>
        <v/>
      </c>
      <c r="H429" s="518" t="str">
        <f>'[1]Actv PlacedInServc'!H429</f>
        <v/>
      </c>
      <c r="J429" s="518" t="str">
        <f>'[1]Actv PlacedInServc'!J429</f>
        <v/>
      </c>
      <c r="L429" s="518" t="str">
        <f>'[1]Actv PlacedInServc'!L429</f>
        <v/>
      </c>
      <c r="N429" s="521" t="str">
        <f>'[1]Actv PlacedInServc'!N429</f>
        <v/>
      </c>
      <c r="P429" s="524" t="str">
        <f>'[1]Actv PlacedInServc'!P429</f>
        <v/>
      </c>
      <c r="Q429" s="523" t="str">
        <f>'[1]Actv PlacedInServc'!Q429</f>
        <v/>
      </c>
      <c r="R429" s="523" t="str">
        <f>'[1]Actv PlacedInServc'!R429</f>
        <v/>
      </c>
      <c r="S429" s="523" t="str">
        <f>'[1]Actv PlacedInServc'!S429</f>
        <v/>
      </c>
      <c r="T429" s="523" t="str">
        <f>'[1]Actv PlacedInServc'!T429</f>
        <v/>
      </c>
      <c r="U429" s="523" t="str">
        <f>'[1]Actv PlacedInServc'!U429</f>
        <v/>
      </c>
      <c r="V429" s="523" t="str">
        <f>'[1]Actv PlacedInServc'!V429</f>
        <v/>
      </c>
      <c r="W429" s="523" t="str">
        <f>'[1]Actv PlacedInServc'!W429</f>
        <v/>
      </c>
      <c r="X429" s="523" t="str">
        <f>'[1]Actv PlacedInServc'!X429</f>
        <v/>
      </c>
      <c r="Y429" s="523" t="str">
        <f>'[1]Actv PlacedInServc'!Y429</f>
        <v/>
      </c>
      <c r="Z429" s="523" t="str">
        <f>'[1]Actv PlacedInServc'!Z429</f>
        <v/>
      </c>
      <c r="AA429" s="523" t="str">
        <f>'[1]Actv PlacedInServc'!AA429</f>
        <v/>
      </c>
      <c r="AB429" s="523" t="str">
        <f>'[1]Actv PlacedInServc'!AB429</f>
        <v/>
      </c>
      <c r="AC429" s="523" t="str">
        <f>'[1]Actv PlacedInServc'!AC429</f>
        <v/>
      </c>
      <c r="AD429" s="523" t="str">
        <f>'[1]Actv PlacedInServc'!AD429</f>
        <v/>
      </c>
      <c r="AE429" s="523" t="str">
        <f>'[1]Actv PlacedInServc'!AE429</f>
        <v/>
      </c>
      <c r="AF429" s="523" t="str">
        <f>'[1]Actv PlacedInServc'!AF429</f>
        <v/>
      </c>
      <c r="AG429" s="523" t="str">
        <f>'[1]Actv PlacedInServc'!AG429</f>
        <v/>
      </c>
      <c r="AH429" s="523" t="str">
        <f>'[1]Actv PlacedInServc'!AH429</f>
        <v/>
      </c>
      <c r="AI429" s="523" t="str">
        <f>'[1]Actv PlacedInServc'!AI429</f>
        <v/>
      </c>
      <c r="AJ429" s="523" t="str">
        <f>'[1]Actv PlacedInServc'!AJ429</f>
        <v/>
      </c>
      <c r="AK429" s="523" t="str">
        <f>'[1]Actv PlacedInServc'!AK429</f>
        <v/>
      </c>
      <c r="AL429" s="523" t="str">
        <f>'[1]Actv PlacedInServc'!AL429</f>
        <v/>
      </c>
      <c r="AM429" s="524"/>
      <c r="AN429" s="523">
        <f t="shared" si="15"/>
        <v>0</v>
      </c>
      <c r="AO429" s="524"/>
      <c r="AP429" s="524">
        <f t="shared" si="16"/>
        <v>0</v>
      </c>
    </row>
    <row r="430" spans="2:42" s="512" customFormat="1">
      <c r="B430" s="518">
        <v>430</v>
      </c>
      <c r="C430" s="518" t="str">
        <f>'[1]Actv PlacedInServc'!C430</f>
        <v/>
      </c>
      <c r="D430" s="519" t="str">
        <f>'[1]Actv PlacedInServc'!D430</f>
        <v/>
      </c>
      <c r="F430" s="520" t="str">
        <f>'[1]Actv PlacedInServc'!F430</f>
        <v/>
      </c>
      <c r="H430" s="518" t="str">
        <f>'[1]Actv PlacedInServc'!H430</f>
        <v/>
      </c>
      <c r="J430" s="518" t="str">
        <f>'[1]Actv PlacedInServc'!J430</f>
        <v/>
      </c>
      <c r="L430" s="518" t="str">
        <f>'[1]Actv PlacedInServc'!L430</f>
        <v/>
      </c>
      <c r="N430" s="521" t="str">
        <f>'[1]Actv PlacedInServc'!N430</f>
        <v/>
      </c>
      <c r="P430" s="524" t="str">
        <f>'[1]Actv PlacedInServc'!P430</f>
        <v/>
      </c>
      <c r="Q430" s="523" t="str">
        <f>'[1]Actv PlacedInServc'!Q430</f>
        <v/>
      </c>
      <c r="R430" s="523" t="str">
        <f>'[1]Actv PlacedInServc'!R430</f>
        <v/>
      </c>
      <c r="S430" s="523" t="str">
        <f>'[1]Actv PlacedInServc'!S430</f>
        <v/>
      </c>
      <c r="T430" s="523" t="str">
        <f>'[1]Actv PlacedInServc'!T430</f>
        <v/>
      </c>
      <c r="U430" s="523" t="str">
        <f>'[1]Actv PlacedInServc'!U430</f>
        <v/>
      </c>
      <c r="V430" s="523" t="str">
        <f>'[1]Actv PlacedInServc'!V430</f>
        <v/>
      </c>
      <c r="W430" s="523" t="str">
        <f>'[1]Actv PlacedInServc'!W430</f>
        <v/>
      </c>
      <c r="X430" s="523" t="str">
        <f>'[1]Actv PlacedInServc'!X430</f>
        <v/>
      </c>
      <c r="Y430" s="523" t="str">
        <f>'[1]Actv PlacedInServc'!Y430</f>
        <v/>
      </c>
      <c r="Z430" s="523" t="str">
        <f>'[1]Actv PlacedInServc'!Z430</f>
        <v/>
      </c>
      <c r="AA430" s="523" t="str">
        <f>'[1]Actv PlacedInServc'!AA430</f>
        <v/>
      </c>
      <c r="AB430" s="523" t="str">
        <f>'[1]Actv PlacedInServc'!AB430</f>
        <v/>
      </c>
      <c r="AC430" s="523" t="str">
        <f>'[1]Actv PlacedInServc'!AC430</f>
        <v/>
      </c>
      <c r="AD430" s="523" t="str">
        <f>'[1]Actv PlacedInServc'!AD430</f>
        <v/>
      </c>
      <c r="AE430" s="523" t="str">
        <f>'[1]Actv PlacedInServc'!AE430</f>
        <v/>
      </c>
      <c r="AF430" s="523" t="str">
        <f>'[1]Actv PlacedInServc'!AF430</f>
        <v/>
      </c>
      <c r="AG430" s="523" t="str">
        <f>'[1]Actv PlacedInServc'!AG430</f>
        <v/>
      </c>
      <c r="AH430" s="523" t="str">
        <f>'[1]Actv PlacedInServc'!AH430</f>
        <v/>
      </c>
      <c r="AI430" s="523" t="str">
        <f>'[1]Actv PlacedInServc'!AI430</f>
        <v/>
      </c>
      <c r="AJ430" s="523" t="str">
        <f>'[1]Actv PlacedInServc'!AJ430</f>
        <v/>
      </c>
      <c r="AK430" s="523" t="str">
        <f>'[1]Actv PlacedInServc'!AK430</f>
        <v/>
      </c>
      <c r="AL430" s="523" t="str">
        <f>'[1]Actv PlacedInServc'!AL430</f>
        <v/>
      </c>
      <c r="AM430" s="524"/>
      <c r="AN430" s="523">
        <f t="shared" si="15"/>
        <v>0</v>
      </c>
      <c r="AO430" s="524"/>
      <c r="AP430" s="524">
        <f t="shared" si="16"/>
        <v>0</v>
      </c>
    </row>
    <row r="431" spans="2:42" s="512" customFormat="1">
      <c r="B431" s="518">
        <v>431</v>
      </c>
      <c r="C431" s="518" t="str">
        <f>'[1]Actv PlacedInServc'!C431</f>
        <v/>
      </c>
      <c r="D431" s="519" t="str">
        <f>'[1]Actv PlacedInServc'!D431</f>
        <v/>
      </c>
      <c r="F431" s="520" t="str">
        <f>'[1]Actv PlacedInServc'!F431</f>
        <v/>
      </c>
      <c r="H431" s="518" t="str">
        <f>'[1]Actv PlacedInServc'!H431</f>
        <v/>
      </c>
      <c r="J431" s="518" t="str">
        <f>'[1]Actv PlacedInServc'!J431</f>
        <v/>
      </c>
      <c r="L431" s="518" t="str">
        <f>'[1]Actv PlacedInServc'!L431</f>
        <v/>
      </c>
      <c r="N431" s="521" t="str">
        <f>'[1]Actv PlacedInServc'!N431</f>
        <v/>
      </c>
      <c r="P431" s="524" t="str">
        <f>'[1]Actv PlacedInServc'!P431</f>
        <v/>
      </c>
      <c r="Q431" s="523">
        <f>'[1]Actv PlacedInServc'!Q431</f>
        <v>0</v>
      </c>
      <c r="R431" s="523">
        <f>'[1]Actv PlacedInServc'!R431</f>
        <v>0</v>
      </c>
      <c r="S431" s="523">
        <f>'[1]Actv PlacedInServc'!S431</f>
        <v>0</v>
      </c>
      <c r="T431" s="523">
        <f>'[1]Actv PlacedInServc'!T431</f>
        <v>0</v>
      </c>
      <c r="U431" s="523">
        <f>'[1]Actv PlacedInServc'!U431</f>
        <v>0</v>
      </c>
      <c r="V431" s="523">
        <f>'[1]Actv PlacedInServc'!V431</f>
        <v>0</v>
      </c>
      <c r="W431" s="523">
        <f>'[1]Actv PlacedInServc'!W431</f>
        <v>0</v>
      </c>
      <c r="X431" s="523">
        <f>'[1]Actv PlacedInServc'!X431</f>
        <v>0</v>
      </c>
      <c r="Y431" s="523">
        <f>'[1]Actv PlacedInServc'!Y431</f>
        <v>0</v>
      </c>
      <c r="Z431" s="523">
        <f>'[1]Actv PlacedInServc'!Z431</f>
        <v>0</v>
      </c>
      <c r="AA431" s="523">
        <f>'[1]Actv PlacedInServc'!AA431</f>
        <v>0</v>
      </c>
      <c r="AB431" s="523">
        <f>'[1]Actv PlacedInServc'!AB431</f>
        <v>0</v>
      </c>
      <c r="AC431" s="523">
        <f>'[1]Actv PlacedInServc'!AC431</f>
        <v>0</v>
      </c>
      <c r="AD431" s="523">
        <f>'[1]Actv PlacedInServc'!AD431</f>
        <v>0</v>
      </c>
      <c r="AE431" s="523">
        <f>'[1]Actv PlacedInServc'!AE431</f>
        <v>0</v>
      </c>
      <c r="AF431" s="523">
        <f>'[1]Actv PlacedInServc'!AF431</f>
        <v>0</v>
      </c>
      <c r="AG431" s="523">
        <f>'[1]Actv PlacedInServc'!AG431</f>
        <v>0</v>
      </c>
      <c r="AH431" s="523">
        <f>'[1]Actv PlacedInServc'!AH431</f>
        <v>0</v>
      </c>
      <c r="AI431" s="523">
        <f>'[1]Actv PlacedInServc'!AI431</f>
        <v>0</v>
      </c>
      <c r="AJ431" s="523">
        <f>'[1]Actv PlacedInServc'!AJ431</f>
        <v>0</v>
      </c>
      <c r="AK431" s="523">
        <f>'[1]Actv PlacedInServc'!AK431</f>
        <v>0</v>
      </c>
      <c r="AL431" s="523">
        <f>'[1]Actv PlacedInServc'!AL431</f>
        <v>0</v>
      </c>
      <c r="AM431" s="524"/>
      <c r="AN431" s="523">
        <f t="shared" si="15"/>
        <v>0</v>
      </c>
      <c r="AO431" s="524"/>
      <c r="AP431" s="524">
        <f t="shared" si="16"/>
        <v>0</v>
      </c>
    </row>
    <row r="432" spans="2:42" s="512" customFormat="1">
      <c r="B432" s="518">
        <v>432</v>
      </c>
      <c r="C432" s="518" t="str">
        <f>'[1]Actv PlacedInServc'!C432</f>
        <v/>
      </c>
      <c r="D432" s="519" t="str">
        <f>'[1]Actv PlacedInServc'!D432</f>
        <v>Future Use</v>
      </c>
      <c r="F432" s="520">
        <f>'[1]Actv PlacedInServc'!F432</f>
        <v>0</v>
      </c>
      <c r="H432" s="518" t="str">
        <f>'[1]Actv PlacedInServc'!H432</f>
        <v/>
      </c>
      <c r="J432" s="518" t="str">
        <f>'[1]Actv PlacedInServc'!J432</f>
        <v/>
      </c>
      <c r="L432" s="518" t="str">
        <f>'[1]Actv PlacedInServc'!L432</f>
        <v/>
      </c>
      <c r="N432" s="521" t="str">
        <f>'[1]Actv PlacedInServc'!N432</f>
        <v/>
      </c>
      <c r="P432" s="524" t="str">
        <f>'[1]Actv PlacedInServc'!P432</f>
        <v/>
      </c>
      <c r="Q432" s="523">
        <f>'[1]Actv PlacedInServc'!Q432</f>
        <v>0</v>
      </c>
      <c r="R432" s="523">
        <f>'[1]Actv PlacedInServc'!R432</f>
        <v>0</v>
      </c>
      <c r="S432" s="523">
        <f>'[1]Actv PlacedInServc'!S432</f>
        <v>0</v>
      </c>
      <c r="T432" s="523">
        <f>'[1]Actv PlacedInServc'!T432</f>
        <v>0</v>
      </c>
      <c r="U432" s="523">
        <f>'[1]Actv PlacedInServc'!U432</f>
        <v>0</v>
      </c>
      <c r="V432" s="523">
        <f>'[1]Actv PlacedInServc'!V432</f>
        <v>0</v>
      </c>
      <c r="W432" s="523">
        <f>'[1]Actv PlacedInServc'!W432</f>
        <v>0</v>
      </c>
      <c r="X432" s="523">
        <f>'[1]Actv PlacedInServc'!X432</f>
        <v>0</v>
      </c>
      <c r="Y432" s="523">
        <f>'[1]Actv PlacedInServc'!Y432</f>
        <v>0</v>
      </c>
      <c r="Z432" s="523">
        <f>'[1]Actv PlacedInServc'!Z432</f>
        <v>0</v>
      </c>
      <c r="AA432" s="523">
        <f>'[1]Actv PlacedInServc'!AA432</f>
        <v>0</v>
      </c>
      <c r="AB432" s="523">
        <f>'[1]Actv PlacedInServc'!AB432</f>
        <v>0</v>
      </c>
      <c r="AC432" s="523">
        <f>'[1]Actv PlacedInServc'!AC432</f>
        <v>0</v>
      </c>
      <c r="AD432" s="523">
        <f>'[1]Actv PlacedInServc'!AD432</f>
        <v>0</v>
      </c>
      <c r="AE432" s="523">
        <f>'[1]Actv PlacedInServc'!AE432</f>
        <v>0</v>
      </c>
      <c r="AF432" s="523">
        <f>'[1]Actv PlacedInServc'!AF432</f>
        <v>0</v>
      </c>
      <c r="AG432" s="523">
        <f>'[1]Actv PlacedInServc'!AG432</f>
        <v>0</v>
      </c>
      <c r="AH432" s="523">
        <f>'[1]Actv PlacedInServc'!AH432</f>
        <v>0</v>
      </c>
      <c r="AI432" s="523">
        <f>'[1]Actv PlacedInServc'!AI432</f>
        <v>0</v>
      </c>
      <c r="AJ432" s="523">
        <f>'[1]Actv PlacedInServc'!AJ432</f>
        <v>0</v>
      </c>
      <c r="AK432" s="523">
        <f>'[1]Actv PlacedInServc'!AK432</f>
        <v>0</v>
      </c>
      <c r="AL432" s="523">
        <f>'[1]Actv PlacedInServc'!AL432</f>
        <v>0</v>
      </c>
      <c r="AM432" s="524"/>
      <c r="AN432" s="523">
        <f t="shared" si="15"/>
        <v>0</v>
      </c>
      <c r="AO432" s="524"/>
      <c r="AP432" s="524">
        <f t="shared" si="16"/>
        <v>0</v>
      </c>
    </row>
    <row r="433" spans="2:42" s="512" customFormat="1">
      <c r="B433" s="518">
        <v>433</v>
      </c>
      <c r="C433" s="518" t="str">
        <f>'[1]Actv PlacedInServc'!C433</f>
        <v/>
      </c>
      <c r="D433" s="519" t="str">
        <f>'[1]Actv PlacedInServc'!D433</f>
        <v/>
      </c>
      <c r="F433" s="520" t="str">
        <f>'[1]Actv PlacedInServc'!F433</f>
        <v/>
      </c>
      <c r="H433" s="518" t="str">
        <f>'[1]Actv PlacedInServc'!H433</f>
        <v/>
      </c>
      <c r="J433" s="518" t="str">
        <f>'[1]Actv PlacedInServc'!J433</f>
        <v/>
      </c>
      <c r="L433" s="518" t="str">
        <f>'[1]Actv PlacedInServc'!L433</f>
        <v/>
      </c>
      <c r="N433" s="521" t="str">
        <f>'[1]Actv PlacedInServc'!N433</f>
        <v/>
      </c>
      <c r="P433" s="524" t="str">
        <f>'[1]Actv PlacedInServc'!P433</f>
        <v/>
      </c>
      <c r="Q433" s="523" t="str">
        <f>'[1]Actv PlacedInServc'!Q433</f>
        <v/>
      </c>
      <c r="R433" s="523" t="str">
        <f>'[1]Actv PlacedInServc'!R433</f>
        <v/>
      </c>
      <c r="S433" s="523" t="str">
        <f>'[1]Actv PlacedInServc'!S433</f>
        <v/>
      </c>
      <c r="T433" s="523" t="str">
        <f>'[1]Actv PlacedInServc'!T433</f>
        <v/>
      </c>
      <c r="U433" s="523" t="str">
        <f>'[1]Actv PlacedInServc'!U433</f>
        <v/>
      </c>
      <c r="V433" s="523" t="str">
        <f>'[1]Actv PlacedInServc'!V433</f>
        <v/>
      </c>
      <c r="W433" s="523" t="str">
        <f>'[1]Actv PlacedInServc'!W433</f>
        <v/>
      </c>
      <c r="X433" s="523" t="str">
        <f>'[1]Actv PlacedInServc'!X433</f>
        <v/>
      </c>
      <c r="Y433" s="523" t="str">
        <f>'[1]Actv PlacedInServc'!Y433</f>
        <v/>
      </c>
      <c r="Z433" s="523" t="str">
        <f>'[1]Actv PlacedInServc'!Z433</f>
        <v/>
      </c>
      <c r="AA433" s="523" t="str">
        <f>'[1]Actv PlacedInServc'!AA433</f>
        <v/>
      </c>
      <c r="AB433" s="523" t="str">
        <f>'[1]Actv PlacedInServc'!AB433</f>
        <v/>
      </c>
      <c r="AC433" s="523" t="str">
        <f>'[1]Actv PlacedInServc'!AC433</f>
        <v/>
      </c>
      <c r="AD433" s="523" t="str">
        <f>'[1]Actv PlacedInServc'!AD433</f>
        <v/>
      </c>
      <c r="AE433" s="523" t="str">
        <f>'[1]Actv PlacedInServc'!AE433</f>
        <v/>
      </c>
      <c r="AF433" s="523" t="str">
        <f>'[1]Actv PlacedInServc'!AF433</f>
        <v/>
      </c>
      <c r="AG433" s="523" t="str">
        <f>'[1]Actv PlacedInServc'!AG433</f>
        <v/>
      </c>
      <c r="AH433" s="523" t="str">
        <f>'[1]Actv PlacedInServc'!AH433</f>
        <v/>
      </c>
      <c r="AI433" s="523" t="str">
        <f>'[1]Actv PlacedInServc'!AI433</f>
        <v/>
      </c>
      <c r="AJ433" s="523" t="str">
        <f>'[1]Actv PlacedInServc'!AJ433</f>
        <v/>
      </c>
      <c r="AK433" s="523" t="str">
        <f>'[1]Actv PlacedInServc'!AK433</f>
        <v/>
      </c>
      <c r="AL433" s="523" t="str">
        <f>'[1]Actv PlacedInServc'!AL433</f>
        <v/>
      </c>
      <c r="AM433" s="524"/>
      <c r="AN433" s="523">
        <f t="shared" si="15"/>
        <v>0</v>
      </c>
      <c r="AO433" s="524"/>
      <c r="AP433" s="524">
        <f t="shared" si="16"/>
        <v>0</v>
      </c>
    </row>
    <row r="434" spans="2:42" s="512" customFormat="1">
      <c r="B434" s="518">
        <v>434</v>
      </c>
      <c r="C434" s="518" t="str">
        <f>'[1]Actv PlacedInServc'!C434</f>
        <v/>
      </c>
      <c r="D434" s="519" t="str">
        <f>'[1]Actv PlacedInServc'!D434</f>
        <v/>
      </c>
      <c r="F434" s="520" t="str">
        <f>'[1]Actv PlacedInServc'!F434</f>
        <v/>
      </c>
      <c r="H434" s="518" t="str">
        <f>'[1]Actv PlacedInServc'!H434</f>
        <v/>
      </c>
      <c r="J434" s="518" t="str">
        <f>'[1]Actv PlacedInServc'!J434</f>
        <v/>
      </c>
      <c r="L434" s="518" t="str">
        <f>'[1]Actv PlacedInServc'!L434</f>
        <v/>
      </c>
      <c r="N434" s="521" t="str">
        <f>'[1]Actv PlacedInServc'!N434</f>
        <v/>
      </c>
      <c r="P434" s="524" t="str">
        <f>'[1]Actv PlacedInServc'!P434</f>
        <v/>
      </c>
      <c r="Q434" s="523" t="str">
        <f>'[1]Actv PlacedInServc'!Q434</f>
        <v/>
      </c>
      <c r="R434" s="523" t="str">
        <f>'[1]Actv PlacedInServc'!R434</f>
        <v/>
      </c>
      <c r="S434" s="523" t="str">
        <f>'[1]Actv PlacedInServc'!S434</f>
        <v/>
      </c>
      <c r="T434" s="523" t="str">
        <f>'[1]Actv PlacedInServc'!T434</f>
        <v/>
      </c>
      <c r="U434" s="523" t="str">
        <f>'[1]Actv PlacedInServc'!U434</f>
        <v/>
      </c>
      <c r="V434" s="523" t="str">
        <f>'[1]Actv PlacedInServc'!V434</f>
        <v/>
      </c>
      <c r="W434" s="523" t="str">
        <f>'[1]Actv PlacedInServc'!W434</f>
        <v/>
      </c>
      <c r="X434" s="523" t="str">
        <f>'[1]Actv PlacedInServc'!X434</f>
        <v/>
      </c>
      <c r="Y434" s="523" t="str">
        <f>'[1]Actv PlacedInServc'!Y434</f>
        <v/>
      </c>
      <c r="Z434" s="523" t="str">
        <f>'[1]Actv PlacedInServc'!Z434</f>
        <v/>
      </c>
      <c r="AA434" s="523" t="str">
        <f>'[1]Actv PlacedInServc'!AA434</f>
        <v/>
      </c>
      <c r="AB434" s="523" t="str">
        <f>'[1]Actv PlacedInServc'!AB434</f>
        <v/>
      </c>
      <c r="AC434" s="523" t="str">
        <f>'[1]Actv PlacedInServc'!AC434</f>
        <v/>
      </c>
      <c r="AD434" s="523" t="str">
        <f>'[1]Actv PlacedInServc'!AD434</f>
        <v/>
      </c>
      <c r="AE434" s="523" t="str">
        <f>'[1]Actv PlacedInServc'!AE434</f>
        <v/>
      </c>
      <c r="AF434" s="523" t="str">
        <f>'[1]Actv PlacedInServc'!AF434</f>
        <v/>
      </c>
      <c r="AG434" s="523" t="str">
        <f>'[1]Actv PlacedInServc'!AG434</f>
        <v/>
      </c>
      <c r="AH434" s="523" t="str">
        <f>'[1]Actv PlacedInServc'!AH434</f>
        <v/>
      </c>
      <c r="AI434" s="523" t="str">
        <f>'[1]Actv PlacedInServc'!AI434</f>
        <v/>
      </c>
      <c r="AJ434" s="523" t="str">
        <f>'[1]Actv PlacedInServc'!AJ434</f>
        <v/>
      </c>
      <c r="AK434" s="523" t="str">
        <f>'[1]Actv PlacedInServc'!AK434</f>
        <v/>
      </c>
      <c r="AL434" s="523" t="str">
        <f>'[1]Actv PlacedInServc'!AL434</f>
        <v/>
      </c>
      <c r="AM434" s="524"/>
      <c r="AN434" s="523">
        <f t="shared" si="15"/>
        <v>0</v>
      </c>
      <c r="AO434" s="524"/>
      <c r="AP434" s="524">
        <f t="shared" si="16"/>
        <v>0</v>
      </c>
    </row>
    <row r="435" spans="2:42" s="512" customFormat="1">
      <c r="B435" s="518">
        <v>435</v>
      </c>
      <c r="C435" s="518" t="str">
        <f>'[1]Actv PlacedInServc'!C435</f>
        <v/>
      </c>
      <c r="D435" s="519" t="str">
        <f>'[1]Actv PlacedInServc'!D435</f>
        <v/>
      </c>
      <c r="F435" s="520" t="str">
        <f>'[1]Actv PlacedInServc'!F435</f>
        <v/>
      </c>
      <c r="H435" s="518" t="str">
        <f>'[1]Actv PlacedInServc'!H435</f>
        <v/>
      </c>
      <c r="J435" s="518" t="str">
        <f>'[1]Actv PlacedInServc'!J435</f>
        <v/>
      </c>
      <c r="L435" s="518" t="str">
        <f>'[1]Actv PlacedInServc'!L435</f>
        <v/>
      </c>
      <c r="N435" s="521" t="str">
        <f>'[1]Actv PlacedInServc'!N435</f>
        <v/>
      </c>
      <c r="P435" s="524" t="str">
        <f>'[1]Actv PlacedInServc'!P435</f>
        <v/>
      </c>
      <c r="Q435" s="523" t="str">
        <f>'[1]Actv PlacedInServc'!Q435</f>
        <v/>
      </c>
      <c r="R435" s="523" t="str">
        <f>'[1]Actv PlacedInServc'!R435</f>
        <v/>
      </c>
      <c r="S435" s="523" t="str">
        <f>'[1]Actv PlacedInServc'!S435</f>
        <v/>
      </c>
      <c r="T435" s="523" t="str">
        <f>'[1]Actv PlacedInServc'!T435</f>
        <v/>
      </c>
      <c r="U435" s="523" t="str">
        <f>'[1]Actv PlacedInServc'!U435</f>
        <v/>
      </c>
      <c r="V435" s="523" t="str">
        <f>'[1]Actv PlacedInServc'!V435</f>
        <v/>
      </c>
      <c r="W435" s="523" t="str">
        <f>'[1]Actv PlacedInServc'!W435</f>
        <v/>
      </c>
      <c r="X435" s="523" t="str">
        <f>'[1]Actv PlacedInServc'!X435</f>
        <v/>
      </c>
      <c r="Y435" s="523" t="str">
        <f>'[1]Actv PlacedInServc'!Y435</f>
        <v/>
      </c>
      <c r="Z435" s="523" t="str">
        <f>'[1]Actv PlacedInServc'!Z435</f>
        <v/>
      </c>
      <c r="AA435" s="523" t="str">
        <f>'[1]Actv PlacedInServc'!AA435</f>
        <v/>
      </c>
      <c r="AB435" s="523" t="str">
        <f>'[1]Actv PlacedInServc'!AB435</f>
        <v/>
      </c>
      <c r="AC435" s="523" t="str">
        <f>'[1]Actv PlacedInServc'!AC435</f>
        <v/>
      </c>
      <c r="AD435" s="523" t="str">
        <f>'[1]Actv PlacedInServc'!AD435</f>
        <v/>
      </c>
      <c r="AE435" s="523" t="str">
        <f>'[1]Actv PlacedInServc'!AE435</f>
        <v/>
      </c>
      <c r="AF435" s="523" t="str">
        <f>'[1]Actv PlacedInServc'!AF435</f>
        <v/>
      </c>
      <c r="AG435" s="523" t="str">
        <f>'[1]Actv PlacedInServc'!AG435</f>
        <v/>
      </c>
      <c r="AH435" s="523" t="str">
        <f>'[1]Actv PlacedInServc'!AH435</f>
        <v/>
      </c>
      <c r="AI435" s="523" t="str">
        <f>'[1]Actv PlacedInServc'!AI435</f>
        <v/>
      </c>
      <c r="AJ435" s="523" t="str">
        <f>'[1]Actv PlacedInServc'!AJ435</f>
        <v/>
      </c>
      <c r="AK435" s="523" t="str">
        <f>'[1]Actv PlacedInServc'!AK435</f>
        <v/>
      </c>
      <c r="AL435" s="523" t="str">
        <f>'[1]Actv PlacedInServc'!AL435</f>
        <v/>
      </c>
      <c r="AM435" s="524"/>
      <c r="AN435" s="523">
        <f t="shared" si="15"/>
        <v>0</v>
      </c>
      <c r="AO435" s="524"/>
      <c r="AP435" s="524">
        <f t="shared" si="16"/>
        <v>0</v>
      </c>
    </row>
    <row r="436" spans="2:42" s="512" customFormat="1">
      <c r="B436" s="518">
        <v>436</v>
      </c>
      <c r="C436" s="518" t="str">
        <f>'[1]Actv PlacedInServc'!C436</f>
        <v/>
      </c>
      <c r="D436" s="519" t="str">
        <f>'[1]Actv PlacedInServc'!D436</f>
        <v/>
      </c>
      <c r="F436" s="520" t="str">
        <f>'[1]Actv PlacedInServc'!F436</f>
        <v/>
      </c>
      <c r="H436" s="518" t="str">
        <f>'[1]Actv PlacedInServc'!H436</f>
        <v/>
      </c>
      <c r="J436" s="518" t="str">
        <f>'[1]Actv PlacedInServc'!J436</f>
        <v/>
      </c>
      <c r="L436" s="518" t="str">
        <f>'[1]Actv PlacedInServc'!L436</f>
        <v/>
      </c>
      <c r="N436" s="521" t="str">
        <f>'[1]Actv PlacedInServc'!N436</f>
        <v/>
      </c>
      <c r="P436" s="524" t="str">
        <f>'[1]Actv PlacedInServc'!P436</f>
        <v/>
      </c>
      <c r="Q436" s="523" t="str">
        <f>'[1]Actv PlacedInServc'!Q436</f>
        <v/>
      </c>
      <c r="R436" s="523" t="str">
        <f>'[1]Actv PlacedInServc'!R436</f>
        <v/>
      </c>
      <c r="S436" s="523" t="str">
        <f>'[1]Actv PlacedInServc'!S436</f>
        <v/>
      </c>
      <c r="T436" s="523" t="str">
        <f>'[1]Actv PlacedInServc'!T436</f>
        <v/>
      </c>
      <c r="U436" s="523" t="str">
        <f>'[1]Actv PlacedInServc'!U436</f>
        <v/>
      </c>
      <c r="V436" s="523" t="str">
        <f>'[1]Actv PlacedInServc'!V436</f>
        <v/>
      </c>
      <c r="W436" s="523" t="str">
        <f>'[1]Actv PlacedInServc'!W436</f>
        <v/>
      </c>
      <c r="X436" s="523" t="str">
        <f>'[1]Actv PlacedInServc'!X436</f>
        <v/>
      </c>
      <c r="Y436" s="523" t="str">
        <f>'[1]Actv PlacedInServc'!Y436</f>
        <v/>
      </c>
      <c r="Z436" s="523" t="str">
        <f>'[1]Actv PlacedInServc'!Z436</f>
        <v/>
      </c>
      <c r="AA436" s="523" t="str">
        <f>'[1]Actv PlacedInServc'!AA436</f>
        <v/>
      </c>
      <c r="AB436" s="523" t="str">
        <f>'[1]Actv PlacedInServc'!AB436</f>
        <v/>
      </c>
      <c r="AC436" s="523" t="str">
        <f>'[1]Actv PlacedInServc'!AC436</f>
        <v/>
      </c>
      <c r="AD436" s="523" t="str">
        <f>'[1]Actv PlacedInServc'!AD436</f>
        <v/>
      </c>
      <c r="AE436" s="523" t="str">
        <f>'[1]Actv PlacedInServc'!AE436</f>
        <v/>
      </c>
      <c r="AF436" s="523" t="str">
        <f>'[1]Actv PlacedInServc'!AF436</f>
        <v/>
      </c>
      <c r="AG436" s="523" t="str">
        <f>'[1]Actv PlacedInServc'!AG436</f>
        <v/>
      </c>
      <c r="AH436" s="523" t="str">
        <f>'[1]Actv PlacedInServc'!AH436</f>
        <v/>
      </c>
      <c r="AI436" s="523" t="str">
        <f>'[1]Actv PlacedInServc'!AI436</f>
        <v/>
      </c>
      <c r="AJ436" s="523" t="str">
        <f>'[1]Actv PlacedInServc'!AJ436</f>
        <v/>
      </c>
      <c r="AK436" s="523" t="str">
        <f>'[1]Actv PlacedInServc'!AK436</f>
        <v/>
      </c>
      <c r="AL436" s="523" t="str">
        <f>'[1]Actv PlacedInServc'!AL436</f>
        <v/>
      </c>
      <c r="AM436" s="524"/>
      <c r="AN436" s="523">
        <f t="shared" si="15"/>
        <v>0</v>
      </c>
      <c r="AO436" s="524"/>
      <c r="AP436" s="524">
        <f t="shared" si="16"/>
        <v>0</v>
      </c>
    </row>
    <row r="437" spans="2:42" s="512" customFormat="1">
      <c r="B437" s="518">
        <v>437</v>
      </c>
      <c r="C437" s="518" t="str">
        <f>'[1]Actv PlacedInServc'!C437</f>
        <v/>
      </c>
      <c r="D437" s="519" t="str">
        <f>'[1]Actv PlacedInServc'!D437</f>
        <v/>
      </c>
      <c r="F437" s="520" t="str">
        <f>'[1]Actv PlacedInServc'!F437</f>
        <v/>
      </c>
      <c r="H437" s="518" t="str">
        <f>'[1]Actv PlacedInServc'!H437</f>
        <v/>
      </c>
      <c r="J437" s="518" t="str">
        <f>'[1]Actv PlacedInServc'!J437</f>
        <v/>
      </c>
      <c r="L437" s="518" t="str">
        <f>'[1]Actv PlacedInServc'!L437</f>
        <v/>
      </c>
      <c r="N437" s="521" t="str">
        <f>'[1]Actv PlacedInServc'!N437</f>
        <v/>
      </c>
      <c r="P437" s="524" t="str">
        <f>'[1]Actv PlacedInServc'!P437</f>
        <v/>
      </c>
      <c r="Q437" s="523">
        <f>'[1]Actv PlacedInServc'!Q437</f>
        <v>0</v>
      </c>
      <c r="R437" s="523">
        <f>'[1]Actv PlacedInServc'!R437</f>
        <v>0</v>
      </c>
      <c r="S437" s="523">
        <f>'[1]Actv PlacedInServc'!S437</f>
        <v>0</v>
      </c>
      <c r="T437" s="523">
        <f>'[1]Actv PlacedInServc'!T437</f>
        <v>0</v>
      </c>
      <c r="U437" s="523">
        <f>'[1]Actv PlacedInServc'!U437</f>
        <v>0</v>
      </c>
      <c r="V437" s="523">
        <f>'[1]Actv PlacedInServc'!V437</f>
        <v>0</v>
      </c>
      <c r="W437" s="523">
        <f>'[1]Actv PlacedInServc'!W437</f>
        <v>0</v>
      </c>
      <c r="X437" s="523">
        <f>'[1]Actv PlacedInServc'!X437</f>
        <v>0</v>
      </c>
      <c r="Y437" s="523">
        <f>'[1]Actv PlacedInServc'!Y437</f>
        <v>0</v>
      </c>
      <c r="Z437" s="523">
        <f>'[1]Actv PlacedInServc'!Z437</f>
        <v>0</v>
      </c>
      <c r="AA437" s="523">
        <f>'[1]Actv PlacedInServc'!AA437</f>
        <v>0</v>
      </c>
      <c r="AB437" s="523">
        <f>'[1]Actv PlacedInServc'!AB437</f>
        <v>0</v>
      </c>
      <c r="AC437" s="523">
        <f>'[1]Actv PlacedInServc'!AC437</f>
        <v>0</v>
      </c>
      <c r="AD437" s="523">
        <f>'[1]Actv PlacedInServc'!AD437</f>
        <v>0</v>
      </c>
      <c r="AE437" s="523">
        <f>'[1]Actv PlacedInServc'!AE437</f>
        <v>0</v>
      </c>
      <c r="AF437" s="523">
        <f>'[1]Actv PlacedInServc'!AF437</f>
        <v>0</v>
      </c>
      <c r="AG437" s="523">
        <f>'[1]Actv PlacedInServc'!AG437</f>
        <v>0</v>
      </c>
      <c r="AH437" s="523">
        <f>'[1]Actv PlacedInServc'!AH437</f>
        <v>0</v>
      </c>
      <c r="AI437" s="523">
        <f>'[1]Actv PlacedInServc'!AI437</f>
        <v>0</v>
      </c>
      <c r="AJ437" s="523">
        <f>'[1]Actv PlacedInServc'!AJ437</f>
        <v>0</v>
      </c>
      <c r="AK437" s="523">
        <f>'[1]Actv PlacedInServc'!AK437</f>
        <v>0</v>
      </c>
      <c r="AL437" s="523">
        <f>'[1]Actv PlacedInServc'!AL437</f>
        <v>0</v>
      </c>
      <c r="AM437" s="524"/>
      <c r="AN437" s="523">
        <f t="shared" si="15"/>
        <v>0</v>
      </c>
      <c r="AO437" s="524"/>
      <c r="AP437" s="524">
        <f t="shared" si="16"/>
        <v>0</v>
      </c>
    </row>
    <row r="438" spans="2:42" s="512" customFormat="1">
      <c r="B438" s="518">
        <v>438</v>
      </c>
      <c r="C438" s="518" t="str">
        <f>'[1]Actv PlacedInServc'!C438</f>
        <v/>
      </c>
      <c r="D438" s="519" t="str">
        <f>'[1]Actv PlacedInServc'!D438</f>
        <v>Future Use</v>
      </c>
      <c r="F438" s="520">
        <f>'[1]Actv PlacedInServc'!F438</f>
        <v>0</v>
      </c>
      <c r="H438" s="518" t="str">
        <f>'[1]Actv PlacedInServc'!H438</f>
        <v/>
      </c>
      <c r="J438" s="518" t="str">
        <f>'[1]Actv PlacedInServc'!J438</f>
        <v/>
      </c>
      <c r="L438" s="518" t="str">
        <f>'[1]Actv PlacedInServc'!L438</f>
        <v/>
      </c>
      <c r="N438" s="521" t="str">
        <f>'[1]Actv PlacedInServc'!N438</f>
        <v/>
      </c>
      <c r="P438" s="524" t="str">
        <f>'[1]Actv PlacedInServc'!P438</f>
        <v/>
      </c>
      <c r="Q438" s="523">
        <f>'[1]Actv PlacedInServc'!Q438</f>
        <v>0</v>
      </c>
      <c r="R438" s="523">
        <f>'[1]Actv PlacedInServc'!R438</f>
        <v>0</v>
      </c>
      <c r="S438" s="523">
        <f>'[1]Actv PlacedInServc'!S438</f>
        <v>0</v>
      </c>
      <c r="T438" s="523">
        <f>'[1]Actv PlacedInServc'!T438</f>
        <v>0</v>
      </c>
      <c r="U438" s="523">
        <f>'[1]Actv PlacedInServc'!U438</f>
        <v>0</v>
      </c>
      <c r="V438" s="523">
        <f>'[1]Actv PlacedInServc'!V438</f>
        <v>0</v>
      </c>
      <c r="W438" s="523">
        <f>'[1]Actv PlacedInServc'!W438</f>
        <v>0</v>
      </c>
      <c r="X438" s="523">
        <f>'[1]Actv PlacedInServc'!X438</f>
        <v>0</v>
      </c>
      <c r="Y438" s="523">
        <f>'[1]Actv PlacedInServc'!Y438</f>
        <v>0</v>
      </c>
      <c r="Z438" s="523">
        <f>'[1]Actv PlacedInServc'!Z438</f>
        <v>0</v>
      </c>
      <c r="AA438" s="523">
        <f>'[1]Actv PlacedInServc'!AA438</f>
        <v>0</v>
      </c>
      <c r="AB438" s="523">
        <f>'[1]Actv PlacedInServc'!AB438</f>
        <v>0</v>
      </c>
      <c r="AC438" s="523">
        <f>'[1]Actv PlacedInServc'!AC438</f>
        <v>0</v>
      </c>
      <c r="AD438" s="523">
        <f>'[1]Actv PlacedInServc'!AD438</f>
        <v>0</v>
      </c>
      <c r="AE438" s="523">
        <f>'[1]Actv PlacedInServc'!AE438</f>
        <v>0</v>
      </c>
      <c r="AF438" s="523">
        <f>'[1]Actv PlacedInServc'!AF438</f>
        <v>0</v>
      </c>
      <c r="AG438" s="523">
        <f>'[1]Actv PlacedInServc'!AG438</f>
        <v>0</v>
      </c>
      <c r="AH438" s="523">
        <f>'[1]Actv PlacedInServc'!AH438</f>
        <v>0</v>
      </c>
      <c r="AI438" s="523">
        <f>'[1]Actv PlacedInServc'!AI438</f>
        <v>0</v>
      </c>
      <c r="AJ438" s="523">
        <f>'[1]Actv PlacedInServc'!AJ438</f>
        <v>0</v>
      </c>
      <c r="AK438" s="523">
        <f>'[1]Actv PlacedInServc'!AK438</f>
        <v>0</v>
      </c>
      <c r="AL438" s="523">
        <f>'[1]Actv PlacedInServc'!AL438</f>
        <v>0</v>
      </c>
      <c r="AM438" s="524"/>
      <c r="AN438" s="523">
        <f t="shared" si="15"/>
        <v>0</v>
      </c>
      <c r="AO438" s="524"/>
      <c r="AP438" s="524">
        <f t="shared" si="16"/>
        <v>0</v>
      </c>
    </row>
    <row r="439" spans="2:42" s="512" customFormat="1">
      <c r="B439" s="518">
        <v>439</v>
      </c>
      <c r="C439" s="518" t="str">
        <f>'[1]Actv PlacedInServc'!C439</f>
        <v/>
      </c>
      <c r="D439" s="519" t="str">
        <f>'[1]Actv PlacedInServc'!D439</f>
        <v/>
      </c>
      <c r="F439" s="520" t="str">
        <f>'[1]Actv PlacedInServc'!F439</f>
        <v/>
      </c>
      <c r="H439" s="518" t="str">
        <f>'[1]Actv PlacedInServc'!H439</f>
        <v/>
      </c>
      <c r="J439" s="518" t="str">
        <f>'[1]Actv PlacedInServc'!J439</f>
        <v/>
      </c>
      <c r="L439" s="518" t="str">
        <f>'[1]Actv PlacedInServc'!L439</f>
        <v/>
      </c>
      <c r="N439" s="521" t="str">
        <f>'[1]Actv PlacedInServc'!N439</f>
        <v/>
      </c>
      <c r="P439" s="524" t="str">
        <f>'[1]Actv PlacedInServc'!P439</f>
        <v/>
      </c>
      <c r="Q439" s="523" t="str">
        <f>'[1]Actv PlacedInServc'!Q439</f>
        <v/>
      </c>
      <c r="R439" s="523" t="str">
        <f>'[1]Actv PlacedInServc'!R439</f>
        <v/>
      </c>
      <c r="S439" s="523" t="str">
        <f>'[1]Actv PlacedInServc'!S439</f>
        <v/>
      </c>
      <c r="T439" s="523" t="str">
        <f>'[1]Actv PlacedInServc'!T439</f>
        <v/>
      </c>
      <c r="U439" s="523" t="str">
        <f>'[1]Actv PlacedInServc'!U439</f>
        <v/>
      </c>
      <c r="V439" s="523" t="str">
        <f>'[1]Actv PlacedInServc'!V439</f>
        <v/>
      </c>
      <c r="W439" s="523" t="str">
        <f>'[1]Actv PlacedInServc'!W439</f>
        <v/>
      </c>
      <c r="X439" s="523" t="str">
        <f>'[1]Actv PlacedInServc'!X439</f>
        <v/>
      </c>
      <c r="Y439" s="523" t="str">
        <f>'[1]Actv PlacedInServc'!Y439</f>
        <v/>
      </c>
      <c r="Z439" s="523" t="str">
        <f>'[1]Actv PlacedInServc'!Z439</f>
        <v/>
      </c>
      <c r="AA439" s="523" t="str">
        <f>'[1]Actv PlacedInServc'!AA439</f>
        <v/>
      </c>
      <c r="AB439" s="523" t="str">
        <f>'[1]Actv PlacedInServc'!AB439</f>
        <v/>
      </c>
      <c r="AC439" s="523" t="str">
        <f>'[1]Actv PlacedInServc'!AC439</f>
        <v/>
      </c>
      <c r="AD439" s="523" t="str">
        <f>'[1]Actv PlacedInServc'!AD439</f>
        <v/>
      </c>
      <c r="AE439" s="523" t="str">
        <f>'[1]Actv PlacedInServc'!AE439</f>
        <v/>
      </c>
      <c r="AF439" s="523" t="str">
        <f>'[1]Actv PlacedInServc'!AF439</f>
        <v/>
      </c>
      <c r="AG439" s="523" t="str">
        <f>'[1]Actv PlacedInServc'!AG439</f>
        <v/>
      </c>
      <c r="AH439" s="523" t="str">
        <f>'[1]Actv PlacedInServc'!AH439</f>
        <v/>
      </c>
      <c r="AI439" s="523" t="str">
        <f>'[1]Actv PlacedInServc'!AI439</f>
        <v/>
      </c>
      <c r="AJ439" s="523" t="str">
        <f>'[1]Actv PlacedInServc'!AJ439</f>
        <v/>
      </c>
      <c r="AK439" s="523" t="str">
        <f>'[1]Actv PlacedInServc'!AK439</f>
        <v/>
      </c>
      <c r="AL439" s="523" t="str">
        <f>'[1]Actv PlacedInServc'!AL439</f>
        <v/>
      </c>
      <c r="AM439" s="524"/>
      <c r="AN439" s="523">
        <f t="shared" si="15"/>
        <v>0</v>
      </c>
      <c r="AO439" s="524"/>
      <c r="AP439" s="524">
        <f t="shared" si="16"/>
        <v>0</v>
      </c>
    </row>
    <row r="440" spans="2:42" s="512" customFormat="1">
      <c r="B440" s="518">
        <v>440</v>
      </c>
      <c r="C440" s="518" t="str">
        <f>'[1]Actv PlacedInServc'!C440</f>
        <v/>
      </c>
      <c r="D440" s="519" t="str">
        <f>'[1]Actv PlacedInServc'!D440</f>
        <v/>
      </c>
      <c r="F440" s="520" t="str">
        <f>'[1]Actv PlacedInServc'!F440</f>
        <v/>
      </c>
      <c r="H440" s="518" t="str">
        <f>'[1]Actv PlacedInServc'!H440</f>
        <v/>
      </c>
      <c r="J440" s="518" t="str">
        <f>'[1]Actv PlacedInServc'!J440</f>
        <v/>
      </c>
      <c r="L440" s="518" t="str">
        <f>'[1]Actv PlacedInServc'!L440</f>
        <v/>
      </c>
      <c r="N440" s="521" t="str">
        <f>'[1]Actv PlacedInServc'!N440</f>
        <v/>
      </c>
      <c r="P440" s="524" t="str">
        <f>'[1]Actv PlacedInServc'!P440</f>
        <v/>
      </c>
      <c r="Q440" s="524" t="str">
        <f>'[1]Actv PlacedInServc'!Q440</f>
        <v/>
      </c>
      <c r="R440" s="524" t="str">
        <f>'[1]Actv PlacedInServc'!R440</f>
        <v/>
      </c>
      <c r="S440" s="524" t="str">
        <f>'[1]Actv PlacedInServc'!S440</f>
        <v/>
      </c>
      <c r="T440" s="524" t="str">
        <f>'[1]Actv PlacedInServc'!T440</f>
        <v/>
      </c>
      <c r="U440" s="524" t="str">
        <f>'[1]Actv PlacedInServc'!U440</f>
        <v/>
      </c>
      <c r="V440" s="524" t="str">
        <f>'[1]Actv PlacedInServc'!V440</f>
        <v/>
      </c>
      <c r="W440" s="524" t="str">
        <f>'[1]Actv PlacedInServc'!W440</f>
        <v/>
      </c>
      <c r="X440" s="524" t="str">
        <f>'[1]Actv PlacedInServc'!X440</f>
        <v/>
      </c>
      <c r="Y440" s="524" t="str">
        <f>'[1]Actv PlacedInServc'!Y440</f>
        <v/>
      </c>
      <c r="Z440" s="524" t="str">
        <f>'[1]Actv PlacedInServc'!Z440</f>
        <v/>
      </c>
      <c r="AA440" s="524" t="str">
        <f>'[1]Actv PlacedInServc'!AA440</f>
        <v/>
      </c>
      <c r="AB440" s="524" t="str">
        <f>'[1]Actv PlacedInServc'!AB440</f>
        <v/>
      </c>
      <c r="AC440" s="524" t="str">
        <f>'[1]Actv PlacedInServc'!AC440</f>
        <v/>
      </c>
      <c r="AD440" s="524" t="str">
        <f>'[1]Actv PlacedInServc'!AD440</f>
        <v/>
      </c>
      <c r="AE440" s="524" t="str">
        <f>'[1]Actv PlacedInServc'!AE440</f>
        <v/>
      </c>
      <c r="AF440" s="524" t="str">
        <f>'[1]Actv PlacedInServc'!AF440</f>
        <v/>
      </c>
      <c r="AG440" s="524" t="str">
        <f>'[1]Actv PlacedInServc'!AG440</f>
        <v/>
      </c>
      <c r="AH440" s="524" t="str">
        <f>'[1]Actv PlacedInServc'!AH440</f>
        <v/>
      </c>
      <c r="AI440" s="524" t="str">
        <f>'[1]Actv PlacedInServc'!AI440</f>
        <v/>
      </c>
      <c r="AJ440" s="524" t="str">
        <f>'[1]Actv PlacedInServc'!AJ440</f>
        <v/>
      </c>
      <c r="AK440" s="524" t="str">
        <f>'[1]Actv PlacedInServc'!AK440</f>
        <v/>
      </c>
      <c r="AL440" s="524" t="str">
        <f>'[1]Actv PlacedInServc'!AL440</f>
        <v/>
      </c>
      <c r="AM440" s="524"/>
      <c r="AN440" s="523">
        <f t="shared" si="15"/>
        <v>0</v>
      </c>
      <c r="AO440" s="524"/>
      <c r="AP440" s="524">
        <f t="shared" si="16"/>
        <v>0</v>
      </c>
    </row>
    <row r="441" spans="2:42" s="512" customFormat="1">
      <c r="B441" s="518">
        <v>441</v>
      </c>
      <c r="C441" s="518" t="str">
        <f>'[1]Actv PlacedInServc'!C441</f>
        <v/>
      </c>
      <c r="D441" s="519" t="str">
        <f>'[1]Actv PlacedInServc'!D441</f>
        <v/>
      </c>
      <c r="F441" s="520" t="str">
        <f>'[1]Actv PlacedInServc'!F441</f>
        <v/>
      </c>
      <c r="H441" s="518" t="str">
        <f>'[1]Actv PlacedInServc'!H441</f>
        <v/>
      </c>
      <c r="J441" s="518" t="str">
        <f>'[1]Actv PlacedInServc'!J441</f>
        <v/>
      </c>
      <c r="L441" s="518" t="str">
        <f>'[1]Actv PlacedInServc'!L441</f>
        <v/>
      </c>
      <c r="N441" s="521" t="str">
        <f>'[1]Actv PlacedInServc'!N441</f>
        <v/>
      </c>
      <c r="P441" s="524" t="str">
        <f>'[1]Actv PlacedInServc'!P441</f>
        <v/>
      </c>
      <c r="Q441" s="524" t="str">
        <f>'[1]Actv PlacedInServc'!Q441</f>
        <v/>
      </c>
      <c r="R441" s="524" t="str">
        <f>'[1]Actv PlacedInServc'!R441</f>
        <v/>
      </c>
      <c r="S441" s="524" t="str">
        <f>'[1]Actv PlacedInServc'!S441</f>
        <v/>
      </c>
      <c r="T441" s="524" t="str">
        <f>'[1]Actv PlacedInServc'!T441</f>
        <v/>
      </c>
      <c r="U441" s="524" t="str">
        <f>'[1]Actv PlacedInServc'!U441</f>
        <v/>
      </c>
      <c r="V441" s="524" t="str">
        <f>'[1]Actv PlacedInServc'!V441</f>
        <v/>
      </c>
      <c r="W441" s="524" t="str">
        <f>'[1]Actv PlacedInServc'!W441</f>
        <v/>
      </c>
      <c r="X441" s="524" t="str">
        <f>'[1]Actv PlacedInServc'!X441</f>
        <v/>
      </c>
      <c r="Y441" s="524" t="str">
        <f>'[1]Actv PlacedInServc'!Y441</f>
        <v/>
      </c>
      <c r="Z441" s="524" t="str">
        <f>'[1]Actv PlacedInServc'!Z441</f>
        <v/>
      </c>
      <c r="AA441" s="524" t="str">
        <f>'[1]Actv PlacedInServc'!AA441</f>
        <v/>
      </c>
      <c r="AB441" s="524" t="str">
        <f>'[1]Actv PlacedInServc'!AB441</f>
        <v/>
      </c>
      <c r="AC441" s="524" t="str">
        <f>'[1]Actv PlacedInServc'!AC441</f>
        <v/>
      </c>
      <c r="AD441" s="524" t="str">
        <f>'[1]Actv PlacedInServc'!AD441</f>
        <v/>
      </c>
      <c r="AE441" s="524" t="str">
        <f>'[1]Actv PlacedInServc'!AE441</f>
        <v/>
      </c>
      <c r="AF441" s="524" t="str">
        <f>'[1]Actv PlacedInServc'!AF441</f>
        <v/>
      </c>
      <c r="AG441" s="524" t="str">
        <f>'[1]Actv PlacedInServc'!AG441</f>
        <v/>
      </c>
      <c r="AH441" s="524" t="str">
        <f>'[1]Actv PlacedInServc'!AH441</f>
        <v/>
      </c>
      <c r="AI441" s="524" t="str">
        <f>'[1]Actv PlacedInServc'!AI441</f>
        <v/>
      </c>
      <c r="AJ441" s="524" t="str">
        <f>'[1]Actv PlacedInServc'!AJ441</f>
        <v/>
      </c>
      <c r="AK441" s="524" t="str">
        <f>'[1]Actv PlacedInServc'!AK441</f>
        <v/>
      </c>
      <c r="AL441" s="524" t="str">
        <f>'[1]Actv PlacedInServc'!AL441</f>
        <v/>
      </c>
      <c r="AM441" s="524"/>
      <c r="AN441" s="523">
        <f t="shared" si="15"/>
        <v>0</v>
      </c>
      <c r="AO441" s="524"/>
      <c r="AP441" s="524">
        <f t="shared" si="16"/>
        <v>0</v>
      </c>
    </row>
    <row r="442" spans="2:42" s="512" customFormat="1">
      <c r="B442" s="518">
        <v>442</v>
      </c>
      <c r="C442" s="518" t="str">
        <f>'[1]Actv PlacedInServc'!C442</f>
        <v/>
      </c>
      <c r="D442" s="519" t="str">
        <f>'[1]Actv PlacedInServc'!D442</f>
        <v/>
      </c>
      <c r="F442" s="520" t="str">
        <f>'[1]Actv PlacedInServc'!F442</f>
        <v/>
      </c>
      <c r="H442" s="518" t="str">
        <f>'[1]Actv PlacedInServc'!H442</f>
        <v/>
      </c>
      <c r="J442" s="518" t="str">
        <f>'[1]Actv PlacedInServc'!J442</f>
        <v/>
      </c>
      <c r="L442" s="518" t="str">
        <f>'[1]Actv PlacedInServc'!L442</f>
        <v/>
      </c>
      <c r="N442" s="521" t="str">
        <f>'[1]Actv PlacedInServc'!N442</f>
        <v/>
      </c>
      <c r="P442" s="524" t="str">
        <f>'[1]Actv PlacedInServc'!P442</f>
        <v/>
      </c>
      <c r="Q442" s="524" t="str">
        <f>'[1]Actv PlacedInServc'!Q442</f>
        <v/>
      </c>
      <c r="R442" s="524" t="str">
        <f>'[1]Actv PlacedInServc'!R442</f>
        <v/>
      </c>
      <c r="S442" s="524" t="str">
        <f>'[1]Actv PlacedInServc'!S442</f>
        <v/>
      </c>
      <c r="T442" s="524" t="str">
        <f>'[1]Actv PlacedInServc'!T442</f>
        <v/>
      </c>
      <c r="U442" s="524" t="str">
        <f>'[1]Actv PlacedInServc'!U442</f>
        <v/>
      </c>
      <c r="V442" s="524" t="str">
        <f>'[1]Actv PlacedInServc'!V442</f>
        <v/>
      </c>
      <c r="W442" s="524" t="str">
        <f>'[1]Actv PlacedInServc'!W442</f>
        <v/>
      </c>
      <c r="X442" s="524" t="str">
        <f>'[1]Actv PlacedInServc'!X442</f>
        <v/>
      </c>
      <c r="Y442" s="524" t="str">
        <f>'[1]Actv PlacedInServc'!Y442</f>
        <v/>
      </c>
      <c r="Z442" s="524" t="str">
        <f>'[1]Actv PlacedInServc'!Z442</f>
        <v/>
      </c>
      <c r="AA442" s="524" t="str">
        <f>'[1]Actv PlacedInServc'!AA442</f>
        <v/>
      </c>
      <c r="AB442" s="524" t="str">
        <f>'[1]Actv PlacedInServc'!AB442</f>
        <v/>
      </c>
      <c r="AC442" s="524" t="str">
        <f>'[1]Actv PlacedInServc'!AC442</f>
        <v/>
      </c>
      <c r="AD442" s="524" t="str">
        <f>'[1]Actv PlacedInServc'!AD442</f>
        <v/>
      </c>
      <c r="AE442" s="524" t="str">
        <f>'[1]Actv PlacedInServc'!AE442</f>
        <v/>
      </c>
      <c r="AF442" s="524" t="str">
        <f>'[1]Actv PlacedInServc'!AF442</f>
        <v/>
      </c>
      <c r="AG442" s="524" t="str">
        <f>'[1]Actv PlacedInServc'!AG442</f>
        <v/>
      </c>
      <c r="AH442" s="524" t="str">
        <f>'[1]Actv PlacedInServc'!AH442</f>
        <v/>
      </c>
      <c r="AI442" s="524" t="str">
        <f>'[1]Actv PlacedInServc'!AI442</f>
        <v/>
      </c>
      <c r="AJ442" s="524" t="str">
        <f>'[1]Actv PlacedInServc'!AJ442</f>
        <v/>
      </c>
      <c r="AK442" s="524" t="str">
        <f>'[1]Actv PlacedInServc'!AK442</f>
        <v/>
      </c>
      <c r="AL442" s="524" t="str">
        <f>'[1]Actv PlacedInServc'!AL442</f>
        <v/>
      </c>
      <c r="AM442" s="524"/>
      <c r="AN442" s="523">
        <f t="shared" si="15"/>
        <v>0</v>
      </c>
      <c r="AO442" s="524"/>
      <c r="AP442" s="524">
        <f t="shared" si="16"/>
        <v>0</v>
      </c>
    </row>
    <row r="443" spans="2:42" s="512" customFormat="1">
      <c r="B443" s="518">
        <v>443</v>
      </c>
      <c r="C443" s="518" t="str">
        <f>'[1]Actv PlacedInServc'!C443</f>
        <v/>
      </c>
      <c r="D443" s="519" t="str">
        <f>'[1]Actv PlacedInServc'!D443</f>
        <v/>
      </c>
      <c r="F443" s="520" t="str">
        <f>'[1]Actv PlacedInServc'!F443</f>
        <v/>
      </c>
      <c r="H443" s="518" t="str">
        <f>'[1]Actv PlacedInServc'!H443</f>
        <v/>
      </c>
      <c r="J443" s="518" t="str">
        <f>'[1]Actv PlacedInServc'!J443</f>
        <v/>
      </c>
      <c r="L443" s="518" t="str">
        <f>'[1]Actv PlacedInServc'!L443</f>
        <v/>
      </c>
      <c r="N443" s="521" t="str">
        <f>'[1]Actv PlacedInServc'!N443</f>
        <v/>
      </c>
      <c r="P443" s="524" t="str">
        <f>'[1]Actv PlacedInServc'!P443</f>
        <v/>
      </c>
      <c r="Q443" s="524">
        <f>'[1]Actv PlacedInServc'!Q443</f>
        <v>0</v>
      </c>
      <c r="R443" s="524">
        <f>'[1]Actv PlacedInServc'!R443</f>
        <v>0</v>
      </c>
      <c r="S443" s="524">
        <f>'[1]Actv PlacedInServc'!S443</f>
        <v>0</v>
      </c>
      <c r="T443" s="524">
        <f>'[1]Actv PlacedInServc'!T443</f>
        <v>0</v>
      </c>
      <c r="U443" s="524">
        <f>'[1]Actv PlacedInServc'!U443</f>
        <v>0</v>
      </c>
      <c r="V443" s="524">
        <f>'[1]Actv PlacedInServc'!V443</f>
        <v>0</v>
      </c>
      <c r="W443" s="524">
        <f>'[1]Actv PlacedInServc'!W443</f>
        <v>0</v>
      </c>
      <c r="X443" s="524">
        <f>'[1]Actv PlacedInServc'!X443</f>
        <v>0</v>
      </c>
      <c r="Y443" s="524">
        <f>'[1]Actv PlacedInServc'!Y443</f>
        <v>0</v>
      </c>
      <c r="Z443" s="524">
        <f>'[1]Actv PlacedInServc'!Z443</f>
        <v>0</v>
      </c>
      <c r="AA443" s="524">
        <f>'[1]Actv PlacedInServc'!AA443</f>
        <v>0</v>
      </c>
      <c r="AB443" s="524">
        <f>'[1]Actv PlacedInServc'!AB443</f>
        <v>0</v>
      </c>
      <c r="AC443" s="524">
        <f>'[1]Actv PlacedInServc'!AC443</f>
        <v>0</v>
      </c>
      <c r="AD443" s="524">
        <f>'[1]Actv PlacedInServc'!AD443</f>
        <v>0</v>
      </c>
      <c r="AE443" s="524">
        <f>'[1]Actv PlacedInServc'!AE443</f>
        <v>0</v>
      </c>
      <c r="AF443" s="524">
        <f>'[1]Actv PlacedInServc'!AF443</f>
        <v>0</v>
      </c>
      <c r="AG443" s="524">
        <f>'[1]Actv PlacedInServc'!AG443</f>
        <v>0</v>
      </c>
      <c r="AH443" s="524">
        <f>'[1]Actv PlacedInServc'!AH443</f>
        <v>0</v>
      </c>
      <c r="AI443" s="524">
        <f>'[1]Actv PlacedInServc'!AI443</f>
        <v>0</v>
      </c>
      <c r="AJ443" s="524">
        <f>'[1]Actv PlacedInServc'!AJ443</f>
        <v>0</v>
      </c>
      <c r="AK443" s="524">
        <f>'[1]Actv PlacedInServc'!AK443</f>
        <v>0</v>
      </c>
      <c r="AL443" s="524">
        <f>'[1]Actv PlacedInServc'!AL443</f>
        <v>0</v>
      </c>
      <c r="AM443" s="524"/>
      <c r="AN443" s="523">
        <f t="shared" si="15"/>
        <v>0</v>
      </c>
      <c r="AO443" s="524"/>
      <c r="AP443" s="524">
        <f t="shared" si="16"/>
        <v>0</v>
      </c>
    </row>
    <row r="444" spans="2:42" s="512" customFormat="1">
      <c r="B444" s="518">
        <v>444</v>
      </c>
      <c r="C444" s="518" t="str">
        <f>'[1]Actv PlacedInServc'!C444</f>
        <v/>
      </c>
      <c r="D444" s="519" t="str">
        <f>'[1]Actv PlacedInServc'!D444</f>
        <v/>
      </c>
      <c r="F444" s="520" t="str">
        <f>'[1]Actv PlacedInServc'!F444</f>
        <v/>
      </c>
      <c r="H444" s="518" t="str">
        <f>'[1]Actv PlacedInServc'!H444</f>
        <v/>
      </c>
      <c r="J444" s="518" t="str">
        <f>'[1]Actv PlacedInServc'!J444</f>
        <v/>
      </c>
      <c r="L444" s="518" t="str">
        <f>'[1]Actv PlacedInServc'!L444</f>
        <v/>
      </c>
      <c r="N444" s="521" t="str">
        <f>'[1]Actv PlacedInServc'!N444</f>
        <v/>
      </c>
      <c r="P444" s="524" t="str">
        <f>'[1]Actv PlacedInServc'!P444</f>
        <v/>
      </c>
      <c r="Q444" s="524" t="str">
        <f>'[1]Actv PlacedInServc'!Q444</f>
        <v/>
      </c>
      <c r="R444" s="524" t="str">
        <f>'[1]Actv PlacedInServc'!R444</f>
        <v/>
      </c>
      <c r="S444" s="524" t="str">
        <f>'[1]Actv PlacedInServc'!S444</f>
        <v/>
      </c>
      <c r="T444" s="524" t="str">
        <f>'[1]Actv PlacedInServc'!T444</f>
        <v/>
      </c>
      <c r="U444" s="524" t="str">
        <f>'[1]Actv PlacedInServc'!U444</f>
        <v/>
      </c>
      <c r="V444" s="524" t="str">
        <f>'[1]Actv PlacedInServc'!V444</f>
        <v/>
      </c>
      <c r="W444" s="524" t="str">
        <f>'[1]Actv PlacedInServc'!W444</f>
        <v/>
      </c>
      <c r="X444" s="524" t="str">
        <f>'[1]Actv PlacedInServc'!X444</f>
        <v/>
      </c>
      <c r="Y444" s="524" t="str">
        <f>'[1]Actv PlacedInServc'!Y444</f>
        <v/>
      </c>
      <c r="Z444" s="524" t="str">
        <f>'[1]Actv PlacedInServc'!Z444</f>
        <v/>
      </c>
      <c r="AA444" s="524" t="str">
        <f>'[1]Actv PlacedInServc'!AA444</f>
        <v/>
      </c>
      <c r="AB444" s="524" t="str">
        <f>'[1]Actv PlacedInServc'!AB444</f>
        <v/>
      </c>
      <c r="AC444" s="524" t="str">
        <f>'[1]Actv PlacedInServc'!AC444</f>
        <v/>
      </c>
      <c r="AD444" s="524" t="str">
        <f>'[1]Actv PlacedInServc'!AD444</f>
        <v/>
      </c>
      <c r="AE444" s="524" t="str">
        <f>'[1]Actv PlacedInServc'!AE444</f>
        <v/>
      </c>
      <c r="AF444" s="524" t="str">
        <f>'[1]Actv PlacedInServc'!AF444</f>
        <v/>
      </c>
      <c r="AG444" s="524" t="str">
        <f>'[1]Actv PlacedInServc'!AG444</f>
        <v/>
      </c>
      <c r="AH444" s="524" t="str">
        <f>'[1]Actv PlacedInServc'!AH444</f>
        <v/>
      </c>
      <c r="AI444" s="524" t="str">
        <f>'[1]Actv PlacedInServc'!AI444</f>
        <v/>
      </c>
      <c r="AJ444" s="524" t="str">
        <f>'[1]Actv PlacedInServc'!AJ444</f>
        <v/>
      </c>
      <c r="AK444" s="524" t="str">
        <f>'[1]Actv PlacedInServc'!AK444</f>
        <v/>
      </c>
      <c r="AL444" s="524" t="str">
        <f>'[1]Actv PlacedInServc'!AL444</f>
        <v/>
      </c>
      <c r="AM444" s="524"/>
      <c r="AN444" s="523">
        <f t="shared" si="15"/>
        <v>0</v>
      </c>
      <c r="AO444" s="524"/>
      <c r="AP444" s="524">
        <f t="shared" si="16"/>
        <v>0</v>
      </c>
    </row>
    <row r="445" spans="2:42" s="512" customFormat="1">
      <c r="B445" s="518">
        <v>445</v>
      </c>
      <c r="C445" s="518" t="str">
        <f>'[1]Actv PlacedInServc'!C445</f>
        <v/>
      </c>
      <c r="D445" s="519" t="str">
        <f>'[1]Actv PlacedInServc'!D445</f>
        <v/>
      </c>
      <c r="F445" s="520" t="str">
        <f>'[1]Actv PlacedInServc'!F445</f>
        <v/>
      </c>
      <c r="H445" s="518" t="str">
        <f>'[1]Actv PlacedInServc'!H445</f>
        <v/>
      </c>
      <c r="J445" s="518" t="str">
        <f>'[1]Actv PlacedInServc'!J445</f>
        <v/>
      </c>
      <c r="L445" s="518" t="str">
        <f>'[1]Actv PlacedInServc'!L445</f>
        <v/>
      </c>
      <c r="N445" s="521" t="str">
        <f>'[1]Actv PlacedInServc'!N445</f>
        <v/>
      </c>
      <c r="P445" s="524" t="str">
        <f>'[1]Actv PlacedInServc'!P445</f>
        <v/>
      </c>
      <c r="Q445" s="524" t="str">
        <f>'[1]Actv PlacedInServc'!Q445</f>
        <v/>
      </c>
      <c r="R445" s="524" t="str">
        <f>'[1]Actv PlacedInServc'!R445</f>
        <v/>
      </c>
      <c r="S445" s="524" t="str">
        <f>'[1]Actv PlacedInServc'!S445</f>
        <v/>
      </c>
      <c r="T445" s="524" t="str">
        <f>'[1]Actv PlacedInServc'!T445</f>
        <v/>
      </c>
      <c r="U445" s="524" t="str">
        <f>'[1]Actv PlacedInServc'!U445</f>
        <v/>
      </c>
      <c r="V445" s="524" t="str">
        <f>'[1]Actv PlacedInServc'!V445</f>
        <v/>
      </c>
      <c r="W445" s="524" t="str">
        <f>'[1]Actv PlacedInServc'!W445</f>
        <v/>
      </c>
      <c r="X445" s="524" t="str">
        <f>'[1]Actv PlacedInServc'!X445</f>
        <v/>
      </c>
      <c r="Y445" s="524" t="str">
        <f>'[1]Actv PlacedInServc'!Y445</f>
        <v/>
      </c>
      <c r="Z445" s="524" t="str">
        <f>'[1]Actv PlacedInServc'!Z445</f>
        <v/>
      </c>
      <c r="AA445" s="524" t="str">
        <f>'[1]Actv PlacedInServc'!AA445</f>
        <v/>
      </c>
      <c r="AB445" s="524" t="str">
        <f>'[1]Actv PlacedInServc'!AB445</f>
        <v/>
      </c>
      <c r="AC445" s="524" t="str">
        <f>'[1]Actv PlacedInServc'!AC445</f>
        <v/>
      </c>
      <c r="AD445" s="524" t="str">
        <f>'[1]Actv PlacedInServc'!AD445</f>
        <v/>
      </c>
      <c r="AE445" s="524" t="str">
        <f>'[1]Actv PlacedInServc'!AE445</f>
        <v/>
      </c>
      <c r="AF445" s="524" t="str">
        <f>'[1]Actv PlacedInServc'!AF445</f>
        <v/>
      </c>
      <c r="AG445" s="524" t="str">
        <f>'[1]Actv PlacedInServc'!AG445</f>
        <v/>
      </c>
      <c r="AH445" s="524" t="str">
        <f>'[1]Actv PlacedInServc'!AH445</f>
        <v/>
      </c>
      <c r="AI445" s="524" t="str">
        <f>'[1]Actv PlacedInServc'!AI445</f>
        <v/>
      </c>
      <c r="AJ445" s="524" t="str">
        <f>'[1]Actv PlacedInServc'!AJ445</f>
        <v/>
      </c>
      <c r="AK445" s="524" t="str">
        <f>'[1]Actv PlacedInServc'!AK445</f>
        <v/>
      </c>
      <c r="AL445" s="524" t="str">
        <f>'[1]Actv PlacedInServc'!AL445</f>
        <v/>
      </c>
      <c r="AM445" s="524"/>
      <c r="AN445" s="523">
        <f t="shared" si="15"/>
        <v>0</v>
      </c>
      <c r="AO445" s="524"/>
      <c r="AP445" s="524">
        <f t="shared" si="16"/>
        <v>0</v>
      </c>
    </row>
    <row r="446" spans="2:42" s="512" customFormat="1">
      <c r="B446" s="518">
        <v>446</v>
      </c>
      <c r="C446" s="518" t="str">
        <f>'[1]Actv PlacedInServc'!C446</f>
        <v/>
      </c>
      <c r="D446" s="519" t="str">
        <f>'[1]Actv PlacedInServc'!D446</f>
        <v/>
      </c>
      <c r="F446" s="520" t="str">
        <f>'[1]Actv PlacedInServc'!F446</f>
        <v/>
      </c>
      <c r="H446" s="518" t="str">
        <f>'[1]Actv PlacedInServc'!H446</f>
        <v/>
      </c>
      <c r="J446" s="518" t="str">
        <f>'[1]Actv PlacedInServc'!J446</f>
        <v/>
      </c>
      <c r="L446" s="518" t="str">
        <f>'[1]Actv PlacedInServc'!L446</f>
        <v/>
      </c>
      <c r="N446" s="521" t="str">
        <f>'[1]Actv PlacedInServc'!N446</f>
        <v/>
      </c>
      <c r="P446" s="524" t="str">
        <f>'[1]Actv PlacedInServc'!P446</f>
        <v/>
      </c>
      <c r="Q446" s="524" t="str">
        <f>'[1]Actv PlacedInServc'!Q446</f>
        <v/>
      </c>
      <c r="R446" s="524" t="str">
        <f>'[1]Actv PlacedInServc'!R446</f>
        <v/>
      </c>
      <c r="S446" s="524" t="str">
        <f>'[1]Actv PlacedInServc'!S446</f>
        <v/>
      </c>
      <c r="T446" s="524" t="str">
        <f>'[1]Actv PlacedInServc'!T446</f>
        <v/>
      </c>
      <c r="U446" s="524" t="str">
        <f>'[1]Actv PlacedInServc'!U446</f>
        <v/>
      </c>
      <c r="V446" s="524" t="str">
        <f>'[1]Actv PlacedInServc'!V446</f>
        <v/>
      </c>
      <c r="W446" s="524" t="str">
        <f>'[1]Actv PlacedInServc'!W446</f>
        <v/>
      </c>
      <c r="X446" s="524" t="str">
        <f>'[1]Actv PlacedInServc'!X446</f>
        <v/>
      </c>
      <c r="Y446" s="524" t="str">
        <f>'[1]Actv PlacedInServc'!Y446</f>
        <v/>
      </c>
      <c r="Z446" s="524" t="str">
        <f>'[1]Actv PlacedInServc'!Z446</f>
        <v/>
      </c>
      <c r="AA446" s="524" t="str">
        <f>'[1]Actv PlacedInServc'!AA446</f>
        <v/>
      </c>
      <c r="AB446" s="524" t="str">
        <f>'[1]Actv PlacedInServc'!AB446</f>
        <v/>
      </c>
      <c r="AC446" s="524" t="str">
        <f>'[1]Actv PlacedInServc'!AC446</f>
        <v/>
      </c>
      <c r="AD446" s="524" t="str">
        <f>'[1]Actv PlacedInServc'!AD446</f>
        <v/>
      </c>
      <c r="AE446" s="524" t="str">
        <f>'[1]Actv PlacedInServc'!AE446</f>
        <v/>
      </c>
      <c r="AF446" s="524" t="str">
        <f>'[1]Actv PlacedInServc'!AF446</f>
        <v/>
      </c>
      <c r="AG446" s="524" t="str">
        <f>'[1]Actv PlacedInServc'!AG446</f>
        <v/>
      </c>
      <c r="AH446" s="524" t="str">
        <f>'[1]Actv PlacedInServc'!AH446</f>
        <v/>
      </c>
      <c r="AI446" s="524" t="str">
        <f>'[1]Actv PlacedInServc'!AI446</f>
        <v/>
      </c>
      <c r="AJ446" s="524" t="str">
        <f>'[1]Actv PlacedInServc'!AJ446</f>
        <v/>
      </c>
      <c r="AK446" s="524" t="str">
        <f>'[1]Actv PlacedInServc'!AK446</f>
        <v/>
      </c>
      <c r="AL446" s="524" t="str">
        <f>'[1]Actv PlacedInServc'!AL446</f>
        <v/>
      </c>
      <c r="AM446" s="524"/>
      <c r="AN446" s="523">
        <f t="shared" si="15"/>
        <v>0</v>
      </c>
      <c r="AO446" s="524"/>
      <c r="AP446" s="524">
        <f t="shared" si="16"/>
        <v>0</v>
      </c>
    </row>
    <row r="447" spans="2:42" s="512" customFormat="1">
      <c r="B447" s="720" t="s">
        <v>1046</v>
      </c>
      <c r="C447" s="720" t="s">
        <v>1046</v>
      </c>
      <c r="D447" s="720" t="s">
        <v>1046</v>
      </c>
      <c r="E447" s="720" t="s">
        <v>1046</v>
      </c>
      <c r="F447" s="720" t="s">
        <v>1046</v>
      </c>
      <c r="G447" s="720" t="s">
        <v>1046</v>
      </c>
      <c r="H447" s="720" t="s">
        <v>1046</v>
      </c>
      <c r="I447" s="720" t="s">
        <v>1046</v>
      </c>
      <c r="J447" s="720" t="s">
        <v>1046</v>
      </c>
      <c r="K447" s="720" t="s">
        <v>1046</v>
      </c>
      <c r="L447" s="720" t="s">
        <v>1046</v>
      </c>
      <c r="M447" s="720" t="s">
        <v>1046</v>
      </c>
      <c r="N447" s="720" t="s">
        <v>1046</v>
      </c>
      <c r="O447" s="720" t="s">
        <v>1046</v>
      </c>
      <c r="P447" s="720" t="s">
        <v>1046</v>
      </c>
      <c r="Q447" s="720" t="s">
        <v>1046</v>
      </c>
      <c r="R447" s="720" t="s">
        <v>1046</v>
      </c>
      <c r="S447" s="720" t="s">
        <v>1046</v>
      </c>
      <c r="T447" s="720" t="s">
        <v>1046</v>
      </c>
      <c r="U447" s="720" t="s">
        <v>1046</v>
      </c>
      <c r="V447" s="720" t="s">
        <v>1046</v>
      </c>
      <c r="W447" s="720" t="s">
        <v>1046</v>
      </c>
      <c r="X447" s="720" t="s">
        <v>1046</v>
      </c>
      <c r="Y447" s="720" t="s">
        <v>1046</v>
      </c>
      <c r="Z447" s="720" t="s">
        <v>1046</v>
      </c>
      <c r="AA447" s="720" t="s">
        <v>1046</v>
      </c>
      <c r="AB447" s="720" t="s">
        <v>1046</v>
      </c>
      <c r="AC447" s="720" t="s">
        <v>1046</v>
      </c>
      <c r="AD447" s="720" t="s">
        <v>1046</v>
      </c>
      <c r="AE447" s="720" t="s">
        <v>1046</v>
      </c>
      <c r="AF447" s="720" t="s">
        <v>1046</v>
      </c>
      <c r="AG447" s="720" t="s">
        <v>1046</v>
      </c>
      <c r="AH447" s="720" t="s">
        <v>1046</v>
      </c>
      <c r="AI447" s="720" t="s">
        <v>1046</v>
      </c>
      <c r="AJ447" s="720" t="s">
        <v>1046</v>
      </c>
      <c r="AK447" s="720" t="s">
        <v>1046</v>
      </c>
      <c r="AL447" s="720" t="s">
        <v>1046</v>
      </c>
      <c r="AM447" s="720" t="s">
        <v>1046</v>
      </c>
      <c r="AN447" s="720" t="s">
        <v>1046</v>
      </c>
      <c r="AO447" s="720" t="s">
        <v>1046</v>
      </c>
      <c r="AP447" s="720" t="s">
        <v>1046</v>
      </c>
    </row>
    <row r="448" spans="2:42" s="512" customFormat="1">
      <c r="B448" s="515"/>
      <c r="C448" s="515"/>
    </row>
    <row r="449" spans="1:39" s="512" customFormat="1" ht="15" thickBot="1">
      <c r="B449" s="515"/>
      <c r="C449" s="515"/>
    </row>
    <row r="450" spans="1:39" s="512" customFormat="1">
      <c r="B450" s="723"/>
      <c r="C450" s="724"/>
      <c r="D450" s="724"/>
      <c r="E450" s="724"/>
      <c r="F450" s="725" t="s">
        <v>1024</v>
      </c>
      <c r="G450" s="724"/>
      <c r="H450" s="724"/>
      <c r="I450" s="726"/>
      <c r="J450" s="726"/>
      <c r="K450" s="724"/>
      <c r="L450" s="727"/>
      <c r="M450" s="724"/>
      <c r="N450" s="728"/>
      <c r="O450" s="724"/>
      <c r="P450" s="729"/>
      <c r="Q450" s="729">
        <f>'[1]Actv PlacedInServc'!Q4</f>
        <v>6086876.5216666656</v>
      </c>
      <c r="R450" s="729">
        <f>'[1]Actv PlacedInServc'!R4</f>
        <v>3892890.9692666666</v>
      </c>
      <c r="S450" s="729">
        <f>'[1]Actv PlacedInServc'!S4</f>
        <v>2175879.0128263091</v>
      </c>
      <c r="T450" s="729">
        <f>'[1]Actv PlacedInServc'!T4</f>
        <v>2533478.3832609095</v>
      </c>
      <c r="U450" s="729">
        <f>'[1]Actv PlacedInServc'!U4</f>
        <v>1142884.9482609094</v>
      </c>
      <c r="V450" s="729">
        <f>'[1]Actv PlacedInServc'!V4</f>
        <v>1035243.0539446669</v>
      </c>
      <c r="W450" s="729">
        <f>'[1]Actv PlacedInServc'!W4</f>
        <v>1459294.8198150001</v>
      </c>
      <c r="X450" s="729">
        <f>'[1]Actv PlacedInServc'!X4</f>
        <v>1351628.905515</v>
      </c>
      <c r="Y450" s="729">
        <f>'[1]Actv PlacedInServc'!Y4</f>
        <v>3217635.5107050007</v>
      </c>
      <c r="Z450" s="729">
        <f>'[1]Actv PlacedInServc'!Z4</f>
        <v>5147291.7925300952</v>
      </c>
      <c r="AA450" s="729">
        <f>'[1]Actv PlacedInServc'!AA4</f>
        <v>11121893.64629681</v>
      </c>
      <c r="AB450" s="729">
        <f>'[1]Actv PlacedInServc'!AB4</f>
        <v>4115934.832695873</v>
      </c>
      <c r="AC450" s="729">
        <f>'[1]Actv PlacedInServc'!AC4</f>
        <v>4862135.1234301701</v>
      </c>
      <c r="AD450" s="729">
        <f>'[1]Actv PlacedInServc'!AD4</f>
        <v>3081500.2807050003</v>
      </c>
      <c r="AE450" s="729">
        <f>'[1]Actv PlacedInServc'!AE4</f>
        <v>2511065.4634649996</v>
      </c>
      <c r="AF450" s="729">
        <f>'[1]Actv PlacedInServc'!AF4</f>
        <v>2578936.2295583161</v>
      </c>
      <c r="AG450" s="729">
        <f>'[1]Actv PlacedInServc'!AG4</f>
        <v>1547349.2791049997</v>
      </c>
      <c r="AH450" s="729">
        <f>'[1]Actv PlacedInServc'!AH4</f>
        <v>1457731.5898950007</v>
      </c>
      <c r="AI450" s="729">
        <f>'[1]Actv PlacedInServc'!AI4</f>
        <v>11834323.392874125</v>
      </c>
      <c r="AJ450" s="729">
        <f>'[1]Actv PlacedInServc'!AJ4</f>
        <v>1876673.9187459114</v>
      </c>
      <c r="AK450" s="729">
        <f>'[1]Actv PlacedInServc'!AK4</f>
        <v>2141046.5700000003</v>
      </c>
      <c r="AL450" s="730">
        <f>'[1]Actv PlacedInServc'!AL4</f>
        <v>2165458.2300000004</v>
      </c>
    </row>
    <row r="451" spans="1:39" s="512" customFormat="1">
      <c r="B451" s="731"/>
      <c r="C451" s="732"/>
      <c r="D451" s="732"/>
      <c r="E451" s="732"/>
      <c r="F451" s="733"/>
      <c r="G451" s="732"/>
      <c r="H451" s="732"/>
      <c r="I451" s="734"/>
      <c r="J451" s="734"/>
      <c r="K451" s="732"/>
      <c r="L451" s="735"/>
      <c r="M451" s="732"/>
      <c r="N451" s="736"/>
      <c r="O451" s="732"/>
      <c r="P451" s="737"/>
      <c r="Q451" s="732" t="b">
        <f>Q4=Q450</f>
        <v>1</v>
      </c>
      <c r="R451" s="732" t="b">
        <f t="shared" ref="R451:AL451" si="17">R4=R450</f>
        <v>1</v>
      </c>
      <c r="S451" s="732" t="b">
        <f t="shared" si="17"/>
        <v>1</v>
      </c>
      <c r="T451" s="732" t="b">
        <f t="shared" si="17"/>
        <v>1</v>
      </c>
      <c r="U451" s="732" t="b">
        <f t="shared" si="17"/>
        <v>1</v>
      </c>
      <c r="V451" s="732" t="b">
        <f t="shared" si="17"/>
        <v>1</v>
      </c>
      <c r="W451" s="732" t="b">
        <f t="shared" si="17"/>
        <v>1</v>
      </c>
      <c r="X451" s="732" t="b">
        <f t="shared" si="17"/>
        <v>1</v>
      </c>
      <c r="Y451" s="732" t="b">
        <f t="shared" si="17"/>
        <v>1</v>
      </c>
      <c r="Z451" s="732" t="b">
        <f t="shared" si="17"/>
        <v>1</v>
      </c>
      <c r="AA451" s="732" t="b">
        <f t="shared" si="17"/>
        <v>1</v>
      </c>
      <c r="AB451" s="732" t="b">
        <f t="shared" si="17"/>
        <v>1</v>
      </c>
      <c r="AC451" s="732" t="b">
        <f t="shared" si="17"/>
        <v>1</v>
      </c>
      <c r="AD451" s="732" t="b">
        <f t="shared" si="17"/>
        <v>1</v>
      </c>
      <c r="AE451" s="732" t="b">
        <f t="shared" si="17"/>
        <v>1</v>
      </c>
      <c r="AF451" s="732" t="b">
        <f t="shared" si="17"/>
        <v>1</v>
      </c>
      <c r="AG451" s="732" t="b">
        <f t="shared" si="17"/>
        <v>1</v>
      </c>
      <c r="AH451" s="732" t="b">
        <f t="shared" si="17"/>
        <v>1</v>
      </c>
      <c r="AI451" s="732" t="b">
        <f t="shared" si="17"/>
        <v>1</v>
      </c>
      <c r="AJ451" s="732" t="b">
        <f t="shared" si="17"/>
        <v>1</v>
      </c>
      <c r="AK451" s="732" t="b">
        <f t="shared" si="17"/>
        <v>1</v>
      </c>
      <c r="AL451" s="738" t="b">
        <f t="shared" si="17"/>
        <v>1</v>
      </c>
    </row>
    <row r="452" spans="1:39" s="512" customFormat="1">
      <c r="A452" s="517"/>
      <c r="B452" s="731"/>
      <c r="C452" s="732"/>
      <c r="D452" s="732"/>
      <c r="E452" s="732"/>
      <c r="F452" s="733"/>
      <c r="G452" s="732"/>
      <c r="H452" s="732"/>
      <c r="I452" s="734"/>
      <c r="J452" s="734"/>
      <c r="K452" s="732"/>
      <c r="L452" s="735"/>
      <c r="M452" s="732"/>
      <c r="N452" s="736"/>
      <c r="O452" s="732"/>
      <c r="P452" s="737"/>
      <c r="Q452" s="739">
        <f>Q450-Q4</f>
        <v>0</v>
      </c>
      <c r="R452" s="739">
        <f t="shared" ref="R452:AL452" si="18">R450-R4</f>
        <v>0</v>
      </c>
      <c r="S452" s="739">
        <f t="shared" si="18"/>
        <v>0</v>
      </c>
      <c r="T452" s="739">
        <f t="shared" si="18"/>
        <v>0</v>
      </c>
      <c r="U452" s="739">
        <f t="shared" si="18"/>
        <v>0</v>
      </c>
      <c r="V452" s="739">
        <f t="shared" si="18"/>
        <v>0</v>
      </c>
      <c r="W452" s="739">
        <f t="shared" si="18"/>
        <v>0</v>
      </c>
      <c r="X452" s="739">
        <f t="shared" si="18"/>
        <v>0</v>
      </c>
      <c r="Y452" s="739">
        <f t="shared" si="18"/>
        <v>0</v>
      </c>
      <c r="Z452" s="739">
        <f t="shared" si="18"/>
        <v>0</v>
      </c>
      <c r="AA452" s="739">
        <f t="shared" si="18"/>
        <v>0</v>
      </c>
      <c r="AB452" s="739">
        <f t="shared" si="18"/>
        <v>0</v>
      </c>
      <c r="AC452" s="739">
        <f t="shared" si="18"/>
        <v>0</v>
      </c>
      <c r="AD452" s="739">
        <f t="shared" si="18"/>
        <v>0</v>
      </c>
      <c r="AE452" s="739">
        <f t="shared" si="18"/>
        <v>0</v>
      </c>
      <c r="AF452" s="739">
        <f t="shared" si="18"/>
        <v>0</v>
      </c>
      <c r="AG452" s="739">
        <f t="shared" si="18"/>
        <v>0</v>
      </c>
      <c r="AH452" s="739">
        <f t="shared" si="18"/>
        <v>0</v>
      </c>
      <c r="AI452" s="739">
        <f t="shared" si="18"/>
        <v>0</v>
      </c>
      <c r="AJ452" s="739">
        <f t="shared" si="18"/>
        <v>0</v>
      </c>
      <c r="AK452" s="739">
        <f t="shared" si="18"/>
        <v>0</v>
      </c>
      <c r="AL452" s="740">
        <f t="shared" si="18"/>
        <v>0</v>
      </c>
      <c r="AM452" s="278"/>
    </row>
    <row r="453" spans="1:39" s="512" customFormat="1" ht="15" thickBot="1">
      <c r="A453" s="517"/>
      <c r="B453" s="741"/>
      <c r="C453" s="742"/>
      <c r="D453" s="742"/>
      <c r="E453" s="742"/>
      <c r="F453" s="743"/>
      <c r="G453" s="742"/>
      <c r="H453" s="742"/>
      <c r="I453" s="744"/>
      <c r="J453" s="744"/>
      <c r="K453" s="742"/>
      <c r="L453" s="745"/>
      <c r="M453" s="742"/>
      <c r="N453" s="746"/>
      <c r="O453" s="742"/>
      <c r="P453" s="742"/>
      <c r="Q453" s="742"/>
      <c r="R453" s="742"/>
      <c r="S453" s="742"/>
      <c r="T453" s="742"/>
      <c r="U453" s="742"/>
      <c r="V453" s="742"/>
      <c r="W453" s="742"/>
      <c r="X453" s="742"/>
      <c r="Y453" s="742"/>
      <c r="Z453" s="742"/>
      <c r="AA453" s="742"/>
      <c r="AB453" s="742"/>
      <c r="AC453" s="742"/>
      <c r="AD453" s="742"/>
      <c r="AE453" s="742"/>
      <c r="AF453" s="742"/>
      <c r="AG453" s="742"/>
      <c r="AH453" s="742"/>
      <c r="AI453" s="742"/>
      <c r="AJ453" s="742"/>
      <c r="AK453" s="742"/>
      <c r="AL453" s="747"/>
      <c r="AM453" s="278"/>
    </row>
    <row r="454" spans="1:39" s="512" customFormat="1">
      <c r="A454" s="517"/>
      <c r="B454" s="515"/>
      <c r="C454" s="515"/>
      <c r="D454" s="277"/>
      <c r="F454" s="515"/>
      <c r="L454" s="518"/>
      <c r="N454" s="518"/>
      <c r="AM454" s="278"/>
    </row>
    <row r="455" spans="1:39" s="512" customFormat="1">
      <c r="A455" s="517"/>
      <c r="B455" s="515"/>
      <c r="C455" s="515"/>
      <c r="D455" s="277"/>
      <c r="F455" s="515"/>
      <c r="L455" s="518"/>
      <c r="N455" s="518"/>
      <c r="AM455" s="278"/>
    </row>
    <row r="456" spans="1:39" s="512" customFormat="1"/>
    <row r="457" spans="1:39" s="512" customFormat="1"/>
    <row r="458" spans="1:39" s="512" customFormat="1"/>
    <row r="459" spans="1:39" s="512" customFormat="1"/>
    <row r="460" spans="1:39" s="512" customFormat="1"/>
    <row r="461" spans="1:39" s="512" customFormat="1"/>
    <row r="462" spans="1:39" s="512" customFormat="1"/>
    <row r="463" spans="1:39" s="512" customFormat="1"/>
    <row r="464" spans="1:39" s="512" customFormat="1"/>
    <row r="465" s="512" customFormat="1"/>
    <row r="466" s="512" customFormat="1"/>
    <row r="467" s="512" customFormat="1"/>
    <row r="468" s="512" customFormat="1"/>
    <row r="469" s="512" customFormat="1"/>
    <row r="470" s="512" customFormat="1"/>
    <row r="471" s="512" customFormat="1"/>
    <row r="472" s="512" customFormat="1"/>
    <row r="473" s="512" customFormat="1"/>
    <row r="474" s="512" customFormat="1"/>
    <row r="475" s="512" customFormat="1"/>
    <row r="476" s="512" customFormat="1"/>
    <row r="477" s="512" customFormat="1"/>
    <row r="478" s="512" customFormat="1"/>
    <row r="479" s="512" customFormat="1"/>
    <row r="480" s="512" customFormat="1"/>
    <row r="481" s="512" customFormat="1"/>
    <row r="482" s="512" customFormat="1"/>
    <row r="483" s="512" customFormat="1"/>
    <row r="484" s="512" customFormat="1"/>
    <row r="485" s="512" customFormat="1"/>
    <row r="486" s="512" customFormat="1"/>
    <row r="487" s="512" customFormat="1"/>
    <row r="488" s="512" customFormat="1"/>
    <row r="489" s="512" customFormat="1"/>
    <row r="490" s="512" customFormat="1"/>
    <row r="491" s="512" customFormat="1"/>
    <row r="492" s="512" customFormat="1"/>
    <row r="493" s="512" customFormat="1"/>
    <row r="494" s="512" customFormat="1"/>
    <row r="495" s="512" customFormat="1"/>
    <row r="496" s="512" customFormat="1"/>
    <row r="497" spans="1:39" s="512" customFormat="1"/>
    <row r="498" spans="1:39" s="512" customFormat="1"/>
    <row r="499" spans="1:39" s="512" customFormat="1"/>
    <row r="500" spans="1:39" s="512" customFormat="1"/>
    <row r="501" spans="1:39" s="512" customFormat="1"/>
    <row r="502" spans="1:39" s="512" customFormat="1"/>
    <row r="503" spans="1:39" s="512" customFormat="1"/>
    <row r="504" spans="1:39" s="512" customFormat="1"/>
    <row r="505" spans="1:39" s="512" customFormat="1"/>
    <row r="506" spans="1:39">
      <c r="A506" s="510"/>
      <c r="B506" s="510"/>
      <c r="C506" s="510"/>
      <c r="D506" s="510"/>
      <c r="F506" s="510"/>
      <c r="I506" s="510"/>
      <c r="J506" s="510"/>
      <c r="L506" s="510"/>
      <c r="N506" s="510"/>
      <c r="AM506" s="510"/>
    </row>
    <row r="507" spans="1:39">
      <c r="A507" s="510"/>
      <c r="B507" s="510"/>
      <c r="C507" s="510"/>
      <c r="D507" s="510"/>
      <c r="F507" s="510"/>
      <c r="I507" s="510"/>
      <c r="J507" s="510"/>
      <c r="L507" s="510"/>
      <c r="N507" s="510"/>
      <c r="AM507" s="510"/>
    </row>
    <row r="508" spans="1:39">
      <c r="A508" s="510"/>
      <c r="B508" s="510"/>
      <c r="C508" s="510"/>
      <c r="D508" s="510"/>
      <c r="F508" s="510"/>
      <c r="I508" s="510"/>
      <c r="J508" s="510"/>
      <c r="L508" s="510"/>
      <c r="N508" s="510"/>
    </row>
    <row r="509" spans="1:39">
      <c r="A509" s="510"/>
      <c r="B509" s="510"/>
      <c r="C509" s="510"/>
      <c r="D509" s="510"/>
      <c r="F509" s="510"/>
      <c r="I509" s="510"/>
      <c r="J509" s="510"/>
      <c r="L509" s="510"/>
      <c r="N509" s="510"/>
    </row>
    <row r="510" spans="1:39">
      <c r="A510" s="510"/>
      <c r="B510" s="510"/>
      <c r="C510" s="510"/>
      <c r="D510" s="510"/>
      <c r="F510" s="510"/>
      <c r="I510" s="510"/>
      <c r="J510" s="510"/>
      <c r="L510" s="510"/>
      <c r="N510" s="510"/>
    </row>
    <row r="511" spans="1:39">
      <c r="A511" s="510"/>
      <c r="B511" s="510"/>
      <c r="C511" s="510"/>
      <c r="D511" s="510"/>
      <c r="F511" s="510"/>
      <c r="I511" s="510"/>
      <c r="J511" s="510"/>
      <c r="L511" s="510"/>
      <c r="N511" s="510"/>
    </row>
  </sheetData>
  <mergeCells count="1">
    <mergeCell ref="B4:F4"/>
  </mergeCells>
  <pageMargins left="0.7" right="0.7" top="0.75" bottom="0.75" header="0.3" footer="0.3"/>
  <pageSetup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141"/>
  <sheetViews>
    <sheetView zoomScaleNormal="100" workbookViewId="0">
      <pane xSplit="12" ySplit="10" topLeftCell="M11" activePane="bottomRight" state="frozen"/>
      <selection sqref="A1:XFD1048576"/>
      <selection pane="topRight" sqref="A1:XFD1048576"/>
      <selection pane="bottomLeft" sqref="A1:XFD1048576"/>
      <selection pane="bottomRight" activeCell="J13" sqref="J13"/>
    </sheetView>
  </sheetViews>
  <sheetFormatPr defaultColWidth="7.453125" defaultRowHeight="14.4"/>
  <cols>
    <col min="1" max="1" width="1.6328125" style="516" customWidth="1"/>
    <col min="2" max="2" width="5" style="510" customWidth="1"/>
    <col min="3" max="3" width="1.36328125" style="510" customWidth="1"/>
    <col min="4" max="4" width="7.90625" style="510" customWidth="1"/>
    <col min="5" max="5" width="1.36328125" style="510" customWidth="1"/>
    <col min="6" max="6" width="24.54296875" style="510" customWidth="1"/>
    <col min="7" max="7" width="1.36328125" style="510" customWidth="1"/>
    <col min="8" max="8" width="8.54296875" style="511" customWidth="1"/>
    <col min="9" max="9" width="1.36328125" style="510" customWidth="1"/>
    <col min="10" max="10" width="8.90625" style="511" customWidth="1"/>
    <col min="11" max="11" width="1.36328125" style="510" customWidth="1"/>
    <col min="12" max="12" width="6.90625" style="510" customWidth="1"/>
    <col min="13" max="13" width="1.90625" style="510" customWidth="1"/>
    <col min="14" max="14" width="11.90625" style="510" customWidth="1"/>
    <col min="15" max="15" width="9.453125" style="61" bestFit="1" customWidth="1"/>
    <col min="16" max="16" width="9.90625" style="61" bestFit="1" customWidth="1"/>
    <col min="17" max="18" width="8.6328125" style="61" bestFit="1" customWidth="1"/>
    <col min="19" max="36" width="9.54296875" style="61" bestFit="1" customWidth="1"/>
    <col min="37" max="37" width="1.6328125" style="61" customWidth="1"/>
    <col min="38" max="38" width="12.36328125" style="525" customWidth="1"/>
    <col min="39" max="39" width="1.6328125" style="525" customWidth="1"/>
    <col min="40" max="40" width="11.6328125" style="525" customWidth="1"/>
    <col min="41" max="41" width="16" style="525" bestFit="1" customWidth="1"/>
    <col min="42" max="16384" width="7.453125" style="510"/>
  </cols>
  <sheetData>
    <row r="1" spans="1:41">
      <c r="B1" s="598" t="str">
        <f>'[1]Actv Retire'!B1</f>
        <v>Kentucky American Water Company</v>
      </c>
      <c r="C1" s="47"/>
      <c r="D1" s="47"/>
      <c r="E1" s="47"/>
      <c r="F1" s="48"/>
      <c r="G1" s="47"/>
      <c r="H1" s="515"/>
      <c r="I1" s="512"/>
      <c r="J1" s="383"/>
      <c r="K1" s="512"/>
      <c r="L1" s="512"/>
      <c r="M1" s="512"/>
      <c r="N1" s="278"/>
    </row>
    <row r="2" spans="1:41">
      <c r="B2" s="270" t="str">
        <f>'[1]Actv Retire'!B2</f>
        <v>Case No. 2018-00358</v>
      </c>
      <c r="C2" s="47"/>
      <c r="D2" s="47"/>
      <c r="E2" s="47"/>
      <c r="F2" s="48"/>
      <c r="G2" s="47"/>
      <c r="J2" s="510"/>
      <c r="AL2" s="18" t="s">
        <v>1050</v>
      </c>
      <c r="AM2" s="510"/>
      <c r="AN2" s="18" t="s">
        <v>1051</v>
      </c>
      <c r="AO2" s="26"/>
    </row>
    <row r="3" spans="1:41">
      <c r="B3" s="270" t="str">
        <f>'[1]Actv Retire'!B3</f>
        <v>Asset Retirements by Month, September 2018 - June 2020</v>
      </c>
      <c r="C3" s="47"/>
      <c r="D3" s="47"/>
      <c r="E3" s="47"/>
      <c r="F3" s="48"/>
      <c r="G3" s="47"/>
      <c r="J3" s="510"/>
      <c r="N3" s="18"/>
      <c r="O3" s="71"/>
      <c r="P3" s="71"/>
      <c r="Q3" s="71"/>
      <c r="R3" s="71"/>
      <c r="S3" s="71"/>
      <c r="T3" s="71"/>
      <c r="U3" s="71"/>
      <c r="V3" s="71"/>
      <c r="W3" s="71"/>
      <c r="X3" s="71"/>
      <c r="Y3" s="71"/>
      <c r="Z3" s="71"/>
      <c r="AA3" s="71"/>
      <c r="AB3" s="71"/>
      <c r="AC3" s="71"/>
      <c r="AD3" s="71"/>
      <c r="AE3" s="71"/>
      <c r="AF3" s="71"/>
      <c r="AG3" s="71"/>
      <c r="AH3" s="71"/>
      <c r="AI3" s="71"/>
      <c r="AJ3" s="71"/>
      <c r="AK3" s="71"/>
      <c r="AL3" s="18" t="s">
        <v>440</v>
      </c>
      <c r="AM3" s="18"/>
      <c r="AN3" s="18" t="s">
        <v>785</v>
      </c>
      <c r="AO3" s="26"/>
    </row>
    <row r="4" spans="1:41" ht="28.5" customHeight="1">
      <c r="B4" s="1014" t="s">
        <v>1052</v>
      </c>
      <c r="C4" s="1015"/>
      <c r="D4" s="1015"/>
      <c r="E4" s="1015"/>
      <c r="F4" s="1015"/>
      <c r="G4" s="1015"/>
      <c r="H4" s="1016"/>
      <c r="I4" s="47"/>
      <c r="J4" s="510"/>
      <c r="N4" s="27"/>
      <c r="O4" s="22">
        <f>'[1]Actv Retire'!O4</f>
        <v>43373</v>
      </c>
      <c r="P4" s="22">
        <f>'[1]Actv Retire'!P4</f>
        <v>43404</v>
      </c>
      <c r="Q4" s="22">
        <f>'[1]Actv Retire'!Q4</f>
        <v>43434</v>
      </c>
      <c r="R4" s="22">
        <f>'[1]Actv Retire'!R4</f>
        <v>43465</v>
      </c>
      <c r="S4" s="22">
        <f>'[1]Actv Retire'!S4</f>
        <v>43496</v>
      </c>
      <c r="T4" s="22">
        <f>'[1]Actv Retire'!T4</f>
        <v>43524</v>
      </c>
      <c r="U4" s="22">
        <f>'[1]Actv Retire'!U4</f>
        <v>43555</v>
      </c>
      <c r="V4" s="22">
        <f>'[1]Actv Retire'!V4</f>
        <v>43585</v>
      </c>
      <c r="W4" s="22">
        <f>'[1]Actv Retire'!W4</f>
        <v>43616</v>
      </c>
      <c r="X4" s="22">
        <f>'[1]Actv Retire'!X4</f>
        <v>43646</v>
      </c>
      <c r="Y4" s="22">
        <f>'[1]Actv Retire'!Y4</f>
        <v>43677</v>
      </c>
      <c r="Z4" s="22">
        <f>'[1]Actv Retire'!Z4</f>
        <v>43708</v>
      </c>
      <c r="AA4" s="22">
        <f>'[1]Actv Retire'!AA4</f>
        <v>43738</v>
      </c>
      <c r="AB4" s="22">
        <f>'[1]Actv Retire'!AB4</f>
        <v>43769</v>
      </c>
      <c r="AC4" s="22">
        <f>'[1]Actv Retire'!AC4</f>
        <v>43799</v>
      </c>
      <c r="AD4" s="22">
        <f>'[1]Actv Retire'!AD4</f>
        <v>43830</v>
      </c>
      <c r="AE4" s="22">
        <f>'[1]Actv Retire'!AE4</f>
        <v>43861</v>
      </c>
      <c r="AF4" s="22">
        <f>'[1]Actv Retire'!AF4</f>
        <v>43890</v>
      </c>
      <c r="AG4" s="22">
        <f>'[1]Actv Retire'!AG4</f>
        <v>43921</v>
      </c>
      <c r="AH4" s="22">
        <f>'[1]Actv Retire'!AH4</f>
        <v>43951</v>
      </c>
      <c r="AI4" s="22">
        <f>'[1]Actv Retire'!AI4</f>
        <v>43982</v>
      </c>
      <c r="AJ4" s="22">
        <f>'[1]Actv Retire'!AJ4</f>
        <v>44012</v>
      </c>
      <c r="AK4" s="261"/>
      <c r="AL4" s="749">
        <f>T4</f>
        <v>43524</v>
      </c>
      <c r="AM4" s="18"/>
      <c r="AN4" s="749">
        <f>AJ4</f>
        <v>44012</v>
      </c>
      <c r="AO4" s="26"/>
    </row>
    <row r="5" spans="1:41">
      <c r="B5" s="273" t="s">
        <v>946</v>
      </c>
      <c r="F5" s="29" t="str">
        <f>'[1]Actv Retire'!F5</f>
        <v>W/P - 1-1 &amp; W/P - 1-2</v>
      </c>
      <c r="J5" s="18"/>
      <c r="L5" s="28"/>
      <c r="N5" s="28" t="s">
        <v>976</v>
      </c>
      <c r="O5" s="526">
        <f>SUM(O11:O84)</f>
        <v>-226771.86444444445</v>
      </c>
      <c r="P5" s="526">
        <f t="shared" ref="P5:AJ5" si="0">SUM(P11:P84)</f>
        <v>-226771.86444444445</v>
      </c>
      <c r="Q5" s="526">
        <f t="shared" si="0"/>
        <v>-226771.86444444445</v>
      </c>
      <c r="R5" s="526">
        <f t="shared" si="0"/>
        <v>-226771.86444444445</v>
      </c>
      <c r="S5" s="526">
        <f t="shared" si="0"/>
        <v>-226771.86444444445</v>
      </c>
      <c r="T5" s="526">
        <f t="shared" si="0"/>
        <v>-226771.86444444445</v>
      </c>
      <c r="U5" s="526">
        <f t="shared" si="0"/>
        <v>-226771.86444444445</v>
      </c>
      <c r="V5" s="526">
        <f t="shared" si="0"/>
        <v>-226771.86444444445</v>
      </c>
      <c r="W5" s="526">
        <f t="shared" si="0"/>
        <v>-226771.86444444445</v>
      </c>
      <c r="X5" s="526">
        <f t="shared" si="0"/>
        <v>-226771.86444444445</v>
      </c>
      <c r="Y5" s="526">
        <f t="shared" si="0"/>
        <v>-226771.86444444445</v>
      </c>
      <c r="Z5" s="526">
        <f t="shared" si="0"/>
        <v>-226771.86444444445</v>
      </c>
      <c r="AA5" s="526">
        <f t="shared" si="0"/>
        <v>-226771.86444444445</v>
      </c>
      <c r="AB5" s="526">
        <f t="shared" si="0"/>
        <v>-226771.86444444445</v>
      </c>
      <c r="AC5" s="526">
        <f t="shared" si="0"/>
        <v>-226771.86444444445</v>
      </c>
      <c r="AD5" s="526">
        <f t="shared" si="0"/>
        <v>-226771.86444444445</v>
      </c>
      <c r="AE5" s="526">
        <f t="shared" si="0"/>
        <v>-226771.86444444445</v>
      </c>
      <c r="AF5" s="526">
        <f t="shared" si="0"/>
        <v>-226771.86444444445</v>
      </c>
      <c r="AG5" s="526">
        <f t="shared" si="0"/>
        <v>-226771.86444444445</v>
      </c>
      <c r="AH5" s="526">
        <f t="shared" si="0"/>
        <v>-226771.86444444445</v>
      </c>
      <c r="AI5" s="526">
        <f t="shared" si="0"/>
        <v>-226771.86444444445</v>
      </c>
      <c r="AJ5" s="526">
        <f t="shared" si="0"/>
        <v>-226771.86444444445</v>
      </c>
      <c r="AK5" s="526"/>
      <c r="AL5" s="526">
        <f>SUM(AL11:AL84)</f>
        <v>-1360631.186666667</v>
      </c>
      <c r="AM5" s="526"/>
      <c r="AN5" s="526">
        <f>SUM(AN11:AN84)</f>
        <v>-2721262.373333334</v>
      </c>
      <c r="AO5" s="26"/>
    </row>
    <row r="6" spans="1:41" s="29" customFormat="1">
      <c r="A6" s="39"/>
      <c r="B6" s="56"/>
      <c r="C6" s="56"/>
      <c r="D6" s="50"/>
      <c r="E6" s="50"/>
      <c r="F6" s="1013"/>
      <c r="G6" s="1013"/>
      <c r="H6" s="1013"/>
      <c r="I6" s="49"/>
      <c r="J6" s="50"/>
      <c r="K6" s="52"/>
      <c r="L6" s="53"/>
      <c r="M6" s="52"/>
      <c r="N6" s="52"/>
      <c r="O6" s="262"/>
      <c r="P6" s="262"/>
      <c r="Q6" s="262"/>
      <c r="R6" s="262"/>
      <c r="S6" s="262"/>
      <c r="T6" s="262"/>
      <c r="U6" s="262"/>
      <c r="V6" s="262"/>
      <c r="W6" s="262"/>
      <c r="X6" s="262"/>
      <c r="Y6" s="262"/>
      <c r="Z6" s="262"/>
      <c r="AA6" s="262"/>
      <c r="AB6" s="262"/>
      <c r="AC6" s="262"/>
      <c r="AD6" s="262"/>
      <c r="AE6" s="262"/>
      <c r="AF6" s="262"/>
      <c r="AG6" s="262"/>
      <c r="AH6" s="262"/>
      <c r="AI6" s="262"/>
      <c r="AJ6" s="262"/>
      <c r="AK6" s="262"/>
      <c r="AL6" s="23"/>
      <c r="AM6" s="23"/>
      <c r="AN6" s="23"/>
      <c r="AO6" s="23"/>
    </row>
    <row r="7" spans="1:41">
      <c r="B7" s="23" t="s">
        <v>1025</v>
      </c>
      <c r="C7" s="56"/>
      <c r="D7" s="50"/>
      <c r="E7" s="50"/>
      <c r="F7" s="55"/>
      <c r="G7" s="55"/>
      <c r="H7" s="50"/>
      <c r="I7" s="49"/>
      <c r="J7" s="50"/>
      <c r="K7" s="52"/>
      <c r="L7" s="25"/>
      <c r="M7" s="52"/>
      <c r="N7" s="41"/>
      <c r="O7" s="263"/>
      <c r="P7" s="263"/>
      <c r="Q7" s="263"/>
      <c r="R7" s="263"/>
      <c r="S7" s="263"/>
      <c r="T7" s="263"/>
      <c r="U7" s="263"/>
      <c r="V7" s="263"/>
      <c r="W7" s="263"/>
      <c r="X7" s="263"/>
      <c r="Y7" s="263"/>
      <c r="Z7" s="263"/>
      <c r="AA7" s="263"/>
      <c r="AB7" s="263"/>
      <c r="AC7" s="263"/>
      <c r="AD7" s="263"/>
      <c r="AE7" s="263"/>
      <c r="AF7" s="263"/>
      <c r="AG7" s="263"/>
      <c r="AH7" s="263"/>
      <c r="AI7" s="263"/>
      <c r="AJ7" s="263"/>
      <c r="AK7" s="263"/>
    </row>
    <row r="8" spans="1:41" s="511" customFormat="1">
      <c r="A8" s="516"/>
      <c r="B8" s="48"/>
      <c r="C8" s="48"/>
      <c r="D8" s="48"/>
      <c r="E8" s="48"/>
      <c r="F8" s="48"/>
      <c r="G8" s="46"/>
      <c r="H8" s="48"/>
      <c r="I8" s="56"/>
      <c r="J8" s="48"/>
      <c r="K8" s="57"/>
      <c r="L8" s="57"/>
      <c r="M8" s="57"/>
      <c r="N8" s="18"/>
      <c r="O8" s="71"/>
      <c r="P8" s="262"/>
      <c r="Q8" s="262"/>
      <c r="R8" s="262"/>
      <c r="S8" s="262"/>
      <c r="T8" s="262"/>
      <c r="U8" s="262"/>
      <c r="V8" s="262"/>
      <c r="W8" s="262"/>
      <c r="X8" s="262"/>
      <c r="Y8" s="262"/>
      <c r="Z8" s="262"/>
      <c r="AA8" s="262"/>
      <c r="AB8" s="262"/>
      <c r="AC8" s="262"/>
      <c r="AD8" s="262"/>
      <c r="AE8" s="262"/>
      <c r="AF8" s="262"/>
      <c r="AG8" s="262"/>
      <c r="AH8" s="262"/>
      <c r="AI8" s="262"/>
      <c r="AJ8" s="262"/>
      <c r="AK8" s="262"/>
      <c r="AL8" s="527"/>
      <c r="AM8" s="527"/>
      <c r="AN8" s="527"/>
      <c r="AO8" s="527"/>
    </row>
    <row r="9" spans="1:41" s="511" customFormat="1">
      <c r="A9" s="516"/>
      <c r="B9" s="58" t="s">
        <v>448</v>
      </c>
      <c r="C9" s="58"/>
      <c r="D9" s="58"/>
      <c r="E9" s="58"/>
      <c r="F9" s="58"/>
      <c r="G9" s="58"/>
      <c r="H9" s="58" t="s">
        <v>484</v>
      </c>
      <c r="I9" s="58"/>
      <c r="J9" s="58" t="s">
        <v>704</v>
      </c>
      <c r="K9" s="58"/>
      <c r="L9" s="58" t="s">
        <v>705</v>
      </c>
      <c r="M9" s="58"/>
      <c r="N9" s="18" t="s">
        <v>706</v>
      </c>
      <c r="O9" s="71"/>
      <c r="P9" s="71"/>
      <c r="Q9" s="71"/>
      <c r="R9" s="71"/>
      <c r="S9" s="71"/>
      <c r="T9" s="71"/>
      <c r="U9" s="71"/>
      <c r="V9" s="71"/>
      <c r="W9" s="71"/>
      <c r="X9" s="71"/>
      <c r="Y9" s="71"/>
      <c r="Z9" s="71"/>
      <c r="AA9" s="71"/>
      <c r="AB9" s="71"/>
      <c r="AC9" s="71"/>
      <c r="AD9" s="71"/>
      <c r="AE9" s="71"/>
      <c r="AF9" s="71"/>
      <c r="AG9" s="71"/>
      <c r="AH9" s="71"/>
      <c r="AI9" s="71"/>
      <c r="AJ9" s="71"/>
      <c r="AK9" s="71"/>
      <c r="AL9" s="37"/>
      <c r="AM9" s="37"/>
      <c r="AN9" s="37"/>
      <c r="AO9" s="37"/>
    </row>
    <row r="10" spans="1:41" s="511" customFormat="1">
      <c r="A10" s="516"/>
      <c r="B10" s="60" t="s">
        <v>953</v>
      </c>
      <c r="C10" s="59"/>
      <c r="D10" s="60" t="s">
        <v>708</v>
      </c>
      <c r="E10" s="59"/>
      <c r="F10" s="60" t="s">
        <v>667</v>
      </c>
      <c r="G10" s="59"/>
      <c r="H10" s="60" t="s">
        <v>667</v>
      </c>
      <c r="I10" s="59"/>
      <c r="J10" s="60" t="s">
        <v>667</v>
      </c>
      <c r="K10" s="59"/>
      <c r="L10" s="60" t="s">
        <v>301</v>
      </c>
      <c r="M10" s="59"/>
      <c r="N10" s="22">
        <f>'[1]Actv Retire'!N10</f>
        <v>43343</v>
      </c>
      <c r="O10" s="22">
        <f>'[1]Actv Retire'!O10</f>
        <v>43373</v>
      </c>
      <c r="P10" s="22">
        <f>'[1]Actv Retire'!P10</f>
        <v>43404</v>
      </c>
      <c r="Q10" s="22">
        <f>'[1]Actv Retire'!Q10</f>
        <v>43434</v>
      </c>
      <c r="R10" s="22">
        <f>'[1]Actv Retire'!R10</f>
        <v>43465</v>
      </c>
      <c r="S10" s="22">
        <f>'[1]Actv Retire'!S10</f>
        <v>43496</v>
      </c>
      <c r="T10" s="22">
        <f>'[1]Actv Retire'!T10</f>
        <v>43524</v>
      </c>
      <c r="U10" s="22">
        <f>'[1]Actv Retire'!U10</f>
        <v>43555</v>
      </c>
      <c r="V10" s="22">
        <f>'[1]Actv Retire'!V10</f>
        <v>43585</v>
      </c>
      <c r="W10" s="22">
        <f>'[1]Actv Retire'!W10</f>
        <v>43616</v>
      </c>
      <c r="X10" s="22">
        <f>'[1]Actv Retire'!X10</f>
        <v>43646</v>
      </c>
      <c r="Y10" s="22">
        <f>'[1]Actv Retire'!Y10</f>
        <v>43677</v>
      </c>
      <c r="Z10" s="22">
        <f>'[1]Actv Retire'!Z10</f>
        <v>43708</v>
      </c>
      <c r="AA10" s="22">
        <f>'[1]Actv Retire'!AA10</f>
        <v>43738</v>
      </c>
      <c r="AB10" s="22">
        <f>'[1]Actv Retire'!AB10</f>
        <v>43769</v>
      </c>
      <c r="AC10" s="22">
        <f>'[1]Actv Retire'!AC10</f>
        <v>43799</v>
      </c>
      <c r="AD10" s="22">
        <f>'[1]Actv Retire'!AD10</f>
        <v>43830</v>
      </c>
      <c r="AE10" s="22">
        <f>'[1]Actv Retire'!AE10</f>
        <v>43861</v>
      </c>
      <c r="AF10" s="22">
        <f>'[1]Actv Retire'!AF10</f>
        <v>43890</v>
      </c>
      <c r="AG10" s="22">
        <f>'[1]Actv Retire'!AG10</f>
        <v>43921</v>
      </c>
      <c r="AH10" s="22">
        <f>'[1]Actv Retire'!AH10</f>
        <v>43951</v>
      </c>
      <c r="AI10" s="22">
        <f>'[1]Actv Retire'!AI10</f>
        <v>43982</v>
      </c>
      <c r="AJ10" s="22">
        <f>'[1]Actv Retire'!AJ10</f>
        <v>44012</v>
      </c>
      <c r="AK10" s="261"/>
      <c r="AL10" s="749">
        <f>AL4</f>
        <v>43524</v>
      </c>
      <c r="AM10" s="18"/>
      <c r="AN10" s="749">
        <f>AN4</f>
        <v>44012</v>
      </c>
      <c r="AO10" s="37"/>
    </row>
    <row r="11" spans="1:41">
      <c r="B11" s="511">
        <v>1</v>
      </c>
      <c r="D11" s="511" t="str">
        <f>'[1]Actv Retire'!D11</f>
        <v>Water</v>
      </c>
      <c r="F11" s="510" t="str">
        <f>'[1]Actv Retire'!F11</f>
        <v>301000-Organization</v>
      </c>
      <c r="H11" s="511" t="str">
        <f>'[1]Actv Retire'!H11</f>
        <v>301000</v>
      </c>
      <c r="J11" s="511" t="str">
        <f>'[1]Actv Retire'!J11</f>
        <v>10130100</v>
      </c>
      <c r="L11" s="511">
        <f>'[1]Actv Retire'!L11</f>
        <v>301.10000000000002</v>
      </c>
      <c r="M11" s="528"/>
      <c r="N11" s="526">
        <f>'[1]Actv Retire'!N11</f>
        <v>37450.43</v>
      </c>
      <c r="O11" s="380">
        <f>'[1]Actv Retire'!O11</f>
        <v>0</v>
      </c>
      <c r="P11" s="380">
        <f>'[1]Actv Retire'!P11</f>
        <v>0</v>
      </c>
      <c r="Q11" s="380">
        <f>'[1]Actv Retire'!Q11</f>
        <v>0</v>
      </c>
      <c r="R11" s="380">
        <f>'[1]Actv Retire'!R11</f>
        <v>0</v>
      </c>
      <c r="S11" s="380">
        <f>'[1]Actv Retire'!S11</f>
        <v>0</v>
      </c>
      <c r="T11" s="380">
        <f>'[1]Actv Retire'!T11</f>
        <v>0</v>
      </c>
      <c r="U11" s="380">
        <f>'[1]Actv Retire'!U11</f>
        <v>0</v>
      </c>
      <c r="V11" s="380">
        <f>'[1]Actv Retire'!V11</f>
        <v>0</v>
      </c>
      <c r="W11" s="380">
        <f>'[1]Actv Retire'!W11</f>
        <v>0</v>
      </c>
      <c r="X11" s="380">
        <f>'[1]Actv Retire'!X11</f>
        <v>0</v>
      </c>
      <c r="Y11" s="380">
        <f>'[1]Actv Retire'!Y11</f>
        <v>0</v>
      </c>
      <c r="Z11" s="380">
        <f>'[1]Actv Retire'!Z11</f>
        <v>0</v>
      </c>
      <c r="AA11" s="380">
        <f>'[1]Actv Retire'!AA11</f>
        <v>0</v>
      </c>
      <c r="AB11" s="380">
        <f>'[1]Actv Retire'!AB11</f>
        <v>0</v>
      </c>
      <c r="AC11" s="380">
        <f>'[1]Actv Retire'!AC11</f>
        <v>0</v>
      </c>
      <c r="AD11" s="380">
        <f>'[1]Actv Retire'!AD11</f>
        <v>0</v>
      </c>
      <c r="AE11" s="380">
        <f>'[1]Actv Retire'!AE11</f>
        <v>0</v>
      </c>
      <c r="AF11" s="380">
        <f>'[1]Actv Retire'!AF11</f>
        <v>0</v>
      </c>
      <c r="AG11" s="380">
        <f>'[1]Actv Retire'!AG11</f>
        <v>0</v>
      </c>
      <c r="AH11" s="380">
        <f>'[1]Actv Retire'!AH11</f>
        <v>0</v>
      </c>
      <c r="AI11" s="380">
        <f>'[1]Actv Retire'!AI11</f>
        <v>0</v>
      </c>
      <c r="AJ11" s="380">
        <f>'[1]Actv Retire'!AJ11</f>
        <v>0</v>
      </c>
      <c r="AK11" s="380"/>
      <c r="AL11" s="380">
        <f>SUM(O11:T11)</f>
        <v>0</v>
      </c>
      <c r="AM11" s="75"/>
      <c r="AN11" s="380">
        <f>SUM(Y11:AJ11)</f>
        <v>0</v>
      </c>
      <c r="AO11" s="529"/>
    </row>
    <row r="12" spans="1:41">
      <c r="B12" s="511">
        <v>2</v>
      </c>
      <c r="D12" s="511" t="str">
        <f>'[1]Actv Retire'!D12</f>
        <v>Water</v>
      </c>
      <c r="F12" s="510" t="str">
        <f>'[1]Actv Retire'!F12</f>
        <v>302000-Franchises</v>
      </c>
      <c r="H12" s="511" t="str">
        <f>'[1]Actv Retire'!H12</f>
        <v>302000</v>
      </c>
      <c r="J12" s="511" t="str">
        <f>'[1]Actv Retire'!J12</f>
        <v>10130200</v>
      </c>
      <c r="L12" s="511">
        <f>'[1]Actv Retire'!L12</f>
        <v>302.10000000000002</v>
      </c>
      <c r="M12" s="528"/>
      <c r="N12" s="748">
        <f>'[1]Actv Retire'!N12</f>
        <v>70260.819999999992</v>
      </c>
      <c r="O12" s="75">
        <f>'[1]Actv Retire'!O12</f>
        <v>0</v>
      </c>
      <c r="P12" s="75">
        <f>'[1]Actv Retire'!P12</f>
        <v>0</v>
      </c>
      <c r="Q12" s="75">
        <f>'[1]Actv Retire'!Q12</f>
        <v>0</v>
      </c>
      <c r="R12" s="75">
        <f>'[1]Actv Retire'!R12</f>
        <v>0</v>
      </c>
      <c r="S12" s="75">
        <f>'[1]Actv Retire'!S12</f>
        <v>0</v>
      </c>
      <c r="T12" s="75">
        <f>'[1]Actv Retire'!T12</f>
        <v>0</v>
      </c>
      <c r="U12" s="75">
        <f>'[1]Actv Retire'!U12</f>
        <v>0</v>
      </c>
      <c r="V12" s="75">
        <f>'[1]Actv Retire'!V12</f>
        <v>0</v>
      </c>
      <c r="W12" s="75">
        <f>'[1]Actv Retire'!W12</f>
        <v>0</v>
      </c>
      <c r="X12" s="75">
        <f>'[1]Actv Retire'!X12</f>
        <v>0</v>
      </c>
      <c r="Y12" s="75">
        <f>'[1]Actv Retire'!Y12</f>
        <v>0</v>
      </c>
      <c r="Z12" s="75">
        <f>'[1]Actv Retire'!Z12</f>
        <v>0</v>
      </c>
      <c r="AA12" s="75">
        <f>'[1]Actv Retire'!AA12</f>
        <v>0</v>
      </c>
      <c r="AB12" s="75">
        <f>'[1]Actv Retire'!AB12</f>
        <v>0</v>
      </c>
      <c r="AC12" s="75">
        <f>'[1]Actv Retire'!AC12</f>
        <v>0</v>
      </c>
      <c r="AD12" s="75">
        <f>'[1]Actv Retire'!AD12</f>
        <v>0</v>
      </c>
      <c r="AE12" s="75">
        <f>'[1]Actv Retire'!AE12</f>
        <v>0</v>
      </c>
      <c r="AF12" s="75">
        <f>'[1]Actv Retire'!AF12</f>
        <v>0</v>
      </c>
      <c r="AG12" s="75">
        <f>'[1]Actv Retire'!AG12</f>
        <v>0</v>
      </c>
      <c r="AH12" s="75">
        <f>'[1]Actv Retire'!AH12</f>
        <v>0</v>
      </c>
      <c r="AI12" s="75">
        <f>'[1]Actv Retire'!AI12</f>
        <v>0</v>
      </c>
      <c r="AJ12" s="75">
        <f>'[1]Actv Retire'!AJ12</f>
        <v>0</v>
      </c>
      <c r="AK12" s="264"/>
      <c r="AL12" s="750">
        <f t="shared" ref="AL12:AL75" si="1">SUM(O12:T12)</f>
        <v>0</v>
      </c>
      <c r="AM12" s="750"/>
      <c r="AN12" s="750">
        <f t="shared" ref="AN12:AN75" si="2">SUM(Y12:AJ12)</f>
        <v>0</v>
      </c>
      <c r="AO12" s="529"/>
    </row>
    <row r="13" spans="1:41" s="525" customFormat="1">
      <c r="A13" s="531"/>
      <c r="B13" s="511">
        <v>3</v>
      </c>
      <c r="D13" s="511" t="str">
        <f>'[1]Actv Retire'!D13</f>
        <v>Water</v>
      </c>
      <c r="E13" s="510"/>
      <c r="F13" s="510" t="str">
        <f>'[1]Actv Retire'!F13</f>
        <v>303200-Land &amp; Land Rights-Supply</v>
      </c>
      <c r="G13" s="510"/>
      <c r="H13" s="511" t="str">
        <f>'[1]Actv Retire'!H13</f>
        <v>303200</v>
      </c>
      <c r="I13" s="510"/>
      <c r="J13" s="511" t="str">
        <f>'[1]Actv Retire'!J13</f>
        <v>10130320</v>
      </c>
      <c r="K13" s="510"/>
      <c r="L13" s="511">
        <f>'[1]Actv Retire'!L13</f>
        <v>303.2</v>
      </c>
      <c r="M13" s="528"/>
      <c r="N13" s="748">
        <f>'[1]Actv Retire'!N13</f>
        <v>1113291.57</v>
      </c>
      <c r="O13" s="75">
        <f>'[1]Actv Retire'!O13</f>
        <v>0</v>
      </c>
      <c r="P13" s="75">
        <f>'[1]Actv Retire'!P13</f>
        <v>0</v>
      </c>
      <c r="Q13" s="75">
        <f>'[1]Actv Retire'!Q13</f>
        <v>0</v>
      </c>
      <c r="R13" s="75">
        <f>'[1]Actv Retire'!R13</f>
        <v>0</v>
      </c>
      <c r="S13" s="75">
        <f>'[1]Actv Retire'!S13</f>
        <v>0</v>
      </c>
      <c r="T13" s="75">
        <f>'[1]Actv Retire'!T13</f>
        <v>0</v>
      </c>
      <c r="U13" s="75">
        <f>'[1]Actv Retire'!U13</f>
        <v>0</v>
      </c>
      <c r="V13" s="75">
        <f>'[1]Actv Retire'!V13</f>
        <v>0</v>
      </c>
      <c r="W13" s="75">
        <f>'[1]Actv Retire'!W13</f>
        <v>0</v>
      </c>
      <c r="X13" s="75">
        <f>'[1]Actv Retire'!X13</f>
        <v>0</v>
      </c>
      <c r="Y13" s="75">
        <f>'[1]Actv Retire'!Y13</f>
        <v>0</v>
      </c>
      <c r="Z13" s="75">
        <f>'[1]Actv Retire'!Z13</f>
        <v>0</v>
      </c>
      <c r="AA13" s="75">
        <f>'[1]Actv Retire'!AA13</f>
        <v>0</v>
      </c>
      <c r="AB13" s="75">
        <f>'[1]Actv Retire'!AB13</f>
        <v>0</v>
      </c>
      <c r="AC13" s="75">
        <f>'[1]Actv Retire'!AC13</f>
        <v>0</v>
      </c>
      <c r="AD13" s="75">
        <f>'[1]Actv Retire'!AD13</f>
        <v>0</v>
      </c>
      <c r="AE13" s="75">
        <f>'[1]Actv Retire'!AE13</f>
        <v>0</v>
      </c>
      <c r="AF13" s="75">
        <f>'[1]Actv Retire'!AF13</f>
        <v>0</v>
      </c>
      <c r="AG13" s="75">
        <f>'[1]Actv Retire'!AG13</f>
        <v>0</v>
      </c>
      <c r="AH13" s="75">
        <f>'[1]Actv Retire'!AH13</f>
        <v>0</v>
      </c>
      <c r="AI13" s="75">
        <f>'[1]Actv Retire'!AI13</f>
        <v>0</v>
      </c>
      <c r="AJ13" s="75">
        <f>'[1]Actv Retire'!AJ13</f>
        <v>0</v>
      </c>
      <c r="AK13" s="264"/>
      <c r="AL13" s="750">
        <f t="shared" si="1"/>
        <v>0</v>
      </c>
      <c r="AM13" s="750"/>
      <c r="AN13" s="750">
        <f t="shared" si="2"/>
        <v>0</v>
      </c>
      <c r="AO13" s="529"/>
    </row>
    <row r="14" spans="1:41" s="525" customFormat="1">
      <c r="A14" s="531"/>
      <c r="B14" s="511">
        <v>4</v>
      </c>
      <c r="D14" s="511" t="str">
        <f>'[1]Actv Retire'!D14</f>
        <v>Water</v>
      </c>
      <c r="E14" s="510"/>
      <c r="F14" s="510" t="str">
        <f>'[1]Actv Retire'!F14</f>
        <v>303300-Land &amp; Land Rights-Pumping</v>
      </c>
      <c r="G14" s="510"/>
      <c r="H14" s="511" t="str">
        <f>'[1]Actv Retire'!H14</f>
        <v>303300</v>
      </c>
      <c r="I14" s="510"/>
      <c r="J14" s="511" t="str">
        <f>'[1]Actv Retire'!J14</f>
        <v>10130330</v>
      </c>
      <c r="K14" s="510"/>
      <c r="L14" s="511">
        <f>'[1]Actv Retire'!L14</f>
        <v>303.2</v>
      </c>
      <c r="M14" s="528"/>
      <c r="N14" s="748">
        <f>'[1]Actv Retire'!N14</f>
        <v>277216.12</v>
      </c>
      <c r="O14" s="75">
        <f>'[1]Actv Retire'!O14</f>
        <v>0</v>
      </c>
      <c r="P14" s="75">
        <f>'[1]Actv Retire'!P14</f>
        <v>0</v>
      </c>
      <c r="Q14" s="75">
        <f>'[1]Actv Retire'!Q14</f>
        <v>0</v>
      </c>
      <c r="R14" s="75">
        <f>'[1]Actv Retire'!R14</f>
        <v>0</v>
      </c>
      <c r="S14" s="75">
        <f>'[1]Actv Retire'!S14</f>
        <v>0</v>
      </c>
      <c r="T14" s="75">
        <f>'[1]Actv Retire'!T14</f>
        <v>0</v>
      </c>
      <c r="U14" s="75">
        <f>'[1]Actv Retire'!U14</f>
        <v>0</v>
      </c>
      <c r="V14" s="75">
        <f>'[1]Actv Retire'!V14</f>
        <v>0</v>
      </c>
      <c r="W14" s="75">
        <f>'[1]Actv Retire'!W14</f>
        <v>0</v>
      </c>
      <c r="X14" s="75">
        <f>'[1]Actv Retire'!X14</f>
        <v>0</v>
      </c>
      <c r="Y14" s="75">
        <f>'[1]Actv Retire'!Y14</f>
        <v>0</v>
      </c>
      <c r="Z14" s="75">
        <f>'[1]Actv Retire'!Z14</f>
        <v>0</v>
      </c>
      <c r="AA14" s="75">
        <f>'[1]Actv Retire'!AA14</f>
        <v>0</v>
      </c>
      <c r="AB14" s="75">
        <f>'[1]Actv Retire'!AB14</f>
        <v>0</v>
      </c>
      <c r="AC14" s="75">
        <f>'[1]Actv Retire'!AC14</f>
        <v>0</v>
      </c>
      <c r="AD14" s="75">
        <f>'[1]Actv Retire'!AD14</f>
        <v>0</v>
      </c>
      <c r="AE14" s="75">
        <f>'[1]Actv Retire'!AE14</f>
        <v>0</v>
      </c>
      <c r="AF14" s="75">
        <f>'[1]Actv Retire'!AF14</f>
        <v>0</v>
      </c>
      <c r="AG14" s="75">
        <f>'[1]Actv Retire'!AG14</f>
        <v>0</v>
      </c>
      <c r="AH14" s="75">
        <f>'[1]Actv Retire'!AH14</f>
        <v>0</v>
      </c>
      <c r="AI14" s="75">
        <f>'[1]Actv Retire'!AI14</f>
        <v>0</v>
      </c>
      <c r="AJ14" s="75">
        <f>'[1]Actv Retire'!AJ14</f>
        <v>0</v>
      </c>
      <c r="AK14" s="264"/>
      <c r="AL14" s="750">
        <f t="shared" si="1"/>
        <v>0</v>
      </c>
      <c r="AM14" s="750"/>
      <c r="AN14" s="750">
        <f t="shared" si="2"/>
        <v>0</v>
      </c>
      <c r="AO14" s="529"/>
    </row>
    <row r="15" spans="1:41" s="525" customFormat="1">
      <c r="A15" s="531"/>
      <c r="B15" s="511">
        <v>5</v>
      </c>
      <c r="D15" s="511" t="str">
        <f>'[1]Actv Retire'!D15</f>
        <v>Water</v>
      </c>
      <c r="E15" s="510"/>
      <c r="F15" s="510" t="str">
        <f>'[1]Actv Retire'!F15</f>
        <v>303400-Land &amp; Land Rights-Treatment</v>
      </c>
      <c r="G15" s="510"/>
      <c r="H15" s="511" t="str">
        <f>'[1]Actv Retire'!H15</f>
        <v>303400</v>
      </c>
      <c r="I15" s="510"/>
      <c r="J15" s="511" t="str">
        <f>'[1]Actv Retire'!J15</f>
        <v>10130340</v>
      </c>
      <c r="K15" s="510"/>
      <c r="L15" s="511">
        <f>'[1]Actv Retire'!L15</f>
        <v>303.3</v>
      </c>
      <c r="M15" s="528"/>
      <c r="N15" s="748">
        <f>'[1]Actv Retire'!N15</f>
        <v>800183.34</v>
      </c>
      <c r="O15" s="75">
        <f>'[1]Actv Retire'!O15</f>
        <v>0</v>
      </c>
      <c r="P15" s="75">
        <f>'[1]Actv Retire'!P15</f>
        <v>0</v>
      </c>
      <c r="Q15" s="75">
        <f>'[1]Actv Retire'!Q15</f>
        <v>0</v>
      </c>
      <c r="R15" s="75">
        <f>'[1]Actv Retire'!R15</f>
        <v>0</v>
      </c>
      <c r="S15" s="75">
        <f>'[1]Actv Retire'!S15</f>
        <v>0</v>
      </c>
      <c r="T15" s="75">
        <f>'[1]Actv Retire'!T15</f>
        <v>0</v>
      </c>
      <c r="U15" s="75">
        <f>'[1]Actv Retire'!U15</f>
        <v>0</v>
      </c>
      <c r="V15" s="75">
        <f>'[1]Actv Retire'!V15</f>
        <v>0</v>
      </c>
      <c r="W15" s="75">
        <f>'[1]Actv Retire'!W15</f>
        <v>0</v>
      </c>
      <c r="X15" s="75">
        <f>'[1]Actv Retire'!X15</f>
        <v>0</v>
      </c>
      <c r="Y15" s="75">
        <f>'[1]Actv Retire'!Y15</f>
        <v>0</v>
      </c>
      <c r="Z15" s="75">
        <f>'[1]Actv Retire'!Z15</f>
        <v>0</v>
      </c>
      <c r="AA15" s="75">
        <f>'[1]Actv Retire'!AA15</f>
        <v>0</v>
      </c>
      <c r="AB15" s="75">
        <f>'[1]Actv Retire'!AB15</f>
        <v>0</v>
      </c>
      <c r="AC15" s="75">
        <f>'[1]Actv Retire'!AC15</f>
        <v>0</v>
      </c>
      <c r="AD15" s="75">
        <f>'[1]Actv Retire'!AD15</f>
        <v>0</v>
      </c>
      <c r="AE15" s="75">
        <f>'[1]Actv Retire'!AE15</f>
        <v>0</v>
      </c>
      <c r="AF15" s="75">
        <f>'[1]Actv Retire'!AF15</f>
        <v>0</v>
      </c>
      <c r="AG15" s="75">
        <f>'[1]Actv Retire'!AG15</f>
        <v>0</v>
      </c>
      <c r="AH15" s="75">
        <f>'[1]Actv Retire'!AH15</f>
        <v>0</v>
      </c>
      <c r="AI15" s="75">
        <f>'[1]Actv Retire'!AI15</f>
        <v>0</v>
      </c>
      <c r="AJ15" s="75">
        <f>'[1]Actv Retire'!AJ15</f>
        <v>0</v>
      </c>
      <c r="AK15" s="264"/>
      <c r="AL15" s="750">
        <f t="shared" si="1"/>
        <v>0</v>
      </c>
      <c r="AM15" s="750"/>
      <c r="AN15" s="750">
        <f t="shared" si="2"/>
        <v>0</v>
      </c>
      <c r="AO15" s="529"/>
    </row>
    <row r="16" spans="1:41" s="525" customFormat="1">
      <c r="A16" s="531"/>
      <c r="B16" s="511">
        <v>6</v>
      </c>
      <c r="D16" s="511" t="str">
        <f>'[1]Actv Retire'!D16</f>
        <v>Water</v>
      </c>
      <c r="E16" s="510"/>
      <c r="F16" s="510" t="str">
        <f>'[1]Actv Retire'!F16</f>
        <v>303500-Land &amp; Land Rights-T&amp;D</v>
      </c>
      <c r="G16" s="510"/>
      <c r="H16" s="511" t="str">
        <f>'[1]Actv Retire'!H16</f>
        <v>303500</v>
      </c>
      <c r="I16" s="510"/>
      <c r="J16" s="511" t="str">
        <f>'[1]Actv Retire'!J16</f>
        <v>10130350</v>
      </c>
      <c r="K16" s="510"/>
      <c r="L16" s="511">
        <f>'[1]Actv Retire'!L16</f>
        <v>303.39999999999998</v>
      </c>
      <c r="M16" s="528"/>
      <c r="N16" s="748">
        <f>'[1]Actv Retire'!N16</f>
        <v>7550225.4699999997</v>
      </c>
      <c r="O16" s="75">
        <f>'[1]Actv Retire'!O16</f>
        <v>0</v>
      </c>
      <c r="P16" s="75">
        <f>'[1]Actv Retire'!P16</f>
        <v>0</v>
      </c>
      <c r="Q16" s="75">
        <f>'[1]Actv Retire'!Q16</f>
        <v>0</v>
      </c>
      <c r="R16" s="75">
        <f>'[1]Actv Retire'!R16</f>
        <v>0</v>
      </c>
      <c r="S16" s="75">
        <f>'[1]Actv Retire'!S16</f>
        <v>0</v>
      </c>
      <c r="T16" s="75">
        <f>'[1]Actv Retire'!T16</f>
        <v>0</v>
      </c>
      <c r="U16" s="75">
        <f>'[1]Actv Retire'!U16</f>
        <v>0</v>
      </c>
      <c r="V16" s="75">
        <f>'[1]Actv Retire'!V16</f>
        <v>0</v>
      </c>
      <c r="W16" s="75">
        <f>'[1]Actv Retire'!W16</f>
        <v>0</v>
      </c>
      <c r="X16" s="75">
        <f>'[1]Actv Retire'!X16</f>
        <v>0</v>
      </c>
      <c r="Y16" s="75">
        <f>'[1]Actv Retire'!Y16</f>
        <v>0</v>
      </c>
      <c r="Z16" s="75">
        <f>'[1]Actv Retire'!Z16</f>
        <v>0</v>
      </c>
      <c r="AA16" s="75">
        <f>'[1]Actv Retire'!AA16</f>
        <v>0</v>
      </c>
      <c r="AB16" s="75">
        <f>'[1]Actv Retire'!AB16</f>
        <v>0</v>
      </c>
      <c r="AC16" s="75">
        <f>'[1]Actv Retire'!AC16</f>
        <v>0</v>
      </c>
      <c r="AD16" s="75">
        <f>'[1]Actv Retire'!AD16</f>
        <v>0</v>
      </c>
      <c r="AE16" s="75">
        <f>'[1]Actv Retire'!AE16</f>
        <v>0</v>
      </c>
      <c r="AF16" s="75">
        <f>'[1]Actv Retire'!AF16</f>
        <v>0</v>
      </c>
      <c r="AG16" s="75">
        <f>'[1]Actv Retire'!AG16</f>
        <v>0</v>
      </c>
      <c r="AH16" s="75">
        <f>'[1]Actv Retire'!AH16</f>
        <v>0</v>
      </c>
      <c r="AI16" s="75">
        <f>'[1]Actv Retire'!AI16</f>
        <v>0</v>
      </c>
      <c r="AJ16" s="75">
        <f>'[1]Actv Retire'!AJ16</f>
        <v>0</v>
      </c>
      <c r="AK16" s="264"/>
      <c r="AL16" s="750">
        <f t="shared" si="1"/>
        <v>0</v>
      </c>
      <c r="AM16" s="750"/>
      <c r="AN16" s="750">
        <f t="shared" si="2"/>
        <v>0</v>
      </c>
      <c r="AO16" s="529"/>
    </row>
    <row r="17" spans="1:41" s="525" customFormat="1">
      <c r="A17" s="531"/>
      <c r="B17" s="511">
        <v>7</v>
      </c>
      <c r="D17" s="511" t="str">
        <f>'[1]Actv Retire'!D17</f>
        <v>Water</v>
      </c>
      <c r="E17" s="510"/>
      <c r="F17" s="510" t="str">
        <f>'[1]Actv Retire'!F17</f>
        <v>304100-Struct &amp; Imp-Supply</v>
      </c>
      <c r="G17" s="510"/>
      <c r="H17" s="511" t="str">
        <f>'[1]Actv Retire'!H17</f>
        <v>304100</v>
      </c>
      <c r="I17" s="510"/>
      <c r="J17" s="511" t="str">
        <f>'[1]Actv Retire'!J17</f>
        <v>10130410</v>
      </c>
      <c r="K17" s="510"/>
      <c r="L17" s="511">
        <f>'[1]Actv Retire'!L17</f>
        <v>304.2</v>
      </c>
      <c r="M17" s="528"/>
      <c r="N17" s="748">
        <f>'[1]Actv Retire'!N17</f>
        <v>20207734.259999998</v>
      </c>
      <c r="O17" s="75">
        <f>'[1]Actv Retire'!O17</f>
        <v>-413.39361111111106</v>
      </c>
      <c r="P17" s="75">
        <f>'[1]Actv Retire'!P17</f>
        <v>-413.39361111111106</v>
      </c>
      <c r="Q17" s="75">
        <f>'[1]Actv Retire'!Q17</f>
        <v>-413.39361111111106</v>
      </c>
      <c r="R17" s="75">
        <f>'[1]Actv Retire'!R17</f>
        <v>-413.39361111111106</v>
      </c>
      <c r="S17" s="75">
        <f>'[1]Actv Retire'!S17</f>
        <v>-413.39361111111106</v>
      </c>
      <c r="T17" s="75">
        <f>'[1]Actv Retire'!T17</f>
        <v>-413.39361111111106</v>
      </c>
      <c r="U17" s="75">
        <f>'[1]Actv Retire'!U17</f>
        <v>-413.39361111111106</v>
      </c>
      <c r="V17" s="75">
        <f>'[1]Actv Retire'!V17</f>
        <v>-413.39361111111106</v>
      </c>
      <c r="W17" s="75">
        <f>'[1]Actv Retire'!W17</f>
        <v>-413.39361111111106</v>
      </c>
      <c r="X17" s="75">
        <f>'[1]Actv Retire'!X17</f>
        <v>-413.39361111111106</v>
      </c>
      <c r="Y17" s="75">
        <f>'[1]Actv Retire'!Y17</f>
        <v>-413.39361111111106</v>
      </c>
      <c r="Z17" s="75">
        <f>'[1]Actv Retire'!Z17</f>
        <v>-413.39361111111106</v>
      </c>
      <c r="AA17" s="75">
        <f>'[1]Actv Retire'!AA17</f>
        <v>-413.39361111111106</v>
      </c>
      <c r="AB17" s="75">
        <f>'[1]Actv Retire'!AB17</f>
        <v>-413.39361111111106</v>
      </c>
      <c r="AC17" s="75">
        <f>'[1]Actv Retire'!AC17</f>
        <v>-413.39361111111106</v>
      </c>
      <c r="AD17" s="75">
        <f>'[1]Actv Retire'!AD17</f>
        <v>-413.39361111111106</v>
      </c>
      <c r="AE17" s="75">
        <f>'[1]Actv Retire'!AE17</f>
        <v>-413.39361111111106</v>
      </c>
      <c r="AF17" s="75">
        <f>'[1]Actv Retire'!AF17</f>
        <v>-413.39361111111106</v>
      </c>
      <c r="AG17" s="75">
        <f>'[1]Actv Retire'!AG17</f>
        <v>-413.39361111111106</v>
      </c>
      <c r="AH17" s="75">
        <f>'[1]Actv Retire'!AH17</f>
        <v>-413.39361111111106</v>
      </c>
      <c r="AI17" s="75">
        <f>'[1]Actv Retire'!AI17</f>
        <v>-413.39361111111106</v>
      </c>
      <c r="AJ17" s="75">
        <f>'[1]Actv Retire'!AJ17</f>
        <v>-413.39361111111106</v>
      </c>
      <c r="AK17" s="264"/>
      <c r="AL17" s="750">
        <f t="shared" si="1"/>
        <v>-2480.3616666666662</v>
      </c>
      <c r="AM17" s="750"/>
      <c r="AN17" s="750">
        <f t="shared" si="2"/>
        <v>-4960.7233333333315</v>
      </c>
      <c r="AO17" s="529"/>
    </row>
    <row r="18" spans="1:41" s="525" customFormat="1">
      <c r="A18" s="531"/>
      <c r="B18" s="511">
        <v>8</v>
      </c>
      <c r="D18" s="511" t="str">
        <f>'[1]Actv Retire'!D18</f>
        <v>Water</v>
      </c>
      <c r="E18" s="510"/>
      <c r="F18" s="510" t="str">
        <f>'[1]Actv Retire'!F18</f>
        <v>304200-Struct &amp; Imp-Pumping</v>
      </c>
      <c r="G18" s="510"/>
      <c r="H18" s="511" t="str">
        <f>'[1]Actv Retire'!H18</f>
        <v>304200</v>
      </c>
      <c r="I18" s="510"/>
      <c r="J18" s="511" t="str">
        <f>'[1]Actv Retire'!J18</f>
        <v>10130420</v>
      </c>
      <c r="K18" s="510"/>
      <c r="L18" s="511">
        <f>'[1]Actv Retire'!L18</f>
        <v>304.2</v>
      </c>
      <c r="M18" s="528"/>
      <c r="N18" s="748">
        <f>'[1]Actv Retire'!N18</f>
        <v>10119729.749999998</v>
      </c>
      <c r="O18" s="75">
        <f>'[1]Actv Retire'!O18</f>
        <v>-2729.5038888888889</v>
      </c>
      <c r="P18" s="75">
        <f>'[1]Actv Retire'!P18</f>
        <v>-2729.5038888888889</v>
      </c>
      <c r="Q18" s="75">
        <f>'[1]Actv Retire'!Q18</f>
        <v>-2729.5038888888889</v>
      </c>
      <c r="R18" s="75">
        <f>'[1]Actv Retire'!R18</f>
        <v>-2729.5038888888889</v>
      </c>
      <c r="S18" s="75">
        <f>'[1]Actv Retire'!S18</f>
        <v>-2729.5038888888889</v>
      </c>
      <c r="T18" s="75">
        <f>'[1]Actv Retire'!T18</f>
        <v>-2729.5038888888889</v>
      </c>
      <c r="U18" s="75">
        <f>'[1]Actv Retire'!U18</f>
        <v>-2729.5038888888889</v>
      </c>
      <c r="V18" s="75">
        <f>'[1]Actv Retire'!V18</f>
        <v>-2729.5038888888889</v>
      </c>
      <c r="W18" s="75">
        <f>'[1]Actv Retire'!W18</f>
        <v>-2729.5038888888889</v>
      </c>
      <c r="X18" s="75">
        <f>'[1]Actv Retire'!X18</f>
        <v>-2729.5038888888889</v>
      </c>
      <c r="Y18" s="75">
        <f>'[1]Actv Retire'!Y18</f>
        <v>-2729.5038888888889</v>
      </c>
      <c r="Z18" s="75">
        <f>'[1]Actv Retire'!Z18</f>
        <v>-2729.5038888888889</v>
      </c>
      <c r="AA18" s="75">
        <f>'[1]Actv Retire'!AA18</f>
        <v>-2729.5038888888889</v>
      </c>
      <c r="AB18" s="75">
        <f>'[1]Actv Retire'!AB18</f>
        <v>-2729.5038888888889</v>
      </c>
      <c r="AC18" s="75">
        <f>'[1]Actv Retire'!AC18</f>
        <v>-2729.5038888888889</v>
      </c>
      <c r="AD18" s="75">
        <f>'[1]Actv Retire'!AD18</f>
        <v>-2729.5038888888889</v>
      </c>
      <c r="AE18" s="75">
        <f>'[1]Actv Retire'!AE18</f>
        <v>-2729.5038888888889</v>
      </c>
      <c r="AF18" s="75">
        <f>'[1]Actv Retire'!AF18</f>
        <v>-2729.5038888888889</v>
      </c>
      <c r="AG18" s="75">
        <f>'[1]Actv Retire'!AG18</f>
        <v>-2729.5038888888889</v>
      </c>
      <c r="AH18" s="75">
        <f>'[1]Actv Retire'!AH18</f>
        <v>-2729.5038888888889</v>
      </c>
      <c r="AI18" s="75">
        <f>'[1]Actv Retire'!AI18</f>
        <v>-2729.5038888888889</v>
      </c>
      <c r="AJ18" s="75">
        <f>'[1]Actv Retire'!AJ18</f>
        <v>-2729.5038888888889</v>
      </c>
      <c r="AK18" s="264"/>
      <c r="AL18" s="750">
        <f t="shared" si="1"/>
        <v>-16377.023333333333</v>
      </c>
      <c r="AM18" s="750"/>
      <c r="AN18" s="750">
        <f t="shared" si="2"/>
        <v>-32754.046666666665</v>
      </c>
      <c r="AO18" s="529"/>
    </row>
    <row r="19" spans="1:41" s="525" customFormat="1">
      <c r="A19" s="531"/>
      <c r="B19" s="511">
        <v>9</v>
      </c>
      <c r="D19" s="511" t="str">
        <f>'[1]Actv Retire'!D19</f>
        <v>Water</v>
      </c>
      <c r="E19" s="510"/>
      <c r="F19" s="510" t="str">
        <f>'[1]Actv Retire'!F19</f>
        <v>304300-Struct &amp; Imp-Treatment</v>
      </c>
      <c r="G19" s="510"/>
      <c r="H19" s="511" t="str">
        <f>'[1]Actv Retire'!H19</f>
        <v>304300</v>
      </c>
      <c r="I19" s="510"/>
      <c r="J19" s="511" t="str">
        <f>'[1]Actv Retire'!J19</f>
        <v>10130430</v>
      </c>
      <c r="K19" s="510"/>
      <c r="L19" s="511">
        <f>'[1]Actv Retire'!L19</f>
        <v>304.3</v>
      </c>
      <c r="M19" s="528"/>
      <c r="N19" s="748">
        <f>'[1]Actv Retire'!N19</f>
        <v>40379664.920000002</v>
      </c>
      <c r="O19" s="75">
        <f>'[1]Actv Retire'!O19</f>
        <v>-9866.5813888888897</v>
      </c>
      <c r="P19" s="75">
        <f>'[1]Actv Retire'!P19</f>
        <v>-9866.5813888888897</v>
      </c>
      <c r="Q19" s="75">
        <f>'[1]Actv Retire'!Q19</f>
        <v>-9866.5813888888897</v>
      </c>
      <c r="R19" s="75">
        <f>'[1]Actv Retire'!R19</f>
        <v>-9866.5813888888897</v>
      </c>
      <c r="S19" s="75">
        <f>'[1]Actv Retire'!S19</f>
        <v>-9866.5813888888897</v>
      </c>
      <c r="T19" s="75">
        <f>'[1]Actv Retire'!T19</f>
        <v>-9866.5813888888897</v>
      </c>
      <c r="U19" s="75">
        <f>'[1]Actv Retire'!U19</f>
        <v>-9866.5813888888897</v>
      </c>
      <c r="V19" s="75">
        <f>'[1]Actv Retire'!V19</f>
        <v>-9866.5813888888897</v>
      </c>
      <c r="W19" s="75">
        <f>'[1]Actv Retire'!W19</f>
        <v>-9866.5813888888897</v>
      </c>
      <c r="X19" s="75">
        <f>'[1]Actv Retire'!X19</f>
        <v>-9866.5813888888897</v>
      </c>
      <c r="Y19" s="75">
        <f>'[1]Actv Retire'!Y19</f>
        <v>-9866.5813888888897</v>
      </c>
      <c r="Z19" s="75">
        <f>'[1]Actv Retire'!Z19</f>
        <v>-9866.5813888888897</v>
      </c>
      <c r="AA19" s="75">
        <f>'[1]Actv Retire'!AA19</f>
        <v>-9866.5813888888897</v>
      </c>
      <c r="AB19" s="75">
        <f>'[1]Actv Retire'!AB19</f>
        <v>-9866.5813888888897</v>
      </c>
      <c r="AC19" s="75">
        <f>'[1]Actv Retire'!AC19</f>
        <v>-9866.5813888888897</v>
      </c>
      <c r="AD19" s="75">
        <f>'[1]Actv Retire'!AD19</f>
        <v>-9866.5813888888897</v>
      </c>
      <c r="AE19" s="75">
        <f>'[1]Actv Retire'!AE19</f>
        <v>-9866.5813888888897</v>
      </c>
      <c r="AF19" s="75">
        <f>'[1]Actv Retire'!AF19</f>
        <v>-9866.5813888888897</v>
      </c>
      <c r="AG19" s="75">
        <f>'[1]Actv Retire'!AG19</f>
        <v>-9866.5813888888897</v>
      </c>
      <c r="AH19" s="75">
        <f>'[1]Actv Retire'!AH19</f>
        <v>-9866.5813888888897</v>
      </c>
      <c r="AI19" s="75">
        <f>'[1]Actv Retire'!AI19</f>
        <v>-9866.5813888888897</v>
      </c>
      <c r="AJ19" s="75">
        <f>'[1]Actv Retire'!AJ19</f>
        <v>-9866.5813888888897</v>
      </c>
      <c r="AK19" s="264"/>
      <c r="AL19" s="750">
        <f t="shared" si="1"/>
        <v>-59199.488333333335</v>
      </c>
      <c r="AM19" s="750"/>
      <c r="AN19" s="750">
        <f t="shared" si="2"/>
        <v>-118398.9766666667</v>
      </c>
      <c r="AO19" s="529"/>
    </row>
    <row r="20" spans="1:41" s="525" customFormat="1">
      <c r="A20" s="531"/>
      <c r="B20" s="511">
        <v>10</v>
      </c>
      <c r="D20" s="511" t="str">
        <f>'[1]Actv Retire'!D20</f>
        <v>Water</v>
      </c>
      <c r="E20" s="510"/>
      <c r="F20" s="510" t="str">
        <f>'[1]Actv Retire'!F20</f>
        <v>304400-Struct &amp; Imp-T&amp;D</v>
      </c>
      <c r="G20" s="510"/>
      <c r="H20" s="511" t="str">
        <f>'[1]Actv Retire'!H20</f>
        <v>304400</v>
      </c>
      <c r="I20" s="510"/>
      <c r="J20" s="511" t="str">
        <f>'[1]Actv Retire'!J20</f>
        <v>10130440</v>
      </c>
      <c r="K20" s="510"/>
      <c r="L20" s="511">
        <f>'[1]Actv Retire'!L20</f>
        <v>304.39999999999998</v>
      </c>
      <c r="M20" s="528"/>
      <c r="N20" s="748">
        <f>'[1]Actv Retire'!N20</f>
        <v>1501124.17</v>
      </c>
      <c r="O20" s="75">
        <f>'[1]Actv Retire'!O20</f>
        <v>-63.919722222222227</v>
      </c>
      <c r="P20" s="75">
        <f>'[1]Actv Retire'!P20</f>
        <v>-63.919722222222227</v>
      </c>
      <c r="Q20" s="75">
        <f>'[1]Actv Retire'!Q20</f>
        <v>-63.919722222222227</v>
      </c>
      <c r="R20" s="75">
        <f>'[1]Actv Retire'!R20</f>
        <v>-63.919722222222227</v>
      </c>
      <c r="S20" s="75">
        <f>'[1]Actv Retire'!S20</f>
        <v>-63.919722222222227</v>
      </c>
      <c r="T20" s="75">
        <f>'[1]Actv Retire'!T20</f>
        <v>-63.919722222222227</v>
      </c>
      <c r="U20" s="75">
        <f>'[1]Actv Retire'!U20</f>
        <v>-63.919722222222227</v>
      </c>
      <c r="V20" s="75">
        <f>'[1]Actv Retire'!V20</f>
        <v>-63.919722222222227</v>
      </c>
      <c r="W20" s="75">
        <f>'[1]Actv Retire'!W20</f>
        <v>-63.919722222222227</v>
      </c>
      <c r="X20" s="75">
        <f>'[1]Actv Retire'!X20</f>
        <v>-63.919722222222227</v>
      </c>
      <c r="Y20" s="75">
        <f>'[1]Actv Retire'!Y20</f>
        <v>-63.919722222222227</v>
      </c>
      <c r="Z20" s="75">
        <f>'[1]Actv Retire'!Z20</f>
        <v>-63.919722222222227</v>
      </c>
      <c r="AA20" s="75">
        <f>'[1]Actv Retire'!AA20</f>
        <v>-63.919722222222227</v>
      </c>
      <c r="AB20" s="75">
        <f>'[1]Actv Retire'!AB20</f>
        <v>-63.919722222222227</v>
      </c>
      <c r="AC20" s="75">
        <f>'[1]Actv Retire'!AC20</f>
        <v>-63.919722222222227</v>
      </c>
      <c r="AD20" s="75">
        <f>'[1]Actv Retire'!AD20</f>
        <v>-63.919722222222227</v>
      </c>
      <c r="AE20" s="75">
        <f>'[1]Actv Retire'!AE20</f>
        <v>-63.919722222222227</v>
      </c>
      <c r="AF20" s="75">
        <f>'[1]Actv Retire'!AF20</f>
        <v>-63.919722222222227</v>
      </c>
      <c r="AG20" s="75">
        <f>'[1]Actv Retire'!AG20</f>
        <v>-63.919722222222227</v>
      </c>
      <c r="AH20" s="75">
        <f>'[1]Actv Retire'!AH20</f>
        <v>-63.919722222222227</v>
      </c>
      <c r="AI20" s="75">
        <f>'[1]Actv Retire'!AI20</f>
        <v>-63.919722222222227</v>
      </c>
      <c r="AJ20" s="75">
        <f>'[1]Actv Retire'!AJ20</f>
        <v>-63.919722222222227</v>
      </c>
      <c r="AK20" s="264"/>
      <c r="AL20" s="750">
        <f t="shared" si="1"/>
        <v>-383.51833333333337</v>
      </c>
      <c r="AM20" s="750"/>
      <c r="AN20" s="750">
        <f t="shared" si="2"/>
        <v>-767.03666666666686</v>
      </c>
      <c r="AO20" s="529"/>
    </row>
    <row r="21" spans="1:41" s="525" customFormat="1">
      <c r="A21" s="531"/>
      <c r="B21" s="511">
        <v>11</v>
      </c>
      <c r="D21" s="511" t="str">
        <f>'[1]Actv Retire'!D21</f>
        <v>Water</v>
      </c>
      <c r="E21" s="510"/>
      <c r="F21" s="510" t="str">
        <f>'[1]Actv Retire'!F21</f>
        <v>304500-Struct &amp; Imp-General</v>
      </c>
      <c r="G21" s="510"/>
      <c r="H21" s="511" t="str">
        <f>'[1]Actv Retire'!H21</f>
        <v>304500</v>
      </c>
      <c r="I21" s="510"/>
      <c r="J21" s="511" t="str">
        <f>'[1]Actv Retire'!J21</f>
        <v>10130450</v>
      </c>
      <c r="K21" s="510"/>
      <c r="L21" s="511">
        <f>'[1]Actv Retire'!L21</f>
        <v>304.5</v>
      </c>
      <c r="M21" s="528"/>
      <c r="N21" s="748">
        <f>'[1]Actv Retire'!N21</f>
        <v>8523038.5399999991</v>
      </c>
      <c r="O21" s="75">
        <f>'[1]Actv Retire'!O21</f>
        <v>-442.20777777777772</v>
      </c>
      <c r="P21" s="75">
        <f>'[1]Actv Retire'!P21</f>
        <v>-442.20777777777772</v>
      </c>
      <c r="Q21" s="75">
        <f>'[1]Actv Retire'!Q21</f>
        <v>-442.20777777777772</v>
      </c>
      <c r="R21" s="75">
        <f>'[1]Actv Retire'!R21</f>
        <v>-442.20777777777772</v>
      </c>
      <c r="S21" s="75">
        <f>'[1]Actv Retire'!S21</f>
        <v>-442.20777777777772</v>
      </c>
      <c r="T21" s="75">
        <f>'[1]Actv Retire'!T21</f>
        <v>-442.20777777777772</v>
      </c>
      <c r="U21" s="75">
        <f>'[1]Actv Retire'!U21</f>
        <v>-442.20777777777772</v>
      </c>
      <c r="V21" s="75">
        <f>'[1]Actv Retire'!V21</f>
        <v>-442.20777777777772</v>
      </c>
      <c r="W21" s="75">
        <f>'[1]Actv Retire'!W21</f>
        <v>-442.20777777777772</v>
      </c>
      <c r="X21" s="75">
        <f>'[1]Actv Retire'!X21</f>
        <v>-442.20777777777772</v>
      </c>
      <c r="Y21" s="75">
        <f>'[1]Actv Retire'!Y21</f>
        <v>-442.20777777777772</v>
      </c>
      <c r="Z21" s="75">
        <f>'[1]Actv Retire'!Z21</f>
        <v>-442.20777777777772</v>
      </c>
      <c r="AA21" s="75">
        <f>'[1]Actv Retire'!AA21</f>
        <v>-442.20777777777772</v>
      </c>
      <c r="AB21" s="75">
        <f>'[1]Actv Retire'!AB21</f>
        <v>-442.20777777777772</v>
      </c>
      <c r="AC21" s="75">
        <f>'[1]Actv Retire'!AC21</f>
        <v>-442.20777777777772</v>
      </c>
      <c r="AD21" s="75">
        <f>'[1]Actv Retire'!AD21</f>
        <v>-442.20777777777772</v>
      </c>
      <c r="AE21" s="75">
        <f>'[1]Actv Retire'!AE21</f>
        <v>-442.20777777777772</v>
      </c>
      <c r="AF21" s="75">
        <f>'[1]Actv Retire'!AF21</f>
        <v>-442.20777777777772</v>
      </c>
      <c r="AG21" s="75">
        <f>'[1]Actv Retire'!AG21</f>
        <v>-442.20777777777772</v>
      </c>
      <c r="AH21" s="75">
        <f>'[1]Actv Retire'!AH21</f>
        <v>-442.20777777777772</v>
      </c>
      <c r="AI21" s="75">
        <f>'[1]Actv Retire'!AI21</f>
        <v>-442.20777777777772</v>
      </c>
      <c r="AJ21" s="75">
        <f>'[1]Actv Retire'!AJ21</f>
        <v>-442.20777777777772</v>
      </c>
      <c r="AK21" s="264"/>
      <c r="AL21" s="750">
        <f t="shared" si="1"/>
        <v>-2653.2466666666664</v>
      </c>
      <c r="AM21" s="750"/>
      <c r="AN21" s="750">
        <f t="shared" si="2"/>
        <v>-5306.4933333333329</v>
      </c>
      <c r="AO21" s="529"/>
    </row>
    <row r="22" spans="1:41" s="525" customFormat="1">
      <c r="A22" s="531"/>
      <c r="B22" s="511">
        <v>12</v>
      </c>
      <c r="D22" s="511" t="str">
        <f>'[1]Actv Retire'!D22</f>
        <v>Water</v>
      </c>
      <c r="E22" s="510"/>
      <c r="F22" s="510" t="str">
        <f>'[1]Actv Retire'!F22</f>
        <v>304600-Struct &amp; Imp-Offices</v>
      </c>
      <c r="G22" s="510"/>
      <c r="H22" s="511" t="str">
        <f>'[1]Actv Retire'!H22</f>
        <v>304600</v>
      </c>
      <c r="I22" s="510"/>
      <c r="J22" s="511" t="str">
        <f>'[1]Actv Retire'!J22</f>
        <v>10130450</v>
      </c>
      <c r="K22" s="510"/>
      <c r="L22" s="511">
        <f>'[1]Actv Retire'!L22</f>
        <v>304.5</v>
      </c>
      <c r="M22" s="528"/>
      <c r="N22" s="748">
        <f>'[1]Actv Retire'!N22</f>
        <v>5813787.3000000007</v>
      </c>
      <c r="O22" s="75">
        <f>'[1]Actv Retire'!O22</f>
        <v>-2839.4136111111143</v>
      </c>
      <c r="P22" s="75">
        <f>'[1]Actv Retire'!P22</f>
        <v>-2839.4136111111143</v>
      </c>
      <c r="Q22" s="75">
        <f>'[1]Actv Retire'!Q22</f>
        <v>-2839.4136111111143</v>
      </c>
      <c r="R22" s="75">
        <f>'[1]Actv Retire'!R22</f>
        <v>-2839.4136111111143</v>
      </c>
      <c r="S22" s="75">
        <f>'[1]Actv Retire'!S22</f>
        <v>-2839.4136111111143</v>
      </c>
      <c r="T22" s="75">
        <f>'[1]Actv Retire'!T22</f>
        <v>-2839.4136111111143</v>
      </c>
      <c r="U22" s="75">
        <f>'[1]Actv Retire'!U22</f>
        <v>-2839.4136111111143</v>
      </c>
      <c r="V22" s="75">
        <f>'[1]Actv Retire'!V22</f>
        <v>-2839.4136111111143</v>
      </c>
      <c r="W22" s="75">
        <f>'[1]Actv Retire'!W22</f>
        <v>-2839.4136111111143</v>
      </c>
      <c r="X22" s="75">
        <f>'[1]Actv Retire'!X22</f>
        <v>-2839.4136111111143</v>
      </c>
      <c r="Y22" s="75">
        <f>'[1]Actv Retire'!Y22</f>
        <v>-2839.4136111111143</v>
      </c>
      <c r="Z22" s="75">
        <f>'[1]Actv Retire'!Z22</f>
        <v>-2839.4136111111143</v>
      </c>
      <c r="AA22" s="75">
        <f>'[1]Actv Retire'!AA22</f>
        <v>-2839.4136111111143</v>
      </c>
      <c r="AB22" s="75">
        <f>'[1]Actv Retire'!AB22</f>
        <v>-2839.4136111111143</v>
      </c>
      <c r="AC22" s="75">
        <f>'[1]Actv Retire'!AC22</f>
        <v>-2839.4136111111143</v>
      </c>
      <c r="AD22" s="75">
        <f>'[1]Actv Retire'!AD22</f>
        <v>-2839.4136111111143</v>
      </c>
      <c r="AE22" s="75">
        <f>'[1]Actv Retire'!AE22</f>
        <v>-2839.4136111111143</v>
      </c>
      <c r="AF22" s="75">
        <f>'[1]Actv Retire'!AF22</f>
        <v>-2839.4136111111143</v>
      </c>
      <c r="AG22" s="75">
        <f>'[1]Actv Retire'!AG22</f>
        <v>-2839.4136111111143</v>
      </c>
      <c r="AH22" s="75">
        <f>'[1]Actv Retire'!AH22</f>
        <v>-2839.4136111111143</v>
      </c>
      <c r="AI22" s="75">
        <f>'[1]Actv Retire'!AI22</f>
        <v>-2839.4136111111143</v>
      </c>
      <c r="AJ22" s="75">
        <f>'[1]Actv Retire'!AJ22</f>
        <v>-2839.4136111111143</v>
      </c>
      <c r="AK22" s="264"/>
      <c r="AL22" s="750">
        <f t="shared" si="1"/>
        <v>-17036.481666666685</v>
      </c>
      <c r="AM22" s="750"/>
      <c r="AN22" s="750">
        <f t="shared" si="2"/>
        <v>-34072.96333333337</v>
      </c>
      <c r="AO22" s="529"/>
    </row>
    <row r="23" spans="1:41" s="525" customFormat="1">
      <c r="A23" s="531"/>
      <c r="B23" s="511">
        <v>13</v>
      </c>
      <c r="D23" s="511" t="str">
        <f>'[1]Actv Retire'!D23</f>
        <v>Water</v>
      </c>
      <c r="E23" s="510"/>
      <c r="F23" s="510" t="str">
        <f>'[1]Actv Retire'!F23</f>
        <v>304610-Struct &amp; Imp-HVAC</v>
      </c>
      <c r="G23" s="510"/>
      <c r="H23" s="511" t="str">
        <f>'[1]Actv Retire'!H23</f>
        <v>304610</v>
      </c>
      <c r="I23" s="510"/>
      <c r="J23" s="511" t="str">
        <f>'[1]Actv Retire'!J23</f>
        <v>10130450</v>
      </c>
      <c r="K23" s="510"/>
      <c r="L23" s="511">
        <f>'[1]Actv Retire'!L23</f>
        <v>304.5</v>
      </c>
      <c r="M23" s="528"/>
      <c r="N23" s="748">
        <f>'[1]Actv Retire'!N23</f>
        <v>0</v>
      </c>
      <c r="O23" s="75">
        <f>'[1]Actv Retire'!O23</f>
        <v>0</v>
      </c>
      <c r="P23" s="75">
        <f>'[1]Actv Retire'!P23</f>
        <v>0</v>
      </c>
      <c r="Q23" s="75">
        <f>'[1]Actv Retire'!Q23</f>
        <v>0</v>
      </c>
      <c r="R23" s="75">
        <f>'[1]Actv Retire'!R23</f>
        <v>0</v>
      </c>
      <c r="S23" s="75">
        <f>'[1]Actv Retire'!S23</f>
        <v>0</v>
      </c>
      <c r="T23" s="75">
        <f>'[1]Actv Retire'!T23</f>
        <v>0</v>
      </c>
      <c r="U23" s="75">
        <f>'[1]Actv Retire'!U23</f>
        <v>0</v>
      </c>
      <c r="V23" s="75">
        <f>'[1]Actv Retire'!V23</f>
        <v>0</v>
      </c>
      <c r="W23" s="75">
        <f>'[1]Actv Retire'!W23</f>
        <v>0</v>
      </c>
      <c r="X23" s="75">
        <f>'[1]Actv Retire'!X23</f>
        <v>0</v>
      </c>
      <c r="Y23" s="75">
        <f>'[1]Actv Retire'!Y23</f>
        <v>0</v>
      </c>
      <c r="Z23" s="75">
        <f>'[1]Actv Retire'!Z23</f>
        <v>0</v>
      </c>
      <c r="AA23" s="75">
        <f>'[1]Actv Retire'!AA23</f>
        <v>0</v>
      </c>
      <c r="AB23" s="75">
        <f>'[1]Actv Retire'!AB23</f>
        <v>0</v>
      </c>
      <c r="AC23" s="75">
        <f>'[1]Actv Retire'!AC23</f>
        <v>0</v>
      </c>
      <c r="AD23" s="75">
        <f>'[1]Actv Retire'!AD23</f>
        <v>0</v>
      </c>
      <c r="AE23" s="75">
        <f>'[1]Actv Retire'!AE23</f>
        <v>0</v>
      </c>
      <c r="AF23" s="75">
        <f>'[1]Actv Retire'!AF23</f>
        <v>0</v>
      </c>
      <c r="AG23" s="75">
        <f>'[1]Actv Retire'!AG23</f>
        <v>0</v>
      </c>
      <c r="AH23" s="75">
        <f>'[1]Actv Retire'!AH23</f>
        <v>0</v>
      </c>
      <c r="AI23" s="75">
        <f>'[1]Actv Retire'!AI23</f>
        <v>0</v>
      </c>
      <c r="AJ23" s="75">
        <f>'[1]Actv Retire'!AJ23</f>
        <v>0</v>
      </c>
      <c r="AK23" s="264"/>
      <c r="AL23" s="750">
        <f t="shared" si="1"/>
        <v>0</v>
      </c>
      <c r="AM23" s="750"/>
      <c r="AN23" s="750">
        <f t="shared" si="2"/>
        <v>0</v>
      </c>
      <c r="AO23" s="529"/>
    </row>
    <row r="24" spans="1:41" s="525" customFormat="1">
      <c r="A24" s="531"/>
      <c r="B24" s="511">
        <v>14</v>
      </c>
      <c r="D24" s="511" t="str">
        <f>'[1]Actv Retire'!D24</f>
        <v>Water</v>
      </c>
      <c r="E24" s="510"/>
      <c r="F24" s="510" t="str">
        <f>'[1]Actv Retire'!F24</f>
        <v>304700-Struct &amp; Imp-Store,Shop,Gar</v>
      </c>
      <c r="G24" s="510"/>
      <c r="H24" s="511" t="str">
        <f>'[1]Actv Retire'!H24</f>
        <v>304700</v>
      </c>
      <c r="I24" s="510"/>
      <c r="J24" s="511" t="str">
        <f>'[1]Actv Retire'!J24</f>
        <v>10130450</v>
      </c>
      <c r="K24" s="510"/>
      <c r="L24" s="511">
        <f>'[1]Actv Retire'!L24</f>
        <v>304.5</v>
      </c>
      <c r="M24" s="528"/>
      <c r="N24" s="748">
        <f>'[1]Actv Retire'!N24</f>
        <v>1785137.0799999998</v>
      </c>
      <c r="O24" s="75">
        <f>'[1]Actv Retire'!O24</f>
        <v>-244.88027777777779</v>
      </c>
      <c r="P24" s="75">
        <f>'[1]Actv Retire'!P24</f>
        <v>-244.88027777777779</v>
      </c>
      <c r="Q24" s="75">
        <f>'[1]Actv Retire'!Q24</f>
        <v>-244.88027777777779</v>
      </c>
      <c r="R24" s="75">
        <f>'[1]Actv Retire'!R24</f>
        <v>-244.88027777777779</v>
      </c>
      <c r="S24" s="75">
        <f>'[1]Actv Retire'!S24</f>
        <v>-244.88027777777779</v>
      </c>
      <c r="T24" s="75">
        <f>'[1]Actv Retire'!T24</f>
        <v>-244.88027777777779</v>
      </c>
      <c r="U24" s="75">
        <f>'[1]Actv Retire'!U24</f>
        <v>-244.88027777777779</v>
      </c>
      <c r="V24" s="75">
        <f>'[1]Actv Retire'!V24</f>
        <v>-244.88027777777779</v>
      </c>
      <c r="W24" s="75">
        <f>'[1]Actv Retire'!W24</f>
        <v>-244.88027777777779</v>
      </c>
      <c r="X24" s="75">
        <f>'[1]Actv Retire'!X24</f>
        <v>-244.88027777777779</v>
      </c>
      <c r="Y24" s="75">
        <f>'[1]Actv Retire'!Y24</f>
        <v>-244.88027777777779</v>
      </c>
      <c r="Z24" s="75">
        <f>'[1]Actv Retire'!Z24</f>
        <v>-244.88027777777779</v>
      </c>
      <c r="AA24" s="75">
        <f>'[1]Actv Retire'!AA24</f>
        <v>-244.88027777777779</v>
      </c>
      <c r="AB24" s="75">
        <f>'[1]Actv Retire'!AB24</f>
        <v>-244.88027777777779</v>
      </c>
      <c r="AC24" s="75">
        <f>'[1]Actv Retire'!AC24</f>
        <v>-244.88027777777779</v>
      </c>
      <c r="AD24" s="75">
        <f>'[1]Actv Retire'!AD24</f>
        <v>-244.88027777777779</v>
      </c>
      <c r="AE24" s="75">
        <f>'[1]Actv Retire'!AE24</f>
        <v>-244.88027777777779</v>
      </c>
      <c r="AF24" s="75">
        <f>'[1]Actv Retire'!AF24</f>
        <v>-244.88027777777779</v>
      </c>
      <c r="AG24" s="75">
        <f>'[1]Actv Retire'!AG24</f>
        <v>-244.88027777777779</v>
      </c>
      <c r="AH24" s="75">
        <f>'[1]Actv Retire'!AH24</f>
        <v>-244.88027777777779</v>
      </c>
      <c r="AI24" s="75">
        <f>'[1]Actv Retire'!AI24</f>
        <v>-244.88027777777779</v>
      </c>
      <c r="AJ24" s="75">
        <f>'[1]Actv Retire'!AJ24</f>
        <v>-244.88027777777779</v>
      </c>
      <c r="AK24" s="264"/>
      <c r="AL24" s="750">
        <f t="shared" si="1"/>
        <v>-1469.2816666666668</v>
      </c>
      <c r="AM24" s="750"/>
      <c r="AN24" s="750">
        <f t="shared" si="2"/>
        <v>-2938.5633333333335</v>
      </c>
      <c r="AO24" s="529"/>
    </row>
    <row r="25" spans="1:41" s="525" customFormat="1">
      <c r="A25" s="531"/>
      <c r="B25" s="511">
        <v>15</v>
      </c>
      <c r="D25" s="511" t="str">
        <f>'[1]Actv Retire'!D25</f>
        <v>Water</v>
      </c>
      <c r="E25" s="510"/>
      <c r="F25" s="510" t="str">
        <f>'[1]Actv Retire'!F25</f>
        <v>304800-Struct &amp; Imp-Misc</v>
      </c>
      <c r="G25" s="510"/>
      <c r="H25" s="511" t="str">
        <f>'[1]Actv Retire'!H25</f>
        <v>304800</v>
      </c>
      <c r="I25" s="510"/>
      <c r="J25" s="511" t="str">
        <f>'[1]Actv Retire'!J25</f>
        <v>10130450</v>
      </c>
      <c r="K25" s="510"/>
      <c r="L25" s="511">
        <f>'[1]Actv Retire'!L25</f>
        <v>304.5</v>
      </c>
      <c r="M25" s="528"/>
      <c r="N25" s="748">
        <f>'[1]Actv Retire'!N25</f>
        <v>1378233.21</v>
      </c>
      <c r="O25" s="75">
        <f>'[1]Actv Retire'!O25</f>
        <v>-231.46166666666679</v>
      </c>
      <c r="P25" s="75">
        <f>'[1]Actv Retire'!P25</f>
        <v>-231.46166666666679</v>
      </c>
      <c r="Q25" s="75">
        <f>'[1]Actv Retire'!Q25</f>
        <v>-231.46166666666679</v>
      </c>
      <c r="R25" s="75">
        <f>'[1]Actv Retire'!R25</f>
        <v>-231.46166666666679</v>
      </c>
      <c r="S25" s="75">
        <f>'[1]Actv Retire'!S25</f>
        <v>-231.46166666666679</v>
      </c>
      <c r="T25" s="75">
        <f>'[1]Actv Retire'!T25</f>
        <v>-231.46166666666679</v>
      </c>
      <c r="U25" s="75">
        <f>'[1]Actv Retire'!U25</f>
        <v>-231.46166666666679</v>
      </c>
      <c r="V25" s="75">
        <f>'[1]Actv Retire'!V25</f>
        <v>-231.46166666666679</v>
      </c>
      <c r="W25" s="75">
        <f>'[1]Actv Retire'!W25</f>
        <v>-231.46166666666679</v>
      </c>
      <c r="X25" s="75">
        <f>'[1]Actv Retire'!X25</f>
        <v>-231.46166666666679</v>
      </c>
      <c r="Y25" s="75">
        <f>'[1]Actv Retire'!Y25</f>
        <v>-231.46166666666679</v>
      </c>
      <c r="Z25" s="75">
        <f>'[1]Actv Retire'!Z25</f>
        <v>-231.46166666666679</v>
      </c>
      <c r="AA25" s="75">
        <f>'[1]Actv Retire'!AA25</f>
        <v>-231.46166666666679</v>
      </c>
      <c r="AB25" s="75">
        <f>'[1]Actv Retire'!AB25</f>
        <v>-231.46166666666679</v>
      </c>
      <c r="AC25" s="75">
        <f>'[1]Actv Retire'!AC25</f>
        <v>-231.46166666666679</v>
      </c>
      <c r="AD25" s="75">
        <f>'[1]Actv Retire'!AD25</f>
        <v>-231.46166666666679</v>
      </c>
      <c r="AE25" s="75">
        <f>'[1]Actv Retire'!AE25</f>
        <v>-231.46166666666679</v>
      </c>
      <c r="AF25" s="75">
        <f>'[1]Actv Retire'!AF25</f>
        <v>-231.46166666666679</v>
      </c>
      <c r="AG25" s="75">
        <f>'[1]Actv Retire'!AG25</f>
        <v>-231.46166666666679</v>
      </c>
      <c r="AH25" s="75">
        <f>'[1]Actv Retire'!AH25</f>
        <v>-231.46166666666679</v>
      </c>
      <c r="AI25" s="75">
        <f>'[1]Actv Retire'!AI25</f>
        <v>-231.46166666666679</v>
      </c>
      <c r="AJ25" s="75">
        <f>'[1]Actv Retire'!AJ25</f>
        <v>-231.46166666666679</v>
      </c>
      <c r="AK25" s="264"/>
      <c r="AL25" s="750">
        <f t="shared" si="1"/>
        <v>-1388.7700000000007</v>
      </c>
      <c r="AM25" s="750"/>
      <c r="AN25" s="750">
        <f t="shared" si="2"/>
        <v>-2777.5400000000009</v>
      </c>
      <c r="AO25" s="529"/>
    </row>
    <row r="26" spans="1:41" s="525" customFormat="1">
      <c r="A26" s="531"/>
      <c r="B26" s="511">
        <v>16</v>
      </c>
      <c r="D26" s="511" t="str">
        <f>'[1]Actv Retire'!D26</f>
        <v>Water</v>
      </c>
      <c r="E26" s="510"/>
      <c r="F26" s="510" t="str">
        <f>'[1]Actv Retire'!F26</f>
        <v>305000-Collect &amp; Impound Reservoirs</v>
      </c>
      <c r="G26" s="510"/>
      <c r="H26" s="511" t="str">
        <f>'[1]Actv Retire'!H26</f>
        <v>305000</v>
      </c>
      <c r="I26" s="510"/>
      <c r="J26" s="511" t="str">
        <f>'[1]Actv Retire'!J26</f>
        <v>10130500</v>
      </c>
      <c r="K26" s="510"/>
      <c r="L26" s="511">
        <f>'[1]Actv Retire'!L26</f>
        <v>305.2</v>
      </c>
      <c r="M26" s="528"/>
      <c r="N26" s="748">
        <f>'[1]Actv Retire'!N26</f>
        <v>849851.28</v>
      </c>
      <c r="O26" s="75">
        <f>'[1]Actv Retire'!O26</f>
        <v>-58.611111111111114</v>
      </c>
      <c r="P26" s="75">
        <f>'[1]Actv Retire'!P26</f>
        <v>-58.611111111111114</v>
      </c>
      <c r="Q26" s="75">
        <f>'[1]Actv Retire'!Q26</f>
        <v>-58.611111111111114</v>
      </c>
      <c r="R26" s="75">
        <f>'[1]Actv Retire'!R26</f>
        <v>-58.611111111111114</v>
      </c>
      <c r="S26" s="75">
        <f>'[1]Actv Retire'!S26</f>
        <v>-58.611111111111114</v>
      </c>
      <c r="T26" s="75">
        <f>'[1]Actv Retire'!T26</f>
        <v>-58.611111111111114</v>
      </c>
      <c r="U26" s="75">
        <f>'[1]Actv Retire'!U26</f>
        <v>-58.611111111111114</v>
      </c>
      <c r="V26" s="75">
        <f>'[1]Actv Retire'!V26</f>
        <v>-58.611111111111114</v>
      </c>
      <c r="W26" s="75">
        <f>'[1]Actv Retire'!W26</f>
        <v>-58.611111111111114</v>
      </c>
      <c r="X26" s="75">
        <f>'[1]Actv Retire'!X26</f>
        <v>-58.611111111111114</v>
      </c>
      <c r="Y26" s="75">
        <f>'[1]Actv Retire'!Y26</f>
        <v>-58.611111111111114</v>
      </c>
      <c r="Z26" s="75">
        <f>'[1]Actv Retire'!Z26</f>
        <v>-58.611111111111114</v>
      </c>
      <c r="AA26" s="75">
        <f>'[1]Actv Retire'!AA26</f>
        <v>-58.611111111111114</v>
      </c>
      <c r="AB26" s="75">
        <f>'[1]Actv Retire'!AB26</f>
        <v>-58.611111111111114</v>
      </c>
      <c r="AC26" s="75">
        <f>'[1]Actv Retire'!AC26</f>
        <v>-58.611111111111114</v>
      </c>
      <c r="AD26" s="75">
        <f>'[1]Actv Retire'!AD26</f>
        <v>-58.611111111111114</v>
      </c>
      <c r="AE26" s="75">
        <f>'[1]Actv Retire'!AE26</f>
        <v>-58.611111111111114</v>
      </c>
      <c r="AF26" s="75">
        <f>'[1]Actv Retire'!AF26</f>
        <v>-58.611111111111114</v>
      </c>
      <c r="AG26" s="75">
        <f>'[1]Actv Retire'!AG26</f>
        <v>-58.611111111111114</v>
      </c>
      <c r="AH26" s="75">
        <f>'[1]Actv Retire'!AH26</f>
        <v>-58.611111111111114</v>
      </c>
      <c r="AI26" s="75">
        <f>'[1]Actv Retire'!AI26</f>
        <v>-58.611111111111114</v>
      </c>
      <c r="AJ26" s="75">
        <f>'[1]Actv Retire'!AJ26</f>
        <v>-58.611111111111114</v>
      </c>
      <c r="AK26" s="264"/>
      <c r="AL26" s="750">
        <f t="shared" si="1"/>
        <v>-351.66666666666663</v>
      </c>
      <c r="AM26" s="750"/>
      <c r="AN26" s="750">
        <f t="shared" si="2"/>
        <v>-703.33333333333314</v>
      </c>
      <c r="AO26" s="529"/>
    </row>
    <row r="27" spans="1:41" s="525" customFormat="1">
      <c r="A27" s="531"/>
      <c r="B27" s="511">
        <v>17</v>
      </c>
      <c r="D27" s="511" t="str">
        <f>'[1]Actv Retire'!D27</f>
        <v>Water</v>
      </c>
      <c r="E27" s="510"/>
      <c r="F27" s="510" t="str">
        <f>'[1]Actv Retire'!F27</f>
        <v>306000-Lake, River &amp; Other Intakes</v>
      </c>
      <c r="G27" s="510"/>
      <c r="H27" s="511" t="str">
        <f>'[1]Actv Retire'!H27</f>
        <v>306000</v>
      </c>
      <c r="I27" s="510"/>
      <c r="J27" s="511" t="str">
        <f>'[1]Actv Retire'!J27</f>
        <v>10130600</v>
      </c>
      <c r="K27" s="510"/>
      <c r="L27" s="511">
        <f>'[1]Actv Retire'!L27</f>
        <v>306.2</v>
      </c>
      <c r="M27" s="528"/>
      <c r="N27" s="748">
        <f>'[1]Actv Retire'!N27</f>
        <v>1680525.2</v>
      </c>
      <c r="O27" s="75">
        <f>'[1]Actv Retire'!O27</f>
        <v>-27.777777777777775</v>
      </c>
      <c r="P27" s="75">
        <f>'[1]Actv Retire'!P27</f>
        <v>-27.777777777777775</v>
      </c>
      <c r="Q27" s="75">
        <f>'[1]Actv Retire'!Q27</f>
        <v>-27.777777777777775</v>
      </c>
      <c r="R27" s="75">
        <f>'[1]Actv Retire'!R27</f>
        <v>-27.777777777777775</v>
      </c>
      <c r="S27" s="75">
        <f>'[1]Actv Retire'!S27</f>
        <v>-27.777777777777775</v>
      </c>
      <c r="T27" s="75">
        <f>'[1]Actv Retire'!T27</f>
        <v>-27.777777777777775</v>
      </c>
      <c r="U27" s="75">
        <f>'[1]Actv Retire'!U27</f>
        <v>-27.777777777777775</v>
      </c>
      <c r="V27" s="75">
        <f>'[1]Actv Retire'!V27</f>
        <v>-27.777777777777775</v>
      </c>
      <c r="W27" s="75">
        <f>'[1]Actv Retire'!W27</f>
        <v>-27.777777777777775</v>
      </c>
      <c r="X27" s="75">
        <f>'[1]Actv Retire'!X27</f>
        <v>-27.777777777777775</v>
      </c>
      <c r="Y27" s="75">
        <f>'[1]Actv Retire'!Y27</f>
        <v>-27.777777777777775</v>
      </c>
      <c r="Z27" s="75">
        <f>'[1]Actv Retire'!Z27</f>
        <v>-27.777777777777775</v>
      </c>
      <c r="AA27" s="75">
        <f>'[1]Actv Retire'!AA27</f>
        <v>-27.777777777777775</v>
      </c>
      <c r="AB27" s="75">
        <f>'[1]Actv Retire'!AB27</f>
        <v>-27.777777777777775</v>
      </c>
      <c r="AC27" s="75">
        <f>'[1]Actv Retire'!AC27</f>
        <v>-27.777777777777775</v>
      </c>
      <c r="AD27" s="75">
        <f>'[1]Actv Retire'!AD27</f>
        <v>-27.777777777777775</v>
      </c>
      <c r="AE27" s="75">
        <f>'[1]Actv Retire'!AE27</f>
        <v>-27.777777777777775</v>
      </c>
      <c r="AF27" s="75">
        <f>'[1]Actv Retire'!AF27</f>
        <v>-27.777777777777775</v>
      </c>
      <c r="AG27" s="75">
        <f>'[1]Actv Retire'!AG27</f>
        <v>-27.777777777777775</v>
      </c>
      <c r="AH27" s="75">
        <f>'[1]Actv Retire'!AH27</f>
        <v>-27.777777777777775</v>
      </c>
      <c r="AI27" s="75">
        <f>'[1]Actv Retire'!AI27</f>
        <v>-27.777777777777775</v>
      </c>
      <c r="AJ27" s="75">
        <f>'[1]Actv Retire'!AJ27</f>
        <v>-27.777777777777775</v>
      </c>
      <c r="AK27" s="264"/>
      <c r="AL27" s="750">
        <f t="shared" si="1"/>
        <v>-166.66666666666666</v>
      </c>
      <c r="AM27" s="750"/>
      <c r="AN27" s="750">
        <f t="shared" si="2"/>
        <v>-333.33333333333331</v>
      </c>
      <c r="AO27" s="529"/>
    </row>
    <row r="28" spans="1:41" s="525" customFormat="1">
      <c r="A28" s="531"/>
      <c r="B28" s="511">
        <v>18</v>
      </c>
      <c r="D28" s="511" t="str">
        <f>'[1]Actv Retire'!D28</f>
        <v>Water</v>
      </c>
      <c r="E28" s="510"/>
      <c r="F28" s="510" t="str">
        <f>'[1]Actv Retire'!F28</f>
        <v>309000-Supply Mains</v>
      </c>
      <c r="G28" s="510"/>
      <c r="H28" s="511" t="str">
        <f>'[1]Actv Retire'!H28</f>
        <v>309000</v>
      </c>
      <c r="I28" s="510"/>
      <c r="J28" s="511" t="str">
        <f>'[1]Actv Retire'!J28</f>
        <v>10130900</v>
      </c>
      <c r="K28" s="510"/>
      <c r="L28" s="511">
        <f>'[1]Actv Retire'!L28</f>
        <v>309.2</v>
      </c>
      <c r="M28" s="528"/>
      <c r="N28" s="748">
        <f>'[1]Actv Retire'!N28</f>
        <v>18560602.259999998</v>
      </c>
      <c r="O28" s="75">
        <f>'[1]Actv Retire'!O28</f>
        <v>-20.453611111111108</v>
      </c>
      <c r="P28" s="75">
        <f>'[1]Actv Retire'!P28</f>
        <v>-20.453611111111108</v>
      </c>
      <c r="Q28" s="75">
        <f>'[1]Actv Retire'!Q28</f>
        <v>-20.453611111111108</v>
      </c>
      <c r="R28" s="75">
        <f>'[1]Actv Retire'!R28</f>
        <v>-20.453611111111108</v>
      </c>
      <c r="S28" s="75">
        <f>'[1]Actv Retire'!S28</f>
        <v>-20.453611111111108</v>
      </c>
      <c r="T28" s="75">
        <f>'[1]Actv Retire'!T28</f>
        <v>-20.453611111111108</v>
      </c>
      <c r="U28" s="75">
        <f>'[1]Actv Retire'!U28</f>
        <v>-20.453611111111108</v>
      </c>
      <c r="V28" s="75">
        <f>'[1]Actv Retire'!V28</f>
        <v>-20.453611111111108</v>
      </c>
      <c r="W28" s="75">
        <f>'[1]Actv Retire'!W28</f>
        <v>-20.453611111111108</v>
      </c>
      <c r="X28" s="75">
        <f>'[1]Actv Retire'!X28</f>
        <v>-20.453611111111108</v>
      </c>
      <c r="Y28" s="75">
        <f>'[1]Actv Retire'!Y28</f>
        <v>-20.453611111111108</v>
      </c>
      <c r="Z28" s="75">
        <f>'[1]Actv Retire'!Z28</f>
        <v>-20.453611111111108</v>
      </c>
      <c r="AA28" s="75">
        <f>'[1]Actv Retire'!AA28</f>
        <v>-20.453611111111108</v>
      </c>
      <c r="AB28" s="75">
        <f>'[1]Actv Retire'!AB28</f>
        <v>-20.453611111111108</v>
      </c>
      <c r="AC28" s="75">
        <f>'[1]Actv Retire'!AC28</f>
        <v>-20.453611111111108</v>
      </c>
      <c r="AD28" s="75">
        <f>'[1]Actv Retire'!AD28</f>
        <v>-20.453611111111108</v>
      </c>
      <c r="AE28" s="75">
        <f>'[1]Actv Retire'!AE28</f>
        <v>-20.453611111111108</v>
      </c>
      <c r="AF28" s="75">
        <f>'[1]Actv Retire'!AF28</f>
        <v>-20.453611111111108</v>
      </c>
      <c r="AG28" s="75">
        <f>'[1]Actv Retire'!AG28</f>
        <v>-20.453611111111108</v>
      </c>
      <c r="AH28" s="75">
        <f>'[1]Actv Retire'!AH28</f>
        <v>-20.453611111111108</v>
      </c>
      <c r="AI28" s="75">
        <f>'[1]Actv Retire'!AI28</f>
        <v>-20.453611111111108</v>
      </c>
      <c r="AJ28" s="75">
        <f>'[1]Actv Retire'!AJ28</f>
        <v>-20.453611111111108</v>
      </c>
      <c r="AK28" s="264"/>
      <c r="AL28" s="750">
        <f t="shared" si="1"/>
        <v>-122.72166666666666</v>
      </c>
      <c r="AM28" s="750"/>
      <c r="AN28" s="750">
        <f t="shared" si="2"/>
        <v>-245.44333333333336</v>
      </c>
      <c r="AO28" s="529"/>
    </row>
    <row r="29" spans="1:41" s="525" customFormat="1">
      <c r="A29" s="531"/>
      <c r="B29" s="511">
        <v>19</v>
      </c>
      <c r="D29" s="511" t="str">
        <f>'[1]Actv Retire'!D29</f>
        <v>Water</v>
      </c>
      <c r="E29" s="510"/>
      <c r="F29" s="510" t="str">
        <f>'[1]Actv Retire'!F29</f>
        <v>310000-Power Generation Equip</v>
      </c>
      <c r="G29" s="510"/>
      <c r="H29" s="511" t="str">
        <f>'[1]Actv Retire'!H29</f>
        <v>310000</v>
      </c>
      <c r="I29" s="510"/>
      <c r="J29" s="511" t="str">
        <f>'[1]Actv Retire'!J29</f>
        <v>10131000</v>
      </c>
      <c r="K29" s="510"/>
      <c r="L29" s="511">
        <f>'[1]Actv Retire'!L29</f>
        <v>310.2</v>
      </c>
      <c r="M29" s="528"/>
      <c r="N29" s="748">
        <f>'[1]Actv Retire'!N29</f>
        <v>5692556.790000001</v>
      </c>
      <c r="O29" s="75">
        <f>'[1]Actv Retire'!O29</f>
        <v>-3347.3519444444441</v>
      </c>
      <c r="P29" s="75">
        <f>'[1]Actv Retire'!P29</f>
        <v>-3347.3519444444441</v>
      </c>
      <c r="Q29" s="75">
        <f>'[1]Actv Retire'!Q29</f>
        <v>-3347.3519444444441</v>
      </c>
      <c r="R29" s="75">
        <f>'[1]Actv Retire'!R29</f>
        <v>-3347.3519444444441</v>
      </c>
      <c r="S29" s="75">
        <f>'[1]Actv Retire'!S29</f>
        <v>-3347.3519444444441</v>
      </c>
      <c r="T29" s="75">
        <f>'[1]Actv Retire'!T29</f>
        <v>-3347.3519444444441</v>
      </c>
      <c r="U29" s="75">
        <f>'[1]Actv Retire'!U29</f>
        <v>-3347.3519444444441</v>
      </c>
      <c r="V29" s="75">
        <f>'[1]Actv Retire'!V29</f>
        <v>-3347.3519444444441</v>
      </c>
      <c r="W29" s="75">
        <f>'[1]Actv Retire'!W29</f>
        <v>-3347.3519444444441</v>
      </c>
      <c r="X29" s="75">
        <f>'[1]Actv Retire'!X29</f>
        <v>-3347.3519444444441</v>
      </c>
      <c r="Y29" s="75">
        <f>'[1]Actv Retire'!Y29</f>
        <v>-3347.3519444444441</v>
      </c>
      <c r="Z29" s="75">
        <f>'[1]Actv Retire'!Z29</f>
        <v>-3347.3519444444441</v>
      </c>
      <c r="AA29" s="75">
        <f>'[1]Actv Retire'!AA29</f>
        <v>-3347.3519444444441</v>
      </c>
      <c r="AB29" s="75">
        <f>'[1]Actv Retire'!AB29</f>
        <v>-3347.3519444444441</v>
      </c>
      <c r="AC29" s="75">
        <f>'[1]Actv Retire'!AC29</f>
        <v>-3347.3519444444441</v>
      </c>
      <c r="AD29" s="75">
        <f>'[1]Actv Retire'!AD29</f>
        <v>-3347.3519444444441</v>
      </c>
      <c r="AE29" s="75">
        <f>'[1]Actv Retire'!AE29</f>
        <v>-3347.3519444444441</v>
      </c>
      <c r="AF29" s="75">
        <f>'[1]Actv Retire'!AF29</f>
        <v>-3347.3519444444441</v>
      </c>
      <c r="AG29" s="75">
        <f>'[1]Actv Retire'!AG29</f>
        <v>-3347.3519444444441</v>
      </c>
      <c r="AH29" s="75">
        <f>'[1]Actv Retire'!AH29</f>
        <v>-3347.3519444444441</v>
      </c>
      <c r="AI29" s="75">
        <f>'[1]Actv Retire'!AI29</f>
        <v>-3347.3519444444441</v>
      </c>
      <c r="AJ29" s="75">
        <f>'[1]Actv Retire'!AJ29</f>
        <v>-3347.3519444444441</v>
      </c>
      <c r="AK29" s="264"/>
      <c r="AL29" s="750">
        <f t="shared" si="1"/>
        <v>-20084.111666666664</v>
      </c>
      <c r="AM29" s="750"/>
      <c r="AN29" s="750">
        <f t="shared" si="2"/>
        <v>-40168.223333333328</v>
      </c>
      <c r="AO29" s="529"/>
    </row>
    <row r="30" spans="1:41" s="525" customFormat="1">
      <c r="A30" s="531"/>
      <c r="B30" s="511">
        <v>20</v>
      </c>
      <c r="D30" s="511" t="str">
        <f>'[1]Actv Retire'!D30</f>
        <v>Water</v>
      </c>
      <c r="E30" s="510"/>
      <c r="F30" s="510" t="str">
        <f>'[1]Actv Retire'!F30</f>
        <v>311000-Pumping Equipment</v>
      </c>
      <c r="G30" s="510"/>
      <c r="H30" s="511" t="str">
        <f>'[1]Actv Retire'!H30</f>
        <v>311000</v>
      </c>
      <c r="I30" s="510"/>
      <c r="J30" s="511">
        <f>'[1]Actv Retire'!J30</f>
        <v>10131100</v>
      </c>
      <c r="K30" s="510"/>
      <c r="L30" s="511">
        <f>'[1]Actv Retire'!L30</f>
        <v>311.2</v>
      </c>
      <c r="M30" s="528"/>
      <c r="N30" s="748">
        <f>'[1]Actv Retire'!N30</f>
        <v>0</v>
      </c>
      <c r="O30" s="75">
        <f>'[1]Actv Retire'!O30</f>
        <v>0</v>
      </c>
      <c r="P30" s="75">
        <f>'[1]Actv Retire'!P30</f>
        <v>0</v>
      </c>
      <c r="Q30" s="75">
        <f>'[1]Actv Retire'!Q30</f>
        <v>0</v>
      </c>
      <c r="R30" s="75">
        <f>'[1]Actv Retire'!R30</f>
        <v>0</v>
      </c>
      <c r="S30" s="75">
        <f>'[1]Actv Retire'!S30</f>
        <v>0</v>
      </c>
      <c r="T30" s="75">
        <f>'[1]Actv Retire'!T30</f>
        <v>0</v>
      </c>
      <c r="U30" s="75">
        <f>'[1]Actv Retire'!U30</f>
        <v>0</v>
      </c>
      <c r="V30" s="75">
        <f>'[1]Actv Retire'!V30</f>
        <v>0</v>
      </c>
      <c r="W30" s="75">
        <f>'[1]Actv Retire'!W30</f>
        <v>0</v>
      </c>
      <c r="X30" s="75">
        <f>'[1]Actv Retire'!X30</f>
        <v>0</v>
      </c>
      <c r="Y30" s="75">
        <f>'[1]Actv Retire'!Y30</f>
        <v>0</v>
      </c>
      <c r="Z30" s="75">
        <f>'[1]Actv Retire'!Z30</f>
        <v>0</v>
      </c>
      <c r="AA30" s="75">
        <f>'[1]Actv Retire'!AA30</f>
        <v>0</v>
      </c>
      <c r="AB30" s="75">
        <f>'[1]Actv Retire'!AB30</f>
        <v>0</v>
      </c>
      <c r="AC30" s="75">
        <f>'[1]Actv Retire'!AC30</f>
        <v>0</v>
      </c>
      <c r="AD30" s="75">
        <f>'[1]Actv Retire'!AD30</f>
        <v>0</v>
      </c>
      <c r="AE30" s="75">
        <f>'[1]Actv Retire'!AE30</f>
        <v>0</v>
      </c>
      <c r="AF30" s="75">
        <f>'[1]Actv Retire'!AF30</f>
        <v>0</v>
      </c>
      <c r="AG30" s="75">
        <f>'[1]Actv Retire'!AG30</f>
        <v>0</v>
      </c>
      <c r="AH30" s="75">
        <f>'[1]Actv Retire'!AH30</f>
        <v>0</v>
      </c>
      <c r="AI30" s="75">
        <f>'[1]Actv Retire'!AI30</f>
        <v>0</v>
      </c>
      <c r="AJ30" s="75">
        <f>'[1]Actv Retire'!AJ30</f>
        <v>0</v>
      </c>
      <c r="AK30" s="264"/>
      <c r="AL30" s="750">
        <f t="shared" si="1"/>
        <v>0</v>
      </c>
      <c r="AM30" s="750"/>
      <c r="AN30" s="750">
        <f t="shared" si="2"/>
        <v>0</v>
      </c>
      <c r="AO30" s="529"/>
    </row>
    <row r="31" spans="1:41" s="525" customFormat="1">
      <c r="A31" s="531"/>
      <c r="B31" s="511">
        <v>21</v>
      </c>
      <c r="D31" s="511" t="str">
        <f>'[1]Actv Retire'!D31</f>
        <v>Water</v>
      </c>
      <c r="E31" s="510"/>
      <c r="F31" s="510" t="str">
        <f>'[1]Actv Retire'!F31</f>
        <v>311200-Pump Eqp Electric</v>
      </c>
      <c r="G31" s="510"/>
      <c r="H31" s="511" t="str">
        <f>'[1]Actv Retire'!H31</f>
        <v>311200</v>
      </c>
      <c r="I31" s="510"/>
      <c r="J31" s="511" t="str">
        <f>'[1]Actv Retire'!J31</f>
        <v>10131120</v>
      </c>
      <c r="K31" s="510"/>
      <c r="L31" s="511">
        <f>'[1]Actv Retire'!L31</f>
        <v>311.2</v>
      </c>
      <c r="M31" s="528"/>
      <c r="N31" s="748">
        <f>'[1]Actv Retire'!N31</f>
        <v>17648303.220000003</v>
      </c>
      <c r="O31" s="75">
        <f>'[1]Actv Retire'!O31</f>
        <v>-23836.814722222221</v>
      </c>
      <c r="P31" s="75">
        <f>'[1]Actv Retire'!P31</f>
        <v>-23836.814722222221</v>
      </c>
      <c r="Q31" s="75">
        <f>'[1]Actv Retire'!Q31</f>
        <v>-23836.814722222221</v>
      </c>
      <c r="R31" s="75">
        <f>'[1]Actv Retire'!R31</f>
        <v>-23836.814722222221</v>
      </c>
      <c r="S31" s="75">
        <f>'[1]Actv Retire'!S31</f>
        <v>-23836.814722222221</v>
      </c>
      <c r="T31" s="75">
        <f>'[1]Actv Retire'!T31</f>
        <v>-23836.814722222221</v>
      </c>
      <c r="U31" s="75">
        <f>'[1]Actv Retire'!U31</f>
        <v>-23836.814722222221</v>
      </c>
      <c r="V31" s="75">
        <f>'[1]Actv Retire'!V31</f>
        <v>-23836.814722222221</v>
      </c>
      <c r="W31" s="75">
        <f>'[1]Actv Retire'!W31</f>
        <v>-23836.814722222221</v>
      </c>
      <c r="X31" s="75">
        <f>'[1]Actv Retire'!X31</f>
        <v>-23836.814722222221</v>
      </c>
      <c r="Y31" s="75">
        <f>'[1]Actv Retire'!Y31</f>
        <v>-23836.814722222221</v>
      </c>
      <c r="Z31" s="75">
        <f>'[1]Actv Retire'!Z31</f>
        <v>-23836.814722222221</v>
      </c>
      <c r="AA31" s="75">
        <f>'[1]Actv Retire'!AA31</f>
        <v>-23836.814722222221</v>
      </c>
      <c r="AB31" s="75">
        <f>'[1]Actv Retire'!AB31</f>
        <v>-23836.814722222221</v>
      </c>
      <c r="AC31" s="75">
        <f>'[1]Actv Retire'!AC31</f>
        <v>-23836.814722222221</v>
      </c>
      <c r="AD31" s="75">
        <f>'[1]Actv Retire'!AD31</f>
        <v>-23836.814722222221</v>
      </c>
      <c r="AE31" s="75">
        <f>'[1]Actv Retire'!AE31</f>
        <v>-23836.814722222221</v>
      </c>
      <c r="AF31" s="75">
        <f>'[1]Actv Retire'!AF31</f>
        <v>-23836.814722222221</v>
      </c>
      <c r="AG31" s="75">
        <f>'[1]Actv Retire'!AG31</f>
        <v>-23836.814722222221</v>
      </c>
      <c r="AH31" s="75">
        <f>'[1]Actv Retire'!AH31</f>
        <v>-23836.814722222221</v>
      </c>
      <c r="AI31" s="75">
        <f>'[1]Actv Retire'!AI31</f>
        <v>-23836.814722222221</v>
      </c>
      <c r="AJ31" s="75">
        <f>'[1]Actv Retire'!AJ31</f>
        <v>-23836.814722222221</v>
      </c>
      <c r="AK31" s="264"/>
      <c r="AL31" s="750">
        <f t="shared" si="1"/>
        <v>-143020.88833333334</v>
      </c>
      <c r="AM31" s="750"/>
      <c r="AN31" s="750">
        <f t="shared" si="2"/>
        <v>-286041.77666666667</v>
      </c>
      <c r="AO31" s="529"/>
    </row>
    <row r="32" spans="1:41" s="525" customFormat="1">
      <c r="A32" s="531"/>
      <c r="B32" s="511">
        <v>22</v>
      </c>
      <c r="D32" s="511" t="str">
        <f>'[1]Actv Retire'!D32</f>
        <v>Water</v>
      </c>
      <c r="E32" s="510"/>
      <c r="F32" s="510" t="str">
        <f>'[1]Actv Retire'!F32</f>
        <v>311300-Pump Eqp Diesel</v>
      </c>
      <c r="G32" s="510"/>
      <c r="H32" s="511" t="str">
        <f>'[1]Actv Retire'!H32</f>
        <v>311300</v>
      </c>
      <c r="I32" s="510"/>
      <c r="J32" s="511" t="str">
        <f>'[1]Actv Retire'!J32</f>
        <v>10131130</v>
      </c>
      <c r="K32" s="510"/>
      <c r="L32" s="511">
        <f>'[1]Actv Retire'!L32</f>
        <v>311.2</v>
      </c>
      <c r="M32" s="528"/>
      <c r="N32" s="748">
        <f>'[1]Actv Retire'!N32</f>
        <v>432456.17</v>
      </c>
      <c r="O32" s="75">
        <f>'[1]Actv Retire'!O32</f>
        <v>-27.777777777777775</v>
      </c>
      <c r="P32" s="75">
        <f>'[1]Actv Retire'!P32</f>
        <v>-27.777777777777775</v>
      </c>
      <c r="Q32" s="75">
        <f>'[1]Actv Retire'!Q32</f>
        <v>-27.777777777777775</v>
      </c>
      <c r="R32" s="75">
        <f>'[1]Actv Retire'!R32</f>
        <v>-27.777777777777775</v>
      </c>
      <c r="S32" s="75">
        <f>'[1]Actv Retire'!S32</f>
        <v>-27.777777777777775</v>
      </c>
      <c r="T32" s="75">
        <f>'[1]Actv Retire'!T32</f>
        <v>-27.777777777777775</v>
      </c>
      <c r="U32" s="75">
        <f>'[1]Actv Retire'!U32</f>
        <v>-27.777777777777775</v>
      </c>
      <c r="V32" s="75">
        <f>'[1]Actv Retire'!V32</f>
        <v>-27.777777777777775</v>
      </c>
      <c r="W32" s="75">
        <f>'[1]Actv Retire'!W32</f>
        <v>-27.777777777777775</v>
      </c>
      <c r="X32" s="75">
        <f>'[1]Actv Retire'!X32</f>
        <v>-27.777777777777775</v>
      </c>
      <c r="Y32" s="75">
        <f>'[1]Actv Retire'!Y32</f>
        <v>-27.777777777777775</v>
      </c>
      <c r="Z32" s="75">
        <f>'[1]Actv Retire'!Z32</f>
        <v>-27.777777777777775</v>
      </c>
      <c r="AA32" s="75">
        <f>'[1]Actv Retire'!AA32</f>
        <v>-27.777777777777775</v>
      </c>
      <c r="AB32" s="75">
        <f>'[1]Actv Retire'!AB32</f>
        <v>-27.777777777777775</v>
      </c>
      <c r="AC32" s="75">
        <f>'[1]Actv Retire'!AC32</f>
        <v>-27.777777777777775</v>
      </c>
      <c r="AD32" s="75">
        <f>'[1]Actv Retire'!AD32</f>
        <v>-27.777777777777775</v>
      </c>
      <c r="AE32" s="75">
        <f>'[1]Actv Retire'!AE32</f>
        <v>-27.777777777777775</v>
      </c>
      <c r="AF32" s="75">
        <f>'[1]Actv Retire'!AF32</f>
        <v>-27.777777777777775</v>
      </c>
      <c r="AG32" s="75">
        <f>'[1]Actv Retire'!AG32</f>
        <v>-27.777777777777775</v>
      </c>
      <c r="AH32" s="75">
        <f>'[1]Actv Retire'!AH32</f>
        <v>-27.777777777777775</v>
      </c>
      <c r="AI32" s="75">
        <f>'[1]Actv Retire'!AI32</f>
        <v>-27.777777777777775</v>
      </c>
      <c r="AJ32" s="75">
        <f>'[1]Actv Retire'!AJ32</f>
        <v>-27.777777777777775</v>
      </c>
      <c r="AK32" s="264"/>
      <c r="AL32" s="750">
        <f t="shared" si="1"/>
        <v>-166.66666666666666</v>
      </c>
      <c r="AM32" s="750"/>
      <c r="AN32" s="750">
        <f t="shared" si="2"/>
        <v>-333.33333333333331</v>
      </c>
      <c r="AO32" s="529"/>
    </row>
    <row r="33" spans="1:41" s="525" customFormat="1">
      <c r="A33" s="531"/>
      <c r="B33" s="511">
        <v>23</v>
      </c>
      <c r="D33" s="511" t="str">
        <f>'[1]Actv Retire'!D33</f>
        <v>Water</v>
      </c>
      <c r="E33" s="510"/>
      <c r="F33" s="510" t="str">
        <f>'[1]Actv Retire'!F33</f>
        <v>311400-Pump Eqp Hydraulic</v>
      </c>
      <c r="G33" s="510"/>
      <c r="H33" s="511" t="str">
        <f>'[1]Actv Retire'!H33</f>
        <v>311400</v>
      </c>
      <c r="I33" s="510"/>
      <c r="J33" s="511" t="str">
        <f>'[1]Actv Retire'!J33</f>
        <v>10131140</v>
      </c>
      <c r="K33" s="510"/>
      <c r="L33" s="511">
        <f>'[1]Actv Retire'!L33</f>
        <v>311.2</v>
      </c>
      <c r="M33" s="528"/>
      <c r="N33" s="748">
        <f>'[1]Actv Retire'!N33</f>
        <v>7727.88</v>
      </c>
      <c r="O33" s="75">
        <f>'[1]Actv Retire'!O33</f>
        <v>0</v>
      </c>
      <c r="P33" s="75">
        <f>'[1]Actv Retire'!P33</f>
        <v>0</v>
      </c>
      <c r="Q33" s="75">
        <f>'[1]Actv Retire'!Q33</f>
        <v>0</v>
      </c>
      <c r="R33" s="75">
        <f>'[1]Actv Retire'!R33</f>
        <v>0</v>
      </c>
      <c r="S33" s="75">
        <f>'[1]Actv Retire'!S33</f>
        <v>0</v>
      </c>
      <c r="T33" s="75">
        <f>'[1]Actv Retire'!T33</f>
        <v>0</v>
      </c>
      <c r="U33" s="75">
        <f>'[1]Actv Retire'!U33</f>
        <v>0</v>
      </c>
      <c r="V33" s="75">
        <f>'[1]Actv Retire'!V33</f>
        <v>0</v>
      </c>
      <c r="W33" s="75">
        <f>'[1]Actv Retire'!W33</f>
        <v>0</v>
      </c>
      <c r="X33" s="75">
        <f>'[1]Actv Retire'!X33</f>
        <v>0</v>
      </c>
      <c r="Y33" s="75">
        <f>'[1]Actv Retire'!Y33</f>
        <v>0</v>
      </c>
      <c r="Z33" s="75">
        <f>'[1]Actv Retire'!Z33</f>
        <v>0</v>
      </c>
      <c r="AA33" s="75">
        <f>'[1]Actv Retire'!AA33</f>
        <v>0</v>
      </c>
      <c r="AB33" s="75">
        <f>'[1]Actv Retire'!AB33</f>
        <v>0</v>
      </c>
      <c r="AC33" s="75">
        <f>'[1]Actv Retire'!AC33</f>
        <v>0</v>
      </c>
      <c r="AD33" s="75">
        <f>'[1]Actv Retire'!AD33</f>
        <v>0</v>
      </c>
      <c r="AE33" s="75">
        <f>'[1]Actv Retire'!AE33</f>
        <v>0</v>
      </c>
      <c r="AF33" s="75">
        <f>'[1]Actv Retire'!AF33</f>
        <v>0</v>
      </c>
      <c r="AG33" s="75">
        <f>'[1]Actv Retire'!AG33</f>
        <v>0</v>
      </c>
      <c r="AH33" s="75">
        <f>'[1]Actv Retire'!AH33</f>
        <v>0</v>
      </c>
      <c r="AI33" s="75">
        <f>'[1]Actv Retire'!AI33</f>
        <v>0</v>
      </c>
      <c r="AJ33" s="75">
        <f>'[1]Actv Retire'!AJ33</f>
        <v>0</v>
      </c>
      <c r="AK33" s="264"/>
      <c r="AL33" s="750">
        <f t="shared" si="1"/>
        <v>0</v>
      </c>
      <c r="AM33" s="750"/>
      <c r="AN33" s="750">
        <f t="shared" si="2"/>
        <v>0</v>
      </c>
      <c r="AO33" s="529"/>
    </row>
    <row r="34" spans="1:41" s="525" customFormat="1">
      <c r="A34" s="531"/>
      <c r="B34" s="511">
        <v>24</v>
      </c>
      <c r="D34" s="511" t="str">
        <f>'[1]Actv Retire'!D34</f>
        <v>Water</v>
      </c>
      <c r="E34" s="510"/>
      <c r="F34" s="510" t="str">
        <f>'[1]Actv Retire'!F34</f>
        <v>311500-Pump Eqp Other</v>
      </c>
      <c r="G34" s="510"/>
      <c r="H34" s="511" t="str">
        <f>'[1]Actv Retire'!H34</f>
        <v>311500</v>
      </c>
      <c r="I34" s="510"/>
      <c r="J34" s="511" t="str">
        <f>'[1]Actv Retire'!J34</f>
        <v>10131150</v>
      </c>
      <c r="K34" s="510"/>
      <c r="L34" s="511">
        <f>'[1]Actv Retire'!L34</f>
        <v>311.2</v>
      </c>
      <c r="M34" s="528"/>
      <c r="N34" s="748">
        <f>'[1]Actv Retire'!N34</f>
        <v>0</v>
      </c>
      <c r="O34" s="75">
        <f>'[1]Actv Retire'!O34</f>
        <v>0</v>
      </c>
      <c r="P34" s="75">
        <f>'[1]Actv Retire'!P34</f>
        <v>0</v>
      </c>
      <c r="Q34" s="75">
        <f>'[1]Actv Retire'!Q34</f>
        <v>0</v>
      </c>
      <c r="R34" s="75">
        <f>'[1]Actv Retire'!R34</f>
        <v>0</v>
      </c>
      <c r="S34" s="75">
        <f>'[1]Actv Retire'!S34</f>
        <v>0</v>
      </c>
      <c r="T34" s="75">
        <f>'[1]Actv Retire'!T34</f>
        <v>0</v>
      </c>
      <c r="U34" s="75">
        <f>'[1]Actv Retire'!U34</f>
        <v>0</v>
      </c>
      <c r="V34" s="75">
        <f>'[1]Actv Retire'!V34</f>
        <v>0</v>
      </c>
      <c r="W34" s="75">
        <f>'[1]Actv Retire'!W34</f>
        <v>0</v>
      </c>
      <c r="X34" s="75">
        <f>'[1]Actv Retire'!X34</f>
        <v>0</v>
      </c>
      <c r="Y34" s="75">
        <f>'[1]Actv Retire'!Y34</f>
        <v>0</v>
      </c>
      <c r="Z34" s="75">
        <f>'[1]Actv Retire'!Z34</f>
        <v>0</v>
      </c>
      <c r="AA34" s="75">
        <f>'[1]Actv Retire'!AA34</f>
        <v>0</v>
      </c>
      <c r="AB34" s="75">
        <f>'[1]Actv Retire'!AB34</f>
        <v>0</v>
      </c>
      <c r="AC34" s="75">
        <f>'[1]Actv Retire'!AC34</f>
        <v>0</v>
      </c>
      <c r="AD34" s="75">
        <f>'[1]Actv Retire'!AD34</f>
        <v>0</v>
      </c>
      <c r="AE34" s="75">
        <f>'[1]Actv Retire'!AE34</f>
        <v>0</v>
      </c>
      <c r="AF34" s="75">
        <f>'[1]Actv Retire'!AF34</f>
        <v>0</v>
      </c>
      <c r="AG34" s="75">
        <f>'[1]Actv Retire'!AG34</f>
        <v>0</v>
      </c>
      <c r="AH34" s="75">
        <f>'[1]Actv Retire'!AH34</f>
        <v>0</v>
      </c>
      <c r="AI34" s="75">
        <f>'[1]Actv Retire'!AI34</f>
        <v>0</v>
      </c>
      <c r="AJ34" s="75">
        <f>'[1]Actv Retire'!AJ34</f>
        <v>0</v>
      </c>
      <c r="AK34" s="264"/>
      <c r="AL34" s="750">
        <f t="shared" si="1"/>
        <v>0</v>
      </c>
      <c r="AM34" s="750"/>
      <c r="AN34" s="750">
        <f t="shared" si="2"/>
        <v>0</v>
      </c>
      <c r="AO34" s="529"/>
    </row>
    <row r="35" spans="1:41" s="525" customFormat="1">
      <c r="A35" s="531"/>
      <c r="B35" s="511">
        <v>25</v>
      </c>
      <c r="D35" s="511" t="str">
        <f>'[1]Actv Retire'!D35</f>
        <v>Water</v>
      </c>
      <c r="E35" s="510"/>
      <c r="F35" s="510" t="str">
        <f>'[1]Actv Retire'!F35</f>
        <v>311520-Pump Eqp-SOS &amp; Pumping</v>
      </c>
      <c r="G35" s="510"/>
      <c r="H35" s="511" t="str">
        <f>'[1]Actv Retire'!H35</f>
        <v>311520</v>
      </c>
      <c r="I35" s="510"/>
      <c r="J35" s="511" t="str">
        <f>'[1]Actv Retire'!J35</f>
        <v>10131152</v>
      </c>
      <c r="K35" s="510"/>
      <c r="L35" s="511">
        <f>'[1]Actv Retire'!L35</f>
        <v>311.2</v>
      </c>
      <c r="M35" s="528"/>
      <c r="N35" s="748">
        <f>'[1]Actv Retire'!N35</f>
        <v>17437148.639999997</v>
      </c>
      <c r="O35" s="75">
        <f>'[1]Actv Retire'!O35</f>
        <v>-4668.8158333333331</v>
      </c>
      <c r="P35" s="75">
        <f>'[1]Actv Retire'!P35</f>
        <v>-4668.8158333333331</v>
      </c>
      <c r="Q35" s="75">
        <f>'[1]Actv Retire'!Q35</f>
        <v>-4668.8158333333331</v>
      </c>
      <c r="R35" s="75">
        <f>'[1]Actv Retire'!R35</f>
        <v>-4668.8158333333331</v>
      </c>
      <c r="S35" s="75">
        <f>'[1]Actv Retire'!S35</f>
        <v>-4668.8158333333331</v>
      </c>
      <c r="T35" s="75">
        <f>'[1]Actv Retire'!T35</f>
        <v>-4668.8158333333331</v>
      </c>
      <c r="U35" s="75">
        <f>'[1]Actv Retire'!U35</f>
        <v>-4668.8158333333331</v>
      </c>
      <c r="V35" s="75">
        <f>'[1]Actv Retire'!V35</f>
        <v>-4668.8158333333331</v>
      </c>
      <c r="W35" s="75">
        <f>'[1]Actv Retire'!W35</f>
        <v>-4668.8158333333331</v>
      </c>
      <c r="X35" s="75">
        <f>'[1]Actv Retire'!X35</f>
        <v>-4668.8158333333331</v>
      </c>
      <c r="Y35" s="75">
        <f>'[1]Actv Retire'!Y35</f>
        <v>-4668.8158333333331</v>
      </c>
      <c r="Z35" s="75">
        <f>'[1]Actv Retire'!Z35</f>
        <v>-4668.8158333333331</v>
      </c>
      <c r="AA35" s="75">
        <f>'[1]Actv Retire'!AA35</f>
        <v>-4668.8158333333331</v>
      </c>
      <c r="AB35" s="75">
        <f>'[1]Actv Retire'!AB35</f>
        <v>-4668.8158333333331</v>
      </c>
      <c r="AC35" s="75">
        <f>'[1]Actv Retire'!AC35</f>
        <v>-4668.8158333333331</v>
      </c>
      <c r="AD35" s="75">
        <f>'[1]Actv Retire'!AD35</f>
        <v>-4668.8158333333331</v>
      </c>
      <c r="AE35" s="75">
        <f>'[1]Actv Retire'!AE35</f>
        <v>-4668.8158333333331</v>
      </c>
      <c r="AF35" s="75">
        <f>'[1]Actv Retire'!AF35</f>
        <v>-4668.8158333333331</v>
      </c>
      <c r="AG35" s="75">
        <f>'[1]Actv Retire'!AG35</f>
        <v>-4668.8158333333331</v>
      </c>
      <c r="AH35" s="75">
        <f>'[1]Actv Retire'!AH35</f>
        <v>-4668.8158333333331</v>
      </c>
      <c r="AI35" s="75">
        <f>'[1]Actv Retire'!AI35</f>
        <v>-4668.8158333333331</v>
      </c>
      <c r="AJ35" s="75">
        <f>'[1]Actv Retire'!AJ35</f>
        <v>-4668.8158333333331</v>
      </c>
      <c r="AK35" s="264"/>
      <c r="AL35" s="750">
        <f t="shared" si="1"/>
        <v>-28012.895</v>
      </c>
      <c r="AM35" s="750"/>
      <c r="AN35" s="750">
        <f t="shared" si="2"/>
        <v>-56025.79</v>
      </c>
      <c r="AO35" s="529"/>
    </row>
    <row r="36" spans="1:41" s="525" customFormat="1">
      <c r="A36" s="531"/>
      <c r="B36" s="511">
        <v>26</v>
      </c>
      <c r="D36" s="511" t="str">
        <f>'[1]Actv Retire'!D36</f>
        <v>Water</v>
      </c>
      <c r="E36" s="510"/>
      <c r="F36" s="510" t="str">
        <f>'[1]Actv Retire'!F36</f>
        <v>311530-Pump Eqp Wtr Treatment</v>
      </c>
      <c r="G36" s="510"/>
      <c r="H36" s="511" t="str">
        <f>'[1]Actv Retire'!H36</f>
        <v>311530</v>
      </c>
      <c r="I36" s="510"/>
      <c r="J36" s="511" t="str">
        <f>'[1]Actv Retire'!J36</f>
        <v>10131153</v>
      </c>
      <c r="K36" s="510"/>
      <c r="L36" s="511">
        <f>'[1]Actv Retire'!L36</f>
        <v>311.3</v>
      </c>
      <c r="M36" s="528"/>
      <c r="N36" s="748">
        <f>'[1]Actv Retire'!N36</f>
        <v>669900.51</v>
      </c>
      <c r="O36" s="75">
        <f>'[1]Actv Retire'!O36</f>
        <v>0</v>
      </c>
      <c r="P36" s="75">
        <f>'[1]Actv Retire'!P36</f>
        <v>0</v>
      </c>
      <c r="Q36" s="75">
        <f>'[1]Actv Retire'!Q36</f>
        <v>0</v>
      </c>
      <c r="R36" s="75">
        <f>'[1]Actv Retire'!R36</f>
        <v>0</v>
      </c>
      <c r="S36" s="75">
        <f>'[1]Actv Retire'!S36</f>
        <v>0</v>
      </c>
      <c r="T36" s="75">
        <f>'[1]Actv Retire'!T36</f>
        <v>0</v>
      </c>
      <c r="U36" s="75">
        <f>'[1]Actv Retire'!U36</f>
        <v>0</v>
      </c>
      <c r="V36" s="75">
        <f>'[1]Actv Retire'!V36</f>
        <v>0</v>
      </c>
      <c r="W36" s="75">
        <f>'[1]Actv Retire'!W36</f>
        <v>0</v>
      </c>
      <c r="X36" s="75">
        <f>'[1]Actv Retire'!X36</f>
        <v>0</v>
      </c>
      <c r="Y36" s="75">
        <f>'[1]Actv Retire'!Y36</f>
        <v>0</v>
      </c>
      <c r="Z36" s="75">
        <f>'[1]Actv Retire'!Z36</f>
        <v>0</v>
      </c>
      <c r="AA36" s="75">
        <f>'[1]Actv Retire'!AA36</f>
        <v>0</v>
      </c>
      <c r="AB36" s="75">
        <f>'[1]Actv Retire'!AB36</f>
        <v>0</v>
      </c>
      <c r="AC36" s="75">
        <f>'[1]Actv Retire'!AC36</f>
        <v>0</v>
      </c>
      <c r="AD36" s="75">
        <f>'[1]Actv Retire'!AD36</f>
        <v>0</v>
      </c>
      <c r="AE36" s="75">
        <f>'[1]Actv Retire'!AE36</f>
        <v>0</v>
      </c>
      <c r="AF36" s="75">
        <f>'[1]Actv Retire'!AF36</f>
        <v>0</v>
      </c>
      <c r="AG36" s="75">
        <f>'[1]Actv Retire'!AG36</f>
        <v>0</v>
      </c>
      <c r="AH36" s="75">
        <f>'[1]Actv Retire'!AH36</f>
        <v>0</v>
      </c>
      <c r="AI36" s="75">
        <f>'[1]Actv Retire'!AI36</f>
        <v>0</v>
      </c>
      <c r="AJ36" s="75">
        <f>'[1]Actv Retire'!AJ36</f>
        <v>0</v>
      </c>
      <c r="AK36" s="264"/>
      <c r="AL36" s="750">
        <f t="shared" si="1"/>
        <v>0</v>
      </c>
      <c r="AM36" s="750"/>
      <c r="AN36" s="750">
        <f t="shared" si="2"/>
        <v>0</v>
      </c>
      <c r="AO36" s="529"/>
    </row>
    <row r="37" spans="1:41" s="525" customFormat="1">
      <c r="A37" s="531"/>
      <c r="B37" s="511">
        <v>27</v>
      </c>
      <c r="D37" s="511" t="str">
        <f>'[1]Actv Retire'!D37</f>
        <v>Water</v>
      </c>
      <c r="E37" s="510"/>
      <c r="F37" s="510" t="str">
        <f>'[1]Actv Retire'!F37</f>
        <v>311540-Pumping Equipment TD</v>
      </c>
      <c r="G37" s="510"/>
      <c r="H37" s="511" t="str">
        <f>'[1]Actv Retire'!H37</f>
        <v>311540</v>
      </c>
      <c r="I37" s="510"/>
      <c r="J37" s="511" t="str">
        <f>'[1]Actv Retire'!J37</f>
        <v>10131154</v>
      </c>
      <c r="K37" s="510"/>
      <c r="L37" s="511">
        <f>'[1]Actv Retire'!L37</f>
        <v>311.39999999999998</v>
      </c>
      <c r="M37" s="528"/>
      <c r="N37" s="748">
        <f>'[1]Actv Retire'!N37</f>
        <v>1246508.2999999998</v>
      </c>
      <c r="O37" s="75">
        <f>'[1]Actv Retire'!O37</f>
        <v>-1062.0405555555556</v>
      </c>
      <c r="P37" s="75">
        <f>'[1]Actv Retire'!P37</f>
        <v>-1062.0405555555556</v>
      </c>
      <c r="Q37" s="75">
        <f>'[1]Actv Retire'!Q37</f>
        <v>-1062.0405555555556</v>
      </c>
      <c r="R37" s="75">
        <f>'[1]Actv Retire'!R37</f>
        <v>-1062.0405555555556</v>
      </c>
      <c r="S37" s="75">
        <f>'[1]Actv Retire'!S37</f>
        <v>-1062.0405555555556</v>
      </c>
      <c r="T37" s="75">
        <f>'[1]Actv Retire'!T37</f>
        <v>-1062.0405555555556</v>
      </c>
      <c r="U37" s="75">
        <f>'[1]Actv Retire'!U37</f>
        <v>-1062.0405555555556</v>
      </c>
      <c r="V37" s="75">
        <f>'[1]Actv Retire'!V37</f>
        <v>-1062.0405555555556</v>
      </c>
      <c r="W37" s="75">
        <f>'[1]Actv Retire'!W37</f>
        <v>-1062.0405555555556</v>
      </c>
      <c r="X37" s="75">
        <f>'[1]Actv Retire'!X37</f>
        <v>-1062.0405555555556</v>
      </c>
      <c r="Y37" s="75">
        <f>'[1]Actv Retire'!Y37</f>
        <v>-1062.0405555555556</v>
      </c>
      <c r="Z37" s="75">
        <f>'[1]Actv Retire'!Z37</f>
        <v>-1062.0405555555556</v>
      </c>
      <c r="AA37" s="75">
        <f>'[1]Actv Retire'!AA37</f>
        <v>-1062.0405555555556</v>
      </c>
      <c r="AB37" s="75">
        <f>'[1]Actv Retire'!AB37</f>
        <v>-1062.0405555555556</v>
      </c>
      <c r="AC37" s="75">
        <f>'[1]Actv Retire'!AC37</f>
        <v>-1062.0405555555556</v>
      </c>
      <c r="AD37" s="75">
        <f>'[1]Actv Retire'!AD37</f>
        <v>-1062.0405555555556</v>
      </c>
      <c r="AE37" s="75">
        <f>'[1]Actv Retire'!AE37</f>
        <v>-1062.0405555555556</v>
      </c>
      <c r="AF37" s="75">
        <f>'[1]Actv Retire'!AF37</f>
        <v>-1062.0405555555556</v>
      </c>
      <c r="AG37" s="75">
        <f>'[1]Actv Retire'!AG37</f>
        <v>-1062.0405555555556</v>
      </c>
      <c r="AH37" s="75">
        <f>'[1]Actv Retire'!AH37</f>
        <v>-1062.0405555555556</v>
      </c>
      <c r="AI37" s="75">
        <f>'[1]Actv Retire'!AI37</f>
        <v>-1062.0405555555556</v>
      </c>
      <c r="AJ37" s="75">
        <f>'[1]Actv Retire'!AJ37</f>
        <v>-1062.0405555555556</v>
      </c>
      <c r="AK37" s="264"/>
      <c r="AL37" s="750">
        <f t="shared" si="1"/>
        <v>-6372.2433333333329</v>
      </c>
      <c r="AM37" s="750"/>
      <c r="AN37" s="750">
        <f t="shared" si="2"/>
        <v>-12744.486666666666</v>
      </c>
      <c r="AO37" s="529"/>
    </row>
    <row r="38" spans="1:41" s="525" customFormat="1">
      <c r="A38" s="531"/>
      <c r="B38" s="511">
        <v>28</v>
      </c>
      <c r="D38" s="511" t="str">
        <f>'[1]Actv Retire'!D38</f>
        <v>Water</v>
      </c>
      <c r="E38" s="510"/>
      <c r="F38" s="510" t="str">
        <f>'[1]Actv Retire'!F38</f>
        <v>320100-WT Equip Non-Media</v>
      </c>
      <c r="G38" s="510"/>
      <c r="H38" s="511" t="str">
        <f>'[1]Actv Retire'!H38</f>
        <v>320100</v>
      </c>
      <c r="I38" s="510"/>
      <c r="J38" s="511" t="str">
        <f>'[1]Actv Retire'!J38</f>
        <v>10132010</v>
      </c>
      <c r="K38" s="510"/>
      <c r="L38" s="511">
        <f>'[1]Actv Retire'!L38</f>
        <v>320.3</v>
      </c>
      <c r="M38" s="528"/>
      <c r="N38" s="748">
        <f>'[1]Actv Retire'!N38</f>
        <v>54816327.370000027</v>
      </c>
      <c r="O38" s="75">
        <f>'[1]Actv Retire'!O38</f>
        <v>-27308.623611111103</v>
      </c>
      <c r="P38" s="75">
        <f>'[1]Actv Retire'!P38</f>
        <v>-27308.623611111103</v>
      </c>
      <c r="Q38" s="75">
        <f>'[1]Actv Retire'!Q38</f>
        <v>-27308.623611111103</v>
      </c>
      <c r="R38" s="75">
        <f>'[1]Actv Retire'!R38</f>
        <v>-27308.623611111103</v>
      </c>
      <c r="S38" s="75">
        <f>'[1]Actv Retire'!S38</f>
        <v>-27308.623611111103</v>
      </c>
      <c r="T38" s="75">
        <f>'[1]Actv Retire'!T38</f>
        <v>-27308.623611111103</v>
      </c>
      <c r="U38" s="75">
        <f>'[1]Actv Retire'!U38</f>
        <v>-27308.623611111103</v>
      </c>
      <c r="V38" s="75">
        <f>'[1]Actv Retire'!V38</f>
        <v>-27308.623611111103</v>
      </c>
      <c r="W38" s="75">
        <f>'[1]Actv Retire'!W38</f>
        <v>-27308.623611111103</v>
      </c>
      <c r="X38" s="75">
        <f>'[1]Actv Retire'!X38</f>
        <v>-27308.623611111103</v>
      </c>
      <c r="Y38" s="75">
        <f>'[1]Actv Retire'!Y38</f>
        <v>-27308.623611111103</v>
      </c>
      <c r="Z38" s="75">
        <f>'[1]Actv Retire'!Z38</f>
        <v>-27308.623611111103</v>
      </c>
      <c r="AA38" s="75">
        <f>'[1]Actv Retire'!AA38</f>
        <v>-27308.623611111103</v>
      </c>
      <c r="AB38" s="75">
        <f>'[1]Actv Retire'!AB38</f>
        <v>-27308.623611111103</v>
      </c>
      <c r="AC38" s="75">
        <f>'[1]Actv Retire'!AC38</f>
        <v>-27308.623611111103</v>
      </c>
      <c r="AD38" s="75">
        <f>'[1]Actv Retire'!AD38</f>
        <v>-27308.623611111103</v>
      </c>
      <c r="AE38" s="75">
        <f>'[1]Actv Retire'!AE38</f>
        <v>-27308.623611111103</v>
      </c>
      <c r="AF38" s="75">
        <f>'[1]Actv Retire'!AF38</f>
        <v>-27308.623611111103</v>
      </c>
      <c r="AG38" s="75">
        <f>'[1]Actv Retire'!AG38</f>
        <v>-27308.623611111103</v>
      </c>
      <c r="AH38" s="75">
        <f>'[1]Actv Retire'!AH38</f>
        <v>-27308.623611111103</v>
      </c>
      <c r="AI38" s="75">
        <f>'[1]Actv Retire'!AI38</f>
        <v>-27308.623611111103</v>
      </c>
      <c r="AJ38" s="75">
        <f>'[1]Actv Retire'!AJ38</f>
        <v>-27308.623611111103</v>
      </c>
      <c r="AK38" s="264"/>
      <c r="AL38" s="750">
        <f t="shared" si="1"/>
        <v>-163851.74166666661</v>
      </c>
      <c r="AM38" s="750"/>
      <c r="AN38" s="750">
        <f t="shared" si="2"/>
        <v>-327703.48333333316</v>
      </c>
      <c r="AO38" s="529"/>
    </row>
    <row r="39" spans="1:41" s="525" customFormat="1">
      <c r="A39" s="531"/>
      <c r="B39" s="511">
        <v>29</v>
      </c>
      <c r="D39" s="511" t="str">
        <f>'[1]Actv Retire'!D39</f>
        <v>Water</v>
      </c>
      <c r="E39" s="510"/>
      <c r="F39" s="510" t="str">
        <f>'[1]Actv Retire'!F39</f>
        <v>320200-WT Equip Filter Media</v>
      </c>
      <c r="G39" s="510"/>
      <c r="H39" s="511" t="str">
        <f>'[1]Actv Retire'!H39</f>
        <v>320200</v>
      </c>
      <c r="I39" s="510"/>
      <c r="J39" s="511" t="str">
        <f>'[1]Actv Retire'!J39</f>
        <v>10132010</v>
      </c>
      <c r="K39" s="510"/>
      <c r="L39" s="511">
        <f>'[1]Actv Retire'!L39</f>
        <v>320.3</v>
      </c>
      <c r="M39" s="528"/>
      <c r="N39" s="748">
        <f>'[1]Actv Retire'!N39</f>
        <v>833279.0199999999</v>
      </c>
      <c r="O39" s="75">
        <f>'[1]Actv Retire'!O39</f>
        <v>-3263.3497222222218</v>
      </c>
      <c r="P39" s="75">
        <f>'[1]Actv Retire'!P39</f>
        <v>-3263.3497222222218</v>
      </c>
      <c r="Q39" s="75">
        <f>'[1]Actv Retire'!Q39</f>
        <v>-3263.3497222222218</v>
      </c>
      <c r="R39" s="75">
        <f>'[1]Actv Retire'!R39</f>
        <v>-3263.3497222222218</v>
      </c>
      <c r="S39" s="75">
        <f>'[1]Actv Retire'!S39</f>
        <v>-3263.3497222222218</v>
      </c>
      <c r="T39" s="75">
        <f>'[1]Actv Retire'!T39</f>
        <v>-3263.3497222222218</v>
      </c>
      <c r="U39" s="75">
        <f>'[1]Actv Retire'!U39</f>
        <v>-3263.3497222222218</v>
      </c>
      <c r="V39" s="75">
        <f>'[1]Actv Retire'!V39</f>
        <v>-3263.3497222222218</v>
      </c>
      <c r="W39" s="75">
        <f>'[1]Actv Retire'!W39</f>
        <v>-3263.3497222222218</v>
      </c>
      <c r="X39" s="75">
        <f>'[1]Actv Retire'!X39</f>
        <v>-3263.3497222222218</v>
      </c>
      <c r="Y39" s="75">
        <f>'[1]Actv Retire'!Y39</f>
        <v>-3263.3497222222218</v>
      </c>
      <c r="Z39" s="75">
        <f>'[1]Actv Retire'!Z39</f>
        <v>-3263.3497222222218</v>
      </c>
      <c r="AA39" s="75">
        <f>'[1]Actv Retire'!AA39</f>
        <v>-3263.3497222222218</v>
      </c>
      <c r="AB39" s="75">
        <f>'[1]Actv Retire'!AB39</f>
        <v>-3263.3497222222218</v>
      </c>
      <c r="AC39" s="75">
        <f>'[1]Actv Retire'!AC39</f>
        <v>-3263.3497222222218</v>
      </c>
      <c r="AD39" s="75">
        <f>'[1]Actv Retire'!AD39</f>
        <v>-3263.3497222222218</v>
      </c>
      <c r="AE39" s="75">
        <f>'[1]Actv Retire'!AE39</f>
        <v>-3263.3497222222218</v>
      </c>
      <c r="AF39" s="75">
        <f>'[1]Actv Retire'!AF39</f>
        <v>-3263.3497222222218</v>
      </c>
      <c r="AG39" s="75">
        <f>'[1]Actv Retire'!AG39</f>
        <v>-3263.3497222222218</v>
      </c>
      <c r="AH39" s="75">
        <f>'[1]Actv Retire'!AH39</f>
        <v>-3263.3497222222218</v>
      </c>
      <c r="AI39" s="75">
        <f>'[1]Actv Retire'!AI39</f>
        <v>-3263.3497222222218</v>
      </c>
      <c r="AJ39" s="75">
        <f>'[1]Actv Retire'!AJ39</f>
        <v>-3263.3497222222218</v>
      </c>
      <c r="AK39" s="264"/>
      <c r="AL39" s="750">
        <f t="shared" si="1"/>
        <v>-19580.098333333332</v>
      </c>
      <c r="AM39" s="750"/>
      <c r="AN39" s="750">
        <f t="shared" si="2"/>
        <v>-39160.196666666663</v>
      </c>
      <c r="AO39" s="529"/>
    </row>
    <row r="40" spans="1:41" s="525" customFormat="1">
      <c r="A40" s="531"/>
      <c r="B40" s="511">
        <v>30</v>
      </c>
      <c r="D40" s="511" t="str">
        <f>'[1]Actv Retire'!D40</f>
        <v>Water</v>
      </c>
      <c r="E40" s="510"/>
      <c r="F40" s="510" t="str">
        <f>'[1]Actv Retire'!F40</f>
        <v>330000-Dist Reservoirs &amp; Standpipes</v>
      </c>
      <c r="G40" s="510"/>
      <c r="H40" s="511" t="str">
        <f>'[1]Actv Retire'!H40</f>
        <v>330000</v>
      </c>
      <c r="I40" s="510"/>
      <c r="J40" s="511" t="str">
        <f>'[1]Actv Retire'!J40</f>
        <v>10133000</v>
      </c>
      <c r="K40" s="510"/>
      <c r="L40" s="511">
        <f>'[1]Actv Retire'!L40</f>
        <v>330.4</v>
      </c>
      <c r="M40" s="528"/>
      <c r="N40" s="748">
        <f>'[1]Actv Retire'!N40</f>
        <v>1771358.24</v>
      </c>
      <c r="O40" s="75">
        <f>'[1]Actv Retire'!O40</f>
        <v>0</v>
      </c>
      <c r="P40" s="75">
        <f>'[1]Actv Retire'!P40</f>
        <v>0</v>
      </c>
      <c r="Q40" s="75">
        <f>'[1]Actv Retire'!Q40</f>
        <v>0</v>
      </c>
      <c r="R40" s="75">
        <f>'[1]Actv Retire'!R40</f>
        <v>0</v>
      </c>
      <c r="S40" s="75">
        <f>'[1]Actv Retire'!S40</f>
        <v>0</v>
      </c>
      <c r="T40" s="75">
        <f>'[1]Actv Retire'!T40</f>
        <v>0</v>
      </c>
      <c r="U40" s="75">
        <f>'[1]Actv Retire'!U40</f>
        <v>0</v>
      </c>
      <c r="V40" s="75">
        <f>'[1]Actv Retire'!V40</f>
        <v>0</v>
      </c>
      <c r="W40" s="75">
        <f>'[1]Actv Retire'!W40</f>
        <v>0</v>
      </c>
      <c r="X40" s="75">
        <f>'[1]Actv Retire'!X40</f>
        <v>0</v>
      </c>
      <c r="Y40" s="75">
        <f>'[1]Actv Retire'!Y40</f>
        <v>0</v>
      </c>
      <c r="Z40" s="75">
        <f>'[1]Actv Retire'!Z40</f>
        <v>0</v>
      </c>
      <c r="AA40" s="75">
        <f>'[1]Actv Retire'!AA40</f>
        <v>0</v>
      </c>
      <c r="AB40" s="75">
        <f>'[1]Actv Retire'!AB40</f>
        <v>0</v>
      </c>
      <c r="AC40" s="75">
        <f>'[1]Actv Retire'!AC40</f>
        <v>0</v>
      </c>
      <c r="AD40" s="75">
        <f>'[1]Actv Retire'!AD40</f>
        <v>0</v>
      </c>
      <c r="AE40" s="75">
        <f>'[1]Actv Retire'!AE40</f>
        <v>0</v>
      </c>
      <c r="AF40" s="75">
        <f>'[1]Actv Retire'!AF40</f>
        <v>0</v>
      </c>
      <c r="AG40" s="75">
        <f>'[1]Actv Retire'!AG40</f>
        <v>0</v>
      </c>
      <c r="AH40" s="75">
        <f>'[1]Actv Retire'!AH40</f>
        <v>0</v>
      </c>
      <c r="AI40" s="75">
        <f>'[1]Actv Retire'!AI40</f>
        <v>0</v>
      </c>
      <c r="AJ40" s="75">
        <f>'[1]Actv Retire'!AJ40</f>
        <v>0</v>
      </c>
      <c r="AK40" s="264"/>
      <c r="AL40" s="750">
        <f t="shared" si="1"/>
        <v>0</v>
      </c>
      <c r="AM40" s="750"/>
      <c r="AN40" s="750">
        <f t="shared" si="2"/>
        <v>0</v>
      </c>
      <c r="AO40" s="529"/>
    </row>
    <row r="41" spans="1:41" s="525" customFormat="1">
      <c r="A41" s="531"/>
      <c r="B41" s="511">
        <v>31</v>
      </c>
      <c r="D41" s="511" t="str">
        <f>'[1]Actv Retire'!D41</f>
        <v>Water</v>
      </c>
      <c r="E41" s="510"/>
      <c r="F41" s="510" t="str">
        <f>'[1]Actv Retire'!F41</f>
        <v>330100-Elevated Tanks &amp; Standpipes</v>
      </c>
      <c r="G41" s="510"/>
      <c r="H41" s="511" t="str">
        <f>'[1]Actv Retire'!H41</f>
        <v>330100</v>
      </c>
      <c r="I41" s="510"/>
      <c r="J41" s="511" t="str">
        <f>'[1]Actv Retire'!J41</f>
        <v>10133000</v>
      </c>
      <c r="K41" s="510"/>
      <c r="L41" s="511">
        <f>'[1]Actv Retire'!L41</f>
        <v>330.4</v>
      </c>
      <c r="M41" s="528"/>
      <c r="N41" s="748">
        <f>'[1]Actv Retire'!N41</f>
        <v>13774305.43</v>
      </c>
      <c r="O41" s="75">
        <f>'[1]Actv Retire'!O41</f>
        <v>-5249.1605555555552</v>
      </c>
      <c r="P41" s="75">
        <f>'[1]Actv Retire'!P41</f>
        <v>-5249.1605555555552</v>
      </c>
      <c r="Q41" s="75">
        <f>'[1]Actv Retire'!Q41</f>
        <v>-5249.1605555555552</v>
      </c>
      <c r="R41" s="75">
        <f>'[1]Actv Retire'!R41</f>
        <v>-5249.1605555555552</v>
      </c>
      <c r="S41" s="75">
        <f>'[1]Actv Retire'!S41</f>
        <v>-5249.1605555555552</v>
      </c>
      <c r="T41" s="75">
        <f>'[1]Actv Retire'!T41</f>
        <v>-5249.1605555555552</v>
      </c>
      <c r="U41" s="75">
        <f>'[1]Actv Retire'!U41</f>
        <v>-5249.1605555555552</v>
      </c>
      <c r="V41" s="75">
        <f>'[1]Actv Retire'!V41</f>
        <v>-5249.1605555555552</v>
      </c>
      <c r="W41" s="75">
        <f>'[1]Actv Retire'!W41</f>
        <v>-5249.1605555555552</v>
      </c>
      <c r="X41" s="75">
        <f>'[1]Actv Retire'!X41</f>
        <v>-5249.1605555555552</v>
      </c>
      <c r="Y41" s="75">
        <f>'[1]Actv Retire'!Y41</f>
        <v>-5249.1605555555552</v>
      </c>
      <c r="Z41" s="75">
        <f>'[1]Actv Retire'!Z41</f>
        <v>-5249.1605555555552</v>
      </c>
      <c r="AA41" s="75">
        <f>'[1]Actv Retire'!AA41</f>
        <v>-5249.1605555555552</v>
      </c>
      <c r="AB41" s="75">
        <f>'[1]Actv Retire'!AB41</f>
        <v>-5249.1605555555552</v>
      </c>
      <c r="AC41" s="75">
        <f>'[1]Actv Retire'!AC41</f>
        <v>-5249.1605555555552</v>
      </c>
      <c r="AD41" s="75">
        <f>'[1]Actv Retire'!AD41</f>
        <v>-5249.1605555555552</v>
      </c>
      <c r="AE41" s="75">
        <f>'[1]Actv Retire'!AE41</f>
        <v>-5249.1605555555552</v>
      </c>
      <c r="AF41" s="75">
        <f>'[1]Actv Retire'!AF41</f>
        <v>-5249.1605555555552</v>
      </c>
      <c r="AG41" s="75">
        <f>'[1]Actv Retire'!AG41</f>
        <v>-5249.1605555555552</v>
      </c>
      <c r="AH41" s="75">
        <f>'[1]Actv Retire'!AH41</f>
        <v>-5249.1605555555552</v>
      </c>
      <c r="AI41" s="75">
        <f>'[1]Actv Retire'!AI41</f>
        <v>-5249.1605555555552</v>
      </c>
      <c r="AJ41" s="75">
        <f>'[1]Actv Retire'!AJ41</f>
        <v>-5249.1605555555552</v>
      </c>
      <c r="AK41" s="264"/>
      <c r="AL41" s="750">
        <f t="shared" si="1"/>
        <v>-31494.96333333333</v>
      </c>
      <c r="AM41" s="750"/>
      <c r="AN41" s="750">
        <f t="shared" si="2"/>
        <v>-62989.926666666674</v>
      </c>
      <c r="AO41" s="529"/>
    </row>
    <row r="42" spans="1:41" s="525" customFormat="1">
      <c r="A42" s="531"/>
      <c r="B42" s="511">
        <v>32</v>
      </c>
      <c r="D42" s="511" t="str">
        <f>'[1]Actv Retire'!D42</f>
        <v>Water</v>
      </c>
      <c r="E42" s="510"/>
      <c r="F42" s="510" t="str">
        <f>'[1]Actv Retire'!F42</f>
        <v>330200-Ground Level Tanks</v>
      </c>
      <c r="G42" s="510"/>
      <c r="H42" s="511" t="str">
        <f>'[1]Actv Retire'!H42</f>
        <v>330200</v>
      </c>
      <c r="I42" s="510"/>
      <c r="J42" s="511" t="str">
        <f>'[1]Actv Retire'!J42</f>
        <v>10133000</v>
      </c>
      <c r="K42" s="510"/>
      <c r="L42" s="511">
        <f>'[1]Actv Retire'!L42</f>
        <v>330.4</v>
      </c>
      <c r="M42" s="528"/>
      <c r="N42" s="748">
        <f>'[1]Actv Retire'!N42</f>
        <v>2912613.49</v>
      </c>
      <c r="O42" s="75">
        <f>'[1]Actv Retire'!O42</f>
        <v>0</v>
      </c>
      <c r="P42" s="75">
        <f>'[1]Actv Retire'!P42</f>
        <v>0</v>
      </c>
      <c r="Q42" s="75">
        <f>'[1]Actv Retire'!Q42</f>
        <v>0</v>
      </c>
      <c r="R42" s="75">
        <f>'[1]Actv Retire'!R42</f>
        <v>0</v>
      </c>
      <c r="S42" s="75">
        <f>'[1]Actv Retire'!S42</f>
        <v>0</v>
      </c>
      <c r="T42" s="75">
        <f>'[1]Actv Retire'!T42</f>
        <v>0</v>
      </c>
      <c r="U42" s="75">
        <f>'[1]Actv Retire'!U42</f>
        <v>0</v>
      </c>
      <c r="V42" s="75">
        <f>'[1]Actv Retire'!V42</f>
        <v>0</v>
      </c>
      <c r="W42" s="75">
        <f>'[1]Actv Retire'!W42</f>
        <v>0</v>
      </c>
      <c r="X42" s="75">
        <f>'[1]Actv Retire'!X42</f>
        <v>0</v>
      </c>
      <c r="Y42" s="75">
        <f>'[1]Actv Retire'!Y42</f>
        <v>0</v>
      </c>
      <c r="Z42" s="75">
        <f>'[1]Actv Retire'!Z42</f>
        <v>0</v>
      </c>
      <c r="AA42" s="75">
        <f>'[1]Actv Retire'!AA42</f>
        <v>0</v>
      </c>
      <c r="AB42" s="75">
        <f>'[1]Actv Retire'!AB42</f>
        <v>0</v>
      </c>
      <c r="AC42" s="75">
        <f>'[1]Actv Retire'!AC42</f>
        <v>0</v>
      </c>
      <c r="AD42" s="75">
        <f>'[1]Actv Retire'!AD42</f>
        <v>0</v>
      </c>
      <c r="AE42" s="75">
        <f>'[1]Actv Retire'!AE42</f>
        <v>0</v>
      </c>
      <c r="AF42" s="75">
        <f>'[1]Actv Retire'!AF42</f>
        <v>0</v>
      </c>
      <c r="AG42" s="75">
        <f>'[1]Actv Retire'!AG42</f>
        <v>0</v>
      </c>
      <c r="AH42" s="75">
        <f>'[1]Actv Retire'!AH42</f>
        <v>0</v>
      </c>
      <c r="AI42" s="75">
        <f>'[1]Actv Retire'!AI42</f>
        <v>0</v>
      </c>
      <c r="AJ42" s="75">
        <f>'[1]Actv Retire'!AJ42</f>
        <v>0</v>
      </c>
      <c r="AK42" s="264"/>
      <c r="AL42" s="750">
        <f t="shared" si="1"/>
        <v>0</v>
      </c>
      <c r="AM42" s="750"/>
      <c r="AN42" s="750">
        <f t="shared" si="2"/>
        <v>0</v>
      </c>
      <c r="AO42" s="529"/>
    </row>
    <row r="43" spans="1:41" s="525" customFormat="1">
      <c r="A43" s="531"/>
      <c r="B43" s="511">
        <v>33</v>
      </c>
      <c r="D43" s="511" t="str">
        <f>'[1]Actv Retire'!D43</f>
        <v>Water</v>
      </c>
      <c r="E43" s="510"/>
      <c r="F43" s="510" t="str">
        <f>'[1]Actv Retire'!F43</f>
        <v>330400-Clearwell</v>
      </c>
      <c r="G43" s="510"/>
      <c r="H43" s="511" t="str">
        <f>'[1]Actv Retire'!H43</f>
        <v>330400</v>
      </c>
      <c r="I43" s="510"/>
      <c r="J43" s="511" t="str">
        <f>'[1]Actv Retire'!J43</f>
        <v>10133000</v>
      </c>
      <c r="K43" s="510"/>
      <c r="L43" s="511">
        <f>'[1]Actv Retire'!L43</f>
        <v>330.4</v>
      </c>
      <c r="M43" s="528"/>
      <c r="N43" s="748">
        <f>'[1]Actv Retire'!N43</f>
        <v>1096315.6100000001</v>
      </c>
      <c r="O43" s="75">
        <f>'[1]Actv Retire'!O43</f>
        <v>0</v>
      </c>
      <c r="P43" s="75">
        <f>'[1]Actv Retire'!P43</f>
        <v>0</v>
      </c>
      <c r="Q43" s="75">
        <f>'[1]Actv Retire'!Q43</f>
        <v>0</v>
      </c>
      <c r="R43" s="75">
        <f>'[1]Actv Retire'!R43</f>
        <v>0</v>
      </c>
      <c r="S43" s="75">
        <f>'[1]Actv Retire'!S43</f>
        <v>0</v>
      </c>
      <c r="T43" s="75">
        <f>'[1]Actv Retire'!T43</f>
        <v>0</v>
      </c>
      <c r="U43" s="75">
        <f>'[1]Actv Retire'!U43</f>
        <v>0</v>
      </c>
      <c r="V43" s="75">
        <f>'[1]Actv Retire'!V43</f>
        <v>0</v>
      </c>
      <c r="W43" s="75">
        <f>'[1]Actv Retire'!W43</f>
        <v>0</v>
      </c>
      <c r="X43" s="75">
        <f>'[1]Actv Retire'!X43</f>
        <v>0</v>
      </c>
      <c r="Y43" s="75">
        <f>'[1]Actv Retire'!Y43</f>
        <v>0</v>
      </c>
      <c r="Z43" s="75">
        <f>'[1]Actv Retire'!Z43</f>
        <v>0</v>
      </c>
      <c r="AA43" s="75">
        <f>'[1]Actv Retire'!AA43</f>
        <v>0</v>
      </c>
      <c r="AB43" s="75">
        <f>'[1]Actv Retire'!AB43</f>
        <v>0</v>
      </c>
      <c r="AC43" s="75">
        <f>'[1]Actv Retire'!AC43</f>
        <v>0</v>
      </c>
      <c r="AD43" s="75">
        <f>'[1]Actv Retire'!AD43</f>
        <v>0</v>
      </c>
      <c r="AE43" s="75">
        <f>'[1]Actv Retire'!AE43</f>
        <v>0</v>
      </c>
      <c r="AF43" s="75">
        <f>'[1]Actv Retire'!AF43</f>
        <v>0</v>
      </c>
      <c r="AG43" s="75">
        <f>'[1]Actv Retire'!AG43</f>
        <v>0</v>
      </c>
      <c r="AH43" s="75">
        <f>'[1]Actv Retire'!AH43</f>
        <v>0</v>
      </c>
      <c r="AI43" s="75">
        <f>'[1]Actv Retire'!AI43</f>
        <v>0</v>
      </c>
      <c r="AJ43" s="75">
        <f>'[1]Actv Retire'!AJ43</f>
        <v>0</v>
      </c>
      <c r="AK43" s="264"/>
      <c r="AL43" s="750">
        <f t="shared" si="1"/>
        <v>0</v>
      </c>
      <c r="AM43" s="750"/>
      <c r="AN43" s="750">
        <f t="shared" si="2"/>
        <v>0</v>
      </c>
      <c r="AO43" s="529"/>
    </row>
    <row r="44" spans="1:41" s="525" customFormat="1">
      <c r="A44" s="531"/>
      <c r="B44" s="511">
        <v>34</v>
      </c>
      <c r="D44" s="511" t="str">
        <f>'[1]Actv Retire'!D44</f>
        <v>Water</v>
      </c>
      <c r="E44" s="510"/>
      <c r="F44" s="510" t="str">
        <f>'[1]Actv Retire'!F44</f>
        <v>331001-TD Mains</v>
      </c>
      <c r="G44" s="510"/>
      <c r="H44" s="511" t="str">
        <f>'[1]Actv Retire'!H44</f>
        <v>331001</v>
      </c>
      <c r="I44" s="510"/>
      <c r="J44" s="511" t="str">
        <f>'[1]Actv Retire'!J44</f>
        <v>10133100</v>
      </c>
      <c r="K44" s="510"/>
      <c r="L44" s="511">
        <f>'[1]Actv Retire'!L44</f>
        <v>331.4</v>
      </c>
      <c r="M44" s="528"/>
      <c r="N44" s="748">
        <f>'[1]Actv Retire'!N44</f>
        <v>150683141.40000001</v>
      </c>
      <c r="O44" s="75">
        <f>'[1]Actv Retire'!O44</f>
        <v>-29906.273333333334</v>
      </c>
      <c r="P44" s="75">
        <f>'[1]Actv Retire'!P44</f>
        <v>-29906.273333333334</v>
      </c>
      <c r="Q44" s="75">
        <f>'[1]Actv Retire'!Q44</f>
        <v>-29906.273333333334</v>
      </c>
      <c r="R44" s="75">
        <f>'[1]Actv Retire'!R44</f>
        <v>-29906.273333333334</v>
      </c>
      <c r="S44" s="75">
        <f>'[1]Actv Retire'!S44</f>
        <v>-29906.273333333334</v>
      </c>
      <c r="T44" s="75">
        <f>'[1]Actv Retire'!T44</f>
        <v>-29906.273333333334</v>
      </c>
      <c r="U44" s="75">
        <f>'[1]Actv Retire'!U44</f>
        <v>-29906.273333333334</v>
      </c>
      <c r="V44" s="75">
        <f>'[1]Actv Retire'!V44</f>
        <v>-29906.273333333334</v>
      </c>
      <c r="W44" s="75">
        <f>'[1]Actv Retire'!W44</f>
        <v>-29906.273333333334</v>
      </c>
      <c r="X44" s="75">
        <f>'[1]Actv Retire'!X44</f>
        <v>-29906.273333333334</v>
      </c>
      <c r="Y44" s="75">
        <f>'[1]Actv Retire'!Y44</f>
        <v>-29906.273333333334</v>
      </c>
      <c r="Z44" s="75">
        <f>'[1]Actv Retire'!Z44</f>
        <v>-29906.273333333334</v>
      </c>
      <c r="AA44" s="75">
        <f>'[1]Actv Retire'!AA44</f>
        <v>-29906.273333333334</v>
      </c>
      <c r="AB44" s="75">
        <f>'[1]Actv Retire'!AB44</f>
        <v>-29906.273333333334</v>
      </c>
      <c r="AC44" s="75">
        <f>'[1]Actv Retire'!AC44</f>
        <v>-29906.273333333334</v>
      </c>
      <c r="AD44" s="75">
        <f>'[1]Actv Retire'!AD44</f>
        <v>-29906.273333333334</v>
      </c>
      <c r="AE44" s="75">
        <f>'[1]Actv Retire'!AE44</f>
        <v>-29906.273333333334</v>
      </c>
      <c r="AF44" s="75">
        <f>'[1]Actv Retire'!AF44</f>
        <v>-29906.273333333334</v>
      </c>
      <c r="AG44" s="75">
        <f>'[1]Actv Retire'!AG44</f>
        <v>-29906.273333333334</v>
      </c>
      <c r="AH44" s="75">
        <f>'[1]Actv Retire'!AH44</f>
        <v>-29906.273333333334</v>
      </c>
      <c r="AI44" s="75">
        <f>'[1]Actv Retire'!AI44</f>
        <v>-29906.273333333334</v>
      </c>
      <c r="AJ44" s="75">
        <f>'[1]Actv Retire'!AJ44</f>
        <v>-29906.273333333334</v>
      </c>
      <c r="AK44" s="264"/>
      <c r="AL44" s="750">
        <f t="shared" si="1"/>
        <v>-179437.64</v>
      </c>
      <c r="AM44" s="750"/>
      <c r="AN44" s="750">
        <f t="shared" si="2"/>
        <v>-358875.27999999997</v>
      </c>
      <c r="AO44" s="529"/>
    </row>
    <row r="45" spans="1:41" s="525" customFormat="1">
      <c r="A45" s="531"/>
      <c r="B45" s="511">
        <v>35</v>
      </c>
      <c r="D45" s="511" t="str">
        <f>'[1]Actv Retire'!D45</f>
        <v>Water</v>
      </c>
      <c r="E45" s="510"/>
      <c r="F45" s="510" t="str">
        <f>'[1]Actv Retire'!F45</f>
        <v>331100-TD Mains 4in &amp; Less</v>
      </c>
      <c r="G45" s="510"/>
      <c r="H45" s="511" t="str">
        <f>'[1]Actv Retire'!H45</f>
        <v>331100</v>
      </c>
      <c r="I45" s="510"/>
      <c r="J45" s="511" t="str">
        <f>'[1]Actv Retire'!J45</f>
        <v>10133100</v>
      </c>
      <c r="K45" s="510"/>
      <c r="L45" s="511">
        <f>'[1]Actv Retire'!L45</f>
        <v>331.4</v>
      </c>
      <c r="M45" s="528"/>
      <c r="N45" s="748">
        <f>'[1]Actv Retire'!N45</f>
        <v>10222725.569999998</v>
      </c>
      <c r="O45" s="75">
        <f>'[1]Actv Retire'!O45</f>
        <v>-1553.0400000000006</v>
      </c>
      <c r="P45" s="75">
        <f>'[1]Actv Retire'!P45</f>
        <v>-1553.0400000000006</v>
      </c>
      <c r="Q45" s="75">
        <f>'[1]Actv Retire'!Q45</f>
        <v>-1553.0400000000006</v>
      </c>
      <c r="R45" s="75">
        <f>'[1]Actv Retire'!R45</f>
        <v>-1553.0400000000006</v>
      </c>
      <c r="S45" s="75">
        <f>'[1]Actv Retire'!S45</f>
        <v>-1553.0400000000006</v>
      </c>
      <c r="T45" s="75">
        <f>'[1]Actv Retire'!T45</f>
        <v>-1553.0400000000006</v>
      </c>
      <c r="U45" s="75">
        <f>'[1]Actv Retire'!U45</f>
        <v>-1553.0400000000006</v>
      </c>
      <c r="V45" s="75">
        <f>'[1]Actv Retire'!V45</f>
        <v>-1553.0400000000006</v>
      </c>
      <c r="W45" s="75">
        <f>'[1]Actv Retire'!W45</f>
        <v>-1553.0400000000006</v>
      </c>
      <c r="X45" s="75">
        <f>'[1]Actv Retire'!X45</f>
        <v>-1553.0400000000006</v>
      </c>
      <c r="Y45" s="75">
        <f>'[1]Actv Retire'!Y45</f>
        <v>-1553.0400000000006</v>
      </c>
      <c r="Z45" s="75">
        <f>'[1]Actv Retire'!Z45</f>
        <v>-1553.0400000000006</v>
      </c>
      <c r="AA45" s="75">
        <f>'[1]Actv Retire'!AA45</f>
        <v>-1553.0400000000006</v>
      </c>
      <c r="AB45" s="75">
        <f>'[1]Actv Retire'!AB45</f>
        <v>-1553.0400000000006</v>
      </c>
      <c r="AC45" s="75">
        <f>'[1]Actv Retire'!AC45</f>
        <v>-1553.0400000000006</v>
      </c>
      <c r="AD45" s="75">
        <f>'[1]Actv Retire'!AD45</f>
        <v>-1553.0400000000006</v>
      </c>
      <c r="AE45" s="75">
        <f>'[1]Actv Retire'!AE45</f>
        <v>-1553.0400000000006</v>
      </c>
      <c r="AF45" s="75">
        <f>'[1]Actv Retire'!AF45</f>
        <v>-1553.0400000000006</v>
      </c>
      <c r="AG45" s="75">
        <f>'[1]Actv Retire'!AG45</f>
        <v>-1553.0400000000006</v>
      </c>
      <c r="AH45" s="75">
        <f>'[1]Actv Retire'!AH45</f>
        <v>-1553.0400000000006</v>
      </c>
      <c r="AI45" s="75">
        <f>'[1]Actv Retire'!AI45</f>
        <v>-1553.0400000000006</v>
      </c>
      <c r="AJ45" s="75">
        <f>'[1]Actv Retire'!AJ45</f>
        <v>-1553.0400000000006</v>
      </c>
      <c r="AK45" s="264"/>
      <c r="AL45" s="750">
        <f t="shared" si="1"/>
        <v>-9318.2400000000034</v>
      </c>
      <c r="AM45" s="750"/>
      <c r="AN45" s="750">
        <f t="shared" si="2"/>
        <v>-18636.480000000007</v>
      </c>
      <c r="AO45" s="529"/>
    </row>
    <row r="46" spans="1:41" s="525" customFormat="1">
      <c r="A46" s="531"/>
      <c r="B46" s="511">
        <v>36</v>
      </c>
      <c r="D46" s="511" t="str">
        <f>'[1]Actv Retire'!D46</f>
        <v>Water</v>
      </c>
      <c r="E46" s="510"/>
      <c r="F46" s="510" t="str">
        <f>'[1]Actv Retire'!F46</f>
        <v>331200-TD Mains 6in to 8in</v>
      </c>
      <c r="G46" s="510"/>
      <c r="H46" s="511" t="str">
        <f>'[1]Actv Retire'!H46</f>
        <v>331200</v>
      </c>
      <c r="I46" s="510"/>
      <c r="J46" s="511" t="str">
        <f>'[1]Actv Retire'!J46</f>
        <v>10133100</v>
      </c>
      <c r="K46" s="510"/>
      <c r="L46" s="511">
        <f>'[1]Actv Retire'!L46</f>
        <v>331.4</v>
      </c>
      <c r="M46" s="528"/>
      <c r="N46" s="748">
        <f>'[1]Actv Retire'!N46</f>
        <v>53422547.419999987</v>
      </c>
      <c r="O46" s="75">
        <f>'[1]Actv Retire'!O46</f>
        <v>-3941.8991666666666</v>
      </c>
      <c r="P46" s="75">
        <f>'[1]Actv Retire'!P46</f>
        <v>-3941.8991666666666</v>
      </c>
      <c r="Q46" s="75">
        <f>'[1]Actv Retire'!Q46</f>
        <v>-3941.8991666666666</v>
      </c>
      <c r="R46" s="75">
        <f>'[1]Actv Retire'!R46</f>
        <v>-3941.8991666666666</v>
      </c>
      <c r="S46" s="75">
        <f>'[1]Actv Retire'!S46</f>
        <v>-3941.8991666666666</v>
      </c>
      <c r="T46" s="75">
        <f>'[1]Actv Retire'!T46</f>
        <v>-3941.8991666666666</v>
      </c>
      <c r="U46" s="75">
        <f>'[1]Actv Retire'!U46</f>
        <v>-3941.8991666666666</v>
      </c>
      <c r="V46" s="75">
        <f>'[1]Actv Retire'!V46</f>
        <v>-3941.8991666666666</v>
      </c>
      <c r="W46" s="75">
        <f>'[1]Actv Retire'!W46</f>
        <v>-3941.8991666666666</v>
      </c>
      <c r="X46" s="75">
        <f>'[1]Actv Retire'!X46</f>
        <v>-3941.8991666666666</v>
      </c>
      <c r="Y46" s="75">
        <f>'[1]Actv Retire'!Y46</f>
        <v>-3941.8991666666666</v>
      </c>
      <c r="Z46" s="75">
        <f>'[1]Actv Retire'!Z46</f>
        <v>-3941.8991666666666</v>
      </c>
      <c r="AA46" s="75">
        <f>'[1]Actv Retire'!AA46</f>
        <v>-3941.8991666666666</v>
      </c>
      <c r="AB46" s="75">
        <f>'[1]Actv Retire'!AB46</f>
        <v>-3941.8991666666666</v>
      </c>
      <c r="AC46" s="75">
        <f>'[1]Actv Retire'!AC46</f>
        <v>-3941.8991666666666</v>
      </c>
      <c r="AD46" s="75">
        <f>'[1]Actv Retire'!AD46</f>
        <v>-3941.8991666666666</v>
      </c>
      <c r="AE46" s="75">
        <f>'[1]Actv Retire'!AE46</f>
        <v>-3941.8991666666666</v>
      </c>
      <c r="AF46" s="75">
        <f>'[1]Actv Retire'!AF46</f>
        <v>-3941.8991666666666</v>
      </c>
      <c r="AG46" s="75">
        <f>'[1]Actv Retire'!AG46</f>
        <v>-3941.8991666666666</v>
      </c>
      <c r="AH46" s="75">
        <f>'[1]Actv Retire'!AH46</f>
        <v>-3941.8991666666666</v>
      </c>
      <c r="AI46" s="75">
        <f>'[1]Actv Retire'!AI46</f>
        <v>-3941.8991666666666</v>
      </c>
      <c r="AJ46" s="75">
        <f>'[1]Actv Retire'!AJ46</f>
        <v>-3941.8991666666666</v>
      </c>
      <c r="AK46" s="264"/>
      <c r="AL46" s="750">
        <f t="shared" si="1"/>
        <v>-23651.395</v>
      </c>
      <c r="AM46" s="750"/>
      <c r="AN46" s="750">
        <f t="shared" si="2"/>
        <v>-47302.790000000008</v>
      </c>
      <c r="AO46" s="529"/>
    </row>
    <row r="47" spans="1:41" s="525" customFormat="1">
      <c r="A47" s="531"/>
      <c r="B47" s="511">
        <v>37</v>
      </c>
      <c r="D47" s="511" t="str">
        <f>'[1]Actv Retire'!D47</f>
        <v>Water</v>
      </c>
      <c r="E47" s="510"/>
      <c r="F47" s="510" t="str">
        <f>'[1]Actv Retire'!F47</f>
        <v>331300-TD Mains 10in to 16in</v>
      </c>
      <c r="G47" s="510"/>
      <c r="H47" s="511" t="str">
        <f>'[1]Actv Retire'!H47</f>
        <v>331300</v>
      </c>
      <c r="I47" s="510"/>
      <c r="J47" s="511" t="str">
        <f>'[1]Actv Retire'!J47</f>
        <v>10133100</v>
      </c>
      <c r="K47" s="510"/>
      <c r="L47" s="511">
        <f>'[1]Actv Retire'!L47</f>
        <v>331.4</v>
      </c>
      <c r="M47" s="528"/>
      <c r="N47" s="748">
        <f>'[1]Actv Retire'!N47</f>
        <v>31572411.869999997</v>
      </c>
      <c r="O47" s="75">
        <f>'[1]Actv Retire'!O47</f>
        <v>-841.11138888888888</v>
      </c>
      <c r="P47" s="75">
        <f>'[1]Actv Retire'!P47</f>
        <v>-841.11138888888888</v>
      </c>
      <c r="Q47" s="75">
        <f>'[1]Actv Retire'!Q47</f>
        <v>-841.11138888888888</v>
      </c>
      <c r="R47" s="75">
        <f>'[1]Actv Retire'!R47</f>
        <v>-841.11138888888888</v>
      </c>
      <c r="S47" s="75">
        <f>'[1]Actv Retire'!S47</f>
        <v>-841.11138888888888</v>
      </c>
      <c r="T47" s="75">
        <f>'[1]Actv Retire'!T47</f>
        <v>-841.11138888888888</v>
      </c>
      <c r="U47" s="75">
        <f>'[1]Actv Retire'!U47</f>
        <v>-841.11138888888888</v>
      </c>
      <c r="V47" s="75">
        <f>'[1]Actv Retire'!V47</f>
        <v>-841.11138888888888</v>
      </c>
      <c r="W47" s="75">
        <f>'[1]Actv Retire'!W47</f>
        <v>-841.11138888888888</v>
      </c>
      <c r="X47" s="75">
        <f>'[1]Actv Retire'!X47</f>
        <v>-841.11138888888888</v>
      </c>
      <c r="Y47" s="75">
        <f>'[1]Actv Retire'!Y47</f>
        <v>-841.11138888888888</v>
      </c>
      <c r="Z47" s="75">
        <f>'[1]Actv Retire'!Z47</f>
        <v>-841.11138888888888</v>
      </c>
      <c r="AA47" s="75">
        <f>'[1]Actv Retire'!AA47</f>
        <v>-841.11138888888888</v>
      </c>
      <c r="AB47" s="75">
        <f>'[1]Actv Retire'!AB47</f>
        <v>-841.11138888888888</v>
      </c>
      <c r="AC47" s="75">
        <f>'[1]Actv Retire'!AC47</f>
        <v>-841.11138888888888</v>
      </c>
      <c r="AD47" s="75">
        <f>'[1]Actv Retire'!AD47</f>
        <v>-841.11138888888888</v>
      </c>
      <c r="AE47" s="75">
        <f>'[1]Actv Retire'!AE47</f>
        <v>-841.11138888888888</v>
      </c>
      <c r="AF47" s="75">
        <f>'[1]Actv Retire'!AF47</f>
        <v>-841.11138888888888</v>
      </c>
      <c r="AG47" s="75">
        <f>'[1]Actv Retire'!AG47</f>
        <v>-841.11138888888888</v>
      </c>
      <c r="AH47" s="75">
        <f>'[1]Actv Retire'!AH47</f>
        <v>-841.11138888888888</v>
      </c>
      <c r="AI47" s="75">
        <f>'[1]Actv Retire'!AI47</f>
        <v>-841.11138888888888</v>
      </c>
      <c r="AJ47" s="75">
        <f>'[1]Actv Retire'!AJ47</f>
        <v>-841.11138888888888</v>
      </c>
      <c r="AK47" s="264"/>
      <c r="AL47" s="750">
        <f t="shared" si="1"/>
        <v>-5046.6683333333331</v>
      </c>
      <c r="AM47" s="750"/>
      <c r="AN47" s="750">
        <f t="shared" si="2"/>
        <v>-10093.336666666664</v>
      </c>
      <c r="AO47" s="529"/>
    </row>
    <row r="48" spans="1:41" s="525" customFormat="1">
      <c r="A48" s="531"/>
      <c r="B48" s="511">
        <v>38</v>
      </c>
      <c r="D48" s="511" t="str">
        <f>'[1]Actv Retire'!D48</f>
        <v>Water</v>
      </c>
      <c r="E48" s="510"/>
      <c r="F48" s="510" t="str">
        <f>'[1]Actv Retire'!F48</f>
        <v>331400-TD Mains 18in &amp; Grtr</v>
      </c>
      <c r="G48" s="510"/>
      <c r="H48" s="511" t="str">
        <f>'[1]Actv Retire'!H48</f>
        <v>331400</v>
      </c>
      <c r="I48" s="510"/>
      <c r="J48" s="511" t="str">
        <f>'[1]Actv Retire'!J48</f>
        <v>10133100</v>
      </c>
      <c r="K48" s="510"/>
      <c r="L48" s="511">
        <f>'[1]Actv Retire'!L48</f>
        <v>331.4</v>
      </c>
      <c r="M48" s="528"/>
      <c r="N48" s="748">
        <f>'[1]Actv Retire'!N48</f>
        <v>79171929.200000003</v>
      </c>
      <c r="O48" s="75">
        <f>'[1]Actv Retire'!O48</f>
        <v>-1340.9108333333334</v>
      </c>
      <c r="P48" s="75">
        <f>'[1]Actv Retire'!P48</f>
        <v>-1340.9108333333334</v>
      </c>
      <c r="Q48" s="75">
        <f>'[1]Actv Retire'!Q48</f>
        <v>-1340.9108333333334</v>
      </c>
      <c r="R48" s="75">
        <f>'[1]Actv Retire'!R48</f>
        <v>-1340.9108333333334</v>
      </c>
      <c r="S48" s="75">
        <f>'[1]Actv Retire'!S48</f>
        <v>-1340.9108333333334</v>
      </c>
      <c r="T48" s="75">
        <f>'[1]Actv Retire'!T48</f>
        <v>-1340.9108333333334</v>
      </c>
      <c r="U48" s="75">
        <f>'[1]Actv Retire'!U48</f>
        <v>-1340.9108333333334</v>
      </c>
      <c r="V48" s="75">
        <f>'[1]Actv Retire'!V48</f>
        <v>-1340.9108333333334</v>
      </c>
      <c r="W48" s="75">
        <f>'[1]Actv Retire'!W48</f>
        <v>-1340.9108333333334</v>
      </c>
      <c r="X48" s="75">
        <f>'[1]Actv Retire'!X48</f>
        <v>-1340.9108333333334</v>
      </c>
      <c r="Y48" s="75">
        <f>'[1]Actv Retire'!Y48</f>
        <v>-1340.9108333333334</v>
      </c>
      <c r="Z48" s="75">
        <f>'[1]Actv Retire'!Z48</f>
        <v>-1340.9108333333334</v>
      </c>
      <c r="AA48" s="75">
        <f>'[1]Actv Retire'!AA48</f>
        <v>-1340.9108333333334</v>
      </c>
      <c r="AB48" s="75">
        <f>'[1]Actv Retire'!AB48</f>
        <v>-1340.9108333333334</v>
      </c>
      <c r="AC48" s="75">
        <f>'[1]Actv Retire'!AC48</f>
        <v>-1340.9108333333334</v>
      </c>
      <c r="AD48" s="75">
        <f>'[1]Actv Retire'!AD48</f>
        <v>-1340.9108333333334</v>
      </c>
      <c r="AE48" s="75">
        <f>'[1]Actv Retire'!AE48</f>
        <v>-1340.9108333333334</v>
      </c>
      <c r="AF48" s="75">
        <f>'[1]Actv Retire'!AF48</f>
        <v>-1340.9108333333334</v>
      </c>
      <c r="AG48" s="75">
        <f>'[1]Actv Retire'!AG48</f>
        <v>-1340.9108333333334</v>
      </c>
      <c r="AH48" s="75">
        <f>'[1]Actv Retire'!AH48</f>
        <v>-1340.9108333333334</v>
      </c>
      <c r="AI48" s="75">
        <f>'[1]Actv Retire'!AI48</f>
        <v>-1340.9108333333334</v>
      </c>
      <c r="AJ48" s="75">
        <f>'[1]Actv Retire'!AJ48</f>
        <v>-1340.9108333333334</v>
      </c>
      <c r="AK48" s="264"/>
      <c r="AL48" s="750">
        <f t="shared" si="1"/>
        <v>-8045.4650000000001</v>
      </c>
      <c r="AM48" s="750"/>
      <c r="AN48" s="750">
        <f t="shared" si="2"/>
        <v>-16090.93</v>
      </c>
      <c r="AO48" s="529"/>
    </row>
    <row r="49" spans="1:41" s="525" customFormat="1">
      <c r="A49" s="531"/>
      <c r="B49" s="511">
        <v>39</v>
      </c>
      <c r="D49" s="511" t="str">
        <f>'[1]Actv Retire'!D49</f>
        <v>Water</v>
      </c>
      <c r="E49" s="510"/>
      <c r="F49" s="510" t="str">
        <f>'[1]Actv Retire'!F49</f>
        <v>333000-Services</v>
      </c>
      <c r="G49" s="510"/>
      <c r="H49" s="511" t="str">
        <f>'[1]Actv Retire'!H49</f>
        <v>333000</v>
      </c>
      <c r="I49" s="510"/>
      <c r="J49" s="511" t="str">
        <f>'[1]Actv Retire'!J49</f>
        <v>10133300</v>
      </c>
      <c r="K49" s="510"/>
      <c r="L49" s="511">
        <f>'[1]Actv Retire'!L49</f>
        <v>333.4</v>
      </c>
      <c r="M49" s="528"/>
      <c r="N49" s="748">
        <f>'[1]Actv Retire'!N49</f>
        <v>54044407.080000021</v>
      </c>
      <c r="O49" s="75">
        <f>'[1]Actv Retire'!O49</f>
        <v>-10657.737777777778</v>
      </c>
      <c r="P49" s="75">
        <f>'[1]Actv Retire'!P49</f>
        <v>-10657.737777777778</v>
      </c>
      <c r="Q49" s="75">
        <f>'[1]Actv Retire'!Q49</f>
        <v>-10657.737777777778</v>
      </c>
      <c r="R49" s="75">
        <f>'[1]Actv Retire'!R49</f>
        <v>-10657.737777777778</v>
      </c>
      <c r="S49" s="75">
        <f>'[1]Actv Retire'!S49</f>
        <v>-10657.737777777778</v>
      </c>
      <c r="T49" s="75">
        <f>'[1]Actv Retire'!T49</f>
        <v>-10657.737777777778</v>
      </c>
      <c r="U49" s="75">
        <f>'[1]Actv Retire'!U49</f>
        <v>-10657.737777777778</v>
      </c>
      <c r="V49" s="75">
        <f>'[1]Actv Retire'!V49</f>
        <v>-10657.737777777778</v>
      </c>
      <c r="W49" s="75">
        <f>'[1]Actv Retire'!W49</f>
        <v>-10657.737777777778</v>
      </c>
      <c r="X49" s="75">
        <f>'[1]Actv Retire'!X49</f>
        <v>-10657.737777777778</v>
      </c>
      <c r="Y49" s="75">
        <f>'[1]Actv Retire'!Y49</f>
        <v>-10657.737777777778</v>
      </c>
      <c r="Z49" s="75">
        <f>'[1]Actv Retire'!Z49</f>
        <v>-10657.737777777778</v>
      </c>
      <c r="AA49" s="75">
        <f>'[1]Actv Retire'!AA49</f>
        <v>-10657.737777777778</v>
      </c>
      <c r="AB49" s="75">
        <f>'[1]Actv Retire'!AB49</f>
        <v>-10657.737777777778</v>
      </c>
      <c r="AC49" s="75">
        <f>'[1]Actv Retire'!AC49</f>
        <v>-10657.737777777778</v>
      </c>
      <c r="AD49" s="75">
        <f>'[1]Actv Retire'!AD49</f>
        <v>-10657.737777777778</v>
      </c>
      <c r="AE49" s="75">
        <f>'[1]Actv Retire'!AE49</f>
        <v>-10657.737777777778</v>
      </c>
      <c r="AF49" s="75">
        <f>'[1]Actv Retire'!AF49</f>
        <v>-10657.737777777778</v>
      </c>
      <c r="AG49" s="75">
        <f>'[1]Actv Retire'!AG49</f>
        <v>-10657.737777777778</v>
      </c>
      <c r="AH49" s="75">
        <f>'[1]Actv Retire'!AH49</f>
        <v>-10657.737777777778</v>
      </c>
      <c r="AI49" s="75">
        <f>'[1]Actv Retire'!AI49</f>
        <v>-10657.737777777778</v>
      </c>
      <c r="AJ49" s="75">
        <f>'[1]Actv Retire'!AJ49</f>
        <v>-10657.737777777778</v>
      </c>
      <c r="AK49" s="264"/>
      <c r="AL49" s="750">
        <f t="shared" si="1"/>
        <v>-63946.426666666674</v>
      </c>
      <c r="AM49" s="750"/>
      <c r="AN49" s="750">
        <f t="shared" si="2"/>
        <v>-127892.85333333332</v>
      </c>
      <c r="AO49" s="529"/>
    </row>
    <row r="50" spans="1:41" s="525" customFormat="1">
      <c r="A50" s="531"/>
      <c r="B50" s="511">
        <v>40</v>
      </c>
      <c r="D50" s="511" t="str">
        <f>'[1]Actv Retire'!D50</f>
        <v>Water</v>
      </c>
      <c r="E50" s="510"/>
      <c r="F50" s="510" t="str">
        <f>'[1]Actv Retire'!F50</f>
        <v>334100-Meters</v>
      </c>
      <c r="G50" s="510"/>
      <c r="H50" s="511" t="str">
        <f>'[1]Actv Retire'!H50</f>
        <v>334100</v>
      </c>
      <c r="I50" s="510"/>
      <c r="J50" s="511" t="str">
        <f>'[1]Actv Retire'!J50</f>
        <v>10133410</v>
      </c>
      <c r="K50" s="510"/>
      <c r="L50" s="511">
        <f>'[1]Actv Retire'!L50</f>
        <v>334.4</v>
      </c>
      <c r="M50" s="528"/>
      <c r="N50" s="748">
        <f>'[1]Actv Retire'!N50</f>
        <v>16894352.900000002</v>
      </c>
      <c r="O50" s="75">
        <f>'[1]Actv Retire'!O50</f>
        <v>-14.85277777777778</v>
      </c>
      <c r="P50" s="75">
        <f>'[1]Actv Retire'!P50</f>
        <v>-14.85277777777778</v>
      </c>
      <c r="Q50" s="75">
        <f>'[1]Actv Retire'!Q50</f>
        <v>-14.85277777777778</v>
      </c>
      <c r="R50" s="75">
        <f>'[1]Actv Retire'!R50</f>
        <v>-14.85277777777778</v>
      </c>
      <c r="S50" s="75">
        <f>'[1]Actv Retire'!S50</f>
        <v>-14.85277777777778</v>
      </c>
      <c r="T50" s="75">
        <f>'[1]Actv Retire'!T50</f>
        <v>-14.85277777777778</v>
      </c>
      <c r="U50" s="75">
        <f>'[1]Actv Retire'!U50</f>
        <v>-14.85277777777778</v>
      </c>
      <c r="V50" s="75">
        <f>'[1]Actv Retire'!V50</f>
        <v>-14.85277777777778</v>
      </c>
      <c r="W50" s="75">
        <f>'[1]Actv Retire'!W50</f>
        <v>-14.85277777777778</v>
      </c>
      <c r="X50" s="75">
        <f>'[1]Actv Retire'!X50</f>
        <v>-14.85277777777778</v>
      </c>
      <c r="Y50" s="75">
        <f>'[1]Actv Retire'!Y50</f>
        <v>-14.85277777777778</v>
      </c>
      <c r="Z50" s="75">
        <f>'[1]Actv Retire'!Z50</f>
        <v>-14.85277777777778</v>
      </c>
      <c r="AA50" s="75">
        <f>'[1]Actv Retire'!AA50</f>
        <v>-14.85277777777778</v>
      </c>
      <c r="AB50" s="75">
        <f>'[1]Actv Retire'!AB50</f>
        <v>-14.85277777777778</v>
      </c>
      <c r="AC50" s="75">
        <f>'[1]Actv Retire'!AC50</f>
        <v>-14.85277777777778</v>
      </c>
      <c r="AD50" s="75">
        <f>'[1]Actv Retire'!AD50</f>
        <v>-14.85277777777778</v>
      </c>
      <c r="AE50" s="75">
        <f>'[1]Actv Retire'!AE50</f>
        <v>-14.85277777777778</v>
      </c>
      <c r="AF50" s="75">
        <f>'[1]Actv Retire'!AF50</f>
        <v>-14.85277777777778</v>
      </c>
      <c r="AG50" s="75">
        <f>'[1]Actv Retire'!AG50</f>
        <v>-14.85277777777778</v>
      </c>
      <c r="AH50" s="75">
        <f>'[1]Actv Retire'!AH50</f>
        <v>-14.85277777777778</v>
      </c>
      <c r="AI50" s="75">
        <f>'[1]Actv Retire'!AI50</f>
        <v>-14.85277777777778</v>
      </c>
      <c r="AJ50" s="75">
        <f>'[1]Actv Retire'!AJ50</f>
        <v>-14.85277777777778</v>
      </c>
      <c r="AK50" s="264"/>
      <c r="AL50" s="750">
        <f t="shared" si="1"/>
        <v>-89.116666666666674</v>
      </c>
      <c r="AM50" s="750"/>
      <c r="AN50" s="750">
        <f t="shared" si="2"/>
        <v>-178.23333333333338</v>
      </c>
      <c r="AO50" s="529"/>
    </row>
    <row r="51" spans="1:41" s="525" customFormat="1">
      <c r="A51" s="531"/>
      <c r="B51" s="511">
        <v>41</v>
      </c>
      <c r="D51" s="511" t="str">
        <f>'[1]Actv Retire'!D51</f>
        <v>Water</v>
      </c>
      <c r="E51" s="510"/>
      <c r="F51" s="510" t="str">
        <f>'[1]Actv Retire'!F51</f>
        <v>334110-Meters Bronze Case</v>
      </c>
      <c r="G51" s="510"/>
      <c r="H51" s="511" t="str">
        <f>'[1]Actv Retire'!H51</f>
        <v>334110</v>
      </c>
      <c r="I51" s="510"/>
      <c r="J51" s="511" t="str">
        <f>'[1]Actv Retire'!J51</f>
        <v>10133410</v>
      </c>
      <c r="K51" s="510"/>
      <c r="L51" s="511">
        <f>'[1]Actv Retire'!L51</f>
        <v>334.4</v>
      </c>
      <c r="M51" s="528"/>
      <c r="N51" s="748">
        <f>'[1]Actv Retire'!N51</f>
        <v>2268992.3199999998</v>
      </c>
      <c r="O51" s="75">
        <f>'[1]Actv Retire'!O51</f>
        <v>-1.2150000000000001</v>
      </c>
      <c r="P51" s="75">
        <f>'[1]Actv Retire'!P51</f>
        <v>-1.2150000000000001</v>
      </c>
      <c r="Q51" s="75">
        <f>'[1]Actv Retire'!Q51</f>
        <v>-1.2150000000000001</v>
      </c>
      <c r="R51" s="75">
        <f>'[1]Actv Retire'!R51</f>
        <v>-1.2150000000000001</v>
      </c>
      <c r="S51" s="75">
        <f>'[1]Actv Retire'!S51</f>
        <v>-1.2150000000000001</v>
      </c>
      <c r="T51" s="75">
        <f>'[1]Actv Retire'!T51</f>
        <v>-1.2150000000000001</v>
      </c>
      <c r="U51" s="75">
        <f>'[1]Actv Retire'!U51</f>
        <v>-1.2150000000000001</v>
      </c>
      <c r="V51" s="75">
        <f>'[1]Actv Retire'!V51</f>
        <v>-1.2150000000000001</v>
      </c>
      <c r="W51" s="75">
        <f>'[1]Actv Retire'!W51</f>
        <v>-1.2150000000000001</v>
      </c>
      <c r="X51" s="75">
        <f>'[1]Actv Retire'!X51</f>
        <v>-1.2150000000000001</v>
      </c>
      <c r="Y51" s="75">
        <f>'[1]Actv Retire'!Y51</f>
        <v>-1.2150000000000001</v>
      </c>
      <c r="Z51" s="75">
        <f>'[1]Actv Retire'!Z51</f>
        <v>-1.2150000000000001</v>
      </c>
      <c r="AA51" s="75">
        <f>'[1]Actv Retire'!AA51</f>
        <v>-1.2150000000000001</v>
      </c>
      <c r="AB51" s="75">
        <f>'[1]Actv Retire'!AB51</f>
        <v>-1.2150000000000001</v>
      </c>
      <c r="AC51" s="75">
        <f>'[1]Actv Retire'!AC51</f>
        <v>-1.2150000000000001</v>
      </c>
      <c r="AD51" s="75">
        <f>'[1]Actv Retire'!AD51</f>
        <v>-1.2150000000000001</v>
      </c>
      <c r="AE51" s="75">
        <f>'[1]Actv Retire'!AE51</f>
        <v>-1.2150000000000001</v>
      </c>
      <c r="AF51" s="75">
        <f>'[1]Actv Retire'!AF51</f>
        <v>-1.2150000000000001</v>
      </c>
      <c r="AG51" s="75">
        <f>'[1]Actv Retire'!AG51</f>
        <v>-1.2150000000000001</v>
      </c>
      <c r="AH51" s="75">
        <f>'[1]Actv Retire'!AH51</f>
        <v>-1.2150000000000001</v>
      </c>
      <c r="AI51" s="75">
        <f>'[1]Actv Retire'!AI51</f>
        <v>-1.2150000000000001</v>
      </c>
      <c r="AJ51" s="75">
        <f>'[1]Actv Retire'!AJ51</f>
        <v>-1.2150000000000001</v>
      </c>
      <c r="AK51" s="264"/>
      <c r="AL51" s="750">
        <f t="shared" si="1"/>
        <v>-7.29</v>
      </c>
      <c r="AM51" s="750"/>
      <c r="AN51" s="750">
        <f t="shared" si="2"/>
        <v>-14.58</v>
      </c>
      <c r="AO51" s="529"/>
    </row>
    <row r="52" spans="1:41" s="525" customFormat="1">
      <c r="A52" s="531"/>
      <c r="B52" s="511">
        <v>42</v>
      </c>
      <c r="D52" s="511" t="str">
        <f>'[1]Actv Retire'!D52</f>
        <v>Water</v>
      </c>
      <c r="E52" s="510"/>
      <c r="F52" s="510" t="str">
        <f>'[1]Actv Retire'!F52</f>
        <v>334120-Meters Plastic Case</v>
      </c>
      <c r="G52" s="510"/>
      <c r="H52" s="511" t="str">
        <f>'[1]Actv Retire'!H52</f>
        <v>334120</v>
      </c>
      <c r="I52" s="510"/>
      <c r="J52" s="511" t="str">
        <f>'[1]Actv Retire'!J52</f>
        <v>10133410</v>
      </c>
      <c r="K52" s="510"/>
      <c r="L52" s="511">
        <f>'[1]Actv Retire'!L52</f>
        <v>334.4</v>
      </c>
      <c r="M52" s="528"/>
      <c r="N52" s="748">
        <f>'[1]Actv Retire'!N52</f>
        <v>396889.47000000003</v>
      </c>
      <c r="O52" s="75">
        <f>'[1]Actv Retire'!O52</f>
        <v>-39.653888888888886</v>
      </c>
      <c r="P52" s="75">
        <f>'[1]Actv Retire'!P52</f>
        <v>-39.653888888888886</v>
      </c>
      <c r="Q52" s="75">
        <f>'[1]Actv Retire'!Q52</f>
        <v>-39.653888888888886</v>
      </c>
      <c r="R52" s="75">
        <f>'[1]Actv Retire'!R52</f>
        <v>-39.653888888888886</v>
      </c>
      <c r="S52" s="75">
        <f>'[1]Actv Retire'!S52</f>
        <v>-39.653888888888886</v>
      </c>
      <c r="T52" s="75">
        <f>'[1]Actv Retire'!T52</f>
        <v>-39.653888888888886</v>
      </c>
      <c r="U52" s="75">
        <f>'[1]Actv Retire'!U52</f>
        <v>-39.653888888888886</v>
      </c>
      <c r="V52" s="75">
        <f>'[1]Actv Retire'!V52</f>
        <v>-39.653888888888886</v>
      </c>
      <c r="W52" s="75">
        <f>'[1]Actv Retire'!W52</f>
        <v>-39.653888888888886</v>
      </c>
      <c r="X52" s="75">
        <f>'[1]Actv Retire'!X52</f>
        <v>-39.653888888888886</v>
      </c>
      <c r="Y52" s="75">
        <f>'[1]Actv Retire'!Y52</f>
        <v>-39.653888888888886</v>
      </c>
      <c r="Z52" s="75">
        <f>'[1]Actv Retire'!Z52</f>
        <v>-39.653888888888886</v>
      </c>
      <c r="AA52" s="75">
        <f>'[1]Actv Retire'!AA52</f>
        <v>-39.653888888888886</v>
      </c>
      <c r="AB52" s="75">
        <f>'[1]Actv Retire'!AB52</f>
        <v>-39.653888888888886</v>
      </c>
      <c r="AC52" s="75">
        <f>'[1]Actv Retire'!AC52</f>
        <v>-39.653888888888886</v>
      </c>
      <c r="AD52" s="75">
        <f>'[1]Actv Retire'!AD52</f>
        <v>-39.653888888888886</v>
      </c>
      <c r="AE52" s="75">
        <f>'[1]Actv Retire'!AE52</f>
        <v>-39.653888888888886</v>
      </c>
      <c r="AF52" s="75">
        <f>'[1]Actv Retire'!AF52</f>
        <v>-39.653888888888886</v>
      </c>
      <c r="AG52" s="75">
        <f>'[1]Actv Retire'!AG52</f>
        <v>-39.653888888888886</v>
      </c>
      <c r="AH52" s="75">
        <f>'[1]Actv Retire'!AH52</f>
        <v>-39.653888888888886</v>
      </c>
      <c r="AI52" s="75">
        <f>'[1]Actv Retire'!AI52</f>
        <v>-39.653888888888886</v>
      </c>
      <c r="AJ52" s="75">
        <f>'[1]Actv Retire'!AJ52</f>
        <v>-39.653888888888886</v>
      </c>
      <c r="AK52" s="264"/>
      <c r="AL52" s="750">
        <f t="shared" si="1"/>
        <v>-237.92333333333335</v>
      </c>
      <c r="AM52" s="750"/>
      <c r="AN52" s="750">
        <f t="shared" si="2"/>
        <v>-475.84666666666675</v>
      </c>
      <c r="AO52" s="529"/>
    </row>
    <row r="53" spans="1:41" s="525" customFormat="1">
      <c r="A53" s="531"/>
      <c r="B53" s="511">
        <v>43</v>
      </c>
      <c r="D53" s="511" t="str">
        <f>'[1]Actv Retire'!D53</f>
        <v>Water</v>
      </c>
      <c r="E53" s="510"/>
      <c r="F53" s="510" t="str">
        <f>'[1]Actv Retire'!F53</f>
        <v>334130-Meters Other</v>
      </c>
      <c r="G53" s="510"/>
      <c r="H53" s="511" t="str">
        <f>'[1]Actv Retire'!H53</f>
        <v>334130</v>
      </c>
      <c r="I53" s="510"/>
      <c r="J53" s="511" t="str">
        <f>'[1]Actv Retire'!J53</f>
        <v>10133410</v>
      </c>
      <c r="K53" s="510"/>
      <c r="L53" s="511">
        <f>'[1]Actv Retire'!L53</f>
        <v>334.4</v>
      </c>
      <c r="M53" s="528"/>
      <c r="N53" s="748">
        <f>'[1]Actv Retire'!N53</f>
        <v>6511362.5500000007</v>
      </c>
      <c r="O53" s="75">
        <f>'[1]Actv Retire'!O53</f>
        <v>-3.3905555555555558</v>
      </c>
      <c r="P53" s="75">
        <f>'[1]Actv Retire'!P53</f>
        <v>-3.3905555555555558</v>
      </c>
      <c r="Q53" s="75">
        <f>'[1]Actv Retire'!Q53</f>
        <v>-3.3905555555555558</v>
      </c>
      <c r="R53" s="75">
        <f>'[1]Actv Retire'!R53</f>
        <v>-3.3905555555555558</v>
      </c>
      <c r="S53" s="75">
        <f>'[1]Actv Retire'!S53</f>
        <v>-3.3905555555555558</v>
      </c>
      <c r="T53" s="75">
        <f>'[1]Actv Retire'!T53</f>
        <v>-3.3905555555555558</v>
      </c>
      <c r="U53" s="75">
        <f>'[1]Actv Retire'!U53</f>
        <v>-3.3905555555555558</v>
      </c>
      <c r="V53" s="75">
        <f>'[1]Actv Retire'!V53</f>
        <v>-3.3905555555555558</v>
      </c>
      <c r="W53" s="75">
        <f>'[1]Actv Retire'!W53</f>
        <v>-3.3905555555555558</v>
      </c>
      <c r="X53" s="75">
        <f>'[1]Actv Retire'!X53</f>
        <v>-3.3905555555555558</v>
      </c>
      <c r="Y53" s="75">
        <f>'[1]Actv Retire'!Y53</f>
        <v>-3.3905555555555558</v>
      </c>
      <c r="Z53" s="75">
        <f>'[1]Actv Retire'!Z53</f>
        <v>-3.3905555555555558</v>
      </c>
      <c r="AA53" s="75">
        <f>'[1]Actv Retire'!AA53</f>
        <v>-3.3905555555555558</v>
      </c>
      <c r="AB53" s="75">
        <f>'[1]Actv Retire'!AB53</f>
        <v>-3.3905555555555558</v>
      </c>
      <c r="AC53" s="75">
        <f>'[1]Actv Retire'!AC53</f>
        <v>-3.3905555555555558</v>
      </c>
      <c r="AD53" s="75">
        <f>'[1]Actv Retire'!AD53</f>
        <v>-3.3905555555555558</v>
      </c>
      <c r="AE53" s="75">
        <f>'[1]Actv Retire'!AE53</f>
        <v>-3.3905555555555558</v>
      </c>
      <c r="AF53" s="75">
        <f>'[1]Actv Retire'!AF53</f>
        <v>-3.3905555555555558</v>
      </c>
      <c r="AG53" s="75">
        <f>'[1]Actv Retire'!AG53</f>
        <v>-3.3905555555555558</v>
      </c>
      <c r="AH53" s="75">
        <f>'[1]Actv Retire'!AH53</f>
        <v>-3.3905555555555558</v>
      </c>
      <c r="AI53" s="75">
        <f>'[1]Actv Retire'!AI53</f>
        <v>-3.3905555555555558</v>
      </c>
      <c r="AJ53" s="75">
        <f>'[1]Actv Retire'!AJ53</f>
        <v>-3.3905555555555558</v>
      </c>
      <c r="AK53" s="264"/>
      <c r="AL53" s="750">
        <f t="shared" si="1"/>
        <v>-20.343333333333334</v>
      </c>
      <c r="AM53" s="750"/>
      <c r="AN53" s="750">
        <f t="shared" si="2"/>
        <v>-40.686666666666667</v>
      </c>
      <c r="AO53" s="529"/>
    </row>
    <row r="54" spans="1:41" s="525" customFormat="1">
      <c r="A54" s="531"/>
      <c r="B54" s="511">
        <v>44</v>
      </c>
      <c r="D54" s="511" t="str">
        <f>'[1]Actv Retire'!D54</f>
        <v>Water</v>
      </c>
      <c r="E54" s="510"/>
      <c r="F54" s="510" t="str">
        <f>'[1]Actv Retire'!F54</f>
        <v>334131-Meter Reading Units</v>
      </c>
      <c r="G54" s="510"/>
      <c r="H54" s="511" t="str">
        <f>'[1]Actv Retire'!H54</f>
        <v>334131</v>
      </c>
      <c r="I54" s="510"/>
      <c r="J54" s="511" t="str">
        <f>'[1]Actv Retire'!J54</f>
        <v>10133410</v>
      </c>
      <c r="K54" s="510"/>
      <c r="L54" s="511">
        <f>'[1]Actv Retire'!L54</f>
        <v>334.4</v>
      </c>
      <c r="M54" s="528"/>
      <c r="N54" s="748">
        <f>'[1]Actv Retire'!N54</f>
        <v>439289.77999999997</v>
      </c>
      <c r="O54" s="75">
        <f>'[1]Actv Retire'!O54</f>
        <v>0</v>
      </c>
      <c r="P54" s="75">
        <f>'[1]Actv Retire'!P54</f>
        <v>0</v>
      </c>
      <c r="Q54" s="75">
        <f>'[1]Actv Retire'!Q54</f>
        <v>0</v>
      </c>
      <c r="R54" s="75">
        <f>'[1]Actv Retire'!R54</f>
        <v>0</v>
      </c>
      <c r="S54" s="75">
        <f>'[1]Actv Retire'!S54</f>
        <v>0</v>
      </c>
      <c r="T54" s="75">
        <f>'[1]Actv Retire'!T54</f>
        <v>0</v>
      </c>
      <c r="U54" s="75">
        <f>'[1]Actv Retire'!U54</f>
        <v>0</v>
      </c>
      <c r="V54" s="75">
        <f>'[1]Actv Retire'!V54</f>
        <v>0</v>
      </c>
      <c r="W54" s="75">
        <f>'[1]Actv Retire'!W54</f>
        <v>0</v>
      </c>
      <c r="X54" s="75">
        <f>'[1]Actv Retire'!X54</f>
        <v>0</v>
      </c>
      <c r="Y54" s="75">
        <f>'[1]Actv Retire'!Y54</f>
        <v>0</v>
      </c>
      <c r="Z54" s="75">
        <f>'[1]Actv Retire'!Z54</f>
        <v>0</v>
      </c>
      <c r="AA54" s="75">
        <f>'[1]Actv Retire'!AA54</f>
        <v>0</v>
      </c>
      <c r="AB54" s="75">
        <f>'[1]Actv Retire'!AB54</f>
        <v>0</v>
      </c>
      <c r="AC54" s="75">
        <f>'[1]Actv Retire'!AC54</f>
        <v>0</v>
      </c>
      <c r="AD54" s="75">
        <f>'[1]Actv Retire'!AD54</f>
        <v>0</v>
      </c>
      <c r="AE54" s="75">
        <f>'[1]Actv Retire'!AE54</f>
        <v>0</v>
      </c>
      <c r="AF54" s="75">
        <f>'[1]Actv Retire'!AF54</f>
        <v>0</v>
      </c>
      <c r="AG54" s="75">
        <f>'[1]Actv Retire'!AG54</f>
        <v>0</v>
      </c>
      <c r="AH54" s="75">
        <f>'[1]Actv Retire'!AH54</f>
        <v>0</v>
      </c>
      <c r="AI54" s="75">
        <f>'[1]Actv Retire'!AI54</f>
        <v>0</v>
      </c>
      <c r="AJ54" s="75">
        <f>'[1]Actv Retire'!AJ54</f>
        <v>0</v>
      </c>
      <c r="AK54" s="264"/>
      <c r="AL54" s="750">
        <f t="shared" si="1"/>
        <v>0</v>
      </c>
      <c r="AM54" s="750"/>
      <c r="AN54" s="750">
        <f t="shared" si="2"/>
        <v>0</v>
      </c>
      <c r="AO54" s="529"/>
    </row>
    <row r="55" spans="1:41" s="525" customFormat="1">
      <c r="A55" s="531"/>
      <c r="B55" s="511">
        <v>45</v>
      </c>
      <c r="D55" s="511" t="str">
        <f>'[1]Actv Retire'!D55</f>
        <v>Water</v>
      </c>
      <c r="E55" s="510"/>
      <c r="F55" s="510" t="str">
        <f>'[1]Actv Retire'!F55</f>
        <v>334200-Meter Installations</v>
      </c>
      <c r="G55" s="510"/>
      <c r="H55" s="511" t="str">
        <f>'[1]Actv Retire'!H55</f>
        <v>334200</v>
      </c>
      <c r="I55" s="510"/>
      <c r="J55" s="511" t="str">
        <f>'[1]Actv Retire'!J55</f>
        <v>10133420</v>
      </c>
      <c r="K55" s="510"/>
      <c r="L55" s="511">
        <f>'[1]Actv Retire'!L55</f>
        <v>334.4</v>
      </c>
      <c r="M55" s="528"/>
      <c r="N55" s="748">
        <f>'[1]Actv Retire'!N55</f>
        <v>28416119.219999991</v>
      </c>
      <c r="O55" s="75">
        <f>'[1]Actv Retire'!O55</f>
        <v>-4222.9663888888881</v>
      </c>
      <c r="P55" s="75">
        <f>'[1]Actv Retire'!P55</f>
        <v>-4222.9663888888881</v>
      </c>
      <c r="Q55" s="75">
        <f>'[1]Actv Retire'!Q55</f>
        <v>-4222.9663888888881</v>
      </c>
      <c r="R55" s="75">
        <f>'[1]Actv Retire'!R55</f>
        <v>-4222.9663888888881</v>
      </c>
      <c r="S55" s="75">
        <f>'[1]Actv Retire'!S55</f>
        <v>-4222.9663888888881</v>
      </c>
      <c r="T55" s="75">
        <f>'[1]Actv Retire'!T55</f>
        <v>-4222.9663888888881</v>
      </c>
      <c r="U55" s="75">
        <f>'[1]Actv Retire'!U55</f>
        <v>-4222.9663888888881</v>
      </c>
      <c r="V55" s="75">
        <f>'[1]Actv Retire'!V55</f>
        <v>-4222.9663888888881</v>
      </c>
      <c r="W55" s="75">
        <f>'[1]Actv Retire'!W55</f>
        <v>-4222.9663888888881</v>
      </c>
      <c r="X55" s="75">
        <f>'[1]Actv Retire'!X55</f>
        <v>-4222.9663888888881</v>
      </c>
      <c r="Y55" s="75">
        <f>'[1]Actv Retire'!Y55</f>
        <v>-4222.9663888888881</v>
      </c>
      <c r="Z55" s="75">
        <f>'[1]Actv Retire'!Z55</f>
        <v>-4222.9663888888881</v>
      </c>
      <c r="AA55" s="75">
        <f>'[1]Actv Retire'!AA55</f>
        <v>-4222.9663888888881</v>
      </c>
      <c r="AB55" s="75">
        <f>'[1]Actv Retire'!AB55</f>
        <v>-4222.9663888888881</v>
      </c>
      <c r="AC55" s="75">
        <f>'[1]Actv Retire'!AC55</f>
        <v>-4222.9663888888881</v>
      </c>
      <c r="AD55" s="75">
        <f>'[1]Actv Retire'!AD55</f>
        <v>-4222.9663888888881</v>
      </c>
      <c r="AE55" s="75">
        <f>'[1]Actv Retire'!AE55</f>
        <v>-4222.9663888888881</v>
      </c>
      <c r="AF55" s="75">
        <f>'[1]Actv Retire'!AF55</f>
        <v>-4222.9663888888881</v>
      </c>
      <c r="AG55" s="75">
        <f>'[1]Actv Retire'!AG55</f>
        <v>-4222.9663888888881</v>
      </c>
      <c r="AH55" s="75">
        <f>'[1]Actv Retire'!AH55</f>
        <v>-4222.9663888888881</v>
      </c>
      <c r="AI55" s="75">
        <f>'[1]Actv Retire'!AI55</f>
        <v>-4222.9663888888881</v>
      </c>
      <c r="AJ55" s="75">
        <f>'[1]Actv Retire'!AJ55</f>
        <v>-4222.9663888888881</v>
      </c>
      <c r="AK55" s="264"/>
      <c r="AL55" s="750">
        <f t="shared" si="1"/>
        <v>-25337.798333333332</v>
      </c>
      <c r="AM55" s="750"/>
      <c r="AN55" s="750">
        <f t="shared" si="2"/>
        <v>-50675.596666666672</v>
      </c>
      <c r="AO55" s="529"/>
    </row>
    <row r="56" spans="1:41" s="525" customFormat="1">
      <c r="A56" s="531"/>
      <c r="B56" s="511">
        <v>46</v>
      </c>
      <c r="D56" s="511" t="str">
        <f>'[1]Actv Retire'!D56</f>
        <v>Water</v>
      </c>
      <c r="E56" s="510"/>
      <c r="F56" s="510" t="str">
        <f>'[1]Actv Retire'!F56</f>
        <v>334300-Meter Vaults</v>
      </c>
      <c r="G56" s="510"/>
      <c r="H56" s="511" t="str">
        <f>'[1]Actv Retire'!H56</f>
        <v>334300</v>
      </c>
      <c r="I56" s="510"/>
      <c r="J56" s="511" t="str">
        <f>'[1]Actv Retire'!J56</f>
        <v>10133410</v>
      </c>
      <c r="K56" s="510"/>
      <c r="L56" s="511">
        <f>'[1]Actv Retire'!L56</f>
        <v>334.4</v>
      </c>
      <c r="M56" s="528"/>
      <c r="N56" s="748">
        <f>'[1]Actv Retire'!N56</f>
        <v>1336851.8400000001</v>
      </c>
      <c r="O56" s="75">
        <f>'[1]Actv Retire'!O56</f>
        <v>-1559.0069444444446</v>
      </c>
      <c r="P56" s="75">
        <f>'[1]Actv Retire'!P56</f>
        <v>-1559.0069444444446</v>
      </c>
      <c r="Q56" s="75">
        <f>'[1]Actv Retire'!Q56</f>
        <v>-1559.0069444444446</v>
      </c>
      <c r="R56" s="75">
        <f>'[1]Actv Retire'!R56</f>
        <v>-1559.0069444444446</v>
      </c>
      <c r="S56" s="75">
        <f>'[1]Actv Retire'!S56</f>
        <v>-1559.0069444444446</v>
      </c>
      <c r="T56" s="75">
        <f>'[1]Actv Retire'!T56</f>
        <v>-1559.0069444444446</v>
      </c>
      <c r="U56" s="75">
        <f>'[1]Actv Retire'!U56</f>
        <v>-1559.0069444444446</v>
      </c>
      <c r="V56" s="75">
        <f>'[1]Actv Retire'!V56</f>
        <v>-1559.0069444444446</v>
      </c>
      <c r="W56" s="75">
        <f>'[1]Actv Retire'!W56</f>
        <v>-1559.0069444444446</v>
      </c>
      <c r="X56" s="75">
        <f>'[1]Actv Retire'!X56</f>
        <v>-1559.0069444444446</v>
      </c>
      <c r="Y56" s="75">
        <f>'[1]Actv Retire'!Y56</f>
        <v>-1559.0069444444446</v>
      </c>
      <c r="Z56" s="75">
        <f>'[1]Actv Retire'!Z56</f>
        <v>-1559.0069444444446</v>
      </c>
      <c r="AA56" s="75">
        <f>'[1]Actv Retire'!AA56</f>
        <v>-1559.0069444444446</v>
      </c>
      <c r="AB56" s="75">
        <f>'[1]Actv Retire'!AB56</f>
        <v>-1559.0069444444446</v>
      </c>
      <c r="AC56" s="75">
        <f>'[1]Actv Retire'!AC56</f>
        <v>-1559.0069444444446</v>
      </c>
      <c r="AD56" s="75">
        <f>'[1]Actv Retire'!AD56</f>
        <v>-1559.0069444444446</v>
      </c>
      <c r="AE56" s="75">
        <f>'[1]Actv Retire'!AE56</f>
        <v>-1559.0069444444446</v>
      </c>
      <c r="AF56" s="75">
        <f>'[1]Actv Retire'!AF56</f>
        <v>-1559.0069444444446</v>
      </c>
      <c r="AG56" s="75">
        <f>'[1]Actv Retire'!AG56</f>
        <v>-1559.0069444444446</v>
      </c>
      <c r="AH56" s="75">
        <f>'[1]Actv Retire'!AH56</f>
        <v>-1559.0069444444446</v>
      </c>
      <c r="AI56" s="75">
        <f>'[1]Actv Retire'!AI56</f>
        <v>-1559.0069444444446</v>
      </c>
      <c r="AJ56" s="75">
        <f>'[1]Actv Retire'!AJ56</f>
        <v>-1559.0069444444446</v>
      </c>
      <c r="AK56" s="264"/>
      <c r="AL56" s="750">
        <f t="shared" si="1"/>
        <v>-9354.0416666666679</v>
      </c>
      <c r="AM56" s="750"/>
      <c r="AN56" s="750">
        <f t="shared" si="2"/>
        <v>-18708.083333333339</v>
      </c>
      <c r="AO56" s="529"/>
    </row>
    <row r="57" spans="1:41" s="525" customFormat="1">
      <c r="A57" s="531"/>
      <c r="B57" s="511">
        <v>47</v>
      </c>
      <c r="D57" s="511" t="str">
        <f>'[1]Actv Retire'!D57</f>
        <v>Water</v>
      </c>
      <c r="E57" s="510"/>
      <c r="F57" s="510" t="str">
        <f>'[1]Actv Retire'!F57</f>
        <v>335000-Hydrants</v>
      </c>
      <c r="G57" s="510"/>
      <c r="H57" s="511" t="str">
        <f>'[1]Actv Retire'!H57</f>
        <v>335000</v>
      </c>
      <c r="I57" s="510"/>
      <c r="J57" s="511" t="str">
        <f>'[1]Actv Retire'!J57</f>
        <v>10133500</v>
      </c>
      <c r="K57" s="510"/>
      <c r="L57" s="511">
        <f>'[1]Actv Retire'!L57</f>
        <v>335.4</v>
      </c>
      <c r="M57" s="528"/>
      <c r="N57" s="748">
        <f>'[1]Actv Retire'!N57</f>
        <v>23123525.649999995</v>
      </c>
      <c r="O57" s="75">
        <f>'[1]Actv Retire'!O57</f>
        <v>-3890.4786111111121</v>
      </c>
      <c r="P57" s="75">
        <f>'[1]Actv Retire'!P57</f>
        <v>-3890.4786111111121</v>
      </c>
      <c r="Q57" s="75">
        <f>'[1]Actv Retire'!Q57</f>
        <v>-3890.4786111111121</v>
      </c>
      <c r="R57" s="75">
        <f>'[1]Actv Retire'!R57</f>
        <v>-3890.4786111111121</v>
      </c>
      <c r="S57" s="75">
        <f>'[1]Actv Retire'!S57</f>
        <v>-3890.4786111111121</v>
      </c>
      <c r="T57" s="75">
        <f>'[1]Actv Retire'!T57</f>
        <v>-3890.4786111111121</v>
      </c>
      <c r="U57" s="75">
        <f>'[1]Actv Retire'!U57</f>
        <v>-3890.4786111111121</v>
      </c>
      <c r="V57" s="75">
        <f>'[1]Actv Retire'!V57</f>
        <v>-3890.4786111111121</v>
      </c>
      <c r="W57" s="75">
        <f>'[1]Actv Retire'!W57</f>
        <v>-3890.4786111111121</v>
      </c>
      <c r="X57" s="75">
        <f>'[1]Actv Retire'!X57</f>
        <v>-3890.4786111111121</v>
      </c>
      <c r="Y57" s="75">
        <f>'[1]Actv Retire'!Y57</f>
        <v>-3890.4786111111121</v>
      </c>
      <c r="Z57" s="75">
        <f>'[1]Actv Retire'!Z57</f>
        <v>-3890.4786111111121</v>
      </c>
      <c r="AA57" s="75">
        <f>'[1]Actv Retire'!AA57</f>
        <v>-3890.4786111111121</v>
      </c>
      <c r="AB57" s="75">
        <f>'[1]Actv Retire'!AB57</f>
        <v>-3890.4786111111121</v>
      </c>
      <c r="AC57" s="75">
        <f>'[1]Actv Retire'!AC57</f>
        <v>-3890.4786111111121</v>
      </c>
      <c r="AD57" s="75">
        <f>'[1]Actv Retire'!AD57</f>
        <v>-3890.4786111111121</v>
      </c>
      <c r="AE57" s="75">
        <f>'[1]Actv Retire'!AE57</f>
        <v>-3890.4786111111121</v>
      </c>
      <c r="AF57" s="75">
        <f>'[1]Actv Retire'!AF57</f>
        <v>-3890.4786111111121</v>
      </c>
      <c r="AG57" s="75">
        <f>'[1]Actv Retire'!AG57</f>
        <v>-3890.4786111111121</v>
      </c>
      <c r="AH57" s="75">
        <f>'[1]Actv Retire'!AH57</f>
        <v>-3890.4786111111121</v>
      </c>
      <c r="AI57" s="75">
        <f>'[1]Actv Retire'!AI57</f>
        <v>-3890.4786111111121</v>
      </c>
      <c r="AJ57" s="75">
        <f>'[1]Actv Retire'!AJ57</f>
        <v>-3890.4786111111121</v>
      </c>
      <c r="AK57" s="264"/>
      <c r="AL57" s="750">
        <f t="shared" si="1"/>
        <v>-23342.871666666673</v>
      </c>
      <c r="AM57" s="750"/>
      <c r="AN57" s="750">
        <f t="shared" si="2"/>
        <v>-46685.743333333339</v>
      </c>
      <c r="AO57" s="529"/>
    </row>
    <row r="58" spans="1:41" s="525" customFormat="1">
      <c r="A58" s="531"/>
      <c r="B58" s="511">
        <v>48</v>
      </c>
      <c r="D58" s="511" t="str">
        <f>'[1]Actv Retire'!D58</f>
        <v>Water</v>
      </c>
      <c r="E58" s="510"/>
      <c r="F58" s="510" t="str">
        <f>'[1]Actv Retire'!F58</f>
        <v>339100-Other P/E-Intangible</v>
      </c>
      <c r="G58" s="510"/>
      <c r="H58" s="511" t="str">
        <f>'[1]Actv Retire'!H58</f>
        <v>339100</v>
      </c>
      <c r="I58" s="510"/>
      <c r="J58" s="511" t="str">
        <f>'[1]Actv Retire'!J58</f>
        <v>10133910</v>
      </c>
      <c r="K58" s="510"/>
      <c r="L58" s="511">
        <f>'[1]Actv Retire'!L58</f>
        <v>339.1</v>
      </c>
      <c r="M58" s="528"/>
      <c r="N58" s="748">
        <f>'[1]Actv Retire'!N58</f>
        <v>93268.21</v>
      </c>
      <c r="O58" s="75">
        <f>'[1]Actv Retire'!O58</f>
        <v>-232.63361111111109</v>
      </c>
      <c r="P58" s="75">
        <f>'[1]Actv Retire'!P58</f>
        <v>-232.63361111111109</v>
      </c>
      <c r="Q58" s="75">
        <f>'[1]Actv Retire'!Q58</f>
        <v>-232.63361111111109</v>
      </c>
      <c r="R58" s="75">
        <f>'[1]Actv Retire'!R58</f>
        <v>-232.63361111111109</v>
      </c>
      <c r="S58" s="75">
        <f>'[1]Actv Retire'!S58</f>
        <v>-232.63361111111109</v>
      </c>
      <c r="T58" s="75">
        <f>'[1]Actv Retire'!T58</f>
        <v>-232.63361111111109</v>
      </c>
      <c r="U58" s="75">
        <f>'[1]Actv Retire'!U58</f>
        <v>-232.63361111111109</v>
      </c>
      <c r="V58" s="75">
        <f>'[1]Actv Retire'!V58</f>
        <v>-232.63361111111109</v>
      </c>
      <c r="W58" s="75">
        <f>'[1]Actv Retire'!W58</f>
        <v>-232.63361111111109</v>
      </c>
      <c r="X58" s="75">
        <f>'[1]Actv Retire'!X58</f>
        <v>-232.63361111111109</v>
      </c>
      <c r="Y58" s="75">
        <f>'[1]Actv Retire'!Y58</f>
        <v>-232.63361111111109</v>
      </c>
      <c r="Z58" s="75">
        <f>'[1]Actv Retire'!Z58</f>
        <v>-232.63361111111109</v>
      </c>
      <c r="AA58" s="75">
        <f>'[1]Actv Retire'!AA58</f>
        <v>-232.63361111111109</v>
      </c>
      <c r="AB58" s="75">
        <f>'[1]Actv Retire'!AB58</f>
        <v>-232.63361111111109</v>
      </c>
      <c r="AC58" s="75">
        <f>'[1]Actv Retire'!AC58</f>
        <v>-232.63361111111109</v>
      </c>
      <c r="AD58" s="75">
        <f>'[1]Actv Retire'!AD58</f>
        <v>-232.63361111111109</v>
      </c>
      <c r="AE58" s="75">
        <f>'[1]Actv Retire'!AE58</f>
        <v>-232.63361111111109</v>
      </c>
      <c r="AF58" s="75">
        <f>'[1]Actv Retire'!AF58</f>
        <v>-232.63361111111109</v>
      </c>
      <c r="AG58" s="75">
        <f>'[1]Actv Retire'!AG58</f>
        <v>-232.63361111111109</v>
      </c>
      <c r="AH58" s="75">
        <f>'[1]Actv Retire'!AH58</f>
        <v>-232.63361111111109</v>
      </c>
      <c r="AI58" s="75">
        <f>'[1]Actv Retire'!AI58</f>
        <v>-232.63361111111109</v>
      </c>
      <c r="AJ58" s="75">
        <f>'[1]Actv Retire'!AJ58</f>
        <v>-232.63361111111109</v>
      </c>
      <c r="AK58" s="264"/>
      <c r="AL58" s="750">
        <f t="shared" si="1"/>
        <v>-1395.8016666666665</v>
      </c>
      <c r="AM58" s="750"/>
      <c r="AN58" s="750">
        <f t="shared" si="2"/>
        <v>-2791.6033333333326</v>
      </c>
      <c r="AO58" s="529"/>
    </row>
    <row r="59" spans="1:41" s="525" customFormat="1">
      <c r="A59" s="531"/>
      <c r="B59" s="511">
        <v>49</v>
      </c>
      <c r="D59" s="511" t="str">
        <f>'[1]Actv Retire'!D59</f>
        <v>Water</v>
      </c>
      <c r="E59" s="510"/>
      <c r="F59" s="510" t="str">
        <f>'[1]Actv Retire'!F59</f>
        <v>339600-Other P/E-CPS</v>
      </c>
      <c r="G59" s="510"/>
      <c r="H59" s="511" t="str">
        <f>'[1]Actv Retire'!H59</f>
        <v>339600</v>
      </c>
      <c r="I59" s="510"/>
      <c r="J59" s="511" t="str">
        <f>'[1]Actv Retire'!J59</f>
        <v>10133910</v>
      </c>
      <c r="K59" s="510"/>
      <c r="L59" s="511">
        <f>'[1]Actv Retire'!L59</f>
        <v>339.1</v>
      </c>
      <c r="M59" s="528"/>
      <c r="N59" s="748">
        <f>'[1]Actv Retire'!N59</f>
        <v>736691.57</v>
      </c>
      <c r="O59" s="75">
        <f>'[1]Actv Retire'!O59</f>
        <v>-1765.4083333333331</v>
      </c>
      <c r="P59" s="75">
        <f>'[1]Actv Retire'!P59</f>
        <v>-1765.4083333333331</v>
      </c>
      <c r="Q59" s="75">
        <f>'[1]Actv Retire'!Q59</f>
        <v>-1765.4083333333331</v>
      </c>
      <c r="R59" s="75">
        <f>'[1]Actv Retire'!R59</f>
        <v>-1765.4083333333331</v>
      </c>
      <c r="S59" s="75">
        <f>'[1]Actv Retire'!S59</f>
        <v>-1765.4083333333331</v>
      </c>
      <c r="T59" s="75">
        <f>'[1]Actv Retire'!T59</f>
        <v>-1765.4083333333331</v>
      </c>
      <c r="U59" s="75">
        <f>'[1]Actv Retire'!U59</f>
        <v>-1765.4083333333331</v>
      </c>
      <c r="V59" s="75">
        <f>'[1]Actv Retire'!V59</f>
        <v>-1765.4083333333331</v>
      </c>
      <c r="W59" s="75">
        <f>'[1]Actv Retire'!W59</f>
        <v>-1765.4083333333331</v>
      </c>
      <c r="X59" s="75">
        <f>'[1]Actv Retire'!X59</f>
        <v>-1765.4083333333331</v>
      </c>
      <c r="Y59" s="75">
        <f>'[1]Actv Retire'!Y59</f>
        <v>-1765.4083333333331</v>
      </c>
      <c r="Z59" s="75">
        <f>'[1]Actv Retire'!Z59</f>
        <v>-1765.4083333333331</v>
      </c>
      <c r="AA59" s="75">
        <f>'[1]Actv Retire'!AA59</f>
        <v>-1765.4083333333331</v>
      </c>
      <c r="AB59" s="75">
        <f>'[1]Actv Retire'!AB59</f>
        <v>-1765.4083333333331</v>
      </c>
      <c r="AC59" s="75">
        <f>'[1]Actv Retire'!AC59</f>
        <v>-1765.4083333333331</v>
      </c>
      <c r="AD59" s="75">
        <f>'[1]Actv Retire'!AD59</f>
        <v>-1765.4083333333331</v>
      </c>
      <c r="AE59" s="75">
        <f>'[1]Actv Retire'!AE59</f>
        <v>-1765.4083333333331</v>
      </c>
      <c r="AF59" s="75">
        <f>'[1]Actv Retire'!AF59</f>
        <v>-1765.4083333333331</v>
      </c>
      <c r="AG59" s="75">
        <f>'[1]Actv Retire'!AG59</f>
        <v>-1765.4083333333331</v>
      </c>
      <c r="AH59" s="75">
        <f>'[1]Actv Retire'!AH59</f>
        <v>-1765.4083333333331</v>
      </c>
      <c r="AI59" s="75">
        <f>'[1]Actv Retire'!AI59</f>
        <v>-1765.4083333333331</v>
      </c>
      <c r="AJ59" s="75">
        <f>'[1]Actv Retire'!AJ59</f>
        <v>-1765.4083333333331</v>
      </c>
      <c r="AK59" s="264"/>
      <c r="AL59" s="750">
        <f t="shared" si="1"/>
        <v>-10592.449999999999</v>
      </c>
      <c r="AM59" s="750"/>
      <c r="AN59" s="750">
        <f t="shared" si="2"/>
        <v>-21184.899999999998</v>
      </c>
      <c r="AO59" s="529"/>
    </row>
    <row r="60" spans="1:41" s="525" customFormat="1">
      <c r="A60" s="531"/>
      <c r="B60" s="511">
        <v>50</v>
      </c>
      <c r="D60" s="511" t="str">
        <f>'[1]Actv Retire'!D60</f>
        <v>Water</v>
      </c>
      <c r="E60" s="510"/>
      <c r="F60" s="510" t="str">
        <f>'[1]Actv Retire'!F60</f>
        <v>340100-Office Furniture &amp; Equip</v>
      </c>
      <c r="G60" s="510"/>
      <c r="H60" s="511" t="str">
        <f>'[1]Actv Retire'!H60</f>
        <v>340100</v>
      </c>
      <c r="I60" s="510"/>
      <c r="J60" s="511" t="str">
        <f>'[1]Actv Retire'!J60</f>
        <v>10134010</v>
      </c>
      <c r="K60" s="510"/>
      <c r="L60" s="511">
        <f>'[1]Actv Retire'!L60</f>
        <v>340.5</v>
      </c>
      <c r="M60" s="528"/>
      <c r="N60" s="748">
        <f>'[1]Actv Retire'!N60</f>
        <v>709051.32999999984</v>
      </c>
      <c r="O60" s="75">
        <f>'[1]Actv Retire'!O60</f>
        <v>-5107.67611111111</v>
      </c>
      <c r="P60" s="75">
        <f>'[1]Actv Retire'!P60</f>
        <v>-5107.67611111111</v>
      </c>
      <c r="Q60" s="75">
        <f>'[1]Actv Retire'!Q60</f>
        <v>-5107.67611111111</v>
      </c>
      <c r="R60" s="75">
        <f>'[1]Actv Retire'!R60</f>
        <v>-5107.67611111111</v>
      </c>
      <c r="S60" s="75">
        <f>'[1]Actv Retire'!S60</f>
        <v>-5107.67611111111</v>
      </c>
      <c r="T60" s="75">
        <f>'[1]Actv Retire'!T60</f>
        <v>-5107.67611111111</v>
      </c>
      <c r="U60" s="75">
        <f>'[1]Actv Retire'!U60</f>
        <v>-5107.67611111111</v>
      </c>
      <c r="V60" s="75">
        <f>'[1]Actv Retire'!V60</f>
        <v>-5107.67611111111</v>
      </c>
      <c r="W60" s="75">
        <f>'[1]Actv Retire'!W60</f>
        <v>-5107.67611111111</v>
      </c>
      <c r="X60" s="75">
        <f>'[1]Actv Retire'!X60</f>
        <v>-5107.67611111111</v>
      </c>
      <c r="Y60" s="75">
        <f>'[1]Actv Retire'!Y60</f>
        <v>-5107.67611111111</v>
      </c>
      <c r="Z60" s="75">
        <f>'[1]Actv Retire'!Z60</f>
        <v>-5107.67611111111</v>
      </c>
      <c r="AA60" s="75">
        <f>'[1]Actv Retire'!AA60</f>
        <v>-5107.67611111111</v>
      </c>
      <c r="AB60" s="75">
        <f>'[1]Actv Retire'!AB60</f>
        <v>-5107.67611111111</v>
      </c>
      <c r="AC60" s="75">
        <f>'[1]Actv Retire'!AC60</f>
        <v>-5107.67611111111</v>
      </c>
      <c r="AD60" s="75">
        <f>'[1]Actv Retire'!AD60</f>
        <v>-5107.67611111111</v>
      </c>
      <c r="AE60" s="75">
        <f>'[1]Actv Retire'!AE60</f>
        <v>-5107.67611111111</v>
      </c>
      <c r="AF60" s="75">
        <f>'[1]Actv Retire'!AF60</f>
        <v>-5107.67611111111</v>
      </c>
      <c r="AG60" s="75">
        <f>'[1]Actv Retire'!AG60</f>
        <v>-5107.67611111111</v>
      </c>
      <c r="AH60" s="75">
        <f>'[1]Actv Retire'!AH60</f>
        <v>-5107.67611111111</v>
      </c>
      <c r="AI60" s="75">
        <f>'[1]Actv Retire'!AI60</f>
        <v>-5107.67611111111</v>
      </c>
      <c r="AJ60" s="75">
        <f>'[1]Actv Retire'!AJ60</f>
        <v>-5107.67611111111</v>
      </c>
      <c r="AK60" s="264"/>
      <c r="AL60" s="750">
        <f t="shared" si="1"/>
        <v>-30646.056666666664</v>
      </c>
      <c r="AM60" s="750"/>
      <c r="AN60" s="750">
        <f t="shared" si="2"/>
        <v>-61292.113333333335</v>
      </c>
      <c r="AO60" s="529"/>
    </row>
    <row r="61" spans="1:41" s="525" customFormat="1">
      <c r="A61" s="531"/>
      <c r="B61" s="511">
        <v>51</v>
      </c>
      <c r="D61" s="511" t="str">
        <f>'[1]Actv Retire'!D61</f>
        <v>Water</v>
      </c>
      <c r="E61" s="510"/>
      <c r="F61" s="510" t="str">
        <f>'[1]Actv Retire'!F61</f>
        <v>340200-Comp &amp; Periph Equip</v>
      </c>
      <c r="G61" s="510"/>
      <c r="H61" s="511" t="str">
        <f>'[1]Actv Retire'!H61</f>
        <v>340200</v>
      </c>
      <c r="I61" s="510"/>
      <c r="J61" s="511" t="str">
        <f>'[1]Actv Retire'!J61</f>
        <v>10134010</v>
      </c>
      <c r="K61" s="510"/>
      <c r="L61" s="511">
        <f>'[1]Actv Retire'!L61</f>
        <v>340.5</v>
      </c>
      <c r="M61" s="528"/>
      <c r="N61" s="748">
        <f>'[1]Actv Retire'!N61</f>
        <v>11231.43</v>
      </c>
      <c r="O61" s="75">
        <f>'[1]Actv Retire'!O61</f>
        <v>-1196.261944444444</v>
      </c>
      <c r="P61" s="75">
        <f>'[1]Actv Retire'!P61</f>
        <v>-1196.261944444444</v>
      </c>
      <c r="Q61" s="75">
        <f>'[1]Actv Retire'!Q61</f>
        <v>-1196.261944444444</v>
      </c>
      <c r="R61" s="75">
        <f>'[1]Actv Retire'!R61</f>
        <v>-1196.261944444444</v>
      </c>
      <c r="S61" s="75">
        <f>'[1]Actv Retire'!S61</f>
        <v>-1196.261944444444</v>
      </c>
      <c r="T61" s="75">
        <f>'[1]Actv Retire'!T61</f>
        <v>-1196.261944444444</v>
      </c>
      <c r="U61" s="75">
        <f>'[1]Actv Retire'!U61</f>
        <v>-1196.261944444444</v>
      </c>
      <c r="V61" s="75">
        <f>'[1]Actv Retire'!V61</f>
        <v>-1196.261944444444</v>
      </c>
      <c r="W61" s="75">
        <f>'[1]Actv Retire'!W61</f>
        <v>-1196.261944444444</v>
      </c>
      <c r="X61" s="75">
        <f>'[1]Actv Retire'!X61</f>
        <v>-1196.261944444444</v>
      </c>
      <c r="Y61" s="75">
        <f>'[1]Actv Retire'!Y61</f>
        <v>-1196.261944444444</v>
      </c>
      <c r="Z61" s="75">
        <f>'[1]Actv Retire'!Z61</f>
        <v>-1196.261944444444</v>
      </c>
      <c r="AA61" s="75">
        <f>'[1]Actv Retire'!AA61</f>
        <v>-1196.261944444444</v>
      </c>
      <c r="AB61" s="75">
        <f>'[1]Actv Retire'!AB61</f>
        <v>-1196.261944444444</v>
      </c>
      <c r="AC61" s="75">
        <f>'[1]Actv Retire'!AC61</f>
        <v>-1196.261944444444</v>
      </c>
      <c r="AD61" s="75">
        <f>'[1]Actv Retire'!AD61</f>
        <v>-1196.261944444444</v>
      </c>
      <c r="AE61" s="75">
        <f>'[1]Actv Retire'!AE61</f>
        <v>-1196.261944444444</v>
      </c>
      <c r="AF61" s="75">
        <f>'[1]Actv Retire'!AF61</f>
        <v>-1196.261944444444</v>
      </c>
      <c r="AG61" s="75">
        <f>'[1]Actv Retire'!AG61</f>
        <v>-1196.261944444444</v>
      </c>
      <c r="AH61" s="75">
        <f>'[1]Actv Retire'!AH61</f>
        <v>-1196.261944444444</v>
      </c>
      <c r="AI61" s="75">
        <f>'[1]Actv Retire'!AI61</f>
        <v>-1196.261944444444</v>
      </c>
      <c r="AJ61" s="75">
        <f>'[1]Actv Retire'!AJ61</f>
        <v>-1196.261944444444</v>
      </c>
      <c r="AK61" s="264"/>
      <c r="AL61" s="750">
        <f t="shared" si="1"/>
        <v>-7177.5716666666649</v>
      </c>
      <c r="AM61" s="750"/>
      <c r="AN61" s="750">
        <f t="shared" si="2"/>
        <v>-14355.143333333332</v>
      </c>
      <c r="AO61" s="529"/>
    </row>
    <row r="62" spans="1:41" s="525" customFormat="1">
      <c r="A62" s="531"/>
      <c r="B62" s="511">
        <v>52</v>
      </c>
      <c r="D62" s="511" t="str">
        <f>'[1]Actv Retire'!D62</f>
        <v>Water</v>
      </c>
      <c r="E62" s="510"/>
      <c r="F62" s="510" t="str">
        <f>'[1]Actv Retire'!F62</f>
        <v>340210-Comp &amp; Periph Mainframe</v>
      </c>
      <c r="G62" s="510"/>
      <c r="H62" s="511" t="str">
        <f>'[1]Actv Retire'!H62</f>
        <v>340210</v>
      </c>
      <c r="I62" s="510"/>
      <c r="J62" s="511" t="str">
        <f>'[1]Actv Retire'!J62</f>
        <v>10134010</v>
      </c>
      <c r="K62" s="510"/>
      <c r="L62" s="511">
        <f>'[1]Actv Retire'!L62</f>
        <v>340.5</v>
      </c>
      <c r="M62" s="528"/>
      <c r="N62" s="748">
        <f>'[1]Actv Retire'!N62</f>
        <v>99167.31</v>
      </c>
      <c r="O62" s="75">
        <f>'[1]Actv Retire'!O62</f>
        <v>0</v>
      </c>
      <c r="P62" s="75">
        <f>'[1]Actv Retire'!P62</f>
        <v>0</v>
      </c>
      <c r="Q62" s="75">
        <f>'[1]Actv Retire'!Q62</f>
        <v>0</v>
      </c>
      <c r="R62" s="75">
        <f>'[1]Actv Retire'!R62</f>
        <v>0</v>
      </c>
      <c r="S62" s="75">
        <f>'[1]Actv Retire'!S62</f>
        <v>0</v>
      </c>
      <c r="T62" s="75">
        <f>'[1]Actv Retire'!T62</f>
        <v>0</v>
      </c>
      <c r="U62" s="75">
        <f>'[1]Actv Retire'!U62</f>
        <v>0</v>
      </c>
      <c r="V62" s="75">
        <f>'[1]Actv Retire'!V62</f>
        <v>0</v>
      </c>
      <c r="W62" s="75">
        <f>'[1]Actv Retire'!W62</f>
        <v>0</v>
      </c>
      <c r="X62" s="75">
        <f>'[1]Actv Retire'!X62</f>
        <v>0</v>
      </c>
      <c r="Y62" s="75">
        <f>'[1]Actv Retire'!Y62</f>
        <v>0</v>
      </c>
      <c r="Z62" s="75">
        <f>'[1]Actv Retire'!Z62</f>
        <v>0</v>
      </c>
      <c r="AA62" s="75">
        <f>'[1]Actv Retire'!AA62</f>
        <v>0</v>
      </c>
      <c r="AB62" s="75">
        <f>'[1]Actv Retire'!AB62</f>
        <v>0</v>
      </c>
      <c r="AC62" s="75">
        <f>'[1]Actv Retire'!AC62</f>
        <v>0</v>
      </c>
      <c r="AD62" s="75">
        <f>'[1]Actv Retire'!AD62</f>
        <v>0</v>
      </c>
      <c r="AE62" s="75">
        <f>'[1]Actv Retire'!AE62</f>
        <v>0</v>
      </c>
      <c r="AF62" s="75">
        <f>'[1]Actv Retire'!AF62</f>
        <v>0</v>
      </c>
      <c r="AG62" s="75">
        <f>'[1]Actv Retire'!AG62</f>
        <v>0</v>
      </c>
      <c r="AH62" s="75">
        <f>'[1]Actv Retire'!AH62</f>
        <v>0</v>
      </c>
      <c r="AI62" s="75">
        <f>'[1]Actv Retire'!AI62</f>
        <v>0</v>
      </c>
      <c r="AJ62" s="75">
        <f>'[1]Actv Retire'!AJ62</f>
        <v>0</v>
      </c>
      <c r="AK62" s="264"/>
      <c r="AL62" s="750">
        <f t="shared" si="1"/>
        <v>0</v>
      </c>
      <c r="AM62" s="750"/>
      <c r="AN62" s="750">
        <f t="shared" si="2"/>
        <v>0</v>
      </c>
      <c r="AO62" s="529"/>
    </row>
    <row r="63" spans="1:41" s="525" customFormat="1">
      <c r="A63" s="531"/>
      <c r="B63" s="511">
        <v>53</v>
      </c>
      <c r="D63" s="511" t="str">
        <f>'[1]Actv Retire'!D63</f>
        <v>Water</v>
      </c>
      <c r="E63" s="510"/>
      <c r="F63" s="510" t="str">
        <f>'[1]Actv Retire'!F63</f>
        <v>340220-Comp &amp; Periph Personal</v>
      </c>
      <c r="G63" s="510"/>
      <c r="H63" s="511" t="str">
        <f>'[1]Actv Retire'!H63</f>
        <v>340220</v>
      </c>
      <c r="I63" s="510"/>
      <c r="J63" s="511" t="str">
        <f>'[1]Actv Retire'!J63</f>
        <v>10134010</v>
      </c>
      <c r="K63" s="510"/>
      <c r="L63" s="511">
        <f>'[1]Actv Retire'!L63</f>
        <v>340.5</v>
      </c>
      <c r="M63" s="528"/>
      <c r="N63" s="748">
        <f>'[1]Actv Retire'!N63</f>
        <v>680343.93999999971</v>
      </c>
      <c r="O63" s="75">
        <f>'[1]Actv Retire'!O63</f>
        <v>-13935.193611111115</v>
      </c>
      <c r="P63" s="75">
        <f>'[1]Actv Retire'!P63</f>
        <v>-13935.193611111115</v>
      </c>
      <c r="Q63" s="75">
        <f>'[1]Actv Retire'!Q63</f>
        <v>-13935.193611111115</v>
      </c>
      <c r="R63" s="75">
        <f>'[1]Actv Retire'!R63</f>
        <v>-13935.193611111115</v>
      </c>
      <c r="S63" s="75">
        <f>'[1]Actv Retire'!S63</f>
        <v>-13935.193611111115</v>
      </c>
      <c r="T63" s="75">
        <f>'[1]Actv Retire'!T63</f>
        <v>-13935.193611111115</v>
      </c>
      <c r="U63" s="75">
        <f>'[1]Actv Retire'!U63</f>
        <v>-13935.193611111115</v>
      </c>
      <c r="V63" s="75">
        <f>'[1]Actv Retire'!V63</f>
        <v>-13935.193611111115</v>
      </c>
      <c r="W63" s="75">
        <f>'[1]Actv Retire'!W63</f>
        <v>-13935.193611111115</v>
      </c>
      <c r="X63" s="75">
        <f>'[1]Actv Retire'!X63</f>
        <v>-13935.193611111115</v>
      </c>
      <c r="Y63" s="75">
        <f>'[1]Actv Retire'!Y63</f>
        <v>-13935.193611111115</v>
      </c>
      <c r="Z63" s="75">
        <f>'[1]Actv Retire'!Z63</f>
        <v>-13935.193611111115</v>
      </c>
      <c r="AA63" s="75">
        <f>'[1]Actv Retire'!AA63</f>
        <v>-13935.193611111115</v>
      </c>
      <c r="AB63" s="75">
        <f>'[1]Actv Retire'!AB63</f>
        <v>-13935.193611111115</v>
      </c>
      <c r="AC63" s="75">
        <f>'[1]Actv Retire'!AC63</f>
        <v>-13935.193611111115</v>
      </c>
      <c r="AD63" s="75">
        <f>'[1]Actv Retire'!AD63</f>
        <v>-13935.193611111115</v>
      </c>
      <c r="AE63" s="75">
        <f>'[1]Actv Retire'!AE63</f>
        <v>-13935.193611111115</v>
      </c>
      <c r="AF63" s="75">
        <f>'[1]Actv Retire'!AF63</f>
        <v>-13935.193611111115</v>
      </c>
      <c r="AG63" s="75">
        <f>'[1]Actv Retire'!AG63</f>
        <v>-13935.193611111115</v>
      </c>
      <c r="AH63" s="75">
        <f>'[1]Actv Retire'!AH63</f>
        <v>-13935.193611111115</v>
      </c>
      <c r="AI63" s="75">
        <f>'[1]Actv Retire'!AI63</f>
        <v>-13935.193611111115</v>
      </c>
      <c r="AJ63" s="75">
        <f>'[1]Actv Retire'!AJ63</f>
        <v>-13935.193611111115</v>
      </c>
      <c r="AK63" s="264"/>
      <c r="AL63" s="750">
        <f t="shared" si="1"/>
        <v>-83611.161666666696</v>
      </c>
      <c r="AM63" s="750"/>
      <c r="AN63" s="750">
        <f t="shared" si="2"/>
        <v>-167222.32333333339</v>
      </c>
      <c r="AO63" s="529"/>
    </row>
    <row r="64" spans="1:41" s="525" customFormat="1">
      <c r="A64" s="531"/>
      <c r="B64" s="511">
        <v>54</v>
      </c>
      <c r="D64" s="511" t="str">
        <f>'[1]Actv Retire'!D64</f>
        <v>Water</v>
      </c>
      <c r="E64" s="510"/>
      <c r="F64" s="510" t="str">
        <f>'[1]Actv Retire'!F64</f>
        <v>340230-Comp &amp; Periph Other</v>
      </c>
      <c r="G64" s="510"/>
      <c r="H64" s="511" t="str">
        <f>'[1]Actv Retire'!H64</f>
        <v>340230</v>
      </c>
      <c r="I64" s="510"/>
      <c r="J64" s="511" t="str">
        <f>'[1]Actv Retire'!J64</f>
        <v>10134010</v>
      </c>
      <c r="K64" s="510"/>
      <c r="L64" s="511">
        <f>'[1]Actv Retire'!L64</f>
        <v>340.5</v>
      </c>
      <c r="M64" s="528"/>
      <c r="N64" s="748">
        <f>'[1]Actv Retire'!N64</f>
        <v>1767417.1799999997</v>
      </c>
      <c r="O64" s="75">
        <f>'[1]Actv Retire'!O64</f>
        <v>-16716.40722222222</v>
      </c>
      <c r="P64" s="75">
        <f>'[1]Actv Retire'!P64</f>
        <v>-16716.40722222222</v>
      </c>
      <c r="Q64" s="75">
        <f>'[1]Actv Retire'!Q64</f>
        <v>-16716.40722222222</v>
      </c>
      <c r="R64" s="75">
        <f>'[1]Actv Retire'!R64</f>
        <v>-16716.40722222222</v>
      </c>
      <c r="S64" s="75">
        <f>'[1]Actv Retire'!S64</f>
        <v>-16716.40722222222</v>
      </c>
      <c r="T64" s="75">
        <f>'[1]Actv Retire'!T64</f>
        <v>-16716.40722222222</v>
      </c>
      <c r="U64" s="75">
        <f>'[1]Actv Retire'!U64</f>
        <v>-16716.40722222222</v>
      </c>
      <c r="V64" s="75">
        <f>'[1]Actv Retire'!V64</f>
        <v>-16716.40722222222</v>
      </c>
      <c r="W64" s="75">
        <f>'[1]Actv Retire'!W64</f>
        <v>-16716.40722222222</v>
      </c>
      <c r="X64" s="75">
        <f>'[1]Actv Retire'!X64</f>
        <v>-16716.40722222222</v>
      </c>
      <c r="Y64" s="75">
        <f>'[1]Actv Retire'!Y64</f>
        <v>-16716.40722222222</v>
      </c>
      <c r="Z64" s="75">
        <f>'[1]Actv Retire'!Z64</f>
        <v>-16716.40722222222</v>
      </c>
      <c r="AA64" s="75">
        <f>'[1]Actv Retire'!AA64</f>
        <v>-16716.40722222222</v>
      </c>
      <c r="AB64" s="75">
        <f>'[1]Actv Retire'!AB64</f>
        <v>-16716.40722222222</v>
      </c>
      <c r="AC64" s="75">
        <f>'[1]Actv Retire'!AC64</f>
        <v>-16716.40722222222</v>
      </c>
      <c r="AD64" s="75">
        <f>'[1]Actv Retire'!AD64</f>
        <v>-16716.40722222222</v>
      </c>
      <c r="AE64" s="75">
        <f>'[1]Actv Retire'!AE64</f>
        <v>-16716.40722222222</v>
      </c>
      <c r="AF64" s="75">
        <f>'[1]Actv Retire'!AF64</f>
        <v>-16716.40722222222</v>
      </c>
      <c r="AG64" s="75">
        <f>'[1]Actv Retire'!AG64</f>
        <v>-16716.40722222222</v>
      </c>
      <c r="AH64" s="75">
        <f>'[1]Actv Retire'!AH64</f>
        <v>-16716.40722222222</v>
      </c>
      <c r="AI64" s="75">
        <f>'[1]Actv Retire'!AI64</f>
        <v>-16716.40722222222</v>
      </c>
      <c r="AJ64" s="75">
        <f>'[1]Actv Retire'!AJ64</f>
        <v>-16716.40722222222</v>
      </c>
      <c r="AK64" s="264"/>
      <c r="AL64" s="750">
        <f t="shared" si="1"/>
        <v>-100298.44333333331</v>
      </c>
      <c r="AM64" s="750"/>
      <c r="AN64" s="750">
        <f t="shared" si="2"/>
        <v>-200596.88666666663</v>
      </c>
      <c r="AO64" s="529"/>
    </row>
    <row r="65" spans="1:41" s="525" customFormat="1">
      <c r="A65" s="531"/>
      <c r="B65" s="511">
        <v>55</v>
      </c>
      <c r="D65" s="511" t="str">
        <f>'[1]Actv Retire'!D65</f>
        <v>Water</v>
      </c>
      <c r="E65" s="510"/>
      <c r="F65" s="510" t="str">
        <f>'[1]Actv Retire'!F65</f>
        <v>340240-Comp &amp; Periph Capital Lease</v>
      </c>
      <c r="G65" s="510"/>
      <c r="H65" s="511" t="str">
        <f>'[1]Actv Retire'!H65</f>
        <v>340240</v>
      </c>
      <c r="I65" s="510"/>
      <c r="J65" s="511" t="str">
        <f>'[1]Actv Retire'!J65</f>
        <v>10134010</v>
      </c>
      <c r="K65" s="510"/>
      <c r="L65" s="511">
        <f>'[1]Actv Retire'!L65</f>
        <v>340.5</v>
      </c>
      <c r="M65" s="528"/>
      <c r="N65" s="748">
        <f>'[1]Actv Retire'!N65</f>
        <v>0</v>
      </c>
      <c r="O65" s="75">
        <f>'[1]Actv Retire'!O65</f>
        <v>0</v>
      </c>
      <c r="P65" s="75">
        <f>'[1]Actv Retire'!P65</f>
        <v>0</v>
      </c>
      <c r="Q65" s="75">
        <f>'[1]Actv Retire'!Q65</f>
        <v>0</v>
      </c>
      <c r="R65" s="75">
        <f>'[1]Actv Retire'!R65</f>
        <v>0</v>
      </c>
      <c r="S65" s="75">
        <f>'[1]Actv Retire'!S65</f>
        <v>0</v>
      </c>
      <c r="T65" s="75">
        <f>'[1]Actv Retire'!T65</f>
        <v>0</v>
      </c>
      <c r="U65" s="75">
        <f>'[1]Actv Retire'!U65</f>
        <v>0</v>
      </c>
      <c r="V65" s="75">
        <f>'[1]Actv Retire'!V65</f>
        <v>0</v>
      </c>
      <c r="W65" s="75">
        <f>'[1]Actv Retire'!W65</f>
        <v>0</v>
      </c>
      <c r="X65" s="75">
        <f>'[1]Actv Retire'!X65</f>
        <v>0</v>
      </c>
      <c r="Y65" s="75">
        <f>'[1]Actv Retire'!Y65</f>
        <v>0</v>
      </c>
      <c r="Z65" s="75">
        <f>'[1]Actv Retire'!Z65</f>
        <v>0</v>
      </c>
      <c r="AA65" s="75">
        <f>'[1]Actv Retire'!AA65</f>
        <v>0</v>
      </c>
      <c r="AB65" s="75">
        <f>'[1]Actv Retire'!AB65</f>
        <v>0</v>
      </c>
      <c r="AC65" s="75">
        <f>'[1]Actv Retire'!AC65</f>
        <v>0</v>
      </c>
      <c r="AD65" s="75">
        <f>'[1]Actv Retire'!AD65</f>
        <v>0</v>
      </c>
      <c r="AE65" s="75">
        <f>'[1]Actv Retire'!AE65</f>
        <v>0</v>
      </c>
      <c r="AF65" s="75">
        <f>'[1]Actv Retire'!AF65</f>
        <v>0</v>
      </c>
      <c r="AG65" s="75">
        <f>'[1]Actv Retire'!AG65</f>
        <v>0</v>
      </c>
      <c r="AH65" s="75">
        <f>'[1]Actv Retire'!AH65</f>
        <v>0</v>
      </c>
      <c r="AI65" s="75">
        <f>'[1]Actv Retire'!AI65</f>
        <v>0</v>
      </c>
      <c r="AJ65" s="75">
        <f>'[1]Actv Retire'!AJ65</f>
        <v>0</v>
      </c>
      <c r="AK65" s="264"/>
      <c r="AL65" s="750">
        <f t="shared" si="1"/>
        <v>0</v>
      </c>
      <c r="AM65" s="750"/>
      <c r="AN65" s="750">
        <f t="shared" si="2"/>
        <v>0</v>
      </c>
      <c r="AO65" s="529"/>
    </row>
    <row r="66" spans="1:41" s="525" customFormat="1">
      <c r="A66" s="531"/>
      <c r="B66" s="511">
        <v>56</v>
      </c>
      <c r="D66" s="511" t="str">
        <f>'[1]Actv Retire'!D66</f>
        <v>Water</v>
      </c>
      <c r="E66" s="510"/>
      <c r="F66" s="510" t="str">
        <f>'[1]Actv Retire'!F66</f>
        <v>340300-Computer Software</v>
      </c>
      <c r="G66" s="510"/>
      <c r="H66" s="511" t="str">
        <f>'[1]Actv Retire'!H66</f>
        <v>340300</v>
      </c>
      <c r="I66" s="510"/>
      <c r="J66" s="511" t="str">
        <f>'[1]Actv Retire'!J66</f>
        <v>10134010</v>
      </c>
      <c r="K66" s="510"/>
      <c r="L66" s="511">
        <f>'[1]Actv Retire'!L66</f>
        <v>340.5</v>
      </c>
      <c r="M66" s="528"/>
      <c r="N66" s="748">
        <f>'[1]Actv Retire'!N66</f>
        <v>2800743.7400000007</v>
      </c>
      <c r="O66" s="75">
        <f>'[1]Actv Retire'!O66</f>
        <v>-5249.0505555555555</v>
      </c>
      <c r="P66" s="75">
        <f>'[1]Actv Retire'!P66</f>
        <v>-5249.0505555555555</v>
      </c>
      <c r="Q66" s="75">
        <f>'[1]Actv Retire'!Q66</f>
        <v>-5249.0505555555555</v>
      </c>
      <c r="R66" s="75">
        <f>'[1]Actv Retire'!R66</f>
        <v>-5249.0505555555555</v>
      </c>
      <c r="S66" s="75">
        <f>'[1]Actv Retire'!S66</f>
        <v>-5249.0505555555555</v>
      </c>
      <c r="T66" s="75">
        <f>'[1]Actv Retire'!T66</f>
        <v>-5249.0505555555555</v>
      </c>
      <c r="U66" s="75">
        <f>'[1]Actv Retire'!U66</f>
        <v>-5249.0505555555555</v>
      </c>
      <c r="V66" s="75">
        <f>'[1]Actv Retire'!V66</f>
        <v>-5249.0505555555555</v>
      </c>
      <c r="W66" s="75">
        <f>'[1]Actv Retire'!W66</f>
        <v>-5249.0505555555555</v>
      </c>
      <c r="X66" s="75">
        <f>'[1]Actv Retire'!X66</f>
        <v>-5249.0505555555555</v>
      </c>
      <c r="Y66" s="75">
        <f>'[1]Actv Retire'!Y66</f>
        <v>-5249.0505555555555</v>
      </c>
      <c r="Z66" s="75">
        <f>'[1]Actv Retire'!Z66</f>
        <v>-5249.0505555555555</v>
      </c>
      <c r="AA66" s="75">
        <f>'[1]Actv Retire'!AA66</f>
        <v>-5249.0505555555555</v>
      </c>
      <c r="AB66" s="75">
        <f>'[1]Actv Retire'!AB66</f>
        <v>-5249.0505555555555</v>
      </c>
      <c r="AC66" s="75">
        <f>'[1]Actv Retire'!AC66</f>
        <v>-5249.0505555555555</v>
      </c>
      <c r="AD66" s="75">
        <f>'[1]Actv Retire'!AD66</f>
        <v>-5249.0505555555555</v>
      </c>
      <c r="AE66" s="75">
        <f>'[1]Actv Retire'!AE66</f>
        <v>-5249.0505555555555</v>
      </c>
      <c r="AF66" s="75">
        <f>'[1]Actv Retire'!AF66</f>
        <v>-5249.0505555555555</v>
      </c>
      <c r="AG66" s="75">
        <f>'[1]Actv Retire'!AG66</f>
        <v>-5249.0505555555555</v>
      </c>
      <c r="AH66" s="75">
        <f>'[1]Actv Retire'!AH66</f>
        <v>-5249.0505555555555</v>
      </c>
      <c r="AI66" s="75">
        <f>'[1]Actv Retire'!AI66</f>
        <v>-5249.0505555555555</v>
      </c>
      <c r="AJ66" s="75">
        <f>'[1]Actv Retire'!AJ66</f>
        <v>-5249.0505555555555</v>
      </c>
      <c r="AK66" s="264"/>
      <c r="AL66" s="750">
        <f t="shared" si="1"/>
        <v>-31494.303333333337</v>
      </c>
      <c r="AM66" s="750"/>
      <c r="AN66" s="750">
        <f t="shared" si="2"/>
        <v>-62988.606666666681</v>
      </c>
      <c r="AO66" s="529"/>
    </row>
    <row r="67" spans="1:41" s="525" customFormat="1">
      <c r="A67" s="531"/>
      <c r="B67" s="511">
        <v>57</v>
      </c>
      <c r="D67" s="511" t="str">
        <f>'[1]Actv Retire'!D67</f>
        <v>Water</v>
      </c>
      <c r="E67" s="510"/>
      <c r="F67" s="510" t="str">
        <f>'[1]Actv Retire'!F67</f>
        <v>340315-Computer Software - BT</v>
      </c>
      <c r="G67" s="510"/>
      <c r="H67" s="511" t="str">
        <f>'[1]Actv Retire'!H67</f>
        <v>340315</v>
      </c>
      <c r="I67" s="510"/>
      <c r="J67" s="511" t="str">
        <f>'[1]Actv Retire'!J67</f>
        <v>10134010</v>
      </c>
      <c r="K67" s="510"/>
      <c r="L67" s="511">
        <f>'[1]Actv Retire'!L67</f>
        <v>340.5</v>
      </c>
      <c r="M67" s="528"/>
      <c r="N67" s="748">
        <f>'[1]Actv Retire'!N67</f>
        <v>12057003.65</v>
      </c>
      <c r="O67" s="75">
        <f>'[1]Actv Retire'!O67</f>
        <v>6.0632980118195212E-13</v>
      </c>
      <c r="P67" s="75">
        <f>'[1]Actv Retire'!P67</f>
        <v>6.0632980118195212E-13</v>
      </c>
      <c r="Q67" s="75">
        <f>'[1]Actv Retire'!Q67</f>
        <v>6.0632980118195212E-13</v>
      </c>
      <c r="R67" s="75">
        <f>'[1]Actv Retire'!R67</f>
        <v>6.0632980118195212E-13</v>
      </c>
      <c r="S67" s="75">
        <f>'[1]Actv Retire'!S67</f>
        <v>6.0632980118195212E-13</v>
      </c>
      <c r="T67" s="75">
        <f>'[1]Actv Retire'!T67</f>
        <v>6.0632980118195212E-13</v>
      </c>
      <c r="U67" s="75">
        <f>'[1]Actv Retire'!U67</f>
        <v>6.0632980118195212E-13</v>
      </c>
      <c r="V67" s="75">
        <f>'[1]Actv Retire'!V67</f>
        <v>6.0632980118195212E-13</v>
      </c>
      <c r="W67" s="75">
        <f>'[1]Actv Retire'!W67</f>
        <v>6.0632980118195212E-13</v>
      </c>
      <c r="X67" s="75">
        <f>'[1]Actv Retire'!X67</f>
        <v>6.0632980118195212E-13</v>
      </c>
      <c r="Y67" s="75">
        <f>'[1]Actv Retire'!Y67</f>
        <v>6.0632980118195212E-13</v>
      </c>
      <c r="Z67" s="75">
        <f>'[1]Actv Retire'!Z67</f>
        <v>6.0632980118195212E-13</v>
      </c>
      <c r="AA67" s="75">
        <f>'[1]Actv Retire'!AA67</f>
        <v>6.0632980118195212E-13</v>
      </c>
      <c r="AB67" s="75">
        <f>'[1]Actv Retire'!AB67</f>
        <v>6.0632980118195212E-13</v>
      </c>
      <c r="AC67" s="75">
        <f>'[1]Actv Retire'!AC67</f>
        <v>6.0632980118195212E-13</v>
      </c>
      <c r="AD67" s="75">
        <f>'[1]Actv Retire'!AD67</f>
        <v>6.0632980118195212E-13</v>
      </c>
      <c r="AE67" s="75">
        <f>'[1]Actv Retire'!AE67</f>
        <v>6.0632980118195212E-13</v>
      </c>
      <c r="AF67" s="75">
        <f>'[1]Actv Retire'!AF67</f>
        <v>6.0632980118195212E-13</v>
      </c>
      <c r="AG67" s="75">
        <f>'[1]Actv Retire'!AG67</f>
        <v>6.0632980118195212E-13</v>
      </c>
      <c r="AH67" s="75">
        <f>'[1]Actv Retire'!AH67</f>
        <v>6.0632980118195212E-13</v>
      </c>
      <c r="AI67" s="75">
        <f>'[1]Actv Retire'!AI67</f>
        <v>6.0632980118195212E-13</v>
      </c>
      <c r="AJ67" s="75">
        <f>'[1]Actv Retire'!AJ67</f>
        <v>6.0632980118195212E-13</v>
      </c>
      <c r="AK67" s="264"/>
      <c r="AL67" s="750">
        <f t="shared" si="1"/>
        <v>3.6379788070917125E-12</v>
      </c>
      <c r="AM67" s="750"/>
      <c r="AN67" s="750">
        <f t="shared" si="2"/>
        <v>7.2759576141834259E-12</v>
      </c>
      <c r="AO67" s="529"/>
    </row>
    <row r="68" spans="1:41" s="525" customFormat="1">
      <c r="A68" s="531"/>
      <c r="B68" s="511">
        <v>58</v>
      </c>
      <c r="D68" s="511" t="str">
        <f>'[1]Actv Retire'!D68</f>
        <v>Water</v>
      </c>
      <c r="E68" s="510"/>
      <c r="F68" s="510" t="str">
        <f>'[1]Actv Retire'!F68</f>
        <v>340320-Comp Software Personal</v>
      </c>
      <c r="G68" s="510"/>
      <c r="H68" s="511" t="str">
        <f>'[1]Actv Retire'!H68</f>
        <v>340320</v>
      </c>
      <c r="I68" s="510"/>
      <c r="J68" s="511" t="str">
        <f>'[1]Actv Retire'!J68</f>
        <v>10134010</v>
      </c>
      <c r="K68" s="510"/>
      <c r="L68" s="511">
        <f>'[1]Actv Retire'!L68</f>
        <v>340.5</v>
      </c>
      <c r="M68" s="528"/>
      <c r="N68" s="748">
        <f>'[1]Actv Retire'!N68</f>
        <v>0</v>
      </c>
      <c r="O68" s="75">
        <f>'[1]Actv Retire'!O68</f>
        <v>0</v>
      </c>
      <c r="P68" s="75">
        <f>'[1]Actv Retire'!P68</f>
        <v>0</v>
      </c>
      <c r="Q68" s="75">
        <f>'[1]Actv Retire'!Q68</f>
        <v>0</v>
      </c>
      <c r="R68" s="75">
        <f>'[1]Actv Retire'!R68</f>
        <v>0</v>
      </c>
      <c r="S68" s="75">
        <f>'[1]Actv Retire'!S68</f>
        <v>0</v>
      </c>
      <c r="T68" s="75">
        <f>'[1]Actv Retire'!T68</f>
        <v>0</v>
      </c>
      <c r="U68" s="75">
        <f>'[1]Actv Retire'!U68</f>
        <v>0</v>
      </c>
      <c r="V68" s="75">
        <f>'[1]Actv Retire'!V68</f>
        <v>0</v>
      </c>
      <c r="W68" s="75">
        <f>'[1]Actv Retire'!W68</f>
        <v>0</v>
      </c>
      <c r="X68" s="75">
        <f>'[1]Actv Retire'!X68</f>
        <v>0</v>
      </c>
      <c r="Y68" s="75">
        <f>'[1]Actv Retire'!Y68</f>
        <v>0</v>
      </c>
      <c r="Z68" s="75">
        <f>'[1]Actv Retire'!Z68</f>
        <v>0</v>
      </c>
      <c r="AA68" s="75">
        <f>'[1]Actv Retire'!AA68</f>
        <v>0</v>
      </c>
      <c r="AB68" s="75">
        <f>'[1]Actv Retire'!AB68</f>
        <v>0</v>
      </c>
      <c r="AC68" s="75">
        <f>'[1]Actv Retire'!AC68</f>
        <v>0</v>
      </c>
      <c r="AD68" s="75">
        <f>'[1]Actv Retire'!AD68</f>
        <v>0</v>
      </c>
      <c r="AE68" s="75">
        <f>'[1]Actv Retire'!AE68</f>
        <v>0</v>
      </c>
      <c r="AF68" s="75">
        <f>'[1]Actv Retire'!AF68</f>
        <v>0</v>
      </c>
      <c r="AG68" s="75">
        <f>'[1]Actv Retire'!AG68</f>
        <v>0</v>
      </c>
      <c r="AH68" s="75">
        <f>'[1]Actv Retire'!AH68</f>
        <v>0</v>
      </c>
      <c r="AI68" s="75">
        <f>'[1]Actv Retire'!AI68</f>
        <v>0</v>
      </c>
      <c r="AJ68" s="75">
        <f>'[1]Actv Retire'!AJ68</f>
        <v>0</v>
      </c>
      <c r="AK68" s="264"/>
      <c r="AL68" s="750">
        <f t="shared" si="1"/>
        <v>0</v>
      </c>
      <c r="AM68" s="750"/>
      <c r="AN68" s="750">
        <f t="shared" si="2"/>
        <v>0</v>
      </c>
      <c r="AO68" s="529"/>
    </row>
    <row r="69" spans="1:41" s="525" customFormat="1">
      <c r="A69" s="531"/>
      <c r="B69" s="511">
        <v>59</v>
      </c>
      <c r="D69" s="511" t="str">
        <f>'[1]Actv Retire'!D69</f>
        <v>Water</v>
      </c>
      <c r="E69" s="510"/>
      <c r="F69" s="510" t="str">
        <f>'[1]Actv Retire'!F69</f>
        <v>340325-Comp Software Customized</v>
      </c>
      <c r="G69" s="510"/>
      <c r="H69" s="511" t="str">
        <f>'[1]Actv Retire'!H69</f>
        <v>340325</v>
      </c>
      <c r="I69" s="510"/>
      <c r="J69" s="511" t="str">
        <f>'[1]Actv Retire'!J69</f>
        <v>10134010</v>
      </c>
      <c r="K69" s="510"/>
      <c r="L69" s="511">
        <f>'[1]Actv Retire'!L69</f>
        <v>340.5</v>
      </c>
      <c r="M69" s="528"/>
      <c r="N69" s="748">
        <f>'[1]Actv Retire'!N69</f>
        <v>1553359.89</v>
      </c>
      <c r="O69" s="75">
        <f>'[1]Actv Retire'!O69</f>
        <v>-2647.3538888888884</v>
      </c>
      <c r="P69" s="75">
        <f>'[1]Actv Retire'!P69</f>
        <v>-2647.3538888888884</v>
      </c>
      <c r="Q69" s="75">
        <f>'[1]Actv Retire'!Q69</f>
        <v>-2647.3538888888884</v>
      </c>
      <c r="R69" s="75">
        <f>'[1]Actv Retire'!R69</f>
        <v>-2647.3538888888884</v>
      </c>
      <c r="S69" s="75">
        <f>'[1]Actv Retire'!S69</f>
        <v>-2647.3538888888884</v>
      </c>
      <c r="T69" s="75">
        <f>'[1]Actv Retire'!T69</f>
        <v>-2647.3538888888884</v>
      </c>
      <c r="U69" s="75">
        <f>'[1]Actv Retire'!U69</f>
        <v>-2647.3538888888884</v>
      </c>
      <c r="V69" s="75">
        <f>'[1]Actv Retire'!V69</f>
        <v>-2647.3538888888884</v>
      </c>
      <c r="W69" s="75">
        <f>'[1]Actv Retire'!W69</f>
        <v>-2647.3538888888884</v>
      </c>
      <c r="X69" s="75">
        <f>'[1]Actv Retire'!X69</f>
        <v>-2647.3538888888884</v>
      </c>
      <c r="Y69" s="75">
        <f>'[1]Actv Retire'!Y69</f>
        <v>-2647.3538888888884</v>
      </c>
      <c r="Z69" s="75">
        <f>'[1]Actv Retire'!Z69</f>
        <v>-2647.3538888888884</v>
      </c>
      <c r="AA69" s="75">
        <f>'[1]Actv Retire'!AA69</f>
        <v>-2647.3538888888884</v>
      </c>
      <c r="AB69" s="75">
        <f>'[1]Actv Retire'!AB69</f>
        <v>-2647.3538888888884</v>
      </c>
      <c r="AC69" s="75">
        <f>'[1]Actv Retire'!AC69</f>
        <v>-2647.3538888888884</v>
      </c>
      <c r="AD69" s="75">
        <f>'[1]Actv Retire'!AD69</f>
        <v>-2647.3538888888884</v>
      </c>
      <c r="AE69" s="75">
        <f>'[1]Actv Retire'!AE69</f>
        <v>-2647.3538888888884</v>
      </c>
      <c r="AF69" s="75">
        <f>'[1]Actv Retire'!AF69</f>
        <v>-2647.3538888888884</v>
      </c>
      <c r="AG69" s="75">
        <f>'[1]Actv Retire'!AG69</f>
        <v>-2647.3538888888884</v>
      </c>
      <c r="AH69" s="75">
        <f>'[1]Actv Retire'!AH69</f>
        <v>-2647.3538888888884</v>
      </c>
      <c r="AI69" s="75">
        <f>'[1]Actv Retire'!AI69</f>
        <v>-2647.3538888888884</v>
      </c>
      <c r="AJ69" s="75">
        <f>'[1]Actv Retire'!AJ69</f>
        <v>-2647.3538888888884</v>
      </c>
      <c r="AK69" s="264"/>
      <c r="AL69" s="750">
        <f t="shared" si="1"/>
        <v>-15884.123333333331</v>
      </c>
      <c r="AM69" s="750"/>
      <c r="AN69" s="750">
        <f t="shared" si="2"/>
        <v>-31768.246666666655</v>
      </c>
      <c r="AO69" s="529"/>
    </row>
    <row r="70" spans="1:41" s="525" customFormat="1">
      <c r="A70" s="531"/>
      <c r="B70" s="511">
        <v>60</v>
      </c>
      <c r="D70" s="511" t="str">
        <f>'[1]Actv Retire'!D70</f>
        <v>Water</v>
      </c>
      <c r="E70" s="510"/>
      <c r="F70" s="510" t="str">
        <f>'[1]Actv Retire'!F70</f>
        <v>340330-Comp Software Other</v>
      </c>
      <c r="G70" s="510"/>
      <c r="H70" s="511" t="str">
        <f>'[1]Actv Retire'!H70</f>
        <v>340330</v>
      </c>
      <c r="I70" s="510"/>
      <c r="J70" s="511" t="str">
        <f>'[1]Actv Retire'!J70</f>
        <v>10134010</v>
      </c>
      <c r="K70" s="510"/>
      <c r="L70" s="511">
        <f>'[1]Actv Retire'!L70</f>
        <v>340.5</v>
      </c>
      <c r="M70" s="528"/>
      <c r="N70" s="748">
        <f>'[1]Actv Retire'!N70</f>
        <v>196249.75</v>
      </c>
      <c r="O70" s="75">
        <f>'[1]Actv Retire'!O70</f>
        <v>0</v>
      </c>
      <c r="P70" s="75">
        <f>'[1]Actv Retire'!P70</f>
        <v>0</v>
      </c>
      <c r="Q70" s="75">
        <f>'[1]Actv Retire'!Q70</f>
        <v>0</v>
      </c>
      <c r="R70" s="75">
        <f>'[1]Actv Retire'!R70</f>
        <v>0</v>
      </c>
      <c r="S70" s="75">
        <f>'[1]Actv Retire'!S70</f>
        <v>0</v>
      </c>
      <c r="T70" s="75">
        <f>'[1]Actv Retire'!T70</f>
        <v>0</v>
      </c>
      <c r="U70" s="75">
        <f>'[1]Actv Retire'!U70</f>
        <v>0</v>
      </c>
      <c r="V70" s="75">
        <f>'[1]Actv Retire'!V70</f>
        <v>0</v>
      </c>
      <c r="W70" s="75">
        <f>'[1]Actv Retire'!W70</f>
        <v>0</v>
      </c>
      <c r="X70" s="75">
        <f>'[1]Actv Retire'!X70</f>
        <v>0</v>
      </c>
      <c r="Y70" s="75">
        <f>'[1]Actv Retire'!Y70</f>
        <v>0</v>
      </c>
      <c r="Z70" s="75">
        <f>'[1]Actv Retire'!Z70</f>
        <v>0</v>
      </c>
      <c r="AA70" s="75">
        <f>'[1]Actv Retire'!AA70</f>
        <v>0</v>
      </c>
      <c r="AB70" s="75">
        <f>'[1]Actv Retire'!AB70</f>
        <v>0</v>
      </c>
      <c r="AC70" s="75">
        <f>'[1]Actv Retire'!AC70</f>
        <v>0</v>
      </c>
      <c r="AD70" s="75">
        <f>'[1]Actv Retire'!AD70</f>
        <v>0</v>
      </c>
      <c r="AE70" s="75">
        <f>'[1]Actv Retire'!AE70</f>
        <v>0</v>
      </c>
      <c r="AF70" s="75">
        <f>'[1]Actv Retire'!AF70</f>
        <v>0</v>
      </c>
      <c r="AG70" s="75">
        <f>'[1]Actv Retire'!AG70</f>
        <v>0</v>
      </c>
      <c r="AH70" s="75">
        <f>'[1]Actv Retire'!AH70</f>
        <v>0</v>
      </c>
      <c r="AI70" s="75">
        <f>'[1]Actv Retire'!AI70</f>
        <v>0</v>
      </c>
      <c r="AJ70" s="75">
        <f>'[1]Actv Retire'!AJ70</f>
        <v>0</v>
      </c>
      <c r="AK70" s="264"/>
      <c r="AL70" s="750">
        <f t="shared" si="1"/>
        <v>0</v>
      </c>
      <c r="AM70" s="750"/>
      <c r="AN70" s="750">
        <f t="shared" si="2"/>
        <v>0</v>
      </c>
      <c r="AO70" s="529"/>
    </row>
    <row r="71" spans="1:41" s="525" customFormat="1">
      <c r="A71" s="531"/>
      <c r="B71" s="511">
        <v>61</v>
      </c>
      <c r="D71" s="511" t="str">
        <f>'[1]Actv Retire'!D71</f>
        <v>Water</v>
      </c>
      <c r="E71" s="510"/>
      <c r="F71" s="510" t="str">
        <f>'[1]Actv Retire'!F71</f>
        <v>340500-Other Office Equipment</v>
      </c>
      <c r="G71" s="510"/>
      <c r="H71" s="511" t="str">
        <f>'[1]Actv Retire'!H71</f>
        <v>340500</v>
      </c>
      <c r="I71" s="510"/>
      <c r="J71" s="511" t="str">
        <f>'[1]Actv Retire'!J71</f>
        <v>10134010</v>
      </c>
      <c r="K71" s="510"/>
      <c r="L71" s="511">
        <f>'[1]Actv Retire'!L71</f>
        <v>340.5</v>
      </c>
      <c r="M71" s="528"/>
      <c r="N71" s="748">
        <f>'[1]Actv Retire'!N71</f>
        <v>0</v>
      </c>
      <c r="O71" s="75">
        <f>'[1]Actv Retire'!O71</f>
        <v>0</v>
      </c>
      <c r="P71" s="75">
        <f>'[1]Actv Retire'!P71</f>
        <v>0</v>
      </c>
      <c r="Q71" s="75">
        <f>'[1]Actv Retire'!Q71</f>
        <v>0</v>
      </c>
      <c r="R71" s="75">
        <f>'[1]Actv Retire'!R71</f>
        <v>0</v>
      </c>
      <c r="S71" s="75">
        <f>'[1]Actv Retire'!S71</f>
        <v>0</v>
      </c>
      <c r="T71" s="75">
        <f>'[1]Actv Retire'!T71</f>
        <v>0</v>
      </c>
      <c r="U71" s="75">
        <f>'[1]Actv Retire'!U71</f>
        <v>0</v>
      </c>
      <c r="V71" s="75">
        <f>'[1]Actv Retire'!V71</f>
        <v>0</v>
      </c>
      <c r="W71" s="75">
        <f>'[1]Actv Retire'!W71</f>
        <v>0</v>
      </c>
      <c r="X71" s="75">
        <f>'[1]Actv Retire'!X71</f>
        <v>0</v>
      </c>
      <c r="Y71" s="75">
        <f>'[1]Actv Retire'!Y71</f>
        <v>0</v>
      </c>
      <c r="Z71" s="75">
        <f>'[1]Actv Retire'!Z71</f>
        <v>0</v>
      </c>
      <c r="AA71" s="75">
        <f>'[1]Actv Retire'!AA71</f>
        <v>0</v>
      </c>
      <c r="AB71" s="75">
        <f>'[1]Actv Retire'!AB71</f>
        <v>0</v>
      </c>
      <c r="AC71" s="75">
        <f>'[1]Actv Retire'!AC71</f>
        <v>0</v>
      </c>
      <c r="AD71" s="75">
        <f>'[1]Actv Retire'!AD71</f>
        <v>0</v>
      </c>
      <c r="AE71" s="75">
        <f>'[1]Actv Retire'!AE71</f>
        <v>0</v>
      </c>
      <c r="AF71" s="75">
        <f>'[1]Actv Retire'!AF71</f>
        <v>0</v>
      </c>
      <c r="AG71" s="75">
        <f>'[1]Actv Retire'!AG71</f>
        <v>0</v>
      </c>
      <c r="AH71" s="75">
        <f>'[1]Actv Retire'!AH71</f>
        <v>0</v>
      </c>
      <c r="AI71" s="75">
        <f>'[1]Actv Retire'!AI71</f>
        <v>0</v>
      </c>
      <c r="AJ71" s="75">
        <f>'[1]Actv Retire'!AJ71</f>
        <v>0</v>
      </c>
      <c r="AK71" s="264"/>
      <c r="AL71" s="750">
        <f t="shared" si="1"/>
        <v>0</v>
      </c>
      <c r="AM71" s="750"/>
      <c r="AN71" s="750">
        <f t="shared" si="2"/>
        <v>0</v>
      </c>
      <c r="AO71" s="529"/>
    </row>
    <row r="72" spans="1:41" s="525" customFormat="1">
      <c r="A72" s="531"/>
      <c r="B72" s="511">
        <v>62</v>
      </c>
      <c r="D72" s="511" t="str">
        <f>'[1]Actv Retire'!D72</f>
        <v>Water</v>
      </c>
      <c r="E72" s="510"/>
      <c r="F72" s="510" t="str">
        <f>'[1]Actv Retire'!F72</f>
        <v>341100-Trans Equip Lt Duty Trks</v>
      </c>
      <c r="G72" s="510"/>
      <c r="H72" s="511" t="str">
        <f>'[1]Actv Retire'!H72</f>
        <v>341100</v>
      </c>
      <c r="I72" s="510"/>
      <c r="J72" s="511" t="str">
        <f>'[1]Actv Retire'!J72</f>
        <v>10134100</v>
      </c>
      <c r="K72" s="510"/>
      <c r="L72" s="511">
        <f>'[1]Actv Retire'!L72</f>
        <v>341.5</v>
      </c>
      <c r="M72" s="528"/>
      <c r="N72" s="748">
        <f>'[1]Actv Retire'!N72</f>
        <v>3024640.3599999994</v>
      </c>
      <c r="O72" s="75">
        <f>'[1]Actv Retire'!O72</f>
        <v>-7151.4033333333318</v>
      </c>
      <c r="P72" s="75">
        <f>'[1]Actv Retire'!P72</f>
        <v>-7151.4033333333318</v>
      </c>
      <c r="Q72" s="75">
        <f>'[1]Actv Retire'!Q72</f>
        <v>-7151.4033333333318</v>
      </c>
      <c r="R72" s="75">
        <f>'[1]Actv Retire'!R72</f>
        <v>-7151.4033333333318</v>
      </c>
      <c r="S72" s="75">
        <f>'[1]Actv Retire'!S72</f>
        <v>-7151.4033333333318</v>
      </c>
      <c r="T72" s="75">
        <f>'[1]Actv Retire'!T72</f>
        <v>-7151.4033333333318</v>
      </c>
      <c r="U72" s="75">
        <f>'[1]Actv Retire'!U72</f>
        <v>-7151.4033333333318</v>
      </c>
      <c r="V72" s="75">
        <f>'[1]Actv Retire'!V72</f>
        <v>-7151.4033333333318</v>
      </c>
      <c r="W72" s="75">
        <f>'[1]Actv Retire'!W72</f>
        <v>-7151.4033333333318</v>
      </c>
      <c r="X72" s="75">
        <f>'[1]Actv Retire'!X72</f>
        <v>-7151.4033333333318</v>
      </c>
      <c r="Y72" s="75">
        <f>'[1]Actv Retire'!Y72</f>
        <v>-7151.4033333333318</v>
      </c>
      <c r="Z72" s="75">
        <f>'[1]Actv Retire'!Z72</f>
        <v>-7151.4033333333318</v>
      </c>
      <c r="AA72" s="75">
        <f>'[1]Actv Retire'!AA72</f>
        <v>-7151.4033333333318</v>
      </c>
      <c r="AB72" s="75">
        <f>'[1]Actv Retire'!AB72</f>
        <v>-7151.4033333333318</v>
      </c>
      <c r="AC72" s="75">
        <f>'[1]Actv Retire'!AC72</f>
        <v>-7151.4033333333318</v>
      </c>
      <c r="AD72" s="75">
        <f>'[1]Actv Retire'!AD72</f>
        <v>-7151.4033333333318</v>
      </c>
      <c r="AE72" s="75">
        <f>'[1]Actv Retire'!AE72</f>
        <v>-7151.4033333333318</v>
      </c>
      <c r="AF72" s="75">
        <f>'[1]Actv Retire'!AF72</f>
        <v>-7151.4033333333318</v>
      </c>
      <c r="AG72" s="75">
        <f>'[1]Actv Retire'!AG72</f>
        <v>-7151.4033333333318</v>
      </c>
      <c r="AH72" s="75">
        <f>'[1]Actv Retire'!AH72</f>
        <v>-7151.4033333333318</v>
      </c>
      <c r="AI72" s="75">
        <f>'[1]Actv Retire'!AI72</f>
        <v>-7151.4033333333318</v>
      </c>
      <c r="AJ72" s="75">
        <f>'[1]Actv Retire'!AJ72</f>
        <v>-7151.4033333333318</v>
      </c>
      <c r="AK72" s="264"/>
      <c r="AL72" s="750">
        <f t="shared" si="1"/>
        <v>-42908.42</v>
      </c>
      <c r="AM72" s="750"/>
      <c r="AN72" s="750">
        <f t="shared" si="2"/>
        <v>-85816.840000000011</v>
      </c>
      <c r="AO72" s="529"/>
    </row>
    <row r="73" spans="1:41" s="525" customFormat="1">
      <c r="A73" s="531"/>
      <c r="B73" s="511">
        <v>63</v>
      </c>
      <c r="D73" s="511" t="str">
        <f>'[1]Actv Retire'!D73</f>
        <v>Water</v>
      </c>
      <c r="E73" s="510"/>
      <c r="F73" s="510" t="str">
        <f>'[1]Actv Retire'!F73</f>
        <v>341200-Trans Equip Hvy Duty Trks</v>
      </c>
      <c r="G73" s="510"/>
      <c r="H73" s="511" t="str">
        <f>'[1]Actv Retire'!H73</f>
        <v>341200</v>
      </c>
      <c r="I73" s="510"/>
      <c r="J73" s="511" t="str">
        <f>'[1]Actv Retire'!J73</f>
        <v>10134100</v>
      </c>
      <c r="K73" s="510"/>
      <c r="L73" s="511">
        <f>'[1]Actv Retire'!L73</f>
        <v>341.5</v>
      </c>
      <c r="M73" s="528"/>
      <c r="N73" s="748">
        <f>'[1]Actv Retire'!N73</f>
        <v>2486443.1599999997</v>
      </c>
      <c r="O73" s="75">
        <f>'[1]Actv Retire'!O73</f>
        <v>-2441.9380555555558</v>
      </c>
      <c r="P73" s="75">
        <f>'[1]Actv Retire'!P73</f>
        <v>-2441.9380555555558</v>
      </c>
      <c r="Q73" s="75">
        <f>'[1]Actv Retire'!Q73</f>
        <v>-2441.9380555555558</v>
      </c>
      <c r="R73" s="75">
        <f>'[1]Actv Retire'!R73</f>
        <v>-2441.9380555555558</v>
      </c>
      <c r="S73" s="75">
        <f>'[1]Actv Retire'!S73</f>
        <v>-2441.9380555555558</v>
      </c>
      <c r="T73" s="75">
        <f>'[1]Actv Retire'!T73</f>
        <v>-2441.9380555555558</v>
      </c>
      <c r="U73" s="75">
        <f>'[1]Actv Retire'!U73</f>
        <v>-2441.9380555555558</v>
      </c>
      <c r="V73" s="75">
        <f>'[1]Actv Retire'!V73</f>
        <v>-2441.9380555555558</v>
      </c>
      <c r="W73" s="75">
        <f>'[1]Actv Retire'!W73</f>
        <v>-2441.9380555555558</v>
      </c>
      <c r="X73" s="75">
        <f>'[1]Actv Retire'!X73</f>
        <v>-2441.9380555555558</v>
      </c>
      <c r="Y73" s="75">
        <f>'[1]Actv Retire'!Y73</f>
        <v>-2441.9380555555558</v>
      </c>
      <c r="Z73" s="75">
        <f>'[1]Actv Retire'!Z73</f>
        <v>-2441.9380555555558</v>
      </c>
      <c r="AA73" s="75">
        <f>'[1]Actv Retire'!AA73</f>
        <v>-2441.9380555555558</v>
      </c>
      <c r="AB73" s="75">
        <f>'[1]Actv Retire'!AB73</f>
        <v>-2441.9380555555558</v>
      </c>
      <c r="AC73" s="75">
        <f>'[1]Actv Retire'!AC73</f>
        <v>-2441.9380555555558</v>
      </c>
      <c r="AD73" s="75">
        <f>'[1]Actv Retire'!AD73</f>
        <v>-2441.9380555555558</v>
      </c>
      <c r="AE73" s="75">
        <f>'[1]Actv Retire'!AE73</f>
        <v>-2441.9380555555558</v>
      </c>
      <c r="AF73" s="75">
        <f>'[1]Actv Retire'!AF73</f>
        <v>-2441.9380555555558</v>
      </c>
      <c r="AG73" s="75">
        <f>'[1]Actv Retire'!AG73</f>
        <v>-2441.9380555555558</v>
      </c>
      <c r="AH73" s="75">
        <f>'[1]Actv Retire'!AH73</f>
        <v>-2441.9380555555558</v>
      </c>
      <c r="AI73" s="75">
        <f>'[1]Actv Retire'!AI73</f>
        <v>-2441.9380555555558</v>
      </c>
      <c r="AJ73" s="75">
        <f>'[1]Actv Retire'!AJ73</f>
        <v>-2441.9380555555558</v>
      </c>
      <c r="AK73" s="264"/>
      <c r="AL73" s="750">
        <f t="shared" si="1"/>
        <v>-14651.628333333336</v>
      </c>
      <c r="AM73" s="750"/>
      <c r="AN73" s="750">
        <f t="shared" si="2"/>
        <v>-29303.256666666664</v>
      </c>
      <c r="AO73" s="529"/>
    </row>
    <row r="74" spans="1:41" s="525" customFormat="1">
      <c r="A74" s="531"/>
      <c r="B74" s="511">
        <v>64</v>
      </c>
      <c r="D74" s="511" t="str">
        <f>'[1]Actv Retire'!D74</f>
        <v>Water</v>
      </c>
      <c r="E74" s="510"/>
      <c r="F74" s="510" t="str">
        <f>'[1]Actv Retire'!F74</f>
        <v>341300-Trans Equip Autos</v>
      </c>
      <c r="G74" s="510"/>
      <c r="H74" s="511" t="str">
        <f>'[1]Actv Retire'!H74</f>
        <v>341300</v>
      </c>
      <c r="I74" s="510"/>
      <c r="J74" s="511" t="str">
        <f>'[1]Actv Retire'!J74</f>
        <v>10134100</v>
      </c>
      <c r="K74" s="510"/>
      <c r="L74" s="511">
        <f>'[1]Actv Retire'!L74</f>
        <v>341.5</v>
      </c>
      <c r="M74" s="528"/>
      <c r="N74" s="748">
        <f>'[1]Actv Retire'!N74</f>
        <v>31993.489999999998</v>
      </c>
      <c r="O74" s="75">
        <f>'[1]Actv Retire'!O74</f>
        <v>-876.9236111111112</v>
      </c>
      <c r="P74" s="75">
        <f>'[1]Actv Retire'!P74</f>
        <v>-876.9236111111112</v>
      </c>
      <c r="Q74" s="75">
        <f>'[1]Actv Retire'!Q74</f>
        <v>-876.9236111111112</v>
      </c>
      <c r="R74" s="75">
        <f>'[1]Actv Retire'!R74</f>
        <v>-876.9236111111112</v>
      </c>
      <c r="S74" s="75">
        <f>'[1]Actv Retire'!S74</f>
        <v>-876.9236111111112</v>
      </c>
      <c r="T74" s="75">
        <f>'[1]Actv Retire'!T74</f>
        <v>-876.9236111111112</v>
      </c>
      <c r="U74" s="75">
        <f>'[1]Actv Retire'!U74</f>
        <v>-876.9236111111112</v>
      </c>
      <c r="V74" s="75">
        <f>'[1]Actv Retire'!V74</f>
        <v>-876.9236111111112</v>
      </c>
      <c r="W74" s="75">
        <f>'[1]Actv Retire'!W74</f>
        <v>-876.9236111111112</v>
      </c>
      <c r="X74" s="75">
        <f>'[1]Actv Retire'!X74</f>
        <v>-876.9236111111112</v>
      </c>
      <c r="Y74" s="75">
        <f>'[1]Actv Retire'!Y74</f>
        <v>-876.9236111111112</v>
      </c>
      <c r="Z74" s="75">
        <f>'[1]Actv Retire'!Z74</f>
        <v>-876.9236111111112</v>
      </c>
      <c r="AA74" s="75">
        <f>'[1]Actv Retire'!AA74</f>
        <v>-876.9236111111112</v>
      </c>
      <c r="AB74" s="75">
        <f>'[1]Actv Retire'!AB74</f>
        <v>-876.9236111111112</v>
      </c>
      <c r="AC74" s="75">
        <f>'[1]Actv Retire'!AC74</f>
        <v>-876.9236111111112</v>
      </c>
      <c r="AD74" s="75">
        <f>'[1]Actv Retire'!AD74</f>
        <v>-876.9236111111112</v>
      </c>
      <c r="AE74" s="75">
        <f>'[1]Actv Retire'!AE74</f>
        <v>-876.9236111111112</v>
      </c>
      <c r="AF74" s="75">
        <f>'[1]Actv Retire'!AF74</f>
        <v>-876.9236111111112</v>
      </c>
      <c r="AG74" s="75">
        <f>'[1]Actv Retire'!AG74</f>
        <v>-876.9236111111112</v>
      </c>
      <c r="AH74" s="75">
        <f>'[1]Actv Retire'!AH74</f>
        <v>-876.9236111111112</v>
      </c>
      <c r="AI74" s="75">
        <f>'[1]Actv Retire'!AI74</f>
        <v>-876.9236111111112</v>
      </c>
      <c r="AJ74" s="75">
        <f>'[1]Actv Retire'!AJ74</f>
        <v>-876.9236111111112</v>
      </c>
      <c r="AK74" s="264"/>
      <c r="AL74" s="750">
        <f t="shared" si="1"/>
        <v>-5261.541666666667</v>
      </c>
      <c r="AM74" s="750"/>
      <c r="AN74" s="750">
        <f t="shared" si="2"/>
        <v>-10523.083333333334</v>
      </c>
      <c r="AO74" s="529"/>
    </row>
    <row r="75" spans="1:41" s="525" customFormat="1">
      <c r="A75" s="531"/>
      <c r="B75" s="511">
        <v>65</v>
      </c>
      <c r="D75" s="511" t="str">
        <f>'[1]Actv Retire'!D75</f>
        <v>Water</v>
      </c>
      <c r="E75" s="510"/>
      <c r="F75" s="510" t="str">
        <f>'[1]Actv Retire'!F75</f>
        <v>341400-Trans Equip Other</v>
      </c>
      <c r="G75" s="510"/>
      <c r="H75" s="511" t="str">
        <f>'[1]Actv Retire'!H75</f>
        <v>341400</v>
      </c>
      <c r="I75" s="510"/>
      <c r="J75" s="511" t="str">
        <f>'[1]Actv Retire'!J75</f>
        <v>10134100</v>
      </c>
      <c r="K75" s="510"/>
      <c r="L75" s="511">
        <f>'[1]Actv Retire'!L75</f>
        <v>341.5</v>
      </c>
      <c r="M75" s="528"/>
      <c r="N75" s="748">
        <f>'[1]Actv Retire'!N75</f>
        <v>1434212.73</v>
      </c>
      <c r="O75" s="75">
        <f>'[1]Actv Retire'!O75</f>
        <v>-197.39166666666674</v>
      </c>
      <c r="P75" s="75">
        <f>'[1]Actv Retire'!P75</f>
        <v>-197.39166666666674</v>
      </c>
      <c r="Q75" s="75">
        <f>'[1]Actv Retire'!Q75</f>
        <v>-197.39166666666674</v>
      </c>
      <c r="R75" s="75">
        <f>'[1]Actv Retire'!R75</f>
        <v>-197.39166666666674</v>
      </c>
      <c r="S75" s="75">
        <f>'[1]Actv Retire'!S75</f>
        <v>-197.39166666666674</v>
      </c>
      <c r="T75" s="75">
        <f>'[1]Actv Retire'!T75</f>
        <v>-197.39166666666674</v>
      </c>
      <c r="U75" s="75">
        <f>'[1]Actv Retire'!U75</f>
        <v>-197.39166666666674</v>
      </c>
      <c r="V75" s="75">
        <f>'[1]Actv Retire'!V75</f>
        <v>-197.39166666666674</v>
      </c>
      <c r="W75" s="75">
        <f>'[1]Actv Retire'!W75</f>
        <v>-197.39166666666674</v>
      </c>
      <c r="X75" s="75">
        <f>'[1]Actv Retire'!X75</f>
        <v>-197.39166666666674</v>
      </c>
      <c r="Y75" s="75">
        <f>'[1]Actv Retire'!Y75</f>
        <v>-197.39166666666674</v>
      </c>
      <c r="Z75" s="75">
        <f>'[1]Actv Retire'!Z75</f>
        <v>-197.39166666666674</v>
      </c>
      <c r="AA75" s="75">
        <f>'[1]Actv Retire'!AA75</f>
        <v>-197.39166666666674</v>
      </c>
      <c r="AB75" s="75">
        <f>'[1]Actv Retire'!AB75</f>
        <v>-197.39166666666674</v>
      </c>
      <c r="AC75" s="75">
        <f>'[1]Actv Retire'!AC75</f>
        <v>-197.39166666666674</v>
      </c>
      <c r="AD75" s="75">
        <f>'[1]Actv Retire'!AD75</f>
        <v>-197.39166666666674</v>
      </c>
      <c r="AE75" s="75">
        <f>'[1]Actv Retire'!AE75</f>
        <v>-197.39166666666674</v>
      </c>
      <c r="AF75" s="75">
        <f>'[1]Actv Retire'!AF75</f>
        <v>-197.39166666666674</v>
      </c>
      <c r="AG75" s="75">
        <f>'[1]Actv Retire'!AG75</f>
        <v>-197.39166666666674</v>
      </c>
      <c r="AH75" s="75">
        <f>'[1]Actv Retire'!AH75</f>
        <v>-197.39166666666674</v>
      </c>
      <c r="AI75" s="75">
        <f>'[1]Actv Retire'!AI75</f>
        <v>-197.39166666666674</v>
      </c>
      <c r="AJ75" s="75">
        <f>'[1]Actv Retire'!AJ75</f>
        <v>-197.39166666666674</v>
      </c>
      <c r="AK75" s="264"/>
      <c r="AL75" s="750">
        <f t="shared" si="1"/>
        <v>-1184.3500000000004</v>
      </c>
      <c r="AM75" s="750"/>
      <c r="AN75" s="750">
        <f t="shared" si="2"/>
        <v>-2368.7000000000007</v>
      </c>
      <c r="AO75" s="529"/>
    </row>
    <row r="76" spans="1:41" s="525" customFormat="1">
      <c r="A76" s="531"/>
      <c r="B76" s="511">
        <v>66</v>
      </c>
      <c r="D76" s="511" t="str">
        <f>'[1]Actv Retire'!D76</f>
        <v>Water</v>
      </c>
      <c r="E76" s="510"/>
      <c r="F76" s="510" t="str">
        <f>'[1]Actv Retire'!F76</f>
        <v>342000-Stores Equipment</v>
      </c>
      <c r="G76" s="510"/>
      <c r="H76" s="511" t="str">
        <f>'[1]Actv Retire'!H76</f>
        <v>342000</v>
      </c>
      <c r="I76" s="510"/>
      <c r="J76" s="511" t="str">
        <f>'[1]Actv Retire'!J76</f>
        <v>10134200</v>
      </c>
      <c r="K76" s="510"/>
      <c r="L76" s="511">
        <f>'[1]Actv Retire'!L76</f>
        <v>342.5</v>
      </c>
      <c r="M76" s="528"/>
      <c r="N76" s="748">
        <f>'[1]Actv Retire'!N76</f>
        <v>68094.31</v>
      </c>
      <c r="O76" s="75">
        <f>'[1]Actv Retire'!O76</f>
        <v>-1402.0758333333333</v>
      </c>
      <c r="P76" s="75">
        <f>'[1]Actv Retire'!P76</f>
        <v>-1402.0758333333333</v>
      </c>
      <c r="Q76" s="75">
        <f>'[1]Actv Retire'!Q76</f>
        <v>-1402.0758333333333</v>
      </c>
      <c r="R76" s="75">
        <f>'[1]Actv Retire'!R76</f>
        <v>-1402.0758333333333</v>
      </c>
      <c r="S76" s="75">
        <f>'[1]Actv Retire'!S76</f>
        <v>-1402.0758333333333</v>
      </c>
      <c r="T76" s="75">
        <f>'[1]Actv Retire'!T76</f>
        <v>-1402.0758333333333</v>
      </c>
      <c r="U76" s="75">
        <f>'[1]Actv Retire'!U76</f>
        <v>-1402.0758333333333</v>
      </c>
      <c r="V76" s="75">
        <f>'[1]Actv Retire'!V76</f>
        <v>-1402.0758333333333</v>
      </c>
      <c r="W76" s="75">
        <f>'[1]Actv Retire'!W76</f>
        <v>-1402.0758333333333</v>
      </c>
      <c r="X76" s="75">
        <f>'[1]Actv Retire'!X76</f>
        <v>-1402.0758333333333</v>
      </c>
      <c r="Y76" s="75">
        <f>'[1]Actv Retire'!Y76</f>
        <v>-1402.0758333333333</v>
      </c>
      <c r="Z76" s="75">
        <f>'[1]Actv Retire'!Z76</f>
        <v>-1402.0758333333333</v>
      </c>
      <c r="AA76" s="75">
        <f>'[1]Actv Retire'!AA76</f>
        <v>-1402.0758333333333</v>
      </c>
      <c r="AB76" s="75">
        <f>'[1]Actv Retire'!AB76</f>
        <v>-1402.0758333333333</v>
      </c>
      <c r="AC76" s="75">
        <f>'[1]Actv Retire'!AC76</f>
        <v>-1402.0758333333333</v>
      </c>
      <c r="AD76" s="75">
        <f>'[1]Actv Retire'!AD76</f>
        <v>-1402.0758333333333</v>
      </c>
      <c r="AE76" s="75">
        <f>'[1]Actv Retire'!AE76</f>
        <v>-1402.0758333333333</v>
      </c>
      <c r="AF76" s="75">
        <f>'[1]Actv Retire'!AF76</f>
        <v>-1402.0758333333333</v>
      </c>
      <c r="AG76" s="75">
        <f>'[1]Actv Retire'!AG76</f>
        <v>-1402.0758333333333</v>
      </c>
      <c r="AH76" s="75">
        <f>'[1]Actv Retire'!AH76</f>
        <v>-1402.0758333333333</v>
      </c>
      <c r="AI76" s="75">
        <f>'[1]Actv Retire'!AI76</f>
        <v>-1402.0758333333333</v>
      </c>
      <c r="AJ76" s="75">
        <f>'[1]Actv Retire'!AJ76</f>
        <v>-1402.0758333333333</v>
      </c>
      <c r="AK76" s="264"/>
      <c r="AL76" s="750">
        <f t="shared" ref="AL76:AL82" si="3">SUM(O76:T76)</f>
        <v>-8412.4549999999999</v>
      </c>
      <c r="AM76" s="750"/>
      <c r="AN76" s="750">
        <f t="shared" ref="AN76:AN82" si="4">SUM(Y76:AJ76)</f>
        <v>-16824.909999999996</v>
      </c>
      <c r="AO76" s="529"/>
    </row>
    <row r="77" spans="1:41" s="525" customFormat="1">
      <c r="A77" s="531"/>
      <c r="B77" s="511">
        <v>67</v>
      </c>
      <c r="D77" s="511" t="str">
        <f>'[1]Actv Retire'!D77</f>
        <v>Water</v>
      </c>
      <c r="E77" s="510"/>
      <c r="F77" s="510" t="str">
        <f>'[1]Actv Retire'!F77</f>
        <v>343000-Tools,Shop,Garage Equip</v>
      </c>
      <c r="G77" s="510"/>
      <c r="H77" s="511" t="str">
        <f>'[1]Actv Retire'!H77</f>
        <v>343000</v>
      </c>
      <c r="I77" s="510"/>
      <c r="J77" s="511" t="str">
        <f>'[1]Actv Retire'!J77</f>
        <v>10134300</v>
      </c>
      <c r="K77" s="510"/>
      <c r="L77" s="511">
        <f>'[1]Actv Retire'!L77</f>
        <v>343.5</v>
      </c>
      <c r="M77" s="528"/>
      <c r="N77" s="748">
        <f>'[1]Actv Retire'!N77</f>
        <v>2575008.11</v>
      </c>
      <c r="O77" s="75">
        <f>'[1]Actv Retire'!O77</f>
        <v>-12027.659999999998</v>
      </c>
      <c r="P77" s="75">
        <f>'[1]Actv Retire'!P77</f>
        <v>-12027.659999999998</v>
      </c>
      <c r="Q77" s="75">
        <f>'[1]Actv Retire'!Q77</f>
        <v>-12027.659999999998</v>
      </c>
      <c r="R77" s="75">
        <f>'[1]Actv Retire'!R77</f>
        <v>-12027.659999999998</v>
      </c>
      <c r="S77" s="75">
        <f>'[1]Actv Retire'!S77</f>
        <v>-12027.659999999998</v>
      </c>
      <c r="T77" s="75">
        <f>'[1]Actv Retire'!T77</f>
        <v>-12027.659999999998</v>
      </c>
      <c r="U77" s="75">
        <f>'[1]Actv Retire'!U77</f>
        <v>-12027.659999999998</v>
      </c>
      <c r="V77" s="75">
        <f>'[1]Actv Retire'!V77</f>
        <v>-12027.659999999998</v>
      </c>
      <c r="W77" s="75">
        <f>'[1]Actv Retire'!W77</f>
        <v>-12027.659999999998</v>
      </c>
      <c r="X77" s="75">
        <f>'[1]Actv Retire'!X77</f>
        <v>-12027.659999999998</v>
      </c>
      <c r="Y77" s="75">
        <f>'[1]Actv Retire'!Y77</f>
        <v>-12027.659999999998</v>
      </c>
      <c r="Z77" s="75">
        <f>'[1]Actv Retire'!Z77</f>
        <v>-12027.659999999998</v>
      </c>
      <c r="AA77" s="75">
        <f>'[1]Actv Retire'!AA77</f>
        <v>-12027.659999999998</v>
      </c>
      <c r="AB77" s="75">
        <f>'[1]Actv Retire'!AB77</f>
        <v>-12027.659999999998</v>
      </c>
      <c r="AC77" s="75">
        <f>'[1]Actv Retire'!AC77</f>
        <v>-12027.659999999998</v>
      </c>
      <c r="AD77" s="75">
        <f>'[1]Actv Retire'!AD77</f>
        <v>-12027.659999999998</v>
      </c>
      <c r="AE77" s="75">
        <f>'[1]Actv Retire'!AE77</f>
        <v>-12027.659999999998</v>
      </c>
      <c r="AF77" s="75">
        <f>'[1]Actv Retire'!AF77</f>
        <v>-12027.659999999998</v>
      </c>
      <c r="AG77" s="75">
        <f>'[1]Actv Retire'!AG77</f>
        <v>-12027.659999999998</v>
      </c>
      <c r="AH77" s="75">
        <f>'[1]Actv Retire'!AH77</f>
        <v>-12027.659999999998</v>
      </c>
      <c r="AI77" s="75">
        <f>'[1]Actv Retire'!AI77</f>
        <v>-12027.659999999998</v>
      </c>
      <c r="AJ77" s="75">
        <f>'[1]Actv Retire'!AJ77</f>
        <v>-12027.659999999998</v>
      </c>
      <c r="AK77" s="264"/>
      <c r="AL77" s="750">
        <f t="shared" si="3"/>
        <v>-72165.959999999992</v>
      </c>
      <c r="AM77" s="750"/>
      <c r="AN77" s="750">
        <f t="shared" si="4"/>
        <v>-144331.92000000001</v>
      </c>
      <c r="AO77" s="529"/>
    </row>
    <row r="78" spans="1:41" s="525" customFormat="1">
      <c r="A78" s="531"/>
      <c r="B78" s="511">
        <v>68</v>
      </c>
      <c r="D78" s="511" t="str">
        <f>'[1]Actv Retire'!D78</f>
        <v>Water</v>
      </c>
      <c r="E78" s="510"/>
      <c r="F78" s="510" t="str">
        <f>'[1]Actv Retire'!F78</f>
        <v>344000-Laboratory Equipment</v>
      </c>
      <c r="G78" s="510"/>
      <c r="H78" s="511" t="str">
        <f>'[1]Actv Retire'!H78</f>
        <v>344000</v>
      </c>
      <c r="I78" s="510"/>
      <c r="J78" s="511" t="str">
        <f>'[1]Actv Retire'!J78</f>
        <v>10134400</v>
      </c>
      <c r="K78" s="510"/>
      <c r="L78" s="511">
        <f>'[1]Actv Retire'!L78</f>
        <v>344.5</v>
      </c>
      <c r="M78" s="528"/>
      <c r="N78" s="748">
        <f>'[1]Actv Retire'!N78</f>
        <v>1400873.02</v>
      </c>
      <c r="O78" s="75">
        <f>'[1]Actv Retire'!O78</f>
        <v>-2891.9524999999999</v>
      </c>
      <c r="P78" s="75">
        <f>'[1]Actv Retire'!P78</f>
        <v>-2891.9524999999999</v>
      </c>
      <c r="Q78" s="75">
        <f>'[1]Actv Retire'!Q78</f>
        <v>-2891.9524999999999</v>
      </c>
      <c r="R78" s="75">
        <f>'[1]Actv Retire'!R78</f>
        <v>-2891.9524999999999</v>
      </c>
      <c r="S78" s="75">
        <f>'[1]Actv Retire'!S78</f>
        <v>-2891.9524999999999</v>
      </c>
      <c r="T78" s="75">
        <f>'[1]Actv Retire'!T78</f>
        <v>-2891.9524999999999</v>
      </c>
      <c r="U78" s="75">
        <f>'[1]Actv Retire'!U78</f>
        <v>-2891.9524999999999</v>
      </c>
      <c r="V78" s="75">
        <f>'[1]Actv Retire'!V78</f>
        <v>-2891.9524999999999</v>
      </c>
      <c r="W78" s="75">
        <f>'[1]Actv Retire'!W78</f>
        <v>-2891.9524999999999</v>
      </c>
      <c r="X78" s="75">
        <f>'[1]Actv Retire'!X78</f>
        <v>-2891.9524999999999</v>
      </c>
      <c r="Y78" s="75">
        <f>'[1]Actv Retire'!Y78</f>
        <v>-2891.9524999999999</v>
      </c>
      <c r="Z78" s="75">
        <f>'[1]Actv Retire'!Z78</f>
        <v>-2891.9524999999999</v>
      </c>
      <c r="AA78" s="75">
        <f>'[1]Actv Retire'!AA78</f>
        <v>-2891.9524999999999</v>
      </c>
      <c r="AB78" s="75">
        <f>'[1]Actv Retire'!AB78</f>
        <v>-2891.9524999999999</v>
      </c>
      <c r="AC78" s="75">
        <f>'[1]Actv Retire'!AC78</f>
        <v>-2891.9524999999999</v>
      </c>
      <c r="AD78" s="75">
        <f>'[1]Actv Retire'!AD78</f>
        <v>-2891.9524999999999</v>
      </c>
      <c r="AE78" s="75">
        <f>'[1]Actv Retire'!AE78</f>
        <v>-2891.9524999999999</v>
      </c>
      <c r="AF78" s="75">
        <f>'[1]Actv Retire'!AF78</f>
        <v>-2891.9524999999999</v>
      </c>
      <c r="AG78" s="75">
        <f>'[1]Actv Retire'!AG78</f>
        <v>-2891.9524999999999</v>
      </c>
      <c r="AH78" s="75">
        <f>'[1]Actv Retire'!AH78</f>
        <v>-2891.9524999999999</v>
      </c>
      <c r="AI78" s="75">
        <f>'[1]Actv Retire'!AI78</f>
        <v>-2891.9524999999999</v>
      </c>
      <c r="AJ78" s="75">
        <f>'[1]Actv Retire'!AJ78</f>
        <v>-2891.9524999999999</v>
      </c>
      <c r="AK78" s="264"/>
      <c r="AL78" s="750">
        <f t="shared" si="3"/>
        <v>-17351.715</v>
      </c>
      <c r="AM78" s="750"/>
      <c r="AN78" s="750">
        <f t="shared" si="4"/>
        <v>-34703.43</v>
      </c>
      <c r="AO78" s="529"/>
    </row>
    <row r="79" spans="1:41" s="525" customFormat="1">
      <c r="A79" s="531"/>
      <c r="B79" s="511">
        <v>69</v>
      </c>
      <c r="D79" s="511" t="str">
        <f>'[1]Actv Retire'!D79</f>
        <v>Water</v>
      </c>
      <c r="E79" s="510"/>
      <c r="F79" s="510" t="str">
        <f>'[1]Actv Retire'!F79</f>
        <v>345000-Power Operated Equipment</v>
      </c>
      <c r="G79" s="510"/>
      <c r="H79" s="511" t="str">
        <f>'[1]Actv Retire'!H79</f>
        <v>345000</v>
      </c>
      <c r="I79" s="510"/>
      <c r="J79" s="511" t="str">
        <f>'[1]Actv Retire'!J79</f>
        <v>10134500</v>
      </c>
      <c r="K79" s="510"/>
      <c r="L79" s="511">
        <f>'[1]Actv Retire'!L79</f>
        <v>345.5</v>
      </c>
      <c r="M79" s="528"/>
      <c r="N79" s="748">
        <f>'[1]Actv Retire'!N79</f>
        <v>1349188.39</v>
      </c>
      <c r="O79" s="75">
        <f>'[1]Actv Retire'!O79</f>
        <v>-583.22305555555556</v>
      </c>
      <c r="P79" s="75">
        <f>'[1]Actv Retire'!P79</f>
        <v>-583.22305555555556</v>
      </c>
      <c r="Q79" s="75">
        <f>'[1]Actv Retire'!Q79</f>
        <v>-583.22305555555556</v>
      </c>
      <c r="R79" s="75">
        <f>'[1]Actv Retire'!R79</f>
        <v>-583.22305555555556</v>
      </c>
      <c r="S79" s="75">
        <f>'[1]Actv Retire'!S79</f>
        <v>-583.22305555555556</v>
      </c>
      <c r="T79" s="75">
        <f>'[1]Actv Retire'!T79</f>
        <v>-583.22305555555556</v>
      </c>
      <c r="U79" s="75">
        <f>'[1]Actv Retire'!U79</f>
        <v>-583.22305555555556</v>
      </c>
      <c r="V79" s="75">
        <f>'[1]Actv Retire'!V79</f>
        <v>-583.22305555555556</v>
      </c>
      <c r="W79" s="75">
        <f>'[1]Actv Retire'!W79</f>
        <v>-583.22305555555556</v>
      </c>
      <c r="X79" s="75">
        <f>'[1]Actv Retire'!X79</f>
        <v>-583.22305555555556</v>
      </c>
      <c r="Y79" s="75">
        <f>'[1]Actv Retire'!Y79</f>
        <v>-583.22305555555556</v>
      </c>
      <c r="Z79" s="75">
        <f>'[1]Actv Retire'!Z79</f>
        <v>-583.22305555555556</v>
      </c>
      <c r="AA79" s="75">
        <f>'[1]Actv Retire'!AA79</f>
        <v>-583.22305555555556</v>
      </c>
      <c r="AB79" s="75">
        <f>'[1]Actv Retire'!AB79</f>
        <v>-583.22305555555556</v>
      </c>
      <c r="AC79" s="75">
        <f>'[1]Actv Retire'!AC79</f>
        <v>-583.22305555555556</v>
      </c>
      <c r="AD79" s="75">
        <f>'[1]Actv Retire'!AD79</f>
        <v>-583.22305555555556</v>
      </c>
      <c r="AE79" s="75">
        <f>'[1]Actv Retire'!AE79</f>
        <v>-583.22305555555556</v>
      </c>
      <c r="AF79" s="75">
        <f>'[1]Actv Retire'!AF79</f>
        <v>-583.22305555555556</v>
      </c>
      <c r="AG79" s="75">
        <f>'[1]Actv Retire'!AG79</f>
        <v>-583.22305555555556</v>
      </c>
      <c r="AH79" s="75">
        <f>'[1]Actv Retire'!AH79</f>
        <v>-583.22305555555556</v>
      </c>
      <c r="AI79" s="75">
        <f>'[1]Actv Retire'!AI79</f>
        <v>-583.22305555555556</v>
      </c>
      <c r="AJ79" s="75">
        <f>'[1]Actv Retire'!AJ79</f>
        <v>-583.22305555555556</v>
      </c>
      <c r="AK79" s="264"/>
      <c r="AL79" s="750">
        <f t="shared" si="3"/>
        <v>-3499.3383333333336</v>
      </c>
      <c r="AM79" s="750"/>
      <c r="AN79" s="750">
        <f t="shared" si="4"/>
        <v>-6998.6766666666654</v>
      </c>
      <c r="AO79" s="529"/>
    </row>
    <row r="80" spans="1:41" s="525" customFormat="1">
      <c r="A80" s="531"/>
      <c r="B80" s="511">
        <v>70</v>
      </c>
      <c r="D80" s="511" t="str">
        <f>'[1]Actv Retire'!D80</f>
        <v>Water</v>
      </c>
      <c r="E80" s="510"/>
      <c r="F80" s="510" t="str">
        <f>'[1]Actv Retire'!F80</f>
        <v>346100-Comm Equip Non-Telephone</v>
      </c>
      <c r="G80" s="510"/>
      <c r="H80" s="511" t="str">
        <f>'[1]Actv Retire'!H80</f>
        <v>346100</v>
      </c>
      <c r="I80" s="510"/>
      <c r="J80" s="511" t="str">
        <f>'[1]Actv Retire'!J80</f>
        <v>10134600</v>
      </c>
      <c r="K80" s="510"/>
      <c r="L80" s="511">
        <f>'[1]Actv Retire'!L80</f>
        <v>346.5</v>
      </c>
      <c r="M80" s="528"/>
      <c r="N80" s="748">
        <f>'[1]Actv Retire'!N80</f>
        <v>322821.37</v>
      </c>
      <c r="O80" s="75">
        <f>'[1]Actv Retire'!O80</f>
        <v>-5173.9655555555564</v>
      </c>
      <c r="P80" s="75">
        <f>'[1]Actv Retire'!P80</f>
        <v>-5173.9655555555564</v>
      </c>
      <c r="Q80" s="75">
        <f>'[1]Actv Retire'!Q80</f>
        <v>-5173.9655555555564</v>
      </c>
      <c r="R80" s="75">
        <f>'[1]Actv Retire'!R80</f>
        <v>-5173.9655555555564</v>
      </c>
      <c r="S80" s="75">
        <f>'[1]Actv Retire'!S80</f>
        <v>-5173.9655555555564</v>
      </c>
      <c r="T80" s="75">
        <f>'[1]Actv Retire'!T80</f>
        <v>-5173.9655555555564</v>
      </c>
      <c r="U80" s="75">
        <f>'[1]Actv Retire'!U80</f>
        <v>-5173.9655555555564</v>
      </c>
      <c r="V80" s="75">
        <f>'[1]Actv Retire'!V80</f>
        <v>-5173.9655555555564</v>
      </c>
      <c r="W80" s="75">
        <f>'[1]Actv Retire'!W80</f>
        <v>-5173.9655555555564</v>
      </c>
      <c r="X80" s="75">
        <f>'[1]Actv Retire'!X80</f>
        <v>-5173.9655555555564</v>
      </c>
      <c r="Y80" s="75">
        <f>'[1]Actv Retire'!Y80</f>
        <v>-5173.9655555555564</v>
      </c>
      <c r="Z80" s="75">
        <f>'[1]Actv Retire'!Z80</f>
        <v>-5173.9655555555564</v>
      </c>
      <c r="AA80" s="75">
        <f>'[1]Actv Retire'!AA80</f>
        <v>-5173.9655555555564</v>
      </c>
      <c r="AB80" s="75">
        <f>'[1]Actv Retire'!AB80</f>
        <v>-5173.9655555555564</v>
      </c>
      <c r="AC80" s="75">
        <f>'[1]Actv Retire'!AC80</f>
        <v>-5173.9655555555564</v>
      </c>
      <c r="AD80" s="75">
        <f>'[1]Actv Retire'!AD80</f>
        <v>-5173.9655555555564</v>
      </c>
      <c r="AE80" s="75">
        <f>'[1]Actv Retire'!AE80</f>
        <v>-5173.9655555555564</v>
      </c>
      <c r="AF80" s="75">
        <f>'[1]Actv Retire'!AF80</f>
        <v>-5173.9655555555564</v>
      </c>
      <c r="AG80" s="75">
        <f>'[1]Actv Retire'!AG80</f>
        <v>-5173.9655555555564</v>
      </c>
      <c r="AH80" s="75">
        <f>'[1]Actv Retire'!AH80</f>
        <v>-5173.9655555555564</v>
      </c>
      <c r="AI80" s="75">
        <f>'[1]Actv Retire'!AI80</f>
        <v>-5173.9655555555564</v>
      </c>
      <c r="AJ80" s="75">
        <f>'[1]Actv Retire'!AJ80</f>
        <v>-5173.9655555555564</v>
      </c>
      <c r="AK80" s="264"/>
      <c r="AL80" s="750">
        <f t="shared" si="3"/>
        <v>-31043.793333333342</v>
      </c>
      <c r="AM80" s="750"/>
      <c r="AN80" s="750">
        <f t="shared" si="4"/>
        <v>-62087.586666666692</v>
      </c>
      <c r="AO80" s="529"/>
    </row>
    <row r="81" spans="1:41" s="525" customFormat="1">
      <c r="A81" s="531"/>
      <c r="B81" s="511">
        <v>71</v>
      </c>
      <c r="D81" s="511" t="str">
        <f>'[1]Actv Retire'!D81</f>
        <v>Water</v>
      </c>
      <c r="E81" s="510"/>
      <c r="F81" s="510" t="str">
        <f>'[1]Actv Retire'!F81</f>
        <v>346190-Remote Control &amp; Instrument</v>
      </c>
      <c r="G81" s="510"/>
      <c r="H81" s="511" t="str">
        <f>'[1]Actv Retire'!H81</f>
        <v>346190</v>
      </c>
      <c r="I81" s="510"/>
      <c r="J81" s="511" t="str">
        <f>'[1]Actv Retire'!J81</f>
        <v>10134600</v>
      </c>
      <c r="K81" s="510"/>
      <c r="L81" s="511">
        <f>'[1]Actv Retire'!L81</f>
        <v>346.5</v>
      </c>
      <c r="M81" s="528"/>
      <c r="N81" s="748">
        <f>'[1]Actv Retire'!N81</f>
        <v>3354587.2100000004</v>
      </c>
      <c r="O81" s="75">
        <f>'[1]Actv Retire'!O81</f>
        <v>-1583.3333333333333</v>
      </c>
      <c r="P81" s="75">
        <f>'[1]Actv Retire'!P81</f>
        <v>-1583.3333333333333</v>
      </c>
      <c r="Q81" s="75">
        <f>'[1]Actv Retire'!Q81</f>
        <v>-1583.3333333333333</v>
      </c>
      <c r="R81" s="75">
        <f>'[1]Actv Retire'!R81</f>
        <v>-1583.3333333333333</v>
      </c>
      <c r="S81" s="75">
        <f>'[1]Actv Retire'!S81</f>
        <v>-1583.3333333333333</v>
      </c>
      <c r="T81" s="75">
        <f>'[1]Actv Retire'!T81</f>
        <v>-1583.3333333333333</v>
      </c>
      <c r="U81" s="75">
        <f>'[1]Actv Retire'!U81</f>
        <v>-1583.3333333333333</v>
      </c>
      <c r="V81" s="75">
        <f>'[1]Actv Retire'!V81</f>
        <v>-1583.3333333333333</v>
      </c>
      <c r="W81" s="75">
        <f>'[1]Actv Retire'!W81</f>
        <v>-1583.3333333333333</v>
      </c>
      <c r="X81" s="75">
        <f>'[1]Actv Retire'!X81</f>
        <v>-1583.3333333333333</v>
      </c>
      <c r="Y81" s="75">
        <f>'[1]Actv Retire'!Y81</f>
        <v>-1583.3333333333333</v>
      </c>
      <c r="Z81" s="75">
        <f>'[1]Actv Retire'!Z81</f>
        <v>-1583.3333333333333</v>
      </c>
      <c r="AA81" s="75">
        <f>'[1]Actv Retire'!AA81</f>
        <v>-1583.3333333333333</v>
      </c>
      <c r="AB81" s="75">
        <f>'[1]Actv Retire'!AB81</f>
        <v>-1583.3333333333333</v>
      </c>
      <c r="AC81" s="75">
        <f>'[1]Actv Retire'!AC81</f>
        <v>-1583.3333333333333</v>
      </c>
      <c r="AD81" s="75">
        <f>'[1]Actv Retire'!AD81</f>
        <v>-1583.3333333333333</v>
      </c>
      <c r="AE81" s="75">
        <f>'[1]Actv Retire'!AE81</f>
        <v>-1583.3333333333333</v>
      </c>
      <c r="AF81" s="75">
        <f>'[1]Actv Retire'!AF81</f>
        <v>-1583.3333333333333</v>
      </c>
      <c r="AG81" s="75">
        <f>'[1]Actv Retire'!AG81</f>
        <v>-1583.3333333333333</v>
      </c>
      <c r="AH81" s="75">
        <f>'[1]Actv Retire'!AH81</f>
        <v>-1583.3333333333333</v>
      </c>
      <c r="AI81" s="75">
        <f>'[1]Actv Retire'!AI81</f>
        <v>-1583.3333333333333</v>
      </c>
      <c r="AJ81" s="75">
        <f>'[1]Actv Retire'!AJ81</f>
        <v>-1583.3333333333333</v>
      </c>
      <c r="AK81" s="264"/>
      <c r="AL81" s="750">
        <f t="shared" si="3"/>
        <v>-9500</v>
      </c>
      <c r="AM81" s="750"/>
      <c r="AN81" s="750">
        <f t="shared" si="4"/>
        <v>-19000</v>
      </c>
      <c r="AO81" s="529"/>
    </row>
    <row r="82" spans="1:41" s="525" customFormat="1">
      <c r="A82" s="531"/>
      <c r="B82" s="511">
        <v>72</v>
      </c>
      <c r="D82" s="511" t="str">
        <f>'[1]Actv Retire'!D82</f>
        <v>Water</v>
      </c>
      <c r="E82" s="510"/>
      <c r="F82" s="510" t="str">
        <f>'[1]Actv Retire'!F82</f>
        <v>346200-Comm Equip Telephone</v>
      </c>
      <c r="G82" s="510"/>
      <c r="H82" s="511" t="str">
        <f>'[1]Actv Retire'!H82</f>
        <v>346200</v>
      </c>
      <c r="I82" s="510"/>
      <c r="J82" s="511" t="str">
        <f>'[1]Actv Retire'!J82</f>
        <v>10134600</v>
      </c>
      <c r="K82" s="510"/>
      <c r="L82" s="511">
        <f>'[1]Actv Retire'!L82</f>
        <v>346.5</v>
      </c>
      <c r="M82" s="528"/>
      <c r="N82" s="748">
        <f>'[1]Actv Retire'!N82</f>
        <v>177627.77000000008</v>
      </c>
      <c r="O82" s="75">
        <f>'[1]Actv Retire'!O82</f>
        <v>0</v>
      </c>
      <c r="P82" s="75">
        <f>'[1]Actv Retire'!P82</f>
        <v>0</v>
      </c>
      <c r="Q82" s="75">
        <f>'[1]Actv Retire'!Q82</f>
        <v>0</v>
      </c>
      <c r="R82" s="75">
        <f>'[1]Actv Retire'!R82</f>
        <v>0</v>
      </c>
      <c r="S82" s="75">
        <f>'[1]Actv Retire'!S82</f>
        <v>0</v>
      </c>
      <c r="T82" s="75">
        <f>'[1]Actv Retire'!T82</f>
        <v>0</v>
      </c>
      <c r="U82" s="75">
        <f>'[1]Actv Retire'!U82</f>
        <v>0</v>
      </c>
      <c r="V82" s="75">
        <f>'[1]Actv Retire'!V82</f>
        <v>0</v>
      </c>
      <c r="W82" s="75">
        <f>'[1]Actv Retire'!W82</f>
        <v>0</v>
      </c>
      <c r="X82" s="75">
        <f>'[1]Actv Retire'!X82</f>
        <v>0</v>
      </c>
      <c r="Y82" s="75">
        <f>'[1]Actv Retire'!Y82</f>
        <v>0</v>
      </c>
      <c r="Z82" s="75">
        <f>'[1]Actv Retire'!Z82</f>
        <v>0</v>
      </c>
      <c r="AA82" s="75">
        <f>'[1]Actv Retire'!AA82</f>
        <v>0</v>
      </c>
      <c r="AB82" s="75">
        <f>'[1]Actv Retire'!AB82</f>
        <v>0</v>
      </c>
      <c r="AC82" s="75">
        <f>'[1]Actv Retire'!AC82</f>
        <v>0</v>
      </c>
      <c r="AD82" s="75">
        <f>'[1]Actv Retire'!AD82</f>
        <v>0</v>
      </c>
      <c r="AE82" s="75">
        <f>'[1]Actv Retire'!AE82</f>
        <v>0</v>
      </c>
      <c r="AF82" s="75">
        <f>'[1]Actv Retire'!AF82</f>
        <v>0</v>
      </c>
      <c r="AG82" s="75">
        <f>'[1]Actv Retire'!AG82</f>
        <v>0</v>
      </c>
      <c r="AH82" s="75">
        <f>'[1]Actv Retire'!AH82</f>
        <v>0</v>
      </c>
      <c r="AI82" s="75">
        <f>'[1]Actv Retire'!AI82</f>
        <v>0</v>
      </c>
      <c r="AJ82" s="75">
        <f>'[1]Actv Retire'!AJ82</f>
        <v>0</v>
      </c>
      <c r="AK82" s="264"/>
      <c r="AL82" s="750">
        <f t="shared" si="3"/>
        <v>0</v>
      </c>
      <c r="AM82" s="750"/>
      <c r="AN82" s="750">
        <f t="shared" si="4"/>
        <v>0</v>
      </c>
      <c r="AO82" s="529"/>
    </row>
    <row r="83" spans="1:41" s="525" customFormat="1">
      <c r="A83" s="531"/>
      <c r="B83" s="511">
        <v>73</v>
      </c>
      <c r="D83" s="511" t="str">
        <f>'[1]Actv Retire'!D83</f>
        <v>Water</v>
      </c>
      <c r="E83" s="510"/>
      <c r="F83" s="510" t="str">
        <f>'[1]Actv Retire'!F83</f>
        <v>347000-Misc Equipment</v>
      </c>
      <c r="G83" s="510"/>
      <c r="H83" s="511" t="str">
        <f>'[1]Actv Retire'!H83</f>
        <v>347000</v>
      </c>
      <c r="I83" s="510"/>
      <c r="J83" s="511" t="str">
        <f>'[1]Actv Retire'!J83</f>
        <v>10134700</v>
      </c>
      <c r="K83" s="510"/>
      <c r="L83" s="511">
        <f>'[1]Actv Retire'!L83</f>
        <v>347.5</v>
      </c>
      <c r="M83" s="528"/>
      <c r="N83" s="748">
        <f>'[1]Actv Retire'!N83</f>
        <v>1889668.03</v>
      </c>
      <c r="O83" s="75">
        <f>'[1]Actv Retire'!O83</f>
        <v>-1621.8269444444447</v>
      </c>
      <c r="P83" s="75">
        <f>'[1]Actv Retire'!P83</f>
        <v>-1621.8269444444447</v>
      </c>
      <c r="Q83" s="75">
        <f>'[1]Actv Retire'!Q83</f>
        <v>-1621.8269444444447</v>
      </c>
      <c r="R83" s="75">
        <f>'[1]Actv Retire'!R83</f>
        <v>-1621.8269444444447</v>
      </c>
      <c r="S83" s="75">
        <f>'[1]Actv Retire'!S83</f>
        <v>-1621.8269444444447</v>
      </c>
      <c r="T83" s="75">
        <f>'[1]Actv Retire'!T83</f>
        <v>-1621.8269444444447</v>
      </c>
      <c r="U83" s="75">
        <f>'[1]Actv Retire'!U83</f>
        <v>-1621.8269444444447</v>
      </c>
      <c r="V83" s="75">
        <f>'[1]Actv Retire'!V83</f>
        <v>-1621.8269444444447</v>
      </c>
      <c r="W83" s="75">
        <f>'[1]Actv Retire'!W83</f>
        <v>-1621.8269444444447</v>
      </c>
      <c r="X83" s="75">
        <f>'[1]Actv Retire'!X83</f>
        <v>-1621.8269444444447</v>
      </c>
      <c r="Y83" s="75">
        <f>'[1]Actv Retire'!Y83</f>
        <v>-1621.8269444444447</v>
      </c>
      <c r="Z83" s="75">
        <f>'[1]Actv Retire'!Z83</f>
        <v>-1621.8269444444447</v>
      </c>
      <c r="AA83" s="75">
        <f>'[1]Actv Retire'!AA83</f>
        <v>-1621.8269444444447</v>
      </c>
      <c r="AB83" s="75">
        <f>'[1]Actv Retire'!AB83</f>
        <v>-1621.8269444444447</v>
      </c>
      <c r="AC83" s="75">
        <f>'[1]Actv Retire'!AC83</f>
        <v>-1621.8269444444447</v>
      </c>
      <c r="AD83" s="75">
        <f>'[1]Actv Retire'!AD83</f>
        <v>-1621.8269444444447</v>
      </c>
      <c r="AE83" s="75">
        <f>'[1]Actv Retire'!AE83</f>
        <v>-1621.8269444444447</v>
      </c>
      <c r="AF83" s="75">
        <f>'[1]Actv Retire'!AF83</f>
        <v>-1621.8269444444447</v>
      </c>
      <c r="AG83" s="75">
        <f>'[1]Actv Retire'!AG83</f>
        <v>-1621.8269444444447</v>
      </c>
      <c r="AH83" s="75">
        <f>'[1]Actv Retire'!AH83</f>
        <v>-1621.8269444444447</v>
      </c>
      <c r="AI83" s="75">
        <f>'[1]Actv Retire'!AI83</f>
        <v>-1621.8269444444447</v>
      </c>
      <c r="AJ83" s="75">
        <f>'[1]Actv Retire'!AJ83</f>
        <v>-1621.8269444444447</v>
      </c>
      <c r="AK83" s="82"/>
      <c r="AL83" s="750">
        <f t="shared" ref="AL83:AL84" si="5">SUM(O83:T83)</f>
        <v>-9730.961666666668</v>
      </c>
      <c r="AM83" s="750"/>
      <c r="AN83" s="750">
        <f t="shared" ref="AN83:AN84" si="6">SUM(Y83:AJ83)</f>
        <v>-19461.923333333336</v>
      </c>
      <c r="AO83" s="529"/>
    </row>
    <row r="84" spans="1:41" s="525" customFormat="1">
      <c r="A84" s="531"/>
      <c r="B84" s="511">
        <v>74</v>
      </c>
      <c r="D84" s="511" t="str">
        <f>'[1]Actv Retire'!D84</f>
        <v>Water</v>
      </c>
      <c r="E84" s="510"/>
      <c r="F84" s="510" t="str">
        <f>'[1]Actv Retire'!F84</f>
        <v>348000-Other Tangible Property</v>
      </c>
      <c r="G84" s="510"/>
      <c r="H84" s="511" t="str">
        <f>'[1]Actv Retire'!H84</f>
        <v>348000</v>
      </c>
      <c r="I84" s="510"/>
      <c r="J84" s="511" t="str">
        <f>'[1]Actv Retire'!J84</f>
        <v>10134800</v>
      </c>
      <c r="K84" s="510"/>
      <c r="L84" s="511">
        <f>'[1]Actv Retire'!L84</f>
        <v>348.5</v>
      </c>
      <c r="M84" s="528"/>
      <c r="N84" s="748">
        <f>'[1]Actv Retire'!N84</f>
        <v>117627.94</v>
      </c>
      <c r="O84" s="75">
        <f>'[1]Actv Retire'!O84</f>
        <v>-295.50944444444445</v>
      </c>
      <c r="P84" s="75">
        <f>'[1]Actv Retire'!P84</f>
        <v>-295.50944444444445</v>
      </c>
      <c r="Q84" s="75">
        <f>'[1]Actv Retire'!Q84</f>
        <v>-295.50944444444445</v>
      </c>
      <c r="R84" s="75">
        <f>'[1]Actv Retire'!R84</f>
        <v>-295.50944444444445</v>
      </c>
      <c r="S84" s="75">
        <f>'[1]Actv Retire'!S84</f>
        <v>-295.50944444444445</v>
      </c>
      <c r="T84" s="75">
        <f>'[1]Actv Retire'!T84</f>
        <v>-295.50944444444445</v>
      </c>
      <c r="U84" s="75">
        <f>'[1]Actv Retire'!U84</f>
        <v>-295.50944444444445</v>
      </c>
      <c r="V84" s="75">
        <f>'[1]Actv Retire'!V84</f>
        <v>-295.50944444444445</v>
      </c>
      <c r="W84" s="75">
        <f>'[1]Actv Retire'!W84</f>
        <v>-295.50944444444445</v>
      </c>
      <c r="X84" s="75">
        <f>'[1]Actv Retire'!X84</f>
        <v>-295.50944444444445</v>
      </c>
      <c r="Y84" s="75">
        <f>'[1]Actv Retire'!Y84</f>
        <v>-295.50944444444445</v>
      </c>
      <c r="Z84" s="75">
        <f>'[1]Actv Retire'!Z84</f>
        <v>-295.50944444444445</v>
      </c>
      <c r="AA84" s="75">
        <f>'[1]Actv Retire'!AA84</f>
        <v>-295.50944444444445</v>
      </c>
      <c r="AB84" s="75">
        <f>'[1]Actv Retire'!AB84</f>
        <v>-295.50944444444445</v>
      </c>
      <c r="AC84" s="75">
        <f>'[1]Actv Retire'!AC84</f>
        <v>-295.50944444444445</v>
      </c>
      <c r="AD84" s="75">
        <f>'[1]Actv Retire'!AD84</f>
        <v>-295.50944444444445</v>
      </c>
      <c r="AE84" s="75">
        <f>'[1]Actv Retire'!AE84</f>
        <v>-295.50944444444445</v>
      </c>
      <c r="AF84" s="75">
        <f>'[1]Actv Retire'!AF84</f>
        <v>-295.50944444444445</v>
      </c>
      <c r="AG84" s="75">
        <f>'[1]Actv Retire'!AG84</f>
        <v>-295.50944444444445</v>
      </c>
      <c r="AH84" s="75">
        <f>'[1]Actv Retire'!AH84</f>
        <v>-295.50944444444445</v>
      </c>
      <c r="AI84" s="75">
        <f>'[1]Actv Retire'!AI84</f>
        <v>-295.50944444444445</v>
      </c>
      <c r="AJ84" s="75">
        <f>'[1]Actv Retire'!AJ84</f>
        <v>-295.50944444444445</v>
      </c>
      <c r="AK84" s="82"/>
      <c r="AL84" s="750">
        <f t="shared" si="5"/>
        <v>-1773.0566666666666</v>
      </c>
      <c r="AM84" s="750"/>
      <c r="AN84" s="750">
        <f t="shared" si="6"/>
        <v>-3546.1133333333332</v>
      </c>
      <c r="AO84" s="529"/>
    </row>
    <row r="85" spans="1:41" s="525" customFormat="1">
      <c r="A85" s="531"/>
      <c r="B85" s="511"/>
      <c r="D85" s="510"/>
      <c r="F85" s="510"/>
      <c r="H85" s="511"/>
      <c r="J85" s="511"/>
      <c r="L85" s="511"/>
      <c r="N85" s="542">
        <f>SUM(N11:N84)</f>
        <v>736428716.55000019</v>
      </c>
      <c r="O85" s="542">
        <f t="shared" ref="O85:AN85" si="7">SUM(O11:O84)</f>
        <v>-226771.86444444445</v>
      </c>
      <c r="P85" s="542">
        <f t="shared" si="7"/>
        <v>-226771.86444444445</v>
      </c>
      <c r="Q85" s="542">
        <f t="shared" si="7"/>
        <v>-226771.86444444445</v>
      </c>
      <c r="R85" s="542">
        <f t="shared" si="7"/>
        <v>-226771.86444444445</v>
      </c>
      <c r="S85" s="542">
        <f t="shared" si="7"/>
        <v>-226771.86444444445</v>
      </c>
      <c r="T85" s="542">
        <f t="shared" si="7"/>
        <v>-226771.86444444445</v>
      </c>
      <c r="U85" s="542">
        <f t="shared" si="7"/>
        <v>-226771.86444444445</v>
      </c>
      <c r="V85" s="542">
        <f t="shared" si="7"/>
        <v>-226771.86444444445</v>
      </c>
      <c r="W85" s="542">
        <f t="shared" si="7"/>
        <v>-226771.86444444445</v>
      </c>
      <c r="X85" s="542">
        <f t="shared" si="7"/>
        <v>-226771.86444444445</v>
      </c>
      <c r="Y85" s="542">
        <f t="shared" si="7"/>
        <v>-226771.86444444445</v>
      </c>
      <c r="Z85" s="542">
        <f t="shared" si="7"/>
        <v>-226771.86444444445</v>
      </c>
      <c r="AA85" s="542">
        <f t="shared" si="7"/>
        <v>-226771.86444444445</v>
      </c>
      <c r="AB85" s="542">
        <f t="shared" si="7"/>
        <v>-226771.86444444445</v>
      </c>
      <c r="AC85" s="542">
        <f t="shared" si="7"/>
        <v>-226771.86444444445</v>
      </c>
      <c r="AD85" s="542">
        <f t="shared" si="7"/>
        <v>-226771.86444444445</v>
      </c>
      <c r="AE85" s="542">
        <f t="shared" si="7"/>
        <v>-226771.86444444445</v>
      </c>
      <c r="AF85" s="542">
        <f t="shared" si="7"/>
        <v>-226771.86444444445</v>
      </c>
      <c r="AG85" s="542">
        <f t="shared" si="7"/>
        <v>-226771.86444444445</v>
      </c>
      <c r="AH85" s="542">
        <f t="shared" si="7"/>
        <v>-226771.86444444445</v>
      </c>
      <c r="AI85" s="542">
        <f t="shared" si="7"/>
        <v>-226771.86444444445</v>
      </c>
      <c r="AJ85" s="542">
        <f t="shared" si="7"/>
        <v>-226771.86444444445</v>
      </c>
      <c r="AK85" s="82"/>
      <c r="AL85" s="542">
        <f t="shared" si="7"/>
        <v>-1360631.186666667</v>
      </c>
      <c r="AM85" s="530"/>
      <c r="AN85" s="542">
        <f t="shared" si="7"/>
        <v>-2721262.373333334</v>
      </c>
      <c r="AO85" s="529"/>
    </row>
    <row r="86" spans="1:41" s="525" customFormat="1">
      <c r="A86" s="531"/>
      <c r="B86" s="511"/>
      <c r="D86" s="510"/>
      <c r="F86" s="510"/>
      <c r="H86" s="511"/>
      <c r="J86" s="511"/>
      <c r="L86" s="511"/>
      <c r="N86" s="533"/>
      <c r="O86" s="82"/>
      <c r="P86" s="82"/>
      <c r="Q86" s="82"/>
      <c r="R86" s="82"/>
      <c r="S86" s="82"/>
      <c r="T86" s="82"/>
      <c r="U86" s="82"/>
      <c r="V86" s="82"/>
      <c r="W86" s="82"/>
      <c r="X86" s="82"/>
      <c r="Y86" s="82"/>
      <c r="Z86" s="82"/>
      <c r="AA86" s="82"/>
      <c r="AB86" s="82"/>
      <c r="AC86" s="82"/>
      <c r="AD86" s="82"/>
      <c r="AE86" s="82"/>
      <c r="AF86" s="82"/>
      <c r="AG86" s="82"/>
      <c r="AH86" s="82"/>
      <c r="AI86" s="82"/>
      <c r="AJ86" s="82"/>
      <c r="AK86" s="82"/>
      <c r="AL86" s="530"/>
      <c r="AM86" s="530"/>
      <c r="AN86" s="530"/>
      <c r="AO86" s="529"/>
    </row>
    <row r="87" spans="1:41" s="525" customFormat="1">
      <c r="A87" s="531"/>
      <c r="H87" s="527"/>
      <c r="J87" s="527"/>
      <c r="N87" s="534"/>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5"/>
    </row>
    <row r="88" spans="1:41" s="525" customFormat="1">
      <c r="A88" s="531"/>
      <c r="H88" s="527"/>
      <c r="J88" s="527"/>
      <c r="N88" s="534"/>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5"/>
    </row>
    <row r="89" spans="1:41" s="525" customFormat="1" ht="15" thickBot="1">
      <c r="A89" s="531"/>
      <c r="H89" s="527"/>
      <c r="J89" s="527"/>
      <c r="N89" s="534"/>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5"/>
    </row>
    <row r="90" spans="1:41" s="525" customFormat="1">
      <c r="A90" s="531"/>
      <c r="B90" s="639"/>
      <c r="C90" s="640"/>
      <c r="D90" s="640"/>
      <c r="E90" s="640"/>
      <c r="F90" s="632" t="s">
        <v>1024</v>
      </c>
      <c r="G90" s="640"/>
      <c r="H90" s="641"/>
      <c r="I90" s="640"/>
      <c r="J90" s="641"/>
      <c r="K90" s="640"/>
      <c r="L90" s="641"/>
      <c r="M90" s="640"/>
      <c r="N90" s="633">
        <f>'[1]Actv Retire'!$N$86</f>
        <v>736428716.55000019</v>
      </c>
      <c r="O90" s="633">
        <f>'[1]Actv Retire'!O5</f>
        <v>-226771.86444444445</v>
      </c>
      <c r="P90" s="633">
        <f>'[1]Actv Retire'!P5</f>
        <v>-226771.86444444445</v>
      </c>
      <c r="Q90" s="633">
        <f>'[1]Actv Retire'!Q5</f>
        <v>-226771.86444444445</v>
      </c>
      <c r="R90" s="633">
        <f>'[1]Actv Retire'!R5</f>
        <v>-226771.86444444445</v>
      </c>
      <c r="S90" s="633">
        <f>'[1]Actv Retire'!S5</f>
        <v>-226771.86444444445</v>
      </c>
      <c r="T90" s="633">
        <f>'[1]Actv Retire'!T5</f>
        <v>-226771.86444444445</v>
      </c>
      <c r="U90" s="633">
        <f>'[1]Actv Retire'!U5</f>
        <v>-226771.86444444445</v>
      </c>
      <c r="V90" s="633">
        <f>'[1]Actv Retire'!V5</f>
        <v>-226771.86444444445</v>
      </c>
      <c r="W90" s="633">
        <f>'[1]Actv Retire'!W5</f>
        <v>-226771.86444444445</v>
      </c>
      <c r="X90" s="633">
        <f>'[1]Actv Retire'!X5</f>
        <v>-226771.86444444445</v>
      </c>
      <c r="Y90" s="633">
        <f>'[1]Actv Retire'!Y5</f>
        <v>-226771.86444444445</v>
      </c>
      <c r="Z90" s="633">
        <f>'[1]Actv Retire'!Z5</f>
        <v>-226771.86444444445</v>
      </c>
      <c r="AA90" s="633">
        <f>'[1]Actv Retire'!AA5</f>
        <v>-226771.86444444445</v>
      </c>
      <c r="AB90" s="633">
        <f>'[1]Actv Retire'!AB5</f>
        <v>-226771.86444444445</v>
      </c>
      <c r="AC90" s="633">
        <f>'[1]Actv Retire'!AC5</f>
        <v>-226771.86444444445</v>
      </c>
      <c r="AD90" s="633">
        <f>'[1]Actv Retire'!AD5</f>
        <v>-226771.86444444445</v>
      </c>
      <c r="AE90" s="633">
        <f>'[1]Actv Retire'!AE5</f>
        <v>-226771.86444444445</v>
      </c>
      <c r="AF90" s="633">
        <f>'[1]Actv Retire'!AF5</f>
        <v>-226771.86444444445</v>
      </c>
      <c r="AG90" s="633">
        <f>'[1]Actv Retire'!AG5</f>
        <v>-226771.86444444445</v>
      </c>
      <c r="AH90" s="633">
        <f>'[1]Actv Retire'!AH5</f>
        <v>-226771.86444444445</v>
      </c>
      <c r="AI90" s="633">
        <f>'[1]Actv Retire'!AI5</f>
        <v>-226771.86444444445</v>
      </c>
      <c r="AJ90" s="634">
        <f>'[1]Actv Retire'!AJ5</f>
        <v>-226771.86444444445</v>
      </c>
      <c r="AK90" s="265"/>
      <c r="AL90" s="635">
        <f>SUM(O90:T90)</f>
        <v>-1360631.1866666668</v>
      </c>
      <c r="AM90" s="751"/>
      <c r="AN90" s="634">
        <f>SUM(Y90:AJ90)</f>
        <v>-2721262.3733333335</v>
      </c>
    </row>
    <row r="91" spans="1:41" s="525" customFormat="1">
      <c r="A91" s="531"/>
      <c r="B91" s="643"/>
      <c r="C91" s="63"/>
      <c r="D91" s="63"/>
      <c r="E91" s="63"/>
      <c r="F91" s="63"/>
      <c r="G91" s="63"/>
      <c r="H91" s="644"/>
      <c r="I91" s="63"/>
      <c r="J91" s="644"/>
      <c r="K91" s="63"/>
      <c r="L91" s="644"/>
      <c r="M91" s="63"/>
      <c r="N91" s="64" t="b">
        <f t="shared" ref="N91:AJ91" si="8">N85=N90</f>
        <v>1</v>
      </c>
      <c r="O91" s="64" t="b">
        <f t="shared" si="8"/>
        <v>1</v>
      </c>
      <c r="P91" s="64" t="b">
        <f t="shared" si="8"/>
        <v>1</v>
      </c>
      <c r="Q91" s="64" t="b">
        <f t="shared" si="8"/>
        <v>1</v>
      </c>
      <c r="R91" s="64" t="b">
        <f t="shared" si="8"/>
        <v>1</v>
      </c>
      <c r="S91" s="64" t="b">
        <f t="shared" si="8"/>
        <v>1</v>
      </c>
      <c r="T91" s="64" t="b">
        <f t="shared" si="8"/>
        <v>1</v>
      </c>
      <c r="U91" s="64" t="b">
        <f t="shared" si="8"/>
        <v>1</v>
      </c>
      <c r="V91" s="64" t="b">
        <f t="shared" si="8"/>
        <v>1</v>
      </c>
      <c r="W91" s="64" t="b">
        <f t="shared" si="8"/>
        <v>1</v>
      </c>
      <c r="X91" s="64" t="b">
        <f t="shared" si="8"/>
        <v>1</v>
      </c>
      <c r="Y91" s="64" t="b">
        <f t="shared" si="8"/>
        <v>1</v>
      </c>
      <c r="Z91" s="64" t="b">
        <f t="shared" si="8"/>
        <v>1</v>
      </c>
      <c r="AA91" s="64" t="b">
        <f t="shared" si="8"/>
        <v>1</v>
      </c>
      <c r="AB91" s="64" t="b">
        <f t="shared" si="8"/>
        <v>1</v>
      </c>
      <c r="AC91" s="64" t="b">
        <f t="shared" si="8"/>
        <v>1</v>
      </c>
      <c r="AD91" s="64" t="b">
        <f t="shared" si="8"/>
        <v>1</v>
      </c>
      <c r="AE91" s="64" t="b">
        <f t="shared" si="8"/>
        <v>1</v>
      </c>
      <c r="AF91" s="64" t="b">
        <f t="shared" si="8"/>
        <v>1</v>
      </c>
      <c r="AG91" s="64" t="b">
        <f t="shared" si="8"/>
        <v>1</v>
      </c>
      <c r="AH91" s="64" t="b">
        <f t="shared" si="8"/>
        <v>1</v>
      </c>
      <c r="AI91" s="64" t="b">
        <f t="shared" si="8"/>
        <v>1</v>
      </c>
      <c r="AJ91" s="645" t="b">
        <f t="shared" si="8"/>
        <v>1</v>
      </c>
      <c r="AK91" s="265"/>
      <c r="AL91" s="646" t="b">
        <f t="shared" ref="AL91" si="9">AL85=AL90</f>
        <v>1</v>
      </c>
      <c r="AN91" s="645" t="b">
        <f t="shared" ref="AN91" si="10">AN85=AN90</f>
        <v>1</v>
      </c>
    </row>
    <row r="92" spans="1:41" s="525" customFormat="1">
      <c r="A92" s="531"/>
      <c r="B92" s="647"/>
      <c r="C92" s="63"/>
      <c r="D92" s="63"/>
      <c r="E92" s="63"/>
      <c r="F92" s="63"/>
      <c r="G92" s="63"/>
      <c r="H92" s="644"/>
      <c r="I92" s="63"/>
      <c r="J92" s="644"/>
      <c r="K92" s="63"/>
      <c r="L92" s="63"/>
      <c r="M92" s="63"/>
      <c r="N92" s="636">
        <f t="shared" ref="N92:AJ92" si="11">N85-N90</f>
        <v>0</v>
      </c>
      <c r="O92" s="636">
        <f t="shared" si="11"/>
        <v>0</v>
      </c>
      <c r="P92" s="636">
        <f t="shared" si="11"/>
        <v>0</v>
      </c>
      <c r="Q92" s="636">
        <f t="shared" si="11"/>
        <v>0</v>
      </c>
      <c r="R92" s="636">
        <f t="shared" si="11"/>
        <v>0</v>
      </c>
      <c r="S92" s="636">
        <f t="shared" si="11"/>
        <v>0</v>
      </c>
      <c r="T92" s="636">
        <f t="shared" si="11"/>
        <v>0</v>
      </c>
      <c r="U92" s="636">
        <f t="shared" si="11"/>
        <v>0</v>
      </c>
      <c r="V92" s="636">
        <f t="shared" si="11"/>
        <v>0</v>
      </c>
      <c r="W92" s="636">
        <f t="shared" si="11"/>
        <v>0</v>
      </c>
      <c r="X92" s="636">
        <f t="shared" si="11"/>
        <v>0</v>
      </c>
      <c r="Y92" s="636">
        <f t="shared" si="11"/>
        <v>0</v>
      </c>
      <c r="Z92" s="636">
        <f t="shared" si="11"/>
        <v>0</v>
      </c>
      <c r="AA92" s="636">
        <f t="shared" si="11"/>
        <v>0</v>
      </c>
      <c r="AB92" s="636">
        <f t="shared" si="11"/>
        <v>0</v>
      </c>
      <c r="AC92" s="636">
        <f t="shared" si="11"/>
        <v>0</v>
      </c>
      <c r="AD92" s="636">
        <f t="shared" si="11"/>
        <v>0</v>
      </c>
      <c r="AE92" s="636">
        <f t="shared" si="11"/>
        <v>0</v>
      </c>
      <c r="AF92" s="636">
        <f t="shared" si="11"/>
        <v>0</v>
      </c>
      <c r="AG92" s="636">
        <f t="shared" si="11"/>
        <v>0</v>
      </c>
      <c r="AH92" s="636">
        <f t="shared" si="11"/>
        <v>0</v>
      </c>
      <c r="AI92" s="636">
        <f t="shared" si="11"/>
        <v>0</v>
      </c>
      <c r="AJ92" s="637">
        <f t="shared" si="11"/>
        <v>0</v>
      </c>
      <c r="AK92" s="265"/>
      <c r="AL92" s="638">
        <f t="shared" ref="AL92" si="12">AL85-AL90</f>
        <v>0</v>
      </c>
      <c r="AN92" s="637">
        <f t="shared" ref="AN92" si="13">AN85-AN90</f>
        <v>0</v>
      </c>
    </row>
    <row r="93" spans="1:41" s="525" customFormat="1" ht="15" thickBot="1">
      <c r="A93" s="531"/>
      <c r="B93" s="648"/>
      <c r="C93" s="649"/>
      <c r="D93" s="649"/>
      <c r="E93" s="649"/>
      <c r="F93" s="649"/>
      <c r="G93" s="649"/>
      <c r="H93" s="650"/>
      <c r="I93" s="649"/>
      <c r="J93" s="650"/>
      <c r="K93" s="649"/>
      <c r="L93" s="649"/>
      <c r="M93" s="649"/>
      <c r="N93" s="651"/>
      <c r="O93" s="651"/>
      <c r="P93" s="651"/>
      <c r="Q93" s="651"/>
      <c r="R93" s="651"/>
      <c r="S93" s="651"/>
      <c r="T93" s="651"/>
      <c r="U93" s="651"/>
      <c r="V93" s="651"/>
      <c r="W93" s="651"/>
      <c r="X93" s="651"/>
      <c r="Y93" s="651"/>
      <c r="Z93" s="651"/>
      <c r="AA93" s="651"/>
      <c r="AB93" s="651"/>
      <c r="AC93" s="651"/>
      <c r="AD93" s="651"/>
      <c r="AE93" s="651"/>
      <c r="AF93" s="651"/>
      <c r="AG93" s="651"/>
      <c r="AH93" s="651"/>
      <c r="AI93" s="651"/>
      <c r="AJ93" s="652"/>
      <c r="AK93" s="265"/>
      <c r="AL93" s="752"/>
      <c r="AM93" s="753"/>
      <c r="AN93" s="652"/>
    </row>
    <row r="94" spans="1:41" s="525" customFormat="1">
      <c r="A94" s="531"/>
      <c r="H94" s="527"/>
      <c r="J94" s="527"/>
      <c r="N94" s="534"/>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5"/>
    </row>
    <row r="95" spans="1:41" s="525" customFormat="1">
      <c r="A95" s="531"/>
      <c r="H95" s="527"/>
      <c r="J95" s="527"/>
      <c r="N95" s="534"/>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row>
    <row r="96" spans="1:41" s="525" customFormat="1">
      <c r="A96" s="531"/>
      <c r="H96" s="527"/>
      <c r="J96" s="527"/>
      <c r="N96" s="534"/>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row>
    <row r="97" spans="1:37" s="525" customFormat="1">
      <c r="A97" s="531"/>
      <c r="H97" s="527"/>
      <c r="J97" s="527"/>
      <c r="N97" s="534"/>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5"/>
    </row>
    <row r="98" spans="1:37" s="525" customFormat="1">
      <c r="A98" s="531"/>
      <c r="H98" s="527"/>
      <c r="J98" s="527"/>
      <c r="N98" s="534"/>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5"/>
    </row>
    <row r="99" spans="1:37" s="525" customFormat="1">
      <c r="A99" s="531"/>
      <c r="H99" s="527"/>
      <c r="J99" s="527"/>
      <c r="N99" s="534"/>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row>
    <row r="100" spans="1:37" s="525" customFormat="1">
      <c r="A100" s="531"/>
      <c r="H100" s="527"/>
      <c r="J100" s="527"/>
      <c r="N100" s="534"/>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5"/>
    </row>
    <row r="101" spans="1:37" s="525" customFormat="1">
      <c r="A101" s="531"/>
      <c r="H101" s="527"/>
      <c r="J101" s="527"/>
      <c r="N101" s="534"/>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5"/>
    </row>
    <row r="102" spans="1:37" s="525" customFormat="1">
      <c r="A102" s="531"/>
      <c r="H102" s="527"/>
      <c r="J102" s="527"/>
      <c r="N102" s="534"/>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5"/>
    </row>
    <row r="103" spans="1:37" s="525" customFormat="1">
      <c r="A103" s="531"/>
      <c r="H103" s="527"/>
      <c r="J103" s="527"/>
      <c r="N103" s="534"/>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5"/>
    </row>
    <row r="104" spans="1:37" s="525" customFormat="1">
      <c r="A104" s="531"/>
      <c r="H104" s="527"/>
      <c r="J104" s="527"/>
      <c r="N104" s="534"/>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5"/>
    </row>
    <row r="105" spans="1:37" s="525" customFormat="1">
      <c r="A105" s="531"/>
      <c r="H105" s="527"/>
      <c r="J105" s="527"/>
      <c r="N105" s="534"/>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5"/>
    </row>
    <row r="106" spans="1:37" s="525" customFormat="1">
      <c r="A106" s="531"/>
      <c r="H106" s="527"/>
      <c r="J106" s="527"/>
      <c r="N106" s="534"/>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5"/>
    </row>
    <row r="107" spans="1:37" s="525" customFormat="1">
      <c r="A107" s="531"/>
      <c r="H107" s="527"/>
      <c r="J107" s="527"/>
      <c r="N107" s="534"/>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row>
    <row r="108" spans="1:37" s="525" customFormat="1">
      <c r="A108" s="531"/>
      <c r="H108" s="527"/>
      <c r="J108" s="527"/>
      <c r="N108" s="534"/>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5"/>
    </row>
    <row r="109" spans="1:37" s="525" customFormat="1">
      <c r="A109" s="531"/>
      <c r="H109" s="527"/>
      <c r="J109" s="527"/>
      <c r="N109" s="534"/>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5"/>
    </row>
    <row r="110" spans="1:37" s="525" customFormat="1">
      <c r="A110" s="531"/>
      <c r="H110" s="527"/>
      <c r="J110" s="527"/>
      <c r="N110" s="534"/>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5"/>
    </row>
    <row r="111" spans="1:37" s="525" customFormat="1">
      <c r="A111" s="531"/>
      <c r="H111" s="527"/>
      <c r="J111" s="527"/>
      <c r="N111" s="534"/>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5"/>
    </row>
    <row r="112" spans="1:37" s="525" customFormat="1">
      <c r="A112" s="531"/>
      <c r="H112" s="527"/>
      <c r="J112" s="527"/>
      <c r="N112" s="534"/>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5"/>
    </row>
    <row r="113" spans="1:41" s="525" customFormat="1">
      <c r="A113" s="531"/>
      <c r="H113" s="527"/>
      <c r="J113" s="527"/>
      <c r="N113" s="534"/>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5"/>
    </row>
    <row r="114" spans="1:41" s="525" customFormat="1">
      <c r="A114" s="531"/>
      <c r="H114" s="527"/>
      <c r="J114" s="527"/>
      <c r="N114" s="534"/>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5"/>
    </row>
    <row r="115" spans="1:41" s="525" customFormat="1">
      <c r="A115" s="531"/>
      <c r="H115" s="527"/>
      <c r="J115" s="527"/>
      <c r="N115" s="534"/>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5"/>
    </row>
    <row r="116" spans="1:41" s="525" customFormat="1">
      <c r="A116" s="531"/>
      <c r="H116" s="527"/>
      <c r="J116" s="527"/>
      <c r="N116" s="534"/>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5"/>
    </row>
    <row r="117" spans="1:41" s="525" customFormat="1">
      <c r="A117" s="531"/>
      <c r="H117" s="527"/>
      <c r="J117" s="527"/>
      <c r="N117" s="534"/>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5"/>
    </row>
    <row r="118" spans="1:41" s="525" customFormat="1">
      <c r="A118" s="531"/>
      <c r="H118" s="527"/>
      <c r="J118" s="527"/>
      <c r="N118" s="53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5"/>
    </row>
    <row r="119" spans="1:41" s="525" customFormat="1">
      <c r="A119" s="531"/>
      <c r="H119" s="527"/>
      <c r="J119" s="527"/>
      <c r="N119" s="53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5"/>
    </row>
    <row r="120" spans="1:41" s="525" customFormat="1">
      <c r="A120" s="531"/>
      <c r="H120" s="527"/>
      <c r="J120" s="527"/>
      <c r="N120" s="535"/>
      <c r="O120" s="266"/>
      <c r="P120" s="266"/>
      <c r="Q120" s="266"/>
      <c r="R120" s="266"/>
      <c r="S120" s="266"/>
      <c r="T120" s="266"/>
      <c r="U120" s="266"/>
      <c r="V120" s="266"/>
      <c r="W120" s="266"/>
      <c r="X120" s="266"/>
      <c r="Y120" s="266"/>
      <c r="Z120" s="266"/>
      <c r="AA120" s="266"/>
      <c r="AB120" s="266"/>
      <c r="AC120" s="266"/>
      <c r="AD120" s="266"/>
      <c r="AE120" s="266"/>
      <c r="AF120" s="266"/>
      <c r="AG120" s="266"/>
      <c r="AH120" s="266"/>
      <c r="AI120" s="266"/>
      <c r="AJ120" s="266"/>
      <c r="AK120" s="266"/>
    </row>
    <row r="121" spans="1:41" s="525" customFormat="1">
      <c r="A121" s="531"/>
      <c r="H121" s="527"/>
      <c r="J121" s="527"/>
      <c r="N121" s="535"/>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row>
    <row r="122" spans="1:41">
      <c r="J122" s="28"/>
      <c r="L122" s="525"/>
      <c r="M122" s="525"/>
      <c r="N122" s="535"/>
      <c r="AL122" s="510"/>
      <c r="AM122" s="510"/>
      <c r="AN122" s="510"/>
      <c r="AO122" s="510"/>
    </row>
    <row r="123" spans="1:41">
      <c r="L123" s="525"/>
      <c r="M123" s="525"/>
      <c r="N123" s="535"/>
      <c r="AL123" s="510"/>
      <c r="AM123" s="510"/>
      <c r="AN123" s="510"/>
      <c r="AO123" s="510"/>
    </row>
    <row r="124" spans="1:41">
      <c r="M124" s="525"/>
      <c r="N124" s="45"/>
      <c r="AL124" s="510"/>
      <c r="AM124" s="510"/>
      <c r="AN124" s="510"/>
      <c r="AO124" s="510"/>
    </row>
    <row r="125" spans="1:41">
      <c r="M125" s="525"/>
      <c r="N125" s="532"/>
      <c r="AL125" s="510"/>
      <c r="AM125" s="510"/>
      <c r="AN125" s="510"/>
      <c r="AO125" s="510"/>
    </row>
    <row r="126" spans="1:41">
      <c r="M126" s="525"/>
      <c r="N126" s="532"/>
    </row>
    <row r="127" spans="1:41">
      <c r="M127" s="525"/>
      <c r="N127" s="532"/>
    </row>
    <row r="128" spans="1:41">
      <c r="M128" s="525"/>
      <c r="N128" s="532"/>
    </row>
    <row r="129" spans="13:14">
      <c r="M129" s="525"/>
      <c r="N129" s="532"/>
    </row>
    <row r="130" spans="13:14">
      <c r="M130" s="525"/>
      <c r="N130" s="532"/>
    </row>
    <row r="131" spans="13:14">
      <c r="M131" s="525"/>
    </row>
    <row r="132" spans="13:14">
      <c r="M132" s="525"/>
    </row>
    <row r="133" spans="13:14">
      <c r="M133" s="525"/>
    </row>
    <row r="134" spans="13:14">
      <c r="M134" s="525"/>
    </row>
    <row r="135" spans="13:14">
      <c r="M135" s="525"/>
    </row>
    <row r="136" spans="13:14">
      <c r="M136" s="525"/>
    </row>
    <row r="137" spans="13:14">
      <c r="M137" s="525"/>
    </row>
    <row r="138" spans="13:14">
      <c r="M138" s="525"/>
    </row>
    <row r="139" spans="13:14">
      <c r="M139" s="525"/>
    </row>
    <row r="140" spans="13:14">
      <c r="M140" s="525"/>
    </row>
    <row r="141" spans="13:14">
      <c r="M141" s="525"/>
    </row>
  </sheetData>
  <mergeCells count="2">
    <mergeCell ref="F6:H6"/>
    <mergeCell ref="B4:H4"/>
  </mergeCells>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Detail</vt:lpstr>
      <vt:lpstr>Linkin</vt:lpstr>
      <vt:lpstr>ACQ- Link In</vt:lpstr>
      <vt:lpstr>Link Out</vt:lpstr>
      <vt:lpstr>UPIS Bal + Activity to Aug 2018</vt:lpstr>
      <vt:lpstr>UPIS linkin</vt:lpstr>
      <vt:lpstr>Accum depr linkin</vt:lpstr>
      <vt:lpstr>Additions linkin</vt:lpstr>
      <vt:lpstr>Retire linkin</vt:lpstr>
      <vt:lpstr>Customer Adv linkin</vt:lpstr>
      <vt:lpstr>CIAC linkin</vt:lpstr>
      <vt:lpstr>Control</vt:lpstr>
      <vt:lpstr>Sch B-1</vt:lpstr>
      <vt:lpstr>Sch B-2</vt:lpstr>
      <vt:lpstr>Sch B-3</vt:lpstr>
      <vt:lpstr>Sch B-4</vt:lpstr>
      <vt:lpstr>Sch B-5</vt:lpstr>
      <vt:lpstr>Sch B-6</vt:lpstr>
      <vt:lpstr>Sch B-7</vt:lpstr>
      <vt:lpstr>Sch B-8</vt:lpstr>
      <vt:lpstr>Deferred Taxes</vt:lpstr>
      <vt:lpstr>Additions UPIS-ACQ linkin</vt:lpstr>
      <vt:lpstr>'CIAC linkin'!Print_Area</vt:lpstr>
      <vt:lpstr>Control!Print_Area</vt:lpstr>
      <vt:lpstr>'Customer Adv linkin'!Print_Area</vt:lpstr>
      <vt:lpstr>'Deferred Taxes'!Print_Area</vt:lpstr>
      <vt:lpstr>Detail!Print_Area</vt:lpstr>
      <vt:lpstr>Linkin!Print_Area</vt:lpstr>
      <vt:lpstr>'Sch B-1'!Print_Area</vt:lpstr>
      <vt:lpstr>'Sch B-2'!Print_Area</vt:lpstr>
      <vt:lpstr>'Sch B-3'!Print_Area</vt:lpstr>
      <vt:lpstr>'Sch B-4'!Print_Area</vt:lpstr>
      <vt:lpstr>'Sch B-5'!Print_Area</vt:lpstr>
      <vt:lpstr>'Sch B-6'!Print_Area</vt:lpstr>
      <vt:lpstr>'Sch B-7'!Print_Area</vt:lpstr>
      <vt:lpstr>'Sch B-8'!Print_Area</vt:lpstr>
      <vt:lpstr>Print_Area</vt:lpstr>
      <vt:lpstr>'CIAC linkin'!Print_Titles</vt:lpstr>
      <vt:lpstr>'Customer Adv linkin'!Print_Titles</vt:lpstr>
      <vt:lpstr>'UPIS linkin'!Print_Titles</vt:lpstr>
      <vt:lpstr>SCH_B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Frost/KAWC/AWWSC</dc:creator>
  <cp:lastModifiedBy>Lori N O'Malley</cp:lastModifiedBy>
  <cp:lastPrinted>2018-11-24T16:49:10Z</cp:lastPrinted>
  <dcterms:created xsi:type="dcterms:W3CDTF">1999-05-06T15:59:11Z</dcterms:created>
  <dcterms:modified xsi:type="dcterms:W3CDTF">2019-01-22T14:13:39Z</dcterms:modified>
</cp:coreProperties>
</file>